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360 Local\CBECC Repos\CBECC Com Dev-SF\Active Dev\Documentation\T24N\"/>
    </mc:Choice>
  </mc:AlternateContent>
  <xr:revisionPtr revIDLastSave="0" documentId="13_ncr:1_{022992B4-3DCD-4E20-A9FE-129B9DF8C17B}" xr6:coauthVersionLast="33" xr6:coauthVersionMax="33" xr10:uidLastSave="{00000000-0000-0000-0000-000000000000}"/>
  <bookViews>
    <workbookView xWindow="-2910" yWindow="705" windowWidth="18000" windowHeight="6660" tabRatio="709" activeTab="1" xr2:uid="{00000000-000D-0000-FFFF-FFFF00000000}"/>
  </bookViews>
  <sheets>
    <sheet name="Complete Building Method" sheetId="26" r:id="rId1"/>
    <sheet name="Area Category Method" sheetId="25" r:id="rId2"/>
    <sheet name="For CSV Generation" sheetId="29" r:id="rId3"/>
    <sheet name="FuncSchGrp Table" sheetId="30" r:id="rId4"/>
    <sheet name="CBC Table" sheetId="34" state="hidden" r:id="rId5"/>
    <sheet name="Comparison" sheetId="33" state="hidden" r:id="rId6"/>
  </sheets>
  <definedNames>
    <definedName name="_xlnm._FilterDatabase" localSheetId="1" hidden="1">'Area Category Method'!$A$2:$Y$2</definedName>
    <definedName name="CFM">#REF!</definedName>
    <definedName name="CPD">#REF!</definedName>
    <definedName name="ECB">#REF!</definedName>
    <definedName name="ECBasic">#REF!</definedName>
    <definedName name="GAS">#REF!</definedName>
    <definedName name="NACM">#REF!</definedName>
    <definedName name="NACMWB">#REF!</definedName>
    <definedName name="NREL">#REF!</definedName>
    <definedName name="NRELPBA">#REF!</definedName>
    <definedName name="NRELWB">#REF!</definedName>
    <definedName name="PBAPLUS">#REF!</definedName>
    <definedName name="SDF">#REF!</definedName>
  </definedNames>
  <calcPr calcId="179017"/>
</workbook>
</file>

<file path=xl/calcChain.xml><?xml version="1.0" encoding="utf-8"?>
<calcChain xmlns="http://schemas.openxmlformats.org/spreadsheetml/2006/main">
  <c r="I30" i="29" l="1"/>
  <c r="I28" i="29"/>
  <c r="B52" i="25" l="1"/>
  <c r="AH60" i="29" l="1"/>
  <c r="AG60" i="29"/>
  <c r="AF60" i="29"/>
  <c r="AE60" i="29"/>
  <c r="AD60" i="29"/>
  <c r="AC60" i="29"/>
  <c r="AB60" i="29"/>
  <c r="AA60" i="29"/>
  <c r="Z60" i="29"/>
  <c r="Y60" i="29"/>
  <c r="X60" i="29"/>
  <c r="W60" i="29"/>
  <c r="V60" i="29"/>
  <c r="U60" i="29"/>
  <c r="T60" i="29"/>
  <c r="S60" i="29"/>
  <c r="R60" i="29"/>
  <c r="Q60" i="29"/>
  <c r="P60" i="29"/>
  <c r="O60" i="29"/>
  <c r="N60" i="29"/>
  <c r="M60" i="29"/>
  <c r="L60" i="29"/>
  <c r="J60" i="29"/>
  <c r="I60" i="29"/>
  <c r="H60" i="29"/>
  <c r="G60" i="29"/>
  <c r="F60" i="29"/>
  <c r="E60" i="29"/>
  <c r="D60" i="29"/>
  <c r="C60" i="29"/>
  <c r="B60" i="29"/>
  <c r="AH46" i="29"/>
  <c r="AG46" i="29"/>
  <c r="AF46" i="29"/>
  <c r="AE46" i="29"/>
  <c r="AD46" i="29"/>
  <c r="AC46" i="29"/>
  <c r="AB46" i="29"/>
  <c r="AA46" i="29"/>
  <c r="Z46" i="29"/>
  <c r="Y46" i="29"/>
  <c r="X46" i="29"/>
  <c r="W46" i="29"/>
  <c r="V46" i="29"/>
  <c r="U46" i="29"/>
  <c r="T46" i="29"/>
  <c r="S46" i="29"/>
  <c r="R46" i="29"/>
  <c r="Q46" i="29"/>
  <c r="P46" i="29"/>
  <c r="O46" i="29"/>
  <c r="N46" i="29"/>
  <c r="M46" i="29"/>
  <c r="L46" i="29"/>
  <c r="J46" i="29"/>
  <c r="I46" i="29"/>
  <c r="H46" i="29"/>
  <c r="G46" i="29"/>
  <c r="F46" i="29"/>
  <c r="E46" i="29"/>
  <c r="D46" i="29"/>
  <c r="C46" i="29"/>
  <c r="B46" i="29"/>
  <c r="AH27" i="29"/>
  <c r="AG27" i="29"/>
  <c r="AF27" i="29"/>
  <c r="AE27" i="29"/>
  <c r="AD27" i="29"/>
  <c r="AC27" i="29"/>
  <c r="AB27" i="29"/>
  <c r="AA27" i="29"/>
  <c r="Z27" i="29"/>
  <c r="Y27" i="29"/>
  <c r="X27" i="29"/>
  <c r="W27" i="29"/>
  <c r="V27" i="29"/>
  <c r="U27" i="29"/>
  <c r="T27" i="29"/>
  <c r="S27" i="29"/>
  <c r="R27" i="29"/>
  <c r="Q27" i="29"/>
  <c r="P27" i="29"/>
  <c r="O27" i="29"/>
  <c r="N27" i="29"/>
  <c r="M27" i="29"/>
  <c r="L27" i="29"/>
  <c r="J27" i="29"/>
  <c r="I27" i="29"/>
  <c r="H27" i="29"/>
  <c r="G27" i="29"/>
  <c r="F27" i="29"/>
  <c r="E27" i="29"/>
  <c r="D27" i="29"/>
  <c r="C27" i="29"/>
  <c r="B27" i="29"/>
  <c r="AH26" i="29"/>
  <c r="AG26" i="29"/>
  <c r="AF26" i="29"/>
  <c r="AE26" i="29"/>
  <c r="AD26" i="29"/>
  <c r="AC26" i="29"/>
  <c r="AB26" i="29"/>
  <c r="AA26" i="29"/>
  <c r="Z26" i="29"/>
  <c r="Y26" i="29"/>
  <c r="X26" i="29"/>
  <c r="W26" i="29"/>
  <c r="V26" i="29"/>
  <c r="U26" i="29"/>
  <c r="T26" i="29"/>
  <c r="S26" i="29"/>
  <c r="R26" i="29"/>
  <c r="Q26" i="29"/>
  <c r="P26" i="29"/>
  <c r="O26" i="29"/>
  <c r="N26" i="29"/>
  <c r="M26" i="29"/>
  <c r="L26" i="29"/>
  <c r="J26" i="29"/>
  <c r="I26" i="29"/>
  <c r="H26" i="29"/>
  <c r="G26" i="29"/>
  <c r="F26" i="29"/>
  <c r="E26" i="29"/>
  <c r="D26" i="29"/>
  <c r="C26" i="29"/>
  <c r="B26" i="29"/>
  <c r="J58" i="25" l="1"/>
  <c r="K60" i="29" s="1"/>
  <c r="J44" i="25"/>
  <c r="K46" i="29" s="1"/>
  <c r="J25" i="25"/>
  <c r="K27" i="29" s="1"/>
  <c r="AH6" i="29" l="1"/>
  <c r="AH7" i="29"/>
  <c r="AH8" i="29"/>
  <c r="AH9" i="29"/>
  <c r="AH10" i="29"/>
  <c r="AH11" i="29"/>
  <c r="AH12" i="29"/>
  <c r="AH13" i="29"/>
  <c r="AH14" i="29"/>
  <c r="AH15" i="29"/>
  <c r="AH16" i="29"/>
  <c r="AH17" i="29"/>
  <c r="AH18" i="29"/>
  <c r="AH19" i="29"/>
  <c r="AH20" i="29"/>
  <c r="AH21" i="29"/>
  <c r="AH22" i="29"/>
  <c r="AH23" i="29"/>
  <c r="AH24" i="29"/>
  <c r="AH25" i="29"/>
  <c r="AH28" i="29"/>
  <c r="AH29" i="29"/>
  <c r="AH30" i="29"/>
  <c r="AH31" i="29"/>
  <c r="AH32" i="29"/>
  <c r="AH33" i="29"/>
  <c r="AH34" i="29"/>
  <c r="AH35" i="29"/>
  <c r="AH36" i="29"/>
  <c r="AH37" i="29"/>
  <c r="AH38" i="29"/>
  <c r="AH39" i="29"/>
  <c r="AH40" i="29"/>
  <c r="AH41" i="29"/>
  <c r="AH42" i="29"/>
  <c r="AH43" i="29"/>
  <c r="AH44" i="29"/>
  <c r="AH45" i="29"/>
  <c r="AH47" i="29"/>
  <c r="AH48" i="29"/>
  <c r="AH49" i="29"/>
  <c r="AH50" i="29"/>
  <c r="AH51" i="29"/>
  <c r="AH52" i="29"/>
  <c r="AH53" i="29"/>
  <c r="AH54" i="29"/>
  <c r="AH55" i="29"/>
  <c r="AH56" i="29"/>
  <c r="AH57" i="29"/>
  <c r="AH58" i="29"/>
  <c r="AH59" i="29"/>
  <c r="AH61" i="29"/>
  <c r="AH62" i="29"/>
  <c r="AH63" i="29"/>
  <c r="AH64" i="29"/>
  <c r="AH65" i="29"/>
  <c r="AH5" i="29"/>
  <c r="C65" i="29" l="1"/>
  <c r="C64" i="29"/>
  <c r="C63" i="29"/>
  <c r="C62" i="29"/>
  <c r="C61" i="29"/>
  <c r="C59" i="29"/>
  <c r="C58" i="29"/>
  <c r="C57" i="29"/>
  <c r="C56" i="29"/>
  <c r="C55" i="29"/>
  <c r="C54" i="29"/>
  <c r="C53" i="29"/>
  <c r="C52" i="29"/>
  <c r="C51" i="29"/>
  <c r="C50" i="29"/>
  <c r="C49" i="29"/>
  <c r="C48" i="29"/>
  <c r="C47" i="29"/>
  <c r="C45" i="29"/>
  <c r="C44" i="29"/>
  <c r="C43" i="29"/>
  <c r="C42" i="29"/>
  <c r="C41" i="29"/>
  <c r="C40" i="29"/>
  <c r="C39" i="29"/>
  <c r="C38" i="29"/>
  <c r="C37" i="29"/>
  <c r="C36" i="29"/>
  <c r="C35" i="29"/>
  <c r="C34" i="29"/>
  <c r="C33" i="29"/>
  <c r="C32" i="29"/>
  <c r="C31" i="29"/>
  <c r="C30" i="29"/>
  <c r="C29" i="29"/>
  <c r="C28" i="29"/>
  <c r="C25" i="29"/>
  <c r="C24" i="29"/>
  <c r="C23" i="29"/>
  <c r="C22" i="29"/>
  <c r="C21" i="29"/>
  <c r="C20" i="29"/>
  <c r="C19" i="29"/>
  <c r="C18" i="29"/>
  <c r="C17" i="29"/>
  <c r="C16" i="29"/>
  <c r="C15" i="29"/>
  <c r="C14" i="29"/>
  <c r="C13" i="29"/>
  <c r="C12" i="29"/>
  <c r="C11" i="29"/>
  <c r="C10" i="29"/>
  <c r="C9" i="29"/>
  <c r="C8" i="29"/>
  <c r="C7" i="29"/>
  <c r="C6" i="29"/>
  <c r="C5" i="29"/>
  <c r="B58" i="29" l="1"/>
  <c r="D58" i="29"/>
  <c r="E58" i="29"/>
  <c r="F58" i="29"/>
  <c r="G58" i="29"/>
  <c r="H58" i="29"/>
  <c r="I58" i="29"/>
  <c r="J58" i="29"/>
  <c r="L58" i="29"/>
  <c r="M58" i="29"/>
  <c r="N58" i="29"/>
  <c r="O58" i="29"/>
  <c r="P58" i="29"/>
  <c r="Q58" i="29"/>
  <c r="R58" i="29"/>
  <c r="S58" i="29"/>
  <c r="T58" i="29"/>
  <c r="U58" i="29"/>
  <c r="V58" i="29"/>
  <c r="W58" i="29"/>
  <c r="X58" i="29"/>
  <c r="Y58" i="29"/>
  <c r="Z58" i="29"/>
  <c r="AA58" i="29"/>
  <c r="AB58" i="29"/>
  <c r="AC58" i="29"/>
  <c r="AD58" i="29"/>
  <c r="AE58" i="29"/>
  <c r="AF58" i="29"/>
  <c r="AG58" i="29"/>
  <c r="B59" i="29"/>
  <c r="D59" i="29"/>
  <c r="E59" i="29"/>
  <c r="F59" i="29"/>
  <c r="G59" i="29"/>
  <c r="H59" i="29"/>
  <c r="I59" i="29"/>
  <c r="J59" i="29"/>
  <c r="L59" i="29"/>
  <c r="M59" i="29"/>
  <c r="N59" i="29"/>
  <c r="O59" i="29"/>
  <c r="P59" i="29"/>
  <c r="Q59" i="29"/>
  <c r="R59" i="29"/>
  <c r="S59" i="29"/>
  <c r="T59" i="29"/>
  <c r="U59" i="29"/>
  <c r="V59" i="29"/>
  <c r="W59" i="29"/>
  <c r="X59" i="29"/>
  <c r="Y59" i="29"/>
  <c r="Z59" i="29"/>
  <c r="AA59" i="29"/>
  <c r="AB59" i="29"/>
  <c r="AC59" i="29"/>
  <c r="AD59" i="29"/>
  <c r="AE59" i="29"/>
  <c r="AF59" i="29"/>
  <c r="AG59" i="29"/>
  <c r="J56" i="25"/>
  <c r="K58" i="29" s="1"/>
  <c r="J57" i="25"/>
  <c r="K59" i="29" s="1"/>
  <c r="M88" i="29" l="1"/>
  <c r="M87" i="29"/>
  <c r="M86" i="29"/>
  <c r="M85" i="29"/>
  <c r="M84" i="29"/>
  <c r="M83" i="29"/>
  <c r="M82" i="29"/>
  <c r="M81" i="29"/>
  <c r="M80" i="29"/>
  <c r="M79" i="29"/>
  <c r="M78" i="29"/>
  <c r="M77" i="29"/>
  <c r="M76" i="29"/>
  <c r="M75" i="29"/>
  <c r="M74" i="29"/>
  <c r="M73" i="29"/>
  <c r="M72" i="29"/>
  <c r="M65" i="29"/>
  <c r="M64" i="29"/>
  <c r="M63" i="29"/>
  <c r="M62" i="29"/>
  <c r="M61" i="29"/>
  <c r="M57" i="29"/>
  <c r="M56" i="29"/>
  <c r="M55" i="29"/>
  <c r="M54" i="29"/>
  <c r="M53" i="29"/>
  <c r="M52" i="29"/>
  <c r="M51" i="29"/>
  <c r="M50" i="29"/>
  <c r="M49" i="29"/>
  <c r="M48" i="29"/>
  <c r="M47" i="29"/>
  <c r="M45" i="29"/>
  <c r="M44" i="29"/>
  <c r="M43" i="29"/>
  <c r="M42" i="29"/>
  <c r="M41" i="29"/>
  <c r="M40" i="29"/>
  <c r="M39" i="29"/>
  <c r="M38" i="29"/>
  <c r="M37" i="29"/>
  <c r="M36" i="29"/>
  <c r="M35" i="29"/>
  <c r="M34" i="29"/>
  <c r="M33" i="29"/>
  <c r="M32" i="29"/>
  <c r="M31" i="29"/>
  <c r="M30" i="29"/>
  <c r="M29" i="29"/>
  <c r="M28" i="29"/>
  <c r="M25" i="29"/>
  <c r="M24" i="29"/>
  <c r="M23" i="29"/>
  <c r="M22" i="29"/>
  <c r="M21" i="29"/>
  <c r="M20" i="29"/>
  <c r="M19" i="29"/>
  <c r="M18" i="29"/>
  <c r="M17" i="29"/>
  <c r="M16" i="29"/>
  <c r="M15" i="29"/>
  <c r="M14" i="29"/>
  <c r="M13" i="29"/>
  <c r="M12" i="29"/>
  <c r="M11" i="29"/>
  <c r="M10" i="29"/>
  <c r="M9" i="29"/>
  <c r="M8" i="29"/>
  <c r="M7" i="29"/>
  <c r="M6" i="29"/>
  <c r="M5" i="29"/>
  <c r="M71" i="29"/>
  <c r="M70" i="29"/>
  <c r="L88" i="29" l="1"/>
  <c r="L87" i="29"/>
  <c r="L86" i="29"/>
  <c r="L85" i="29"/>
  <c r="L84" i="29"/>
  <c r="L83" i="29"/>
  <c r="L82" i="29"/>
  <c r="L81" i="29"/>
  <c r="L80" i="29"/>
  <c r="L79" i="29"/>
  <c r="L78" i="29"/>
  <c r="L77" i="29"/>
  <c r="L76" i="29"/>
  <c r="L75" i="29"/>
  <c r="L74" i="29"/>
  <c r="L73" i="29"/>
  <c r="L72" i="29"/>
  <c r="J88" i="29"/>
  <c r="J87" i="29"/>
  <c r="J86" i="29"/>
  <c r="J85" i="29"/>
  <c r="J84" i="29"/>
  <c r="J83" i="29"/>
  <c r="J82" i="29"/>
  <c r="J81" i="29"/>
  <c r="J80" i="29"/>
  <c r="J79" i="29"/>
  <c r="J78" i="29"/>
  <c r="J77" i="29"/>
  <c r="J76" i="29"/>
  <c r="J75" i="29"/>
  <c r="J74" i="29"/>
  <c r="J73" i="29"/>
  <c r="J72" i="29"/>
  <c r="D88" i="29"/>
  <c r="D87" i="29"/>
  <c r="D86" i="29"/>
  <c r="D85" i="29"/>
  <c r="D84" i="29"/>
  <c r="D83" i="29"/>
  <c r="D82" i="29"/>
  <c r="D81" i="29"/>
  <c r="D80" i="29"/>
  <c r="D79" i="29"/>
  <c r="D78" i="29"/>
  <c r="D77" i="29"/>
  <c r="D76" i="29"/>
  <c r="D75" i="29"/>
  <c r="D74" i="29"/>
  <c r="D73" i="29"/>
  <c r="D72" i="29"/>
  <c r="L71" i="29"/>
  <c r="L70" i="29"/>
  <c r="D70" i="29"/>
  <c r="L65" i="29"/>
  <c r="L64" i="29"/>
  <c r="L63" i="29"/>
  <c r="L62" i="29"/>
  <c r="L61" i="29"/>
  <c r="L57" i="29"/>
  <c r="L56" i="29"/>
  <c r="L55" i="29"/>
  <c r="L54" i="29"/>
  <c r="L53" i="29"/>
  <c r="L52" i="29"/>
  <c r="L51" i="29"/>
  <c r="L50" i="29"/>
  <c r="L49" i="29"/>
  <c r="L48" i="29"/>
  <c r="L47" i="29"/>
  <c r="L45" i="29"/>
  <c r="L44" i="29"/>
  <c r="L43" i="29"/>
  <c r="L42" i="29"/>
  <c r="L41" i="29"/>
  <c r="L40" i="29"/>
  <c r="L39" i="29"/>
  <c r="L38" i="29"/>
  <c r="L37" i="29"/>
  <c r="L36" i="29"/>
  <c r="L35" i="29"/>
  <c r="L34" i="29"/>
  <c r="L33" i="29"/>
  <c r="L32" i="29"/>
  <c r="L31" i="29"/>
  <c r="L30" i="29"/>
  <c r="L29" i="29"/>
  <c r="L28" i="29"/>
  <c r="L25" i="29"/>
  <c r="L24" i="29"/>
  <c r="L23" i="29"/>
  <c r="L22" i="29"/>
  <c r="L21" i="29"/>
  <c r="L20" i="29"/>
  <c r="L19" i="29"/>
  <c r="L18" i="29"/>
  <c r="L17" i="29"/>
  <c r="L16" i="29"/>
  <c r="L15" i="29"/>
  <c r="L14" i="29"/>
  <c r="L13" i="29"/>
  <c r="L12" i="29"/>
  <c r="L11" i="29"/>
  <c r="L10" i="29"/>
  <c r="L9" i="29"/>
  <c r="L8" i="29"/>
  <c r="L7" i="29"/>
  <c r="L6" i="29"/>
  <c r="L5" i="29"/>
  <c r="J6" i="29" l="1"/>
  <c r="J7" i="29"/>
  <c r="J8" i="29"/>
  <c r="J9" i="29"/>
  <c r="J10" i="29"/>
  <c r="J11" i="29"/>
  <c r="J12" i="29"/>
  <c r="J13" i="29"/>
  <c r="J14" i="29"/>
  <c r="J15" i="29"/>
  <c r="J16" i="29"/>
  <c r="J17" i="29"/>
  <c r="J18" i="29"/>
  <c r="J19" i="29"/>
  <c r="J20" i="29"/>
  <c r="J21" i="29"/>
  <c r="J22" i="29"/>
  <c r="J23" i="29"/>
  <c r="J24" i="29"/>
  <c r="J25" i="29"/>
  <c r="J29" i="29"/>
  <c r="J31" i="29"/>
  <c r="J32" i="29"/>
  <c r="J33" i="29"/>
  <c r="J34" i="29"/>
  <c r="J35" i="29"/>
  <c r="J36" i="29"/>
  <c r="J37" i="29"/>
  <c r="J38" i="29"/>
  <c r="J39" i="29"/>
  <c r="J40" i="29"/>
  <c r="J41" i="29"/>
  <c r="J42" i="29"/>
  <c r="J43" i="29"/>
  <c r="J44" i="29"/>
  <c r="J45" i="29"/>
  <c r="J47" i="29"/>
  <c r="J48" i="29"/>
  <c r="J49" i="29"/>
  <c r="J50" i="29"/>
  <c r="J51" i="29"/>
  <c r="J52" i="29"/>
  <c r="J53" i="29"/>
  <c r="J54" i="29"/>
  <c r="J55" i="29"/>
  <c r="J56" i="29"/>
  <c r="J57" i="29"/>
  <c r="J61" i="29"/>
  <c r="J62" i="29"/>
  <c r="J63" i="29"/>
  <c r="J64" i="29"/>
  <c r="J65" i="29"/>
  <c r="J5" i="29"/>
  <c r="J70" i="29"/>
  <c r="K70" i="29"/>
  <c r="N70" i="29"/>
  <c r="J71" i="29"/>
  <c r="K71" i="29"/>
  <c r="N71" i="29"/>
  <c r="J63" i="25" l="1"/>
  <c r="J62" i="25"/>
  <c r="J61" i="25"/>
  <c r="J55" i="25"/>
  <c r="J54" i="25"/>
  <c r="J53" i="25"/>
  <c r="J52" i="25"/>
  <c r="J51" i="25"/>
  <c r="J50" i="25"/>
  <c r="J46" i="25"/>
  <c r="J45" i="25"/>
  <c r="J43" i="25"/>
  <c r="J42" i="25"/>
  <c r="J41" i="25"/>
  <c r="J40" i="25"/>
  <c r="J39" i="25"/>
  <c r="J38" i="25"/>
  <c r="J37" i="25"/>
  <c r="J36" i="25"/>
  <c r="J35" i="25"/>
  <c r="J5" i="25"/>
  <c r="J6" i="25"/>
  <c r="J7" i="25"/>
  <c r="J8" i="25"/>
  <c r="J9" i="25"/>
  <c r="J10" i="25"/>
  <c r="J11" i="25"/>
  <c r="J12" i="25"/>
  <c r="J13" i="25"/>
  <c r="J14" i="25"/>
  <c r="J15" i="25"/>
  <c r="J16" i="25"/>
  <c r="J17" i="25"/>
  <c r="J18" i="25"/>
  <c r="J19" i="25"/>
  <c r="J20" i="25"/>
  <c r="J21" i="25"/>
  <c r="J22" i="25"/>
  <c r="J23" i="25"/>
  <c r="J24" i="25"/>
  <c r="K26" i="29" s="1"/>
  <c r="J27" i="25"/>
  <c r="J29" i="25"/>
  <c r="J30" i="25"/>
  <c r="J31" i="25"/>
  <c r="J32" i="25"/>
  <c r="J4" i="25"/>
  <c r="J3" i="25"/>
  <c r="Y4" i="25" l="1"/>
  <c r="Y5" i="25"/>
  <c r="Y6" i="25"/>
  <c r="Y7" i="25"/>
  <c r="Y8" i="25"/>
  <c r="Y9" i="25"/>
  <c r="Y10" i="25"/>
  <c r="Y11" i="25"/>
  <c r="Y12" i="25"/>
  <c r="Y13" i="25"/>
  <c r="Y14" i="25"/>
  <c r="Y15" i="25"/>
  <c r="Y16" i="25"/>
  <c r="Y17" i="25"/>
  <c r="Y18" i="25"/>
  <c r="Y19" i="25"/>
  <c r="Y20" i="25"/>
  <c r="Y21" i="25"/>
  <c r="Y22" i="25"/>
  <c r="Y23" i="25"/>
  <c r="Y24" i="25"/>
  <c r="Y26" i="25"/>
  <c r="Y27" i="25"/>
  <c r="Y28" i="25"/>
  <c r="Y29" i="25"/>
  <c r="Y30" i="25"/>
  <c r="Y31" i="25"/>
  <c r="Y32" i="25"/>
  <c r="Y35" i="25"/>
  <c r="Y36" i="25"/>
  <c r="Y37" i="25"/>
  <c r="Y38" i="25"/>
  <c r="Y39" i="25"/>
  <c r="Y40" i="25"/>
  <c r="Y41" i="25"/>
  <c r="Y42" i="25"/>
  <c r="Y43" i="25"/>
  <c r="Y45" i="25"/>
  <c r="Y46" i="25"/>
  <c r="Y47" i="25"/>
  <c r="Y48" i="25"/>
  <c r="Y49" i="25"/>
  <c r="Y50" i="25"/>
  <c r="Y51" i="25"/>
  <c r="Y52" i="25"/>
  <c r="Y53" i="25"/>
  <c r="Y54" i="25"/>
  <c r="Y55" i="25"/>
  <c r="Y59" i="25"/>
  <c r="Y60" i="25"/>
  <c r="Y61" i="25"/>
  <c r="Y62" i="25"/>
  <c r="Y63" i="25"/>
  <c r="Y3" i="25"/>
  <c r="D6" i="29" l="1"/>
  <c r="D7" i="29"/>
  <c r="D8" i="29"/>
  <c r="D9" i="29"/>
  <c r="D10" i="29"/>
  <c r="D11" i="29"/>
  <c r="D12" i="29"/>
  <c r="D13" i="29"/>
  <c r="D14" i="29"/>
  <c r="D15" i="29"/>
  <c r="D16" i="29"/>
  <c r="D17" i="29"/>
  <c r="D18" i="29"/>
  <c r="D19" i="29"/>
  <c r="D20" i="29"/>
  <c r="D21" i="29"/>
  <c r="D22" i="29"/>
  <c r="D23" i="29"/>
  <c r="D24" i="29"/>
  <c r="D25" i="29"/>
  <c r="D28" i="29"/>
  <c r="D29" i="29"/>
  <c r="D30" i="29"/>
  <c r="D31" i="29"/>
  <c r="D32" i="29"/>
  <c r="D33" i="29"/>
  <c r="D34" i="29"/>
  <c r="D35" i="29"/>
  <c r="D36" i="29"/>
  <c r="D37" i="29"/>
  <c r="D38" i="29"/>
  <c r="D39" i="29"/>
  <c r="D40" i="29"/>
  <c r="D41" i="29"/>
  <c r="D42" i="29"/>
  <c r="D43" i="29"/>
  <c r="D44" i="29"/>
  <c r="D45" i="29"/>
  <c r="D47" i="29"/>
  <c r="D48" i="29"/>
  <c r="D49" i="29"/>
  <c r="D50" i="29"/>
  <c r="D51" i="29"/>
  <c r="D52" i="29"/>
  <c r="D53" i="29"/>
  <c r="D54" i="29"/>
  <c r="D55" i="29"/>
  <c r="D56" i="29"/>
  <c r="D57" i="29"/>
  <c r="D61" i="29"/>
  <c r="D62" i="29"/>
  <c r="D63" i="29"/>
  <c r="D64" i="29"/>
  <c r="D65" i="29"/>
  <c r="D5" i="29"/>
  <c r="W4" i="25" l="1"/>
  <c r="W5" i="25"/>
  <c r="W6" i="25"/>
  <c r="W7" i="25"/>
  <c r="W8" i="25"/>
  <c r="W9" i="25"/>
  <c r="W10" i="25"/>
  <c r="W11" i="25"/>
  <c r="W12" i="25"/>
  <c r="W13" i="25"/>
  <c r="W14" i="25"/>
  <c r="W15" i="25"/>
  <c r="W16" i="25"/>
  <c r="W17" i="25"/>
  <c r="W18" i="25"/>
  <c r="W19" i="25"/>
  <c r="W20" i="25"/>
  <c r="W21" i="25"/>
  <c r="W22" i="25"/>
  <c r="W23" i="25"/>
  <c r="W24" i="25"/>
  <c r="W26" i="25"/>
  <c r="W27" i="25"/>
  <c r="W28" i="25"/>
  <c r="W29" i="25"/>
  <c r="W30" i="25"/>
  <c r="W31" i="25"/>
  <c r="W32" i="25"/>
  <c r="W33" i="25"/>
  <c r="W34" i="25"/>
  <c r="W35" i="25"/>
  <c r="W36" i="25"/>
  <c r="W37" i="25"/>
  <c r="W38" i="25"/>
  <c r="W39" i="25"/>
  <c r="W40" i="25"/>
  <c r="W41" i="25"/>
  <c r="W42" i="25"/>
  <c r="W43" i="25"/>
  <c r="W45" i="25"/>
  <c r="W46" i="25"/>
  <c r="W47" i="25"/>
  <c r="W48" i="25"/>
  <c r="W49" i="25"/>
  <c r="W50" i="25"/>
  <c r="W51" i="25"/>
  <c r="W52" i="25"/>
  <c r="W53" i="25"/>
  <c r="W54" i="25"/>
  <c r="W55" i="25"/>
  <c r="W59" i="25"/>
  <c r="W60" i="25"/>
  <c r="W61" i="25"/>
  <c r="W62" i="25"/>
  <c r="W63" i="25"/>
  <c r="W3" i="25"/>
  <c r="J59" i="33" l="1"/>
  <c r="J58" i="33"/>
  <c r="T59" i="33" l="1"/>
  <c r="T58" i="33"/>
  <c r="T57" i="33"/>
  <c r="T56" i="33"/>
  <c r="T55" i="33"/>
  <c r="T54" i="33"/>
  <c r="T53" i="33"/>
  <c r="T52" i="33"/>
  <c r="T51" i="33"/>
  <c r="T50" i="33"/>
  <c r="T49" i="33"/>
  <c r="T48" i="33"/>
  <c r="T47" i="33"/>
  <c r="T46" i="33"/>
  <c r="T45" i="33"/>
  <c r="T44" i="33"/>
  <c r="T43" i="33"/>
  <c r="T42" i="33"/>
  <c r="T41" i="33"/>
  <c r="T40" i="33"/>
  <c r="T39" i="33"/>
  <c r="T38" i="33"/>
  <c r="T37" i="33"/>
  <c r="T36" i="33"/>
  <c r="T35" i="33"/>
  <c r="T34" i="33"/>
  <c r="T33" i="33"/>
  <c r="T32" i="33"/>
  <c r="T31" i="33"/>
  <c r="T30" i="33"/>
  <c r="T29" i="33"/>
  <c r="T28" i="33"/>
  <c r="T27" i="33"/>
  <c r="T26" i="33"/>
  <c r="T25" i="33"/>
  <c r="T24" i="33"/>
  <c r="T23" i="33"/>
  <c r="T22" i="33"/>
  <c r="T21" i="33"/>
  <c r="T20" i="33"/>
  <c r="T19" i="33"/>
  <c r="T18" i="33"/>
  <c r="T17" i="33"/>
  <c r="T16" i="33"/>
  <c r="T15" i="33"/>
  <c r="T14" i="33"/>
  <c r="T13" i="33"/>
  <c r="T12" i="33"/>
  <c r="T11" i="33"/>
  <c r="T10" i="33"/>
  <c r="T9" i="33"/>
  <c r="T8" i="33"/>
  <c r="T7" i="33"/>
  <c r="T6" i="33"/>
  <c r="T5" i="33"/>
  <c r="T4" i="33"/>
  <c r="T3" i="33"/>
  <c r="M59" i="33"/>
  <c r="M58" i="33"/>
  <c r="M57" i="33"/>
  <c r="M56" i="33"/>
  <c r="M55" i="33"/>
  <c r="M54" i="33"/>
  <c r="M53" i="33"/>
  <c r="M52" i="33"/>
  <c r="M51" i="33"/>
  <c r="M50" i="33"/>
  <c r="M49" i="33"/>
  <c r="M48" i="33"/>
  <c r="M47" i="33"/>
  <c r="M46" i="33"/>
  <c r="M45" i="33"/>
  <c r="M44" i="33"/>
  <c r="M43" i="33"/>
  <c r="M42" i="33"/>
  <c r="M41" i="33"/>
  <c r="M40" i="33"/>
  <c r="M39" i="33"/>
  <c r="M38" i="33"/>
  <c r="M37" i="33"/>
  <c r="M36" i="33"/>
  <c r="M35" i="33"/>
  <c r="M34" i="33"/>
  <c r="M33" i="33"/>
  <c r="M32" i="33"/>
  <c r="M31" i="33"/>
  <c r="M30" i="33"/>
  <c r="M29" i="33"/>
  <c r="M28" i="33"/>
  <c r="M27" i="33"/>
  <c r="M26" i="33"/>
  <c r="M25" i="33"/>
  <c r="M24" i="33"/>
  <c r="M23" i="33"/>
  <c r="M22" i="33"/>
  <c r="M21" i="33"/>
  <c r="M20" i="33"/>
  <c r="M19" i="33"/>
  <c r="M18" i="33"/>
  <c r="M17" i="33"/>
  <c r="M16" i="33"/>
  <c r="M15" i="33"/>
  <c r="M14" i="33"/>
  <c r="M13" i="33"/>
  <c r="M12" i="33"/>
  <c r="M11" i="33"/>
  <c r="M10" i="33"/>
  <c r="M9" i="33"/>
  <c r="M8" i="33"/>
  <c r="M7" i="33"/>
  <c r="M6" i="33"/>
  <c r="M5" i="33"/>
  <c r="M4" i="33"/>
  <c r="M3" i="33"/>
  <c r="R8" i="33" l="1"/>
  <c r="R53" i="33"/>
  <c r="R52" i="33"/>
  <c r="R50" i="33"/>
  <c r="R49" i="33"/>
  <c r="R48" i="33"/>
  <c r="R47" i="33"/>
  <c r="R46" i="33"/>
  <c r="R45" i="33"/>
  <c r="R44" i="33"/>
  <c r="R43" i="33"/>
  <c r="R42" i="33"/>
  <c r="R41" i="33"/>
  <c r="R40" i="33"/>
  <c r="R39" i="33"/>
  <c r="R38" i="33"/>
  <c r="R37" i="33"/>
  <c r="R36" i="33"/>
  <c r="R35" i="33"/>
  <c r="R34" i="33"/>
  <c r="R33" i="33"/>
  <c r="R32" i="33"/>
  <c r="R31" i="33"/>
  <c r="R30" i="33"/>
  <c r="R27" i="33"/>
  <c r="R25" i="33"/>
  <c r="R23" i="33"/>
  <c r="R22" i="33"/>
  <c r="R21" i="33"/>
  <c r="R20" i="33"/>
  <c r="R19" i="33"/>
  <c r="R18" i="33"/>
  <c r="R17" i="33"/>
  <c r="R16" i="33"/>
  <c r="R15" i="33"/>
  <c r="R14" i="33"/>
  <c r="R12" i="33"/>
  <c r="R11" i="33"/>
  <c r="R10" i="33"/>
  <c r="R9" i="33"/>
  <c r="R7" i="33"/>
  <c r="R6" i="33"/>
  <c r="R5" i="33"/>
  <c r="R4" i="33"/>
  <c r="R3" i="33"/>
  <c r="O5" i="33"/>
  <c r="O59" i="33"/>
  <c r="O58" i="33"/>
  <c r="O57" i="33"/>
  <c r="O56" i="33"/>
  <c r="O55" i="33"/>
  <c r="O54" i="33"/>
  <c r="O53" i="33"/>
  <c r="O52" i="33"/>
  <c r="O51" i="33"/>
  <c r="O50" i="33"/>
  <c r="O49" i="33"/>
  <c r="O48" i="33"/>
  <c r="O44" i="33"/>
  <c r="O43" i="33"/>
  <c r="O42" i="33"/>
  <c r="O41" i="33"/>
  <c r="O40" i="33"/>
  <c r="O39" i="33"/>
  <c r="O38" i="33"/>
  <c r="O37" i="33"/>
  <c r="O36" i="33"/>
  <c r="O35" i="33"/>
  <c r="O34" i="33"/>
  <c r="O32" i="33"/>
  <c r="O31" i="33"/>
  <c r="O30" i="33"/>
  <c r="O29" i="33"/>
  <c r="O28" i="33"/>
  <c r="O27" i="33"/>
  <c r="O26" i="33"/>
  <c r="O25" i="33"/>
  <c r="O24" i="33"/>
  <c r="O23" i="33"/>
  <c r="O22" i="33"/>
  <c r="O21" i="33"/>
  <c r="O20" i="33"/>
  <c r="O19" i="33"/>
  <c r="O18" i="33"/>
  <c r="O17" i="33"/>
  <c r="O14" i="33"/>
  <c r="O13" i="33"/>
  <c r="O12" i="33"/>
  <c r="O11" i="33"/>
  <c r="O10" i="33"/>
  <c r="O9" i="33"/>
  <c r="O8" i="33"/>
  <c r="O7" i="33"/>
  <c r="O3" i="33"/>
  <c r="O47" i="33"/>
  <c r="O46" i="33"/>
  <c r="O45" i="33"/>
  <c r="O33" i="33"/>
  <c r="G8" i="33"/>
  <c r="J8" i="33" s="1"/>
  <c r="G57" i="33"/>
  <c r="J57" i="33" s="1"/>
  <c r="G56" i="33"/>
  <c r="J56" i="33" s="1"/>
  <c r="G55" i="33"/>
  <c r="J55" i="33" s="1"/>
  <c r="G54" i="33"/>
  <c r="J54" i="33" s="1"/>
  <c r="G53" i="33"/>
  <c r="J53" i="33" s="1"/>
  <c r="G52" i="33"/>
  <c r="J52" i="33" s="1"/>
  <c r="G51" i="33"/>
  <c r="J51" i="33" s="1"/>
  <c r="G50" i="33"/>
  <c r="J50" i="33" s="1"/>
  <c r="G49" i="33"/>
  <c r="J49" i="33" s="1"/>
  <c r="G48" i="33"/>
  <c r="J48" i="33" s="1"/>
  <c r="G47" i="33"/>
  <c r="G46" i="33"/>
  <c r="J46" i="33" s="1"/>
  <c r="G45" i="33"/>
  <c r="J45" i="33" s="1"/>
  <c r="G44" i="33"/>
  <c r="J44" i="33" s="1"/>
  <c r="G43" i="33"/>
  <c r="G42" i="33"/>
  <c r="J42" i="33" s="1"/>
  <c r="G41" i="33"/>
  <c r="J41" i="33" s="1"/>
  <c r="G40" i="33"/>
  <c r="G39" i="33"/>
  <c r="J39" i="33" s="1"/>
  <c r="G38" i="33"/>
  <c r="J38" i="33" s="1"/>
  <c r="G37" i="33"/>
  <c r="J37" i="33" s="1"/>
  <c r="G36" i="33"/>
  <c r="J36" i="33" s="1"/>
  <c r="G35" i="33"/>
  <c r="G34" i="33"/>
  <c r="J34" i="33" s="1"/>
  <c r="G33" i="33"/>
  <c r="J33" i="33" s="1"/>
  <c r="G32" i="33"/>
  <c r="J32" i="33" s="1"/>
  <c r="G31" i="33"/>
  <c r="G30" i="33"/>
  <c r="J30" i="33" s="1"/>
  <c r="G29" i="33"/>
  <c r="J29" i="33" s="1"/>
  <c r="G28" i="33"/>
  <c r="J28" i="33" s="1"/>
  <c r="G27" i="33"/>
  <c r="J27" i="33" s="1"/>
  <c r="G26" i="33"/>
  <c r="J26" i="33" s="1"/>
  <c r="G25" i="33"/>
  <c r="J25" i="33" s="1"/>
  <c r="G24" i="33"/>
  <c r="J24" i="33" s="1"/>
  <c r="G23" i="33"/>
  <c r="G22" i="33"/>
  <c r="J22" i="33" s="1"/>
  <c r="G21" i="33"/>
  <c r="J21" i="33" s="1"/>
  <c r="G20" i="33"/>
  <c r="G19" i="33"/>
  <c r="J19" i="33" s="1"/>
  <c r="G18" i="33"/>
  <c r="J18" i="33" s="1"/>
  <c r="G17" i="33"/>
  <c r="J17" i="33" s="1"/>
  <c r="G16" i="33"/>
  <c r="J16" i="33" s="1"/>
  <c r="G15" i="33"/>
  <c r="J15" i="33" s="1"/>
  <c r="G14" i="33"/>
  <c r="J14" i="33" s="1"/>
  <c r="G13" i="33"/>
  <c r="J13" i="33" s="1"/>
  <c r="G12" i="33"/>
  <c r="J12" i="33" s="1"/>
  <c r="G11" i="33"/>
  <c r="J11" i="33" s="1"/>
  <c r="G10" i="33"/>
  <c r="J10" i="33" s="1"/>
  <c r="G9" i="33"/>
  <c r="J9" i="33" s="1"/>
  <c r="G7" i="33"/>
  <c r="J7" i="33" s="1"/>
  <c r="G6" i="33"/>
  <c r="J6" i="33" s="1"/>
  <c r="G5" i="33"/>
  <c r="J5" i="33" s="1"/>
  <c r="G4" i="33"/>
  <c r="J4" i="33" s="1"/>
  <c r="G3" i="33"/>
  <c r="J3" i="33" s="1"/>
  <c r="H70" i="34"/>
  <c r="I70" i="34" s="1"/>
  <c r="H69" i="34"/>
  <c r="I69" i="34" s="1"/>
  <c r="H68" i="34"/>
  <c r="I68" i="34" s="1"/>
  <c r="H67" i="34"/>
  <c r="I67" i="34" s="1"/>
  <c r="H66" i="34"/>
  <c r="I66" i="34" s="1"/>
  <c r="H65" i="34"/>
  <c r="I65" i="34" s="1"/>
  <c r="H64" i="34"/>
  <c r="I64" i="34" s="1"/>
  <c r="H63" i="34"/>
  <c r="I63" i="34" s="1"/>
  <c r="H62" i="34"/>
  <c r="I62" i="34" s="1"/>
  <c r="H61" i="34"/>
  <c r="I61" i="34" s="1"/>
  <c r="H60" i="34"/>
  <c r="I60" i="34" s="1"/>
  <c r="H59" i="34"/>
  <c r="I59" i="34" s="1"/>
  <c r="H58" i="34"/>
  <c r="I58" i="34" s="1"/>
  <c r="H57" i="34"/>
  <c r="I57" i="34" s="1"/>
  <c r="H55" i="34"/>
  <c r="I55" i="34" s="1"/>
  <c r="H54" i="34"/>
  <c r="I54" i="34" s="1"/>
  <c r="H53" i="34"/>
  <c r="I53" i="34" s="1"/>
  <c r="H52" i="34"/>
  <c r="I52" i="34" s="1"/>
  <c r="H51" i="34"/>
  <c r="I51" i="34" s="1"/>
  <c r="H50" i="34"/>
  <c r="I50" i="34" s="1"/>
  <c r="H49" i="34"/>
  <c r="I49" i="34" s="1"/>
  <c r="H48" i="34"/>
  <c r="I48" i="34" s="1"/>
  <c r="H47" i="34"/>
  <c r="I47" i="34" s="1"/>
  <c r="H46" i="34"/>
  <c r="I46" i="34" s="1"/>
  <c r="H42" i="34"/>
  <c r="I42" i="34" s="1"/>
  <c r="H40" i="34"/>
  <c r="I40" i="34" s="1"/>
  <c r="H39" i="34"/>
  <c r="I39" i="34" s="1"/>
  <c r="H38" i="34"/>
  <c r="I38" i="34" s="1"/>
  <c r="H37" i="34"/>
  <c r="I37" i="34" s="1"/>
  <c r="H36" i="34"/>
  <c r="I36" i="34" s="1"/>
  <c r="H35" i="34"/>
  <c r="I35" i="34" s="1"/>
  <c r="H34" i="34"/>
  <c r="I34" i="34" s="1"/>
  <c r="H33" i="34"/>
  <c r="I33" i="34" s="1"/>
  <c r="H32" i="34"/>
  <c r="I32" i="34" s="1"/>
  <c r="H31" i="34"/>
  <c r="I31" i="34" s="1"/>
  <c r="H30" i="34"/>
  <c r="I30" i="34" s="1"/>
  <c r="H29" i="34"/>
  <c r="I29" i="34" s="1"/>
  <c r="H28" i="34"/>
  <c r="I28" i="34" s="1"/>
  <c r="H27" i="34"/>
  <c r="I27" i="34" s="1"/>
  <c r="H26" i="34"/>
  <c r="I26" i="34" s="1"/>
  <c r="H25" i="34"/>
  <c r="I25" i="34" s="1"/>
  <c r="H24" i="34"/>
  <c r="I24" i="34" s="1"/>
  <c r="H23" i="34"/>
  <c r="I23" i="34" s="1"/>
  <c r="H22" i="34"/>
  <c r="I22" i="34" s="1"/>
  <c r="H21" i="34"/>
  <c r="I21" i="34" s="1"/>
  <c r="H20" i="34"/>
  <c r="I20" i="34" s="1"/>
  <c r="H19" i="34"/>
  <c r="I19" i="34" s="1"/>
  <c r="H18" i="34"/>
  <c r="I18" i="34" s="1"/>
  <c r="H17" i="34"/>
  <c r="I17" i="34" s="1"/>
  <c r="H14" i="34"/>
  <c r="I14" i="34" s="1"/>
  <c r="H13" i="34"/>
  <c r="I13" i="34" s="1"/>
  <c r="H12" i="34"/>
  <c r="I12" i="34" s="1"/>
  <c r="H11" i="34"/>
  <c r="I11" i="34" s="1"/>
  <c r="H10" i="34"/>
  <c r="I10" i="34" s="1"/>
  <c r="H5" i="34"/>
  <c r="I5" i="34" s="1"/>
  <c r="U36" i="29"/>
  <c r="V36" i="29"/>
  <c r="W36" i="29"/>
  <c r="X36" i="29"/>
  <c r="Y36" i="29"/>
  <c r="Z36" i="29"/>
  <c r="AA36" i="29"/>
  <c r="AB36" i="29"/>
  <c r="AC36" i="29"/>
  <c r="AD36" i="29"/>
  <c r="AE36" i="29"/>
  <c r="AF36" i="29"/>
  <c r="AG36" i="29"/>
  <c r="V35" i="29"/>
  <c r="W35" i="29"/>
  <c r="X35" i="29"/>
  <c r="Y35" i="29"/>
  <c r="Z35" i="29"/>
  <c r="AA35" i="29"/>
  <c r="AB35" i="29"/>
  <c r="AC35" i="29"/>
  <c r="AD35" i="29"/>
  <c r="AE35" i="29"/>
  <c r="AF35" i="29"/>
  <c r="AG35" i="29"/>
  <c r="U35" i="29"/>
  <c r="AG65" i="29"/>
  <c r="AF65" i="29"/>
  <c r="AE65" i="29"/>
  <c r="AD65" i="29"/>
  <c r="AC65" i="29"/>
  <c r="AB65" i="29"/>
  <c r="AA65" i="29"/>
  <c r="Z65" i="29"/>
  <c r="Y65" i="29"/>
  <c r="X65" i="29"/>
  <c r="W65" i="29"/>
  <c r="V65" i="29"/>
  <c r="U65" i="29"/>
  <c r="T65" i="29"/>
  <c r="S65" i="29"/>
  <c r="R65" i="29"/>
  <c r="Q65" i="29"/>
  <c r="P65" i="29"/>
  <c r="O65" i="29"/>
  <c r="N65" i="29"/>
  <c r="K65" i="29"/>
  <c r="I65" i="29"/>
  <c r="H65" i="29"/>
  <c r="G65" i="29"/>
  <c r="F65" i="29"/>
  <c r="E65" i="29"/>
  <c r="B65" i="29"/>
  <c r="AG64" i="29"/>
  <c r="AF64" i="29"/>
  <c r="AE64" i="29"/>
  <c r="AD64" i="29"/>
  <c r="AC64" i="29"/>
  <c r="AB64" i="29"/>
  <c r="AA64" i="29"/>
  <c r="Z64" i="29"/>
  <c r="Y64" i="29"/>
  <c r="X64" i="29"/>
  <c r="W64" i="29"/>
  <c r="V64" i="29"/>
  <c r="U64" i="29"/>
  <c r="T64" i="29"/>
  <c r="S64" i="29"/>
  <c r="R64" i="29"/>
  <c r="Q64" i="29"/>
  <c r="P64" i="29"/>
  <c r="O64" i="29"/>
  <c r="N64" i="29"/>
  <c r="K64" i="29"/>
  <c r="I64" i="29"/>
  <c r="H64" i="29"/>
  <c r="G64" i="29"/>
  <c r="F64" i="29"/>
  <c r="E64" i="29"/>
  <c r="B64" i="29"/>
  <c r="AG63" i="29"/>
  <c r="AF63" i="29"/>
  <c r="AE63" i="29"/>
  <c r="AD63" i="29"/>
  <c r="AC63" i="29"/>
  <c r="AB63" i="29"/>
  <c r="AA63" i="29"/>
  <c r="Z63" i="29"/>
  <c r="Y63" i="29"/>
  <c r="X63" i="29"/>
  <c r="W63" i="29"/>
  <c r="V63" i="29"/>
  <c r="U63" i="29"/>
  <c r="T63" i="29"/>
  <c r="S63" i="29"/>
  <c r="R63" i="29"/>
  <c r="Q63" i="29"/>
  <c r="P63" i="29"/>
  <c r="O63" i="29"/>
  <c r="N63" i="29"/>
  <c r="K63" i="29"/>
  <c r="I63" i="29"/>
  <c r="H63" i="29"/>
  <c r="G63" i="29"/>
  <c r="F63" i="29"/>
  <c r="E63" i="29"/>
  <c r="B63" i="29"/>
  <c r="AG62" i="29"/>
  <c r="AF62" i="29"/>
  <c r="AE62" i="29"/>
  <c r="AD62" i="29"/>
  <c r="AC62" i="29"/>
  <c r="AB62" i="29"/>
  <c r="AA62" i="29"/>
  <c r="Z62" i="29"/>
  <c r="Y62" i="29"/>
  <c r="X62" i="29"/>
  <c r="W62" i="29"/>
  <c r="V62" i="29"/>
  <c r="U62" i="29"/>
  <c r="T62" i="29"/>
  <c r="S62" i="29"/>
  <c r="R62" i="29"/>
  <c r="Q62" i="29"/>
  <c r="P62" i="29"/>
  <c r="O62" i="29"/>
  <c r="N62" i="29"/>
  <c r="K62" i="29"/>
  <c r="I62" i="29"/>
  <c r="H62" i="29"/>
  <c r="G62" i="29"/>
  <c r="F62" i="29"/>
  <c r="E62" i="29"/>
  <c r="B62" i="29"/>
  <c r="AG61" i="29"/>
  <c r="AF61" i="29"/>
  <c r="AE61" i="29"/>
  <c r="AD61" i="29"/>
  <c r="AC61" i="29"/>
  <c r="AB61" i="29"/>
  <c r="AA61" i="29"/>
  <c r="Z61" i="29"/>
  <c r="Y61" i="29"/>
  <c r="X61" i="29"/>
  <c r="W61" i="29"/>
  <c r="V61" i="29"/>
  <c r="U61" i="29"/>
  <c r="T61" i="29"/>
  <c r="S61" i="29"/>
  <c r="R61" i="29"/>
  <c r="Q61" i="29"/>
  <c r="P61" i="29"/>
  <c r="O61" i="29"/>
  <c r="N61" i="29"/>
  <c r="K61" i="29"/>
  <c r="I61" i="29"/>
  <c r="H61" i="29"/>
  <c r="G61" i="29"/>
  <c r="F61" i="29"/>
  <c r="E61" i="29"/>
  <c r="B61" i="29"/>
  <c r="AG57" i="29"/>
  <c r="AF57" i="29"/>
  <c r="AE57" i="29"/>
  <c r="AD57" i="29"/>
  <c r="AC57" i="29"/>
  <c r="AB57" i="29"/>
  <c r="AA57" i="29"/>
  <c r="Z57" i="29"/>
  <c r="Y57" i="29"/>
  <c r="X57" i="29"/>
  <c r="W57" i="29"/>
  <c r="V57" i="29"/>
  <c r="U57" i="29"/>
  <c r="T57" i="29"/>
  <c r="S57" i="29"/>
  <c r="R57" i="29"/>
  <c r="Q57" i="29"/>
  <c r="P57" i="29"/>
  <c r="O57" i="29"/>
  <c r="N57" i="29"/>
  <c r="K57" i="29"/>
  <c r="I57" i="29"/>
  <c r="H57" i="29"/>
  <c r="G57" i="29"/>
  <c r="F57" i="29"/>
  <c r="E57" i="29"/>
  <c r="B57" i="29"/>
  <c r="AG56" i="29"/>
  <c r="AF56" i="29"/>
  <c r="AE56" i="29"/>
  <c r="AD56" i="29"/>
  <c r="AC56" i="29"/>
  <c r="AB56" i="29"/>
  <c r="AA56" i="29"/>
  <c r="Z56" i="29"/>
  <c r="Y56" i="29"/>
  <c r="X56" i="29"/>
  <c r="W56" i="29"/>
  <c r="V56" i="29"/>
  <c r="U56" i="29"/>
  <c r="T56" i="29"/>
  <c r="S56" i="29"/>
  <c r="R56" i="29"/>
  <c r="Q56" i="29"/>
  <c r="P56" i="29"/>
  <c r="O56" i="29"/>
  <c r="N56" i="29"/>
  <c r="K56" i="29"/>
  <c r="I56" i="29"/>
  <c r="H56" i="29"/>
  <c r="G56" i="29"/>
  <c r="F56" i="29"/>
  <c r="E56" i="29"/>
  <c r="B56" i="29"/>
  <c r="AG55" i="29"/>
  <c r="AF55" i="29"/>
  <c r="AE55" i="29"/>
  <c r="AD55" i="29"/>
  <c r="AC55" i="29"/>
  <c r="AB55" i="29"/>
  <c r="AA55" i="29"/>
  <c r="Z55" i="29"/>
  <c r="Y55" i="29"/>
  <c r="X55" i="29"/>
  <c r="W55" i="29"/>
  <c r="V55" i="29"/>
  <c r="U55" i="29"/>
  <c r="T55" i="29"/>
  <c r="S55" i="29"/>
  <c r="R55" i="29"/>
  <c r="Q55" i="29"/>
  <c r="P55" i="29"/>
  <c r="O55" i="29"/>
  <c r="N55" i="29"/>
  <c r="K55" i="29"/>
  <c r="I55" i="29"/>
  <c r="H55" i="29"/>
  <c r="G55" i="29"/>
  <c r="F55" i="29"/>
  <c r="E55" i="29"/>
  <c r="B55" i="29"/>
  <c r="AG54" i="29"/>
  <c r="AF54" i="29"/>
  <c r="AE54" i="29"/>
  <c r="AD54" i="29"/>
  <c r="AC54" i="29"/>
  <c r="AB54" i="29"/>
  <c r="AA54" i="29"/>
  <c r="Z54" i="29"/>
  <c r="Y54" i="29"/>
  <c r="X54" i="29"/>
  <c r="W54" i="29"/>
  <c r="V54" i="29"/>
  <c r="U54" i="29"/>
  <c r="T54" i="29"/>
  <c r="S54" i="29"/>
  <c r="R54" i="29"/>
  <c r="Q54" i="29"/>
  <c r="P54" i="29"/>
  <c r="O54" i="29"/>
  <c r="N54" i="29"/>
  <c r="K54" i="29"/>
  <c r="I54" i="29"/>
  <c r="H54" i="29"/>
  <c r="G54" i="29"/>
  <c r="F54" i="29"/>
  <c r="E54" i="29"/>
  <c r="B54" i="29"/>
  <c r="AG53" i="29"/>
  <c r="AF53" i="29"/>
  <c r="AE53" i="29"/>
  <c r="AD53" i="29"/>
  <c r="AC53" i="29"/>
  <c r="AB53" i="29"/>
  <c r="AA53" i="29"/>
  <c r="Z53" i="29"/>
  <c r="Y53" i="29"/>
  <c r="X53" i="29"/>
  <c r="W53" i="29"/>
  <c r="V53" i="29"/>
  <c r="U53" i="29"/>
  <c r="T53" i="29"/>
  <c r="S53" i="29"/>
  <c r="R53" i="29"/>
  <c r="Q53" i="29"/>
  <c r="P53" i="29"/>
  <c r="O53" i="29"/>
  <c r="N53" i="29"/>
  <c r="K53" i="29"/>
  <c r="I53" i="29"/>
  <c r="H53" i="29"/>
  <c r="G53" i="29"/>
  <c r="F53" i="29"/>
  <c r="E53" i="29"/>
  <c r="B53" i="29"/>
  <c r="AG52" i="29"/>
  <c r="AF52" i="29"/>
  <c r="AE52" i="29"/>
  <c r="AD52" i="29"/>
  <c r="AC52" i="29"/>
  <c r="AB52" i="29"/>
  <c r="AA52" i="29"/>
  <c r="Z52" i="29"/>
  <c r="Y52" i="29"/>
  <c r="X52" i="29"/>
  <c r="W52" i="29"/>
  <c r="V52" i="29"/>
  <c r="U52" i="29"/>
  <c r="T52" i="29"/>
  <c r="S52" i="29"/>
  <c r="R52" i="29"/>
  <c r="Q52" i="29"/>
  <c r="P52" i="29"/>
  <c r="O52" i="29"/>
  <c r="N52" i="29"/>
  <c r="K52" i="29"/>
  <c r="I52" i="29"/>
  <c r="H52" i="29"/>
  <c r="G52" i="29"/>
  <c r="F52" i="29"/>
  <c r="E52" i="29"/>
  <c r="B52" i="29"/>
  <c r="AG51" i="29"/>
  <c r="AF51" i="29"/>
  <c r="AE51" i="29"/>
  <c r="AD51" i="29"/>
  <c r="AC51" i="29"/>
  <c r="AB51" i="29"/>
  <c r="AA51" i="29"/>
  <c r="Z51" i="29"/>
  <c r="Y51" i="29"/>
  <c r="X51" i="29"/>
  <c r="W51" i="29"/>
  <c r="V51" i="29"/>
  <c r="U51" i="29"/>
  <c r="T51" i="29"/>
  <c r="S51" i="29"/>
  <c r="R51" i="29"/>
  <c r="Q51" i="29"/>
  <c r="P51" i="29"/>
  <c r="O51" i="29"/>
  <c r="N51" i="29"/>
  <c r="K51" i="29"/>
  <c r="I51" i="29"/>
  <c r="H51" i="29"/>
  <c r="G51" i="29"/>
  <c r="F51" i="29"/>
  <c r="E51" i="29"/>
  <c r="B51" i="29"/>
  <c r="AG50" i="29"/>
  <c r="AF50" i="29"/>
  <c r="AE50" i="29"/>
  <c r="AD50" i="29"/>
  <c r="AC50" i="29"/>
  <c r="AB50" i="29"/>
  <c r="AA50" i="29"/>
  <c r="Z50" i="29"/>
  <c r="Y50" i="29"/>
  <c r="X50" i="29"/>
  <c r="W50" i="29"/>
  <c r="V50" i="29"/>
  <c r="U50" i="29"/>
  <c r="T50" i="29"/>
  <c r="S50" i="29"/>
  <c r="R50" i="29"/>
  <c r="Q50" i="29"/>
  <c r="P50" i="29"/>
  <c r="O50" i="29"/>
  <c r="N50" i="29"/>
  <c r="K50" i="29"/>
  <c r="I50" i="29"/>
  <c r="H50" i="29"/>
  <c r="G50" i="29"/>
  <c r="F50" i="29"/>
  <c r="E50" i="29"/>
  <c r="B50" i="29"/>
  <c r="AG49" i="29"/>
  <c r="AF49" i="29"/>
  <c r="AE49" i="29"/>
  <c r="AD49" i="29"/>
  <c r="AC49" i="29"/>
  <c r="AB49" i="29"/>
  <c r="AA49" i="29"/>
  <c r="Z49" i="29"/>
  <c r="Y49" i="29"/>
  <c r="X49" i="29"/>
  <c r="W49" i="29"/>
  <c r="V49" i="29"/>
  <c r="U49" i="29"/>
  <c r="T49" i="29"/>
  <c r="S49" i="29"/>
  <c r="R49" i="29"/>
  <c r="Q49" i="29"/>
  <c r="P49" i="29"/>
  <c r="O49" i="29"/>
  <c r="N49" i="29"/>
  <c r="K49" i="29"/>
  <c r="I49" i="29"/>
  <c r="H49" i="29"/>
  <c r="G49" i="29"/>
  <c r="F49" i="29"/>
  <c r="E49" i="29"/>
  <c r="B49" i="29"/>
  <c r="AG48" i="29"/>
  <c r="AF48" i="29"/>
  <c r="AE48" i="29"/>
  <c r="AD48" i="29"/>
  <c r="AC48" i="29"/>
  <c r="AB48" i="29"/>
  <c r="AA48" i="29"/>
  <c r="Z48" i="29"/>
  <c r="Y48" i="29"/>
  <c r="X48" i="29"/>
  <c r="W48" i="29"/>
  <c r="V48" i="29"/>
  <c r="U48" i="29"/>
  <c r="T48" i="29"/>
  <c r="S48" i="29"/>
  <c r="R48" i="29"/>
  <c r="Q48" i="29"/>
  <c r="P48" i="29"/>
  <c r="O48" i="29"/>
  <c r="N48" i="29"/>
  <c r="K48" i="29"/>
  <c r="I48" i="29"/>
  <c r="H48" i="29"/>
  <c r="G48" i="29"/>
  <c r="F48" i="29"/>
  <c r="E48" i="29"/>
  <c r="B48" i="29"/>
  <c r="AG47" i="29"/>
  <c r="AF47" i="29"/>
  <c r="AE47" i="29"/>
  <c r="AD47" i="29"/>
  <c r="AC47" i="29"/>
  <c r="AB47" i="29"/>
  <c r="AA47" i="29"/>
  <c r="Z47" i="29"/>
  <c r="Y47" i="29"/>
  <c r="X47" i="29"/>
  <c r="W47" i="29"/>
  <c r="V47" i="29"/>
  <c r="U47" i="29"/>
  <c r="T47" i="29"/>
  <c r="S47" i="29"/>
  <c r="R47" i="29"/>
  <c r="Q47" i="29"/>
  <c r="P47" i="29"/>
  <c r="O47" i="29"/>
  <c r="N47" i="29"/>
  <c r="K47" i="29"/>
  <c r="I47" i="29"/>
  <c r="H47" i="29"/>
  <c r="G47" i="29"/>
  <c r="F47" i="29"/>
  <c r="E47" i="29"/>
  <c r="B47" i="29"/>
  <c r="AG45" i="29"/>
  <c r="AF45" i="29"/>
  <c r="AE45" i="29"/>
  <c r="AD45" i="29"/>
  <c r="AC45" i="29"/>
  <c r="AB45" i="29"/>
  <c r="AA45" i="29"/>
  <c r="Z45" i="29"/>
  <c r="Y45" i="29"/>
  <c r="X45" i="29"/>
  <c r="W45" i="29"/>
  <c r="V45" i="29"/>
  <c r="U45" i="29"/>
  <c r="T45" i="29"/>
  <c r="S45" i="29"/>
  <c r="R45" i="29"/>
  <c r="Q45" i="29"/>
  <c r="P45" i="29"/>
  <c r="O45" i="29"/>
  <c r="N45" i="29"/>
  <c r="K45" i="29"/>
  <c r="I45" i="29"/>
  <c r="H45" i="29"/>
  <c r="G45" i="29"/>
  <c r="F45" i="29"/>
  <c r="E45" i="29"/>
  <c r="B45" i="29"/>
  <c r="AG44" i="29"/>
  <c r="AF44" i="29"/>
  <c r="AE44" i="29"/>
  <c r="AD44" i="29"/>
  <c r="AC44" i="29"/>
  <c r="AB44" i="29"/>
  <c r="AA44" i="29"/>
  <c r="Z44" i="29"/>
  <c r="Y44" i="29"/>
  <c r="X44" i="29"/>
  <c r="W44" i="29"/>
  <c r="V44" i="29"/>
  <c r="U44" i="29"/>
  <c r="T44" i="29"/>
  <c r="S44" i="29"/>
  <c r="R44" i="29"/>
  <c r="Q44" i="29"/>
  <c r="P44" i="29"/>
  <c r="O44" i="29"/>
  <c r="N44" i="29"/>
  <c r="K44" i="29"/>
  <c r="I44" i="29"/>
  <c r="H44" i="29"/>
  <c r="G44" i="29"/>
  <c r="F44" i="29"/>
  <c r="E44" i="29"/>
  <c r="B44" i="29"/>
  <c r="AG43" i="29"/>
  <c r="AF43" i="29"/>
  <c r="AE43" i="29"/>
  <c r="AD43" i="29"/>
  <c r="AC43" i="29"/>
  <c r="AB43" i="29"/>
  <c r="AA43" i="29"/>
  <c r="Z43" i="29"/>
  <c r="Y43" i="29"/>
  <c r="X43" i="29"/>
  <c r="W43" i="29"/>
  <c r="V43" i="29"/>
  <c r="U43" i="29"/>
  <c r="T43" i="29"/>
  <c r="S43" i="29"/>
  <c r="R43" i="29"/>
  <c r="Q43" i="29"/>
  <c r="P43" i="29"/>
  <c r="O43" i="29"/>
  <c r="N43" i="29"/>
  <c r="K43" i="29"/>
  <c r="I43" i="29"/>
  <c r="H43" i="29"/>
  <c r="G43" i="29"/>
  <c r="F43" i="29"/>
  <c r="E43" i="29"/>
  <c r="B43" i="29"/>
  <c r="AG42" i="29"/>
  <c r="AF42" i="29"/>
  <c r="AE42" i="29"/>
  <c r="AD42" i="29"/>
  <c r="AC42" i="29"/>
  <c r="AB42" i="29"/>
  <c r="AA42" i="29"/>
  <c r="Z42" i="29"/>
  <c r="Y42" i="29"/>
  <c r="X42" i="29"/>
  <c r="W42" i="29"/>
  <c r="V42" i="29"/>
  <c r="U42" i="29"/>
  <c r="T42" i="29"/>
  <c r="S42" i="29"/>
  <c r="R42" i="29"/>
  <c r="Q42" i="29"/>
  <c r="P42" i="29"/>
  <c r="O42" i="29"/>
  <c r="N42" i="29"/>
  <c r="K42" i="29"/>
  <c r="I42" i="29"/>
  <c r="H42" i="29"/>
  <c r="G42" i="29"/>
  <c r="F42" i="29"/>
  <c r="E42" i="29"/>
  <c r="B42" i="29"/>
  <c r="AG41" i="29"/>
  <c r="AF41" i="29"/>
  <c r="AE41" i="29"/>
  <c r="AD41" i="29"/>
  <c r="AC41" i="29"/>
  <c r="AB41" i="29"/>
  <c r="AA41" i="29"/>
  <c r="Z41" i="29"/>
  <c r="Y41" i="29"/>
  <c r="X41" i="29"/>
  <c r="W41" i="29"/>
  <c r="V41" i="29"/>
  <c r="U41" i="29"/>
  <c r="T41" i="29"/>
  <c r="S41" i="29"/>
  <c r="R41" i="29"/>
  <c r="Q41" i="29"/>
  <c r="P41" i="29"/>
  <c r="O41" i="29"/>
  <c r="N41" i="29"/>
  <c r="K41" i="29"/>
  <c r="I41" i="29"/>
  <c r="H41" i="29"/>
  <c r="G41" i="29"/>
  <c r="F41" i="29"/>
  <c r="E41" i="29"/>
  <c r="B41" i="29"/>
  <c r="AG40" i="29"/>
  <c r="AF40" i="29"/>
  <c r="AE40" i="29"/>
  <c r="AD40" i="29"/>
  <c r="AC40" i="29"/>
  <c r="AB40" i="29"/>
  <c r="AA40" i="29"/>
  <c r="Z40" i="29"/>
  <c r="Y40" i="29"/>
  <c r="X40" i="29"/>
  <c r="W40" i="29"/>
  <c r="V40" i="29"/>
  <c r="U40" i="29"/>
  <c r="T40" i="29"/>
  <c r="S40" i="29"/>
  <c r="R40" i="29"/>
  <c r="Q40" i="29"/>
  <c r="P40" i="29"/>
  <c r="O40" i="29"/>
  <c r="N40" i="29"/>
  <c r="K40" i="29"/>
  <c r="I40" i="29"/>
  <c r="H40" i="29"/>
  <c r="G40" i="29"/>
  <c r="F40" i="29"/>
  <c r="E40" i="29"/>
  <c r="B40" i="29"/>
  <c r="AG39" i="29"/>
  <c r="AF39" i="29"/>
  <c r="AE39" i="29"/>
  <c r="AD39" i="29"/>
  <c r="AC39" i="29"/>
  <c r="AB39" i="29"/>
  <c r="AA39" i="29"/>
  <c r="Z39" i="29"/>
  <c r="Y39" i="29"/>
  <c r="X39" i="29"/>
  <c r="W39" i="29"/>
  <c r="V39" i="29"/>
  <c r="U39" i="29"/>
  <c r="T39" i="29"/>
  <c r="S39" i="29"/>
  <c r="R39" i="29"/>
  <c r="Q39" i="29"/>
  <c r="P39" i="29"/>
  <c r="O39" i="29"/>
  <c r="N39" i="29"/>
  <c r="K39" i="29"/>
  <c r="I39" i="29"/>
  <c r="H39" i="29"/>
  <c r="G39" i="29"/>
  <c r="F39" i="29"/>
  <c r="E39" i="29"/>
  <c r="B39" i="29"/>
  <c r="AG38" i="29"/>
  <c r="AF38" i="29"/>
  <c r="AE38" i="29"/>
  <c r="AD38" i="29"/>
  <c r="AC38" i="29"/>
  <c r="AB38" i="29"/>
  <c r="AA38" i="29"/>
  <c r="Z38" i="29"/>
  <c r="Y38" i="29"/>
  <c r="X38" i="29"/>
  <c r="W38" i="29"/>
  <c r="V38" i="29"/>
  <c r="U38" i="29"/>
  <c r="T38" i="29"/>
  <c r="S38" i="29"/>
  <c r="R38" i="29"/>
  <c r="Q38" i="29"/>
  <c r="P38" i="29"/>
  <c r="O38" i="29"/>
  <c r="N38" i="29"/>
  <c r="K38" i="29"/>
  <c r="I38" i="29"/>
  <c r="H38" i="29"/>
  <c r="G38" i="29"/>
  <c r="F38" i="29"/>
  <c r="E38" i="29"/>
  <c r="B38" i="29"/>
  <c r="AG37" i="29"/>
  <c r="AF37" i="29"/>
  <c r="AE37" i="29"/>
  <c r="AD37" i="29"/>
  <c r="AC37" i="29"/>
  <c r="AB37" i="29"/>
  <c r="AA37" i="29"/>
  <c r="Z37" i="29"/>
  <c r="Y37" i="29"/>
  <c r="X37" i="29"/>
  <c r="W37" i="29"/>
  <c r="V37" i="29"/>
  <c r="U37" i="29"/>
  <c r="T37" i="29"/>
  <c r="S37" i="29"/>
  <c r="R37" i="29"/>
  <c r="Q37" i="29"/>
  <c r="P37" i="29"/>
  <c r="O37" i="29"/>
  <c r="N37" i="29"/>
  <c r="K37" i="29"/>
  <c r="I37" i="29"/>
  <c r="H37" i="29"/>
  <c r="G37" i="29"/>
  <c r="F37" i="29"/>
  <c r="E37" i="29"/>
  <c r="B37" i="29"/>
  <c r="T36" i="29"/>
  <c r="S36" i="29"/>
  <c r="R36" i="29"/>
  <c r="Q36" i="29"/>
  <c r="P36" i="29"/>
  <c r="O36" i="29"/>
  <c r="N36" i="29"/>
  <c r="I36" i="29"/>
  <c r="H36" i="29"/>
  <c r="G36" i="29"/>
  <c r="F36" i="29"/>
  <c r="E36" i="29"/>
  <c r="B36" i="29"/>
  <c r="T35" i="29"/>
  <c r="S35" i="29"/>
  <c r="R35" i="29"/>
  <c r="Q35" i="29"/>
  <c r="P35" i="29"/>
  <c r="O35" i="29"/>
  <c r="N35" i="29"/>
  <c r="I35" i="29"/>
  <c r="H35" i="29"/>
  <c r="G35" i="29"/>
  <c r="F35" i="29"/>
  <c r="E35" i="29"/>
  <c r="B35" i="29"/>
  <c r="AG34" i="29"/>
  <c r="AF34" i="29"/>
  <c r="AE34" i="29"/>
  <c r="AD34" i="29"/>
  <c r="AC34" i="29"/>
  <c r="AB34" i="29"/>
  <c r="AA34" i="29"/>
  <c r="Z34" i="29"/>
  <c r="Y34" i="29"/>
  <c r="X34" i="29"/>
  <c r="W34" i="29"/>
  <c r="V34" i="29"/>
  <c r="U34" i="29"/>
  <c r="T34" i="29"/>
  <c r="S34" i="29"/>
  <c r="R34" i="29"/>
  <c r="Q34" i="29"/>
  <c r="P34" i="29"/>
  <c r="O34" i="29"/>
  <c r="N34" i="29"/>
  <c r="K34" i="29"/>
  <c r="I34" i="29"/>
  <c r="H34" i="29"/>
  <c r="G34" i="29"/>
  <c r="F34" i="29"/>
  <c r="E34" i="29"/>
  <c r="B34" i="29"/>
  <c r="AG33" i="29"/>
  <c r="AF33" i="29"/>
  <c r="AE33" i="29"/>
  <c r="AD33" i="29"/>
  <c r="AC33" i="29"/>
  <c r="AB33" i="29"/>
  <c r="AA33" i="29"/>
  <c r="Z33" i="29"/>
  <c r="Y33" i="29"/>
  <c r="X33" i="29"/>
  <c r="W33" i="29"/>
  <c r="V33" i="29"/>
  <c r="U33" i="29"/>
  <c r="T33" i="29"/>
  <c r="S33" i="29"/>
  <c r="R33" i="29"/>
  <c r="Q33" i="29"/>
  <c r="P33" i="29"/>
  <c r="O33" i="29"/>
  <c r="N33" i="29"/>
  <c r="K33" i="29"/>
  <c r="I33" i="29"/>
  <c r="H33" i="29"/>
  <c r="G33" i="29"/>
  <c r="F33" i="29"/>
  <c r="E33" i="29"/>
  <c r="B33" i="29"/>
  <c r="AG32" i="29"/>
  <c r="AF32" i="29"/>
  <c r="AE32" i="29"/>
  <c r="AD32" i="29"/>
  <c r="AC32" i="29"/>
  <c r="AB32" i="29"/>
  <c r="AA32" i="29"/>
  <c r="Z32" i="29"/>
  <c r="Y32" i="29"/>
  <c r="X32" i="29"/>
  <c r="W32" i="29"/>
  <c r="V32" i="29"/>
  <c r="U32" i="29"/>
  <c r="T32" i="29"/>
  <c r="S32" i="29"/>
  <c r="R32" i="29"/>
  <c r="Q32" i="29"/>
  <c r="P32" i="29"/>
  <c r="O32" i="29"/>
  <c r="N32" i="29"/>
  <c r="K32" i="29"/>
  <c r="I32" i="29"/>
  <c r="H32" i="29"/>
  <c r="G32" i="29"/>
  <c r="F32" i="29"/>
  <c r="E32" i="29"/>
  <c r="B32" i="29"/>
  <c r="AG31" i="29"/>
  <c r="AF31" i="29"/>
  <c r="AE31" i="29"/>
  <c r="AD31" i="29"/>
  <c r="AC31" i="29"/>
  <c r="AB31" i="29"/>
  <c r="AA31" i="29"/>
  <c r="Z31" i="29"/>
  <c r="Y31" i="29"/>
  <c r="X31" i="29"/>
  <c r="W31" i="29"/>
  <c r="V31" i="29"/>
  <c r="U31" i="29"/>
  <c r="T31" i="29"/>
  <c r="S31" i="29"/>
  <c r="R31" i="29"/>
  <c r="Q31" i="29"/>
  <c r="P31" i="29"/>
  <c r="O31" i="29"/>
  <c r="N31" i="29"/>
  <c r="K31" i="29"/>
  <c r="I31" i="29"/>
  <c r="H31" i="29"/>
  <c r="G31" i="29"/>
  <c r="F31" i="29"/>
  <c r="E31" i="29"/>
  <c r="B31" i="29"/>
  <c r="AG30" i="29"/>
  <c r="AF30" i="29"/>
  <c r="AE30" i="29"/>
  <c r="AD30" i="29"/>
  <c r="AC30" i="29"/>
  <c r="AB30" i="29"/>
  <c r="AA30" i="29"/>
  <c r="Z30" i="29"/>
  <c r="Y30" i="29"/>
  <c r="X30" i="29"/>
  <c r="W30" i="29"/>
  <c r="V30" i="29"/>
  <c r="U30" i="29"/>
  <c r="T30" i="29"/>
  <c r="S30" i="29"/>
  <c r="R30" i="29"/>
  <c r="Q30" i="29"/>
  <c r="P30" i="29"/>
  <c r="O30" i="29"/>
  <c r="N30" i="29"/>
  <c r="H30" i="29"/>
  <c r="G30" i="29"/>
  <c r="F30" i="29"/>
  <c r="E30" i="29"/>
  <c r="B30" i="29"/>
  <c r="AG29" i="29"/>
  <c r="AF29" i="29"/>
  <c r="AE29" i="29"/>
  <c r="AD29" i="29"/>
  <c r="AC29" i="29"/>
  <c r="AB29" i="29"/>
  <c r="AA29" i="29"/>
  <c r="Z29" i="29"/>
  <c r="Y29" i="29"/>
  <c r="X29" i="29"/>
  <c r="W29" i="29"/>
  <c r="V29" i="29"/>
  <c r="U29" i="29"/>
  <c r="T29" i="29"/>
  <c r="S29" i="29"/>
  <c r="R29" i="29"/>
  <c r="Q29" i="29"/>
  <c r="P29" i="29"/>
  <c r="O29" i="29"/>
  <c r="N29" i="29"/>
  <c r="K29" i="29"/>
  <c r="I29" i="29"/>
  <c r="H29" i="29"/>
  <c r="G29" i="29"/>
  <c r="F29" i="29"/>
  <c r="E29" i="29"/>
  <c r="B29" i="29"/>
  <c r="AG28" i="29"/>
  <c r="AF28" i="29"/>
  <c r="AE28" i="29"/>
  <c r="AD28" i="29"/>
  <c r="AC28" i="29"/>
  <c r="AB28" i="29"/>
  <c r="AA28" i="29"/>
  <c r="Z28" i="29"/>
  <c r="Y28" i="29"/>
  <c r="X28" i="29"/>
  <c r="W28" i="29"/>
  <c r="V28" i="29"/>
  <c r="U28" i="29"/>
  <c r="T28" i="29"/>
  <c r="S28" i="29"/>
  <c r="R28" i="29"/>
  <c r="Q28" i="29"/>
  <c r="P28" i="29"/>
  <c r="O28" i="29"/>
  <c r="N28" i="29"/>
  <c r="G28" i="29"/>
  <c r="F28" i="29"/>
  <c r="E28" i="29"/>
  <c r="B28" i="29"/>
  <c r="AG25" i="29"/>
  <c r="AF25" i="29"/>
  <c r="AE25" i="29"/>
  <c r="AD25" i="29"/>
  <c r="AC25" i="29"/>
  <c r="AB25" i="29"/>
  <c r="AA25" i="29"/>
  <c r="Z25" i="29"/>
  <c r="Y25" i="29"/>
  <c r="X25" i="29"/>
  <c r="W25" i="29"/>
  <c r="V25" i="29"/>
  <c r="U25" i="29"/>
  <c r="T25" i="29"/>
  <c r="S25" i="29"/>
  <c r="R25" i="29"/>
  <c r="Q25" i="29"/>
  <c r="P25" i="29"/>
  <c r="O25" i="29"/>
  <c r="N25" i="29"/>
  <c r="K25" i="29"/>
  <c r="I25" i="29"/>
  <c r="H25" i="29"/>
  <c r="G25" i="29"/>
  <c r="F25" i="29"/>
  <c r="E25" i="29"/>
  <c r="B25" i="29"/>
  <c r="AG24" i="29"/>
  <c r="AF24" i="29"/>
  <c r="AE24" i="29"/>
  <c r="AD24" i="29"/>
  <c r="AC24" i="29"/>
  <c r="AB24" i="29"/>
  <c r="AA24" i="29"/>
  <c r="Z24" i="29"/>
  <c r="Y24" i="29"/>
  <c r="X24" i="29"/>
  <c r="W24" i="29"/>
  <c r="V24" i="29"/>
  <c r="U24" i="29"/>
  <c r="T24" i="29"/>
  <c r="S24" i="29"/>
  <c r="R24" i="29"/>
  <c r="Q24" i="29"/>
  <c r="P24" i="29"/>
  <c r="O24" i="29"/>
  <c r="N24" i="29"/>
  <c r="K24" i="29"/>
  <c r="I24" i="29"/>
  <c r="H24" i="29"/>
  <c r="G24" i="29"/>
  <c r="F24" i="29"/>
  <c r="E24" i="29"/>
  <c r="B24" i="29"/>
  <c r="AG23" i="29"/>
  <c r="AF23" i="29"/>
  <c r="AE23" i="29"/>
  <c r="AD23" i="29"/>
  <c r="AC23" i="29"/>
  <c r="AB23" i="29"/>
  <c r="AA23" i="29"/>
  <c r="Z23" i="29"/>
  <c r="Y23" i="29"/>
  <c r="X23" i="29"/>
  <c r="W23" i="29"/>
  <c r="V23" i="29"/>
  <c r="U23" i="29"/>
  <c r="T23" i="29"/>
  <c r="S23" i="29"/>
  <c r="R23" i="29"/>
  <c r="Q23" i="29"/>
  <c r="P23" i="29"/>
  <c r="O23" i="29"/>
  <c r="N23" i="29"/>
  <c r="K23" i="29"/>
  <c r="I23" i="29"/>
  <c r="H23" i="29"/>
  <c r="G23" i="29"/>
  <c r="F23" i="29"/>
  <c r="E23" i="29"/>
  <c r="B23" i="29"/>
  <c r="AG22" i="29"/>
  <c r="AF22" i="29"/>
  <c r="AE22" i="29"/>
  <c r="AD22" i="29"/>
  <c r="AC22" i="29"/>
  <c r="AB22" i="29"/>
  <c r="AA22" i="29"/>
  <c r="Z22" i="29"/>
  <c r="Y22" i="29"/>
  <c r="X22" i="29"/>
  <c r="W22" i="29"/>
  <c r="V22" i="29"/>
  <c r="U22" i="29"/>
  <c r="T22" i="29"/>
  <c r="S22" i="29"/>
  <c r="R22" i="29"/>
  <c r="Q22" i="29"/>
  <c r="P22" i="29"/>
  <c r="O22" i="29"/>
  <c r="N22" i="29"/>
  <c r="K22" i="29"/>
  <c r="I22" i="29"/>
  <c r="H22" i="29"/>
  <c r="G22" i="29"/>
  <c r="F22" i="29"/>
  <c r="E22" i="29"/>
  <c r="B22" i="29"/>
  <c r="AG21" i="29"/>
  <c r="AF21" i="29"/>
  <c r="AE21" i="29"/>
  <c r="AD21" i="29"/>
  <c r="AC21" i="29"/>
  <c r="AB21" i="29"/>
  <c r="AA21" i="29"/>
  <c r="Z21" i="29"/>
  <c r="Y21" i="29"/>
  <c r="X21" i="29"/>
  <c r="W21" i="29"/>
  <c r="V21" i="29"/>
  <c r="U21" i="29"/>
  <c r="T21" i="29"/>
  <c r="S21" i="29"/>
  <c r="R21" i="29"/>
  <c r="Q21" i="29"/>
  <c r="P21" i="29"/>
  <c r="O21" i="29"/>
  <c r="N21" i="29"/>
  <c r="K21" i="29"/>
  <c r="I21" i="29"/>
  <c r="H21" i="29"/>
  <c r="G21" i="29"/>
  <c r="F21" i="29"/>
  <c r="E21" i="29"/>
  <c r="B21" i="29"/>
  <c r="AG20" i="29"/>
  <c r="AF20" i="29"/>
  <c r="AE20" i="29"/>
  <c r="AD20" i="29"/>
  <c r="AC20" i="29"/>
  <c r="AB20" i="29"/>
  <c r="AA20" i="29"/>
  <c r="Z20" i="29"/>
  <c r="Y20" i="29"/>
  <c r="X20" i="29"/>
  <c r="W20" i="29"/>
  <c r="V20" i="29"/>
  <c r="U20" i="29"/>
  <c r="T20" i="29"/>
  <c r="S20" i="29"/>
  <c r="R20" i="29"/>
  <c r="Q20" i="29"/>
  <c r="P20" i="29"/>
  <c r="O20" i="29"/>
  <c r="N20" i="29"/>
  <c r="K20" i="29"/>
  <c r="I20" i="29"/>
  <c r="H20" i="29"/>
  <c r="G20" i="29"/>
  <c r="F20" i="29"/>
  <c r="E20" i="29"/>
  <c r="B20" i="29"/>
  <c r="AG19" i="29"/>
  <c r="AF19" i="29"/>
  <c r="AE19" i="29"/>
  <c r="AD19" i="29"/>
  <c r="AC19" i="29"/>
  <c r="AB19" i="29"/>
  <c r="AA19" i="29"/>
  <c r="Z19" i="29"/>
  <c r="Y19" i="29"/>
  <c r="X19" i="29"/>
  <c r="W19" i="29"/>
  <c r="V19" i="29"/>
  <c r="U19" i="29"/>
  <c r="T19" i="29"/>
  <c r="S19" i="29"/>
  <c r="R19" i="29"/>
  <c r="Q19" i="29"/>
  <c r="P19" i="29"/>
  <c r="O19" i="29"/>
  <c r="N19" i="29"/>
  <c r="K19" i="29"/>
  <c r="I19" i="29"/>
  <c r="H19" i="29"/>
  <c r="G19" i="29"/>
  <c r="F19" i="29"/>
  <c r="E19" i="29"/>
  <c r="B19" i="29"/>
  <c r="AG18" i="29"/>
  <c r="AF18" i="29"/>
  <c r="AE18" i="29"/>
  <c r="AD18" i="29"/>
  <c r="AC18" i="29"/>
  <c r="AB18" i="29"/>
  <c r="AA18" i="29"/>
  <c r="Z18" i="29"/>
  <c r="Y18" i="29"/>
  <c r="X18" i="29"/>
  <c r="W18" i="29"/>
  <c r="V18" i="29"/>
  <c r="U18" i="29"/>
  <c r="T18" i="29"/>
  <c r="S18" i="29"/>
  <c r="R18" i="29"/>
  <c r="Q18" i="29"/>
  <c r="P18" i="29"/>
  <c r="O18" i="29"/>
  <c r="N18" i="29"/>
  <c r="K18" i="29"/>
  <c r="I18" i="29"/>
  <c r="H18" i="29"/>
  <c r="G18" i="29"/>
  <c r="F18" i="29"/>
  <c r="E18" i="29"/>
  <c r="B18" i="29"/>
  <c r="AG17" i="29"/>
  <c r="AF17" i="29"/>
  <c r="AE17" i="29"/>
  <c r="AD17" i="29"/>
  <c r="AC17" i="29"/>
  <c r="AB17" i="29"/>
  <c r="AA17" i="29"/>
  <c r="Z17" i="29"/>
  <c r="Y17" i="29"/>
  <c r="X17" i="29"/>
  <c r="W17" i="29"/>
  <c r="V17" i="29"/>
  <c r="U17" i="29"/>
  <c r="T17" i="29"/>
  <c r="S17" i="29"/>
  <c r="R17" i="29"/>
  <c r="Q17" i="29"/>
  <c r="P17" i="29"/>
  <c r="O17" i="29"/>
  <c r="N17" i="29"/>
  <c r="K17" i="29"/>
  <c r="I17" i="29"/>
  <c r="H17" i="29"/>
  <c r="G17" i="29"/>
  <c r="F17" i="29"/>
  <c r="E17" i="29"/>
  <c r="B17" i="29"/>
  <c r="AG16" i="29"/>
  <c r="AF16" i="29"/>
  <c r="AE16" i="29"/>
  <c r="AD16" i="29"/>
  <c r="AC16" i="29"/>
  <c r="AB16" i="29"/>
  <c r="AA16" i="29"/>
  <c r="Z16" i="29"/>
  <c r="Y16" i="29"/>
  <c r="X16" i="29"/>
  <c r="W16" i="29"/>
  <c r="V16" i="29"/>
  <c r="U16" i="29"/>
  <c r="T16" i="29"/>
  <c r="S16" i="29"/>
  <c r="R16" i="29"/>
  <c r="Q16" i="29"/>
  <c r="P16" i="29"/>
  <c r="O16" i="29"/>
  <c r="N16" i="29"/>
  <c r="K16" i="29"/>
  <c r="I16" i="29"/>
  <c r="H16" i="29"/>
  <c r="G16" i="29"/>
  <c r="F16" i="29"/>
  <c r="E16" i="29"/>
  <c r="B16" i="29"/>
  <c r="AG15" i="29"/>
  <c r="AF15" i="29"/>
  <c r="AE15" i="29"/>
  <c r="AD15" i="29"/>
  <c r="AC15" i="29"/>
  <c r="AB15" i="29"/>
  <c r="AA15" i="29"/>
  <c r="Z15" i="29"/>
  <c r="Y15" i="29"/>
  <c r="X15" i="29"/>
  <c r="W15" i="29"/>
  <c r="V15" i="29"/>
  <c r="U15" i="29"/>
  <c r="T15" i="29"/>
  <c r="S15" i="29"/>
  <c r="R15" i="29"/>
  <c r="Q15" i="29"/>
  <c r="P15" i="29"/>
  <c r="O15" i="29"/>
  <c r="N15" i="29"/>
  <c r="K15" i="29"/>
  <c r="I15" i="29"/>
  <c r="H15" i="29"/>
  <c r="G15" i="29"/>
  <c r="F15" i="29"/>
  <c r="E15" i="29"/>
  <c r="B15" i="29"/>
  <c r="AG14" i="29"/>
  <c r="AF14" i="29"/>
  <c r="AE14" i="29"/>
  <c r="AD14" i="29"/>
  <c r="AC14" i="29"/>
  <c r="AB14" i="29"/>
  <c r="AA14" i="29"/>
  <c r="Z14" i="29"/>
  <c r="Y14" i="29"/>
  <c r="X14" i="29"/>
  <c r="W14" i="29"/>
  <c r="V14" i="29"/>
  <c r="U14" i="29"/>
  <c r="T14" i="29"/>
  <c r="S14" i="29"/>
  <c r="R14" i="29"/>
  <c r="Q14" i="29"/>
  <c r="P14" i="29"/>
  <c r="O14" i="29"/>
  <c r="N14" i="29"/>
  <c r="K14" i="29"/>
  <c r="I14" i="29"/>
  <c r="H14" i="29"/>
  <c r="G14" i="29"/>
  <c r="F14" i="29"/>
  <c r="E14" i="29"/>
  <c r="B14" i="29"/>
  <c r="AG13" i="29"/>
  <c r="AF13" i="29"/>
  <c r="AE13" i="29"/>
  <c r="AD13" i="29"/>
  <c r="AC13" i="29"/>
  <c r="AB13" i="29"/>
  <c r="AA13" i="29"/>
  <c r="Z13" i="29"/>
  <c r="Y13" i="29"/>
  <c r="X13" i="29"/>
  <c r="W13" i="29"/>
  <c r="V13" i="29"/>
  <c r="U13" i="29"/>
  <c r="T13" i="29"/>
  <c r="S13" i="29"/>
  <c r="R13" i="29"/>
  <c r="Q13" i="29"/>
  <c r="P13" i="29"/>
  <c r="O13" i="29"/>
  <c r="N13" i="29"/>
  <c r="K13" i="29"/>
  <c r="I13" i="29"/>
  <c r="H13" i="29"/>
  <c r="F13" i="29"/>
  <c r="E13" i="29"/>
  <c r="B13" i="29"/>
  <c r="AG12" i="29"/>
  <c r="AF12" i="29"/>
  <c r="AE12" i="29"/>
  <c r="AD12" i="29"/>
  <c r="AC12" i="29"/>
  <c r="AB12" i="29"/>
  <c r="AA12" i="29"/>
  <c r="Z12" i="29"/>
  <c r="Y12" i="29"/>
  <c r="X12" i="29"/>
  <c r="W12" i="29"/>
  <c r="V12" i="29"/>
  <c r="U12" i="29"/>
  <c r="T12" i="29"/>
  <c r="S12" i="29"/>
  <c r="R12" i="29"/>
  <c r="Q12" i="29"/>
  <c r="P12" i="29"/>
  <c r="O12" i="29"/>
  <c r="N12" i="29"/>
  <c r="K12" i="29"/>
  <c r="I12" i="29"/>
  <c r="H12" i="29"/>
  <c r="G12" i="29"/>
  <c r="F12" i="29"/>
  <c r="E12" i="29"/>
  <c r="B12" i="29"/>
  <c r="AG11" i="29"/>
  <c r="AF11" i="29"/>
  <c r="AE11" i="29"/>
  <c r="AD11" i="29"/>
  <c r="AC11" i="29"/>
  <c r="AB11" i="29"/>
  <c r="AA11" i="29"/>
  <c r="Z11" i="29"/>
  <c r="Y11" i="29"/>
  <c r="X11" i="29"/>
  <c r="W11" i="29"/>
  <c r="V11" i="29"/>
  <c r="U11" i="29"/>
  <c r="T11" i="29"/>
  <c r="S11" i="29"/>
  <c r="R11" i="29"/>
  <c r="Q11" i="29"/>
  <c r="P11" i="29"/>
  <c r="O11" i="29"/>
  <c r="N11" i="29"/>
  <c r="K11" i="29"/>
  <c r="I11" i="29"/>
  <c r="H11" i="29"/>
  <c r="G11" i="29"/>
  <c r="F11" i="29"/>
  <c r="E11" i="29"/>
  <c r="B11" i="29"/>
  <c r="AG10" i="29"/>
  <c r="AF10" i="29"/>
  <c r="AE10" i="29"/>
  <c r="AD10" i="29"/>
  <c r="AC10" i="29"/>
  <c r="AB10" i="29"/>
  <c r="AA10" i="29"/>
  <c r="Z10" i="29"/>
  <c r="Y10" i="29"/>
  <c r="X10" i="29"/>
  <c r="W10" i="29"/>
  <c r="V10" i="29"/>
  <c r="U10" i="29"/>
  <c r="T10" i="29"/>
  <c r="S10" i="29"/>
  <c r="R10" i="29"/>
  <c r="Q10" i="29"/>
  <c r="P10" i="29"/>
  <c r="O10" i="29"/>
  <c r="N10" i="29"/>
  <c r="K10" i="29"/>
  <c r="I10" i="29"/>
  <c r="H10" i="29"/>
  <c r="G10" i="29"/>
  <c r="F10" i="29"/>
  <c r="E10" i="29"/>
  <c r="B10" i="29"/>
  <c r="AG9" i="29"/>
  <c r="AF9" i="29"/>
  <c r="AE9" i="29"/>
  <c r="AD9" i="29"/>
  <c r="AC9" i="29"/>
  <c r="AB9" i="29"/>
  <c r="AA9" i="29"/>
  <c r="Z9" i="29"/>
  <c r="Y9" i="29"/>
  <c r="X9" i="29"/>
  <c r="W9" i="29"/>
  <c r="V9" i="29"/>
  <c r="U9" i="29"/>
  <c r="T9" i="29"/>
  <c r="S9" i="29"/>
  <c r="R9" i="29"/>
  <c r="Q9" i="29"/>
  <c r="P9" i="29"/>
  <c r="O9" i="29"/>
  <c r="N9" i="29"/>
  <c r="K9" i="29"/>
  <c r="I9" i="29"/>
  <c r="H9" i="29"/>
  <c r="G9" i="29"/>
  <c r="F9" i="29"/>
  <c r="E9" i="29"/>
  <c r="B9" i="29"/>
  <c r="AG8" i="29"/>
  <c r="AF8" i="29"/>
  <c r="AE8" i="29"/>
  <c r="AD8" i="29"/>
  <c r="AC8" i="29"/>
  <c r="AB8" i="29"/>
  <c r="AA8" i="29"/>
  <c r="Z8" i="29"/>
  <c r="Y8" i="29"/>
  <c r="X8" i="29"/>
  <c r="W8" i="29"/>
  <c r="V8" i="29"/>
  <c r="U8" i="29"/>
  <c r="T8" i="29"/>
  <c r="S8" i="29"/>
  <c r="R8" i="29"/>
  <c r="Q8" i="29"/>
  <c r="P8" i="29"/>
  <c r="O8" i="29"/>
  <c r="N8" i="29"/>
  <c r="K8" i="29"/>
  <c r="I8" i="29"/>
  <c r="H8" i="29"/>
  <c r="G8" i="29"/>
  <c r="F8" i="29"/>
  <c r="E8" i="29"/>
  <c r="B8" i="29"/>
  <c r="AG7" i="29"/>
  <c r="AF7" i="29"/>
  <c r="AE7" i="29"/>
  <c r="AD7" i="29"/>
  <c r="AC7" i="29"/>
  <c r="AB7" i="29"/>
  <c r="AA7" i="29"/>
  <c r="Z7" i="29"/>
  <c r="Y7" i="29"/>
  <c r="X7" i="29"/>
  <c r="W7" i="29"/>
  <c r="V7" i="29"/>
  <c r="U7" i="29"/>
  <c r="T7" i="29"/>
  <c r="S7" i="29"/>
  <c r="R7" i="29"/>
  <c r="Q7" i="29"/>
  <c r="P7" i="29"/>
  <c r="O7" i="29"/>
  <c r="N7" i="29"/>
  <c r="K7" i="29"/>
  <c r="I7" i="29"/>
  <c r="H7" i="29"/>
  <c r="G7" i="29"/>
  <c r="F7" i="29"/>
  <c r="E7" i="29"/>
  <c r="B7" i="29"/>
  <c r="AG6" i="29"/>
  <c r="AF6" i="29"/>
  <c r="AE6" i="29"/>
  <c r="AD6" i="29"/>
  <c r="AC6" i="29"/>
  <c r="AB6" i="29"/>
  <c r="AA6" i="29"/>
  <c r="Z6" i="29"/>
  <c r="Y6" i="29"/>
  <c r="X6" i="29"/>
  <c r="W6" i="29"/>
  <c r="V6" i="29"/>
  <c r="U6" i="29"/>
  <c r="T6" i="29"/>
  <c r="S6" i="29"/>
  <c r="R6" i="29"/>
  <c r="Q6" i="29"/>
  <c r="P6" i="29"/>
  <c r="O6" i="29"/>
  <c r="N6" i="29"/>
  <c r="K6" i="29"/>
  <c r="I6" i="29"/>
  <c r="H6" i="29"/>
  <c r="G6" i="29"/>
  <c r="F6" i="29"/>
  <c r="E6" i="29"/>
  <c r="B6" i="29"/>
  <c r="E70" i="29"/>
  <c r="F70" i="29"/>
  <c r="G70" i="29"/>
  <c r="H70" i="29"/>
  <c r="I70" i="29"/>
  <c r="O70" i="29"/>
  <c r="P70" i="29"/>
  <c r="Q70" i="29"/>
  <c r="R70" i="29"/>
  <c r="S70" i="29"/>
  <c r="T70" i="29"/>
  <c r="U70" i="29"/>
  <c r="V70" i="29"/>
  <c r="W70" i="29"/>
  <c r="X70" i="29"/>
  <c r="Y70" i="29"/>
  <c r="Z70" i="29"/>
  <c r="AA70" i="29"/>
  <c r="AB70" i="29"/>
  <c r="AC70" i="29"/>
  <c r="AD70" i="29"/>
  <c r="AE70" i="29"/>
  <c r="AF70" i="29"/>
  <c r="AG70" i="29"/>
  <c r="E71" i="29"/>
  <c r="F71" i="29"/>
  <c r="G71" i="29"/>
  <c r="H71" i="29"/>
  <c r="I71" i="29"/>
  <c r="O71" i="29"/>
  <c r="P71" i="29"/>
  <c r="Q71" i="29"/>
  <c r="T71" i="29"/>
  <c r="U71" i="29"/>
  <c r="V71" i="29"/>
  <c r="W71" i="29"/>
  <c r="X71" i="29"/>
  <c r="Y71" i="29"/>
  <c r="Z71" i="29"/>
  <c r="AA71" i="29"/>
  <c r="AB71" i="29"/>
  <c r="AC71" i="29"/>
  <c r="AD71" i="29"/>
  <c r="AE71" i="29"/>
  <c r="AF71" i="29"/>
  <c r="AG71" i="29"/>
  <c r="C71" i="29"/>
  <c r="C70" i="29"/>
  <c r="T73" i="29"/>
  <c r="T74" i="29"/>
  <c r="T75" i="29"/>
  <c r="T76" i="29"/>
  <c r="T77" i="29"/>
  <c r="T78" i="29"/>
  <c r="T79" i="29"/>
  <c r="T80" i="29"/>
  <c r="T81" i="29"/>
  <c r="T82" i="29"/>
  <c r="T83" i="29"/>
  <c r="T84" i="29"/>
  <c r="T85" i="29"/>
  <c r="T86" i="29"/>
  <c r="T87" i="29"/>
  <c r="T88" i="29"/>
  <c r="T72" i="29"/>
  <c r="T5" i="29"/>
  <c r="B73" i="29"/>
  <c r="B74" i="29"/>
  <c r="B75" i="29"/>
  <c r="B76" i="29"/>
  <c r="B77" i="29"/>
  <c r="B78" i="29"/>
  <c r="B79" i="29"/>
  <c r="B80" i="29"/>
  <c r="B81" i="29"/>
  <c r="B82" i="29"/>
  <c r="B83" i="29"/>
  <c r="B84" i="29"/>
  <c r="B85" i="29"/>
  <c r="B86" i="29"/>
  <c r="B87" i="29"/>
  <c r="B88" i="29"/>
  <c r="B72" i="29"/>
  <c r="B5" i="29"/>
  <c r="AG73" i="29"/>
  <c r="AG74" i="29"/>
  <c r="AG75" i="29"/>
  <c r="AG76" i="29"/>
  <c r="AG77" i="29"/>
  <c r="AG78" i="29"/>
  <c r="AG79" i="29"/>
  <c r="AG80" i="29"/>
  <c r="AG81" i="29"/>
  <c r="AG82" i="29"/>
  <c r="AG83" i="29"/>
  <c r="AG84" i="29"/>
  <c r="AG85" i="29"/>
  <c r="AG86" i="29"/>
  <c r="AG87" i="29"/>
  <c r="AG88" i="29"/>
  <c r="AG72" i="29"/>
  <c r="AG5" i="29"/>
  <c r="AF5" i="29"/>
  <c r="AF73" i="29"/>
  <c r="AF74" i="29"/>
  <c r="AF75" i="29"/>
  <c r="AF76" i="29"/>
  <c r="AF77" i="29"/>
  <c r="AF78" i="29"/>
  <c r="AF79" i="29"/>
  <c r="AF80" i="29"/>
  <c r="AF81" i="29"/>
  <c r="AF82" i="29"/>
  <c r="AF83" i="29"/>
  <c r="AF84" i="29"/>
  <c r="AF85" i="29"/>
  <c r="AF86" i="29"/>
  <c r="AF87" i="29"/>
  <c r="AF88" i="29"/>
  <c r="AF72" i="29"/>
  <c r="AE5" i="29"/>
  <c r="AE72" i="29"/>
  <c r="AE73" i="29"/>
  <c r="AE74" i="29"/>
  <c r="AE75" i="29"/>
  <c r="AE76" i="29"/>
  <c r="AE77" i="29"/>
  <c r="AE78" i="29"/>
  <c r="AE79" i="29"/>
  <c r="AE80" i="29"/>
  <c r="AE81" i="29"/>
  <c r="AE82" i="29"/>
  <c r="AE83" i="29"/>
  <c r="AE84" i="29"/>
  <c r="AE85" i="29"/>
  <c r="AE86" i="29"/>
  <c r="AE87" i="29"/>
  <c r="AE88" i="29"/>
  <c r="E5" i="29"/>
  <c r="F5" i="29"/>
  <c r="G5" i="29"/>
  <c r="H5" i="29"/>
  <c r="I5" i="29"/>
  <c r="K5" i="29"/>
  <c r="N5" i="29"/>
  <c r="O5" i="29"/>
  <c r="P5" i="29"/>
  <c r="Q5" i="29"/>
  <c r="R5" i="29"/>
  <c r="S5" i="29"/>
  <c r="U5" i="29"/>
  <c r="V5" i="29"/>
  <c r="W5" i="29"/>
  <c r="X5" i="29"/>
  <c r="Y5" i="29"/>
  <c r="Z5" i="29"/>
  <c r="AA5" i="29"/>
  <c r="AB5" i="29"/>
  <c r="AC5" i="29"/>
  <c r="AD5" i="29"/>
  <c r="C72" i="29"/>
  <c r="E72" i="29"/>
  <c r="F72" i="29"/>
  <c r="G72" i="29"/>
  <c r="H72" i="29"/>
  <c r="I72" i="29"/>
  <c r="K72" i="29"/>
  <c r="N72" i="29"/>
  <c r="O72" i="29"/>
  <c r="U72" i="29"/>
  <c r="V72" i="29"/>
  <c r="W72" i="29"/>
  <c r="X72" i="29"/>
  <c r="Y72" i="29"/>
  <c r="Z72" i="29"/>
  <c r="AA72" i="29"/>
  <c r="AB72" i="29"/>
  <c r="AC72" i="29"/>
  <c r="AD72" i="29"/>
  <c r="C73" i="29"/>
  <c r="E73" i="29"/>
  <c r="F73" i="29"/>
  <c r="G73" i="29"/>
  <c r="H73" i="29"/>
  <c r="I73" i="29"/>
  <c r="K73" i="29"/>
  <c r="N73" i="29"/>
  <c r="O73" i="29"/>
  <c r="U73" i="29"/>
  <c r="V73" i="29"/>
  <c r="W73" i="29"/>
  <c r="X73" i="29"/>
  <c r="Y73" i="29"/>
  <c r="Z73" i="29"/>
  <c r="AA73" i="29"/>
  <c r="AB73" i="29"/>
  <c r="AC73" i="29"/>
  <c r="AD73" i="29"/>
  <c r="C74" i="29"/>
  <c r="E74" i="29"/>
  <c r="F74" i="29"/>
  <c r="G74" i="29"/>
  <c r="H74" i="29"/>
  <c r="I74" i="29"/>
  <c r="K74" i="29"/>
  <c r="N74" i="29"/>
  <c r="O74" i="29"/>
  <c r="U74" i="29"/>
  <c r="V74" i="29"/>
  <c r="W74" i="29"/>
  <c r="X74" i="29"/>
  <c r="Y74" i="29"/>
  <c r="Z74" i="29"/>
  <c r="AA74" i="29"/>
  <c r="AB74" i="29"/>
  <c r="AC74" i="29"/>
  <c r="AD74" i="29"/>
  <c r="C75" i="29"/>
  <c r="E75" i="29"/>
  <c r="F75" i="29"/>
  <c r="G75" i="29"/>
  <c r="H75" i="29"/>
  <c r="I75" i="29"/>
  <c r="K75" i="29"/>
  <c r="N75" i="29"/>
  <c r="O75" i="29"/>
  <c r="U75" i="29"/>
  <c r="V75" i="29"/>
  <c r="W75" i="29"/>
  <c r="X75" i="29"/>
  <c r="Y75" i="29"/>
  <c r="Z75" i="29"/>
  <c r="AA75" i="29"/>
  <c r="AB75" i="29"/>
  <c r="AC75" i="29"/>
  <c r="AD75" i="29"/>
  <c r="C76" i="29"/>
  <c r="E76" i="29"/>
  <c r="F76" i="29"/>
  <c r="H76" i="29"/>
  <c r="I76" i="29"/>
  <c r="K76" i="29"/>
  <c r="N76" i="29"/>
  <c r="O76" i="29"/>
  <c r="U76" i="29"/>
  <c r="V76" i="29"/>
  <c r="W76" i="29"/>
  <c r="X76" i="29"/>
  <c r="Y76" i="29"/>
  <c r="Z76" i="29"/>
  <c r="AA76" i="29"/>
  <c r="AB76" i="29"/>
  <c r="AC76" i="29"/>
  <c r="AD76" i="29"/>
  <c r="C77" i="29"/>
  <c r="E77" i="29"/>
  <c r="F77" i="29"/>
  <c r="G77" i="29"/>
  <c r="H77" i="29"/>
  <c r="I77" i="29"/>
  <c r="K77" i="29"/>
  <c r="N77" i="29"/>
  <c r="O77" i="29"/>
  <c r="U77" i="29"/>
  <c r="V77" i="29"/>
  <c r="W77" i="29"/>
  <c r="X77" i="29"/>
  <c r="Y77" i="29"/>
  <c r="Z77" i="29"/>
  <c r="AA77" i="29"/>
  <c r="AB77" i="29"/>
  <c r="AC77" i="29"/>
  <c r="AD77" i="29"/>
  <c r="C78" i="29"/>
  <c r="E78" i="29"/>
  <c r="F78" i="29"/>
  <c r="G78" i="29"/>
  <c r="H78" i="29"/>
  <c r="I78" i="29"/>
  <c r="K78" i="29"/>
  <c r="N78" i="29"/>
  <c r="O78" i="29"/>
  <c r="U78" i="29"/>
  <c r="V78" i="29"/>
  <c r="W78" i="29"/>
  <c r="X78" i="29"/>
  <c r="Y78" i="29"/>
  <c r="Z78" i="29"/>
  <c r="AA78" i="29"/>
  <c r="AB78" i="29"/>
  <c r="AC78" i="29"/>
  <c r="AD78" i="29"/>
  <c r="C79" i="29"/>
  <c r="E79" i="29"/>
  <c r="F79" i="29"/>
  <c r="G79" i="29"/>
  <c r="H79" i="29"/>
  <c r="I79" i="29"/>
  <c r="K79" i="29"/>
  <c r="N79" i="29"/>
  <c r="U79" i="29"/>
  <c r="V79" i="29"/>
  <c r="W79" i="29"/>
  <c r="X79" i="29"/>
  <c r="Y79" i="29"/>
  <c r="Z79" i="29"/>
  <c r="AA79" i="29"/>
  <c r="AB79" i="29"/>
  <c r="AC79" i="29"/>
  <c r="AD79" i="29"/>
  <c r="C80" i="29"/>
  <c r="E80" i="29"/>
  <c r="F80" i="29"/>
  <c r="G80" i="29"/>
  <c r="H80" i="29"/>
  <c r="I80" i="29"/>
  <c r="K80" i="29"/>
  <c r="N80" i="29"/>
  <c r="O80" i="29"/>
  <c r="U80" i="29"/>
  <c r="V80" i="29"/>
  <c r="W80" i="29"/>
  <c r="X80" i="29"/>
  <c r="Y80" i="29"/>
  <c r="Z80" i="29"/>
  <c r="AA80" i="29"/>
  <c r="AB80" i="29"/>
  <c r="AC80" i="29"/>
  <c r="AD80" i="29"/>
  <c r="C81" i="29"/>
  <c r="E81" i="29"/>
  <c r="F81" i="29"/>
  <c r="G81" i="29"/>
  <c r="H81" i="29"/>
  <c r="I81" i="29"/>
  <c r="K81" i="29"/>
  <c r="N81" i="29"/>
  <c r="O81" i="29"/>
  <c r="U81" i="29"/>
  <c r="V81" i="29"/>
  <c r="W81" i="29"/>
  <c r="X81" i="29"/>
  <c r="Y81" i="29"/>
  <c r="Z81" i="29"/>
  <c r="AA81" i="29"/>
  <c r="AB81" i="29"/>
  <c r="AC81" i="29"/>
  <c r="AD81" i="29"/>
  <c r="C82" i="29"/>
  <c r="E82" i="29"/>
  <c r="F82" i="29"/>
  <c r="G82" i="29"/>
  <c r="H82" i="29"/>
  <c r="I82" i="29"/>
  <c r="K82" i="29"/>
  <c r="N82" i="29"/>
  <c r="O82" i="29"/>
  <c r="U82" i="29"/>
  <c r="V82" i="29"/>
  <c r="W82" i="29"/>
  <c r="X82" i="29"/>
  <c r="Y82" i="29"/>
  <c r="Z82" i="29"/>
  <c r="AA82" i="29"/>
  <c r="AB82" i="29"/>
  <c r="AC82" i="29"/>
  <c r="AD82" i="29"/>
  <c r="C83" i="29"/>
  <c r="E83" i="29"/>
  <c r="F83" i="29"/>
  <c r="G83" i="29"/>
  <c r="H83" i="29"/>
  <c r="I83" i="29"/>
  <c r="K83" i="29"/>
  <c r="N83" i="29"/>
  <c r="O83" i="29"/>
  <c r="U83" i="29"/>
  <c r="V83" i="29"/>
  <c r="W83" i="29"/>
  <c r="X83" i="29"/>
  <c r="Y83" i="29"/>
  <c r="Z83" i="29"/>
  <c r="AA83" i="29"/>
  <c r="AB83" i="29"/>
  <c r="AC83" i="29"/>
  <c r="AD83" i="29"/>
  <c r="C84" i="29"/>
  <c r="E84" i="29"/>
  <c r="F84" i="29"/>
  <c r="G84" i="29"/>
  <c r="H84" i="29"/>
  <c r="I84" i="29"/>
  <c r="K84" i="29"/>
  <c r="N84" i="29"/>
  <c r="O84" i="29"/>
  <c r="U84" i="29"/>
  <c r="V84" i="29"/>
  <c r="W84" i="29"/>
  <c r="X84" i="29"/>
  <c r="Y84" i="29"/>
  <c r="Z84" i="29"/>
  <c r="AA84" i="29"/>
  <c r="AB84" i="29"/>
  <c r="AC84" i="29"/>
  <c r="AD84" i="29"/>
  <c r="C85" i="29"/>
  <c r="E85" i="29"/>
  <c r="F85" i="29"/>
  <c r="G85" i="29"/>
  <c r="H85" i="29"/>
  <c r="I85" i="29"/>
  <c r="K85" i="29"/>
  <c r="N85" i="29"/>
  <c r="O85" i="29"/>
  <c r="U85" i="29"/>
  <c r="V85" i="29"/>
  <c r="W85" i="29"/>
  <c r="X85" i="29"/>
  <c r="Y85" i="29"/>
  <c r="Z85" i="29"/>
  <c r="AA85" i="29"/>
  <c r="AB85" i="29"/>
  <c r="AC85" i="29"/>
  <c r="AD85" i="29"/>
  <c r="C86" i="29"/>
  <c r="E86" i="29"/>
  <c r="F86" i="29"/>
  <c r="G86" i="29"/>
  <c r="H86" i="29"/>
  <c r="I86" i="29"/>
  <c r="K86" i="29"/>
  <c r="N86" i="29"/>
  <c r="O86" i="29"/>
  <c r="U86" i="29"/>
  <c r="V86" i="29"/>
  <c r="W86" i="29"/>
  <c r="X86" i="29"/>
  <c r="Y86" i="29"/>
  <c r="Z86" i="29"/>
  <c r="AA86" i="29"/>
  <c r="AB86" i="29"/>
  <c r="AC86" i="29"/>
  <c r="AD86" i="29"/>
  <c r="C87" i="29"/>
  <c r="E87" i="29"/>
  <c r="F87" i="29"/>
  <c r="G87" i="29"/>
  <c r="H87" i="29"/>
  <c r="I87" i="29"/>
  <c r="K87" i="29"/>
  <c r="N87" i="29"/>
  <c r="O87" i="29"/>
  <c r="U87" i="29"/>
  <c r="V87" i="29"/>
  <c r="W87" i="29"/>
  <c r="X87" i="29"/>
  <c r="Y87" i="29"/>
  <c r="Z87" i="29"/>
  <c r="AA87" i="29"/>
  <c r="AB87" i="29"/>
  <c r="AC87" i="29"/>
  <c r="AD87" i="29"/>
  <c r="C88" i="29"/>
  <c r="E88" i="29"/>
  <c r="F88" i="29"/>
  <c r="G88" i="29"/>
  <c r="H88" i="29"/>
  <c r="I88" i="29"/>
  <c r="K88" i="29"/>
  <c r="N88" i="29"/>
  <c r="O88" i="29"/>
  <c r="U88" i="29"/>
  <c r="V88" i="29"/>
  <c r="W88" i="29"/>
  <c r="X88" i="29"/>
  <c r="Y88" i="29"/>
  <c r="Z88" i="29"/>
  <c r="AA88" i="29"/>
  <c r="AB88" i="29"/>
  <c r="AC88" i="29"/>
  <c r="AD88" i="29"/>
  <c r="J43" i="33" l="1"/>
  <c r="J20" i="33"/>
  <c r="J31" i="33"/>
  <c r="J35" i="33"/>
  <c r="J40" i="33"/>
  <c r="J23" i="33"/>
  <c r="J47" i="33"/>
</calcChain>
</file>

<file path=xl/sharedStrings.xml><?xml version="1.0" encoding="utf-8"?>
<sst xmlns="http://schemas.openxmlformats.org/spreadsheetml/2006/main" count="967" uniqueCount="572">
  <si>
    <t>per person</t>
  </si>
  <si>
    <t>Lighting</t>
  </si>
  <si>
    <t>Classroom Building</t>
  </si>
  <si>
    <t>Corridors, Restrooms, Stairs, and Support Areas</t>
  </si>
  <si>
    <t>Dry Cleaning (Coin Operated)</t>
  </si>
  <si>
    <t>Dry Cleaning (Full Service Commercial)</t>
  </si>
  <si>
    <t>Housing, Public and Common Areas: Multi-family, Dormitory</t>
  </si>
  <si>
    <t>Laboratory, Scientific</t>
  </si>
  <si>
    <t>Laundry</t>
  </si>
  <si>
    <t>Library, Reading Areas</t>
  </si>
  <si>
    <t>Library, Stacks</t>
  </si>
  <si>
    <t>Lobby, Hotel</t>
  </si>
  <si>
    <t>Lobby, Main Entry</t>
  </si>
  <si>
    <t>Locker/Dressing Room</t>
  </si>
  <si>
    <t>Medical and Clinical Care</t>
  </si>
  <si>
    <t>Police Station and Fire Station</t>
  </si>
  <si>
    <t>Retail Merchandise Sales, Wholesale Showroom (Note 10)</t>
  </si>
  <si>
    <t>Transportation Function (Note 10)</t>
  </si>
  <si>
    <t>Waiting Area</t>
  </si>
  <si>
    <t>W/ft²</t>
  </si>
  <si>
    <t>Sports Arena, Indoor Playing Area</t>
  </si>
  <si>
    <t>Ventilation</t>
  </si>
  <si>
    <t>Hot water</t>
  </si>
  <si>
    <t>Btu/h per person</t>
  </si>
  <si>
    <t>Latent heat</t>
  </si>
  <si>
    <t>Sensible heat</t>
  </si>
  <si>
    <t>People</t>
  </si>
  <si>
    <t>Religious Worship Area (Note 10)</t>
  </si>
  <si>
    <t xml:space="preserve">Auto Repair Area </t>
  </si>
  <si>
    <t>Beauty Salon Area</t>
  </si>
  <si>
    <t>Classrooms, Lecture, Training, Vocational Areas</t>
  </si>
  <si>
    <t>Civic Meeting Place Area (Note 10)</t>
  </si>
  <si>
    <t>Commercial and Industrial Storage Areas (conditioned or unconditioned)</t>
  </si>
  <si>
    <t>Commercial and Industrial Storage Areas (refrigerated)</t>
  </si>
  <si>
    <t>Convention, Conference, Multipurpose and Meeting Center Areas (Note 10)</t>
  </si>
  <si>
    <t>Electrical, Mechanical, Telephone Rooms</t>
  </si>
  <si>
    <t>Exercise Center, Gymnasium Areas</t>
  </si>
  <si>
    <t>Auditorium Building</t>
  </si>
  <si>
    <t>Convention Center Building</t>
  </si>
  <si>
    <r>
      <t>Grocery Store</t>
    </r>
    <r>
      <rPr>
        <sz val="10"/>
        <rFont val="Arial"/>
        <family val="2"/>
      </rPr>
      <t xml:space="preserve"> Buildings</t>
    </r>
  </si>
  <si>
    <t>Library Building</t>
  </si>
  <si>
    <t>Medical Building/Clinic Building</t>
  </si>
  <si>
    <t>Office Building</t>
  </si>
  <si>
    <t>Parking Garage Building</t>
  </si>
  <si>
    <t>School Building</t>
  </si>
  <si>
    <t>Theater Building</t>
  </si>
  <si>
    <t>Financial Transaction Area</t>
  </si>
  <si>
    <t>General Commercial and Industrial Work Areas, Low Bay</t>
  </si>
  <si>
    <t>General Commercial and Industrial Work Areas, High Bay</t>
  </si>
  <si>
    <t>General Commercial and Industrial Work Areas, Precision</t>
  </si>
  <si>
    <t>2013 NACM Space Type</t>
  </si>
  <si>
    <t>2013 NACM</t>
  </si>
  <si>
    <t># per 1000 ft²</t>
  </si>
  <si>
    <t>CFM/ft²</t>
  </si>
  <si>
    <t>Computer Room (Note 11)</t>
  </si>
  <si>
    <t>Parking Garage Area Daylight Adaptation Zones</t>
  </si>
  <si>
    <t>Schedule</t>
  </si>
  <si>
    <t>Assembly</t>
  </si>
  <si>
    <t>School</t>
  </si>
  <si>
    <t>Warehouse</t>
  </si>
  <si>
    <t>Office</t>
  </si>
  <si>
    <t>Health</t>
  </si>
  <si>
    <t>Parking</t>
  </si>
  <si>
    <t>Restaurant</t>
  </si>
  <si>
    <t>Retail</t>
  </si>
  <si>
    <t xml:space="preserve"> </t>
  </si>
  <si>
    <t>Parking Garage Building, Parking Area</t>
  </si>
  <si>
    <t>All Others (including unleased tenant space in multi-tenant facilities)</t>
  </si>
  <si>
    <t>Videoconferencing Studio (Note S1)</t>
  </si>
  <si>
    <t>Refrig Load</t>
  </si>
  <si>
    <t>W/ft2</t>
  </si>
  <si>
    <t>Gas Appl Load</t>
  </si>
  <si>
    <t>Btu/h-ft2</t>
  </si>
  <si>
    <t>Note 11.</t>
  </si>
  <si>
    <t>For data centers the process load from the servers and UPS shall be as designed, with the baseline same as proposed.</t>
  </si>
  <si>
    <t xml:space="preserve">Note S1: </t>
  </si>
  <si>
    <t>Videoconferencing studios may install up to an additional 1.5 W/ft2 for videoconferencing rooms that meet all requirements in section 140.6(c)2Gvii.</t>
  </si>
  <si>
    <t>note 9</t>
  </si>
  <si>
    <t>Note 9 - Receptacle Load shall be specified by the user.</t>
  </si>
  <si>
    <t>Load W/ft²</t>
  </si>
  <si>
    <t>Receptacle</t>
  </si>
  <si>
    <t>Laboratory, Equipment Room</t>
  </si>
  <si>
    <t>Illuminance Setpoint for Daylighting</t>
  </si>
  <si>
    <t>Primary Sidelit Daylighting Zone Setpoint Adjustment Factor</t>
  </si>
  <si>
    <t>Secondary Sidelit Daylighting Zone Setpoint Adjustment Factor</t>
  </si>
  <si>
    <t>Gas Equipment Power</t>
  </si>
  <si>
    <t>Note 7:</t>
  </si>
  <si>
    <t>Refer to the Residential ACM, Appendix E for determining residential hot water load</t>
  </si>
  <si>
    <t>Data</t>
  </si>
  <si>
    <t>Manufacturing</t>
  </si>
  <si>
    <t>ResidentialLiving</t>
  </si>
  <si>
    <t>ResidentialCommon</t>
  </si>
  <si>
    <t>Laboratory</t>
  </si>
  <si>
    <t>Min (lux)</t>
  </si>
  <si>
    <t>Max (lux)</t>
  </si>
  <si>
    <t>Hotel/Motel Guest Room (Note 9)</t>
  </si>
  <si>
    <t>High-Rise Residential Living Spaces (Note 9)</t>
  </si>
  <si>
    <t>HVACAvail</t>
  </si>
  <si>
    <t>Infiltration</t>
  </si>
  <si>
    <t>Refrigeration</t>
  </si>
  <si>
    <t>GasEquip</t>
  </si>
  <si>
    <t>Lights</t>
  </si>
  <si>
    <t>Occupancy</t>
  </si>
  <si>
    <t>ENDTABLE</t>
  </si>
  <si>
    <t>//</t>
  </si>
  <si>
    <t>Cooling Setpoint Schedule (F)</t>
  </si>
  <si>
    <t>Heating Setpoint Schedule (F)</t>
  </si>
  <si>
    <t>Availability Sched</t>
  </si>
  <si>
    <t>Infiltration Schedule</t>
  </si>
  <si>
    <t>Refrigeration Schedule</t>
  </si>
  <si>
    <t>lux</t>
  </si>
  <si>
    <t>Btu / occupant</t>
  </si>
  <si>
    <t>//SpaceBySpace</t>
  </si>
  <si>
    <t>ClgTstatSchRef</t>
  </si>
  <si>
    <t>HtgTstatSchRef</t>
  </si>
  <si>
    <t>AvailSchRef</t>
  </si>
  <si>
    <t>InfSchRef</t>
  </si>
  <si>
    <t>CommRfrgEqpSchRef</t>
  </si>
  <si>
    <t>ProcGasSchRef</t>
  </si>
  <si>
    <t>HotWtrHtgSchRef</t>
  </si>
  <si>
    <t>RecptSchRef</t>
  </si>
  <si>
    <t>OccSchRef</t>
  </si>
  <si>
    <t>CommRfrgEPD</t>
  </si>
  <si>
    <t>IntLPDReg</t>
  </si>
  <si>
    <t>HotWtrHtgRt</t>
  </si>
  <si>
    <t>RecptPwrDens</t>
  </si>
  <si>
    <t>OccLatHtRt</t>
  </si>
  <si>
    <t>OccSensHtRt</t>
  </si>
  <si>
    <t>OccDens</t>
  </si>
  <si>
    <t>ServiceHotWater</t>
  </si>
  <si>
    <t>Elevator</t>
  </si>
  <si>
    <t>Elevator Schedule</t>
  </si>
  <si>
    <t>ElevSchRef</t>
  </si>
  <si>
    <t>EscalSchRef</t>
  </si>
  <si>
    <t>Escalator Schedule</t>
  </si>
  <si>
    <t>Escalator</t>
  </si>
  <si>
    <t>OfficeElevator</t>
  </si>
  <si>
    <t>Gal/h per person</t>
  </si>
  <si>
    <t>WtrHtrTempSetptSchRef</t>
  </si>
  <si>
    <t>Water Heater Temperature Setpoint Schedule</t>
  </si>
  <si>
    <t>NA</t>
  </si>
  <si>
    <t>//Complete Building</t>
  </si>
  <si>
    <t>BldgType</t>
  </si>
  <si>
    <t>TABLE BldgUseData</t>
  </si>
  <si>
    <t>FuncType</t>
  </si>
  <si>
    <t>Occupancy Schedule</t>
  </si>
  <si>
    <t>Receptacle Schedule</t>
  </si>
  <si>
    <t>Hot Water Schedule</t>
  </si>
  <si>
    <t>Regulated Lighting Schedule</t>
  </si>
  <si>
    <t>Process Gas Schedule</t>
  </si>
  <si>
    <t>AssemblyOccupancy</t>
  </si>
  <si>
    <t>AssemblyReceptacle</t>
  </si>
  <si>
    <t>AssemblyLights</t>
  </si>
  <si>
    <t>AssemblyRefrigeration</t>
  </si>
  <si>
    <t>AssemblyInfiltration</t>
  </si>
  <si>
    <t>DataOccupancy</t>
  </si>
  <si>
    <t>DataReceptacle</t>
  </si>
  <si>
    <t>DataLights</t>
  </si>
  <si>
    <t>DataRefrigeration</t>
  </si>
  <si>
    <t>DataInfiltration</t>
  </si>
  <si>
    <t>HealthOccupancy</t>
  </si>
  <si>
    <t>HealthReceptacle</t>
  </si>
  <si>
    <t>HealthLights</t>
  </si>
  <si>
    <t>HealthRefrigeration</t>
  </si>
  <si>
    <t>HealthInfiltration</t>
  </si>
  <si>
    <t>ManufacturingOccupancy</t>
  </si>
  <si>
    <t>ManufacturingReceptacle</t>
  </si>
  <si>
    <t>ManufacturingLights</t>
  </si>
  <si>
    <t>ManufacturingRefrigeration</t>
  </si>
  <si>
    <t>ManufacturingInfiltration</t>
  </si>
  <si>
    <t>OfficeOccupancy</t>
  </si>
  <si>
    <t>OfficeReceptacle</t>
  </si>
  <si>
    <t>OfficeLights</t>
  </si>
  <si>
    <t>OfficeRefrigeration</t>
  </si>
  <si>
    <t>OfficeInfiltration</t>
  </si>
  <si>
    <t>ParkingOccupancy</t>
  </si>
  <si>
    <t>ParkingReceptacle</t>
  </si>
  <si>
    <t>ParkingLights</t>
  </si>
  <si>
    <t>ParkingRefrigeration</t>
  </si>
  <si>
    <t>ParkingInfiltration</t>
  </si>
  <si>
    <t>ResidentialCommonOccupancy</t>
  </si>
  <si>
    <t>ResidentialCommonReceptacle</t>
  </si>
  <si>
    <t>ResidentialCommonLights</t>
  </si>
  <si>
    <t>ResidentialCommonRefrigeration</t>
  </si>
  <si>
    <t>ResidentialCommonInfiltration</t>
  </si>
  <si>
    <t>ResidentialLivingOccupancy</t>
  </si>
  <si>
    <t>ResidentialLivingReceptacle</t>
  </si>
  <si>
    <t>ResidentialLivingLights</t>
  </si>
  <si>
    <t>ResidentialLivingRefrigeration</t>
  </si>
  <si>
    <t>ResidentialLivingInfiltration</t>
  </si>
  <si>
    <t>RestaurantOccupancy</t>
  </si>
  <si>
    <t>RestaurantReceptacle</t>
  </si>
  <si>
    <t>RestaurantLights</t>
  </si>
  <si>
    <t>RestaurantRefrigeration</t>
  </si>
  <si>
    <t>RestaurantInfiltration</t>
  </si>
  <si>
    <t>RetailOccupancy</t>
  </si>
  <si>
    <t>RetailReceptacle</t>
  </si>
  <si>
    <t>RetailLights</t>
  </si>
  <si>
    <t>RetailRefrigeration</t>
  </si>
  <si>
    <t>RetailInfiltration</t>
  </si>
  <si>
    <t>SchoolOccupancy</t>
  </si>
  <si>
    <t>SchoolReceptacle</t>
  </si>
  <si>
    <t>SchoolLights</t>
  </si>
  <si>
    <t>SchoolRefrigeration</t>
  </si>
  <si>
    <t>SchoolInfiltration</t>
  </si>
  <si>
    <t>WarehouseOccupancy</t>
  </si>
  <si>
    <t>WarehouseReceptacle</t>
  </si>
  <si>
    <t>WarehouseLights</t>
  </si>
  <si>
    <t>WarehouseRefrigeration</t>
  </si>
  <si>
    <t>WarehouseInfiltration</t>
  </si>
  <si>
    <t>AssemblyServiceHotWater</t>
  </si>
  <si>
    <t>AssemblyGasEquip</t>
  </si>
  <si>
    <t>AssemblyHVACAvail</t>
  </si>
  <si>
    <t>AssemblyElevator</t>
  </si>
  <si>
    <t>AssemblyEscalator</t>
  </si>
  <si>
    <t>SchoolServiceHotWater</t>
  </si>
  <si>
    <t>SchoolGasEquip</t>
  </si>
  <si>
    <t>SchoolHVACAvail</t>
  </si>
  <si>
    <t>SchoolElevator</t>
  </si>
  <si>
    <t>SchoolEscalator</t>
  </si>
  <si>
    <t>WarehouseServiceHotWater</t>
  </si>
  <si>
    <t>WarehouseGasEquip</t>
  </si>
  <si>
    <t>WarehouseHVACAvail</t>
  </si>
  <si>
    <t>WarehouseElevator</t>
  </si>
  <si>
    <t>WarehouseEscalator</t>
  </si>
  <si>
    <t>DataServiceHotWater</t>
  </si>
  <si>
    <t>DataGasEquip</t>
  </si>
  <si>
    <t>DataHVACAvail</t>
  </si>
  <si>
    <t>DataElevator</t>
  </si>
  <si>
    <t>DataEscalator</t>
  </si>
  <si>
    <t>OfficeServiceHotWater</t>
  </si>
  <si>
    <t>OfficeGasEquip</t>
  </si>
  <si>
    <t>OfficeHVACAvail</t>
  </si>
  <si>
    <t>OfficeEscalator</t>
  </si>
  <si>
    <t>ManufacturingServiceHotWater</t>
  </si>
  <si>
    <t>ManufacturingGasEquip</t>
  </si>
  <si>
    <t>ManufacturingHVACAvail</t>
  </si>
  <si>
    <t>ManufacturingElevator</t>
  </si>
  <si>
    <t>ManufacturingEscalator</t>
  </si>
  <si>
    <t>RetailServiceHotWater</t>
  </si>
  <si>
    <t>RetailGasEquip</t>
  </si>
  <si>
    <t>RetailHVACAvail</t>
  </si>
  <si>
    <t>RetailElevator</t>
  </si>
  <si>
    <t>RetailEscalator</t>
  </si>
  <si>
    <t>HealthServiceHotWater</t>
  </si>
  <si>
    <t>HealthGasEquip</t>
  </si>
  <si>
    <t>HealthHVACAvail</t>
  </si>
  <si>
    <t>HealthElevator</t>
  </si>
  <si>
    <t>HealthEscalator</t>
  </si>
  <si>
    <t>ParkingServiceHotWater</t>
  </si>
  <si>
    <t>ParkingGasEquip</t>
  </si>
  <si>
    <t>ParkingHVACAvail</t>
  </si>
  <si>
    <t>ParkingElevator</t>
  </si>
  <si>
    <t>ParkingEscalator</t>
  </si>
  <si>
    <t>RestaurantServiceHotWater</t>
  </si>
  <si>
    <t>RestaurantGasEquip</t>
  </si>
  <si>
    <t>RestaurantHVACAvail</t>
  </si>
  <si>
    <t>RestaurantElevator</t>
  </si>
  <si>
    <t>RestaurantEscalator</t>
  </si>
  <si>
    <t>ResidentialLivingServiceHotWater</t>
  </si>
  <si>
    <t>ResidentialLivingGasEquip</t>
  </si>
  <si>
    <t>ResidentialLivingHVACAvail</t>
  </si>
  <si>
    <t>ResidentialLivingElevator</t>
  </si>
  <si>
    <t>ResidentialLivingEscalator</t>
  </si>
  <si>
    <t>ResidentialCommonServiceHotWater</t>
  </si>
  <si>
    <t>ResidentialCommonGasEquip</t>
  </si>
  <si>
    <t>ResidentialCommonHVACAvail</t>
  </si>
  <si>
    <t>ResidentialCommonElevator</t>
  </si>
  <si>
    <t>ResidentialCommonEscalator</t>
  </si>
  <si>
    <t>Function Group Name</t>
  </si>
  <si>
    <t>All Other Buildings</t>
  </si>
  <si>
    <t>Theater, Motion Picture (Note 10)</t>
  </si>
  <si>
    <t>Theater, Performance (Note 10)</t>
  </si>
  <si>
    <t>// Schedule names by Space:FunctionScheduleGroup</t>
  </si>
  <si>
    <t>TABLE SpaceFunctionData</t>
  </si>
  <si>
    <t>FuncSchGrp</t>
  </si>
  <si>
    <t>TABLE SpaceFunctionGroups</t>
  </si>
  <si>
    <t>IntLtgRegSchRef</t>
  </si>
  <si>
    <t>FuncGroup</t>
  </si>
  <si>
    <t>Housing, Public and Common Areas: Senior Housing</t>
  </si>
  <si>
    <t>Data Center Buildings (Note 9)</t>
  </si>
  <si>
    <t>// This table pasted into App5-4A_CompleteBuilding.csv</t>
  </si>
  <si>
    <t xml:space="preserve">; </t>
  </si>
  <si>
    <t>GasEqpPwrDens</t>
  </si>
  <si>
    <t>GasEqpSchRef</t>
  </si>
  <si>
    <t>Gas Equipment Schedule</t>
  </si>
  <si>
    <t>Kitchenette or Residential Kitchen</t>
  </si>
  <si>
    <t>Kitchen, Commercial Food Preparation</t>
  </si>
  <si>
    <t>Unoccupied</t>
  </si>
  <si>
    <t>Unoccupied-Include in Gross Floor Area</t>
  </si>
  <si>
    <t>Unoccupied-Exclude from Gross Floor Area</t>
  </si>
  <si>
    <t>Commercial and Industrial Storage Building</t>
  </si>
  <si>
    <t>Financial Institution Building</t>
  </si>
  <si>
    <t>General Commercia' or Industrial Work Building</t>
  </si>
  <si>
    <t>Religious Facility Building</t>
  </si>
  <si>
    <t>Restaurant Building</t>
  </si>
  <si>
    <t>Parking Garage Area Dedicated Ramps</t>
  </si>
  <si>
    <t>Office (Greater than 250 square feet in floor area)</t>
  </si>
  <si>
    <t>Office (250 square feet in floor area or less)</t>
  </si>
  <si>
    <t>IllumSetptMin</t>
  </si>
  <si>
    <t>IllumSetptMax</t>
  </si>
  <si>
    <t>IllumSetptAdjFacPri</t>
  </si>
  <si>
    <t>IllumSetptAdjFacSec</t>
  </si>
  <si>
    <t>HtgSetpt</t>
  </si>
  <si>
    <t>ClgSetpt</t>
  </si>
  <si>
    <t>WtrHtrSetpt</t>
  </si>
  <si>
    <t>AssemblyHtgSetpt</t>
  </si>
  <si>
    <t>AssemblyClgSetpt</t>
  </si>
  <si>
    <t>AssemblyWtrHtrSetpt</t>
  </si>
  <si>
    <t>DataHtgSetpt</t>
  </si>
  <si>
    <t>DataClgSetpt</t>
  </si>
  <si>
    <t>DataWtrHtrSetpt</t>
  </si>
  <si>
    <t>HealthHtgSetpt</t>
  </si>
  <si>
    <t>HealthClgSetpt</t>
  </si>
  <si>
    <t>HealthWtrHtrSetpt</t>
  </si>
  <si>
    <t>ManufacturingHtgSetpt</t>
  </si>
  <si>
    <t>ManufacturingClgSetpt</t>
  </si>
  <si>
    <t>ManufacturingWtrHtrSetpt</t>
  </si>
  <si>
    <t>OfficeHtgSetpt</t>
  </si>
  <si>
    <t>OfficeClgSetpt</t>
  </si>
  <si>
    <t>OfficeWtrHtrSetpt</t>
  </si>
  <si>
    <t>ParkingHtgSetpt</t>
  </si>
  <si>
    <t>ParkingClgSetpt</t>
  </si>
  <si>
    <t>ParkingWtrHtrSetpt</t>
  </si>
  <si>
    <t>ResidentialLivingHtgSetpt</t>
  </si>
  <si>
    <t>ResidentialLivingClgSetpt</t>
  </si>
  <si>
    <t>ResidentialLivingWtrHtrSetpt</t>
  </si>
  <si>
    <t>ResidentialCommonHtgSetpt</t>
  </si>
  <si>
    <t>ResidentialCommonClgSetpt</t>
  </si>
  <si>
    <t>ResidentialCommonWtrHtrSetpt</t>
  </si>
  <si>
    <t>RestaurantHtgSetpt</t>
  </si>
  <si>
    <t>RestaurantClgSetpt</t>
  </si>
  <si>
    <t>RestaurantWtrHtrSetpt</t>
  </si>
  <si>
    <t>RetailHtgSetpt</t>
  </si>
  <si>
    <t>RetailClgSetpt</t>
  </si>
  <si>
    <t>RetailWtrHtrSetpt</t>
  </si>
  <si>
    <t>SchoolHtgSetpt</t>
  </si>
  <si>
    <t>SchoolClgSetpt</t>
  </si>
  <si>
    <t>SchoolWtrHtrSetpt</t>
  </si>
  <si>
    <t>WarehouseHtgSetpt</t>
  </si>
  <si>
    <t>WarehouseClgSetpt</t>
  </si>
  <si>
    <t>WarehouseWtrHtrSetpt</t>
  </si>
  <si>
    <t>LabOccupancy</t>
  </si>
  <si>
    <t>LabReceptacle</t>
  </si>
  <si>
    <t>LabServiceHotWater</t>
  </si>
  <si>
    <t>LabLights</t>
  </si>
  <si>
    <t>LabGasEquip</t>
  </si>
  <si>
    <t>LabRefrigeration</t>
  </si>
  <si>
    <t>LabInfiltration</t>
  </si>
  <si>
    <t>LabHVACAvail</t>
  </si>
  <si>
    <t>LabHtgSetpt</t>
  </si>
  <si>
    <t>LabClgSetpt</t>
  </si>
  <si>
    <t>LabElevator</t>
  </si>
  <si>
    <t>LabEscalator</t>
  </si>
  <si>
    <t>LabWtrHtrSetpt</t>
  </si>
  <si>
    <t>Notes</t>
  </si>
  <si>
    <t>SpcFunc only valid if user-input receptacle load is &gt;= 20W/ft2</t>
  </si>
  <si>
    <t>GasEquipPwr only valid if hood length &gt; 0.  If there is an exhaust hood, set convective fraction to 0</t>
  </si>
  <si>
    <t>see NACM</t>
  </si>
  <si>
    <t>T24 RecircDHW</t>
  </si>
  <si>
    <t>n/a</t>
  </si>
  <si>
    <t>Courtrooms</t>
  </si>
  <si>
    <t>Lobbies</t>
  </si>
  <si>
    <t>Use</t>
  </si>
  <si>
    <t>CBC Occupancy Load (ft²/occ)</t>
  </si>
  <si>
    <t>CBC Occupancy Load</t>
  </si>
  <si>
    <t>CBC Based Ventilation (cfm/ft²)7</t>
  </si>
  <si>
    <t>Ventilation from Table 121-A (cfm/ft²)</t>
  </si>
  <si>
    <t>(occ/1000 ft²)6</t>
  </si>
  <si>
    <t>1)</t>
  </si>
  <si>
    <t>Aircraft Hangars</t>
  </si>
  <si>
    <t>2)</t>
  </si>
  <si>
    <t>Auction Rooms</t>
  </si>
  <si>
    <t>See Section 1004.7</t>
  </si>
  <si>
    <t>3)</t>
  </si>
  <si>
    <t>Assembly Areas (Concentrated Use)</t>
  </si>
  <si>
    <t>Auditoriums</t>
  </si>
  <si>
    <t>Bowling Alleys</t>
  </si>
  <si>
    <t>5 persons per lane</t>
  </si>
  <si>
    <t>Churches &amp; Chapels (Religious Worship)</t>
  </si>
  <si>
    <t>Dance Floors</t>
  </si>
  <si>
    <t>Lodge Rooms</t>
  </si>
  <si>
    <t>Reviewing Stands</t>
  </si>
  <si>
    <t>Stadiums</t>
  </si>
  <si>
    <t>Theaters - All</t>
  </si>
  <si>
    <t>Waiting Areas</t>
  </si>
  <si>
    <t>4)</t>
  </si>
  <si>
    <t>Assembly Areas (Nonconcentrated Use)</t>
  </si>
  <si>
    <r>
      <t xml:space="preserve">Conference &amp; Meeting Rooms </t>
    </r>
    <r>
      <rPr>
        <vertAlign val="superscript"/>
        <sz val="8"/>
        <color indexed="8"/>
        <rFont val="Arial"/>
        <family val="2"/>
      </rPr>
      <t>1</t>
    </r>
  </si>
  <si>
    <t>Dining Rooms/Areas</t>
  </si>
  <si>
    <r>
      <t xml:space="preserve">Drinking Establishments </t>
    </r>
    <r>
      <rPr>
        <vertAlign val="superscript"/>
        <sz val="8"/>
        <color indexed="8"/>
        <rFont val="Arial"/>
        <family val="2"/>
      </rPr>
      <t>2</t>
    </r>
  </si>
  <si>
    <t>Exhibit/Display Areas</t>
  </si>
  <si>
    <t>Gymnasiums/Sports Arenas</t>
  </si>
  <si>
    <t>Lounges</t>
  </si>
  <si>
    <t>Stages</t>
  </si>
  <si>
    <t>Gaming, Keno, Slot Machine and Live Games Areas</t>
  </si>
  <si>
    <t>5)</t>
  </si>
  <si>
    <t>Auto Repair Workshops</t>
  </si>
  <si>
    <t>6)</t>
  </si>
  <si>
    <t>Barber &amp; Beauty Shops</t>
  </si>
  <si>
    <t>7)</t>
  </si>
  <si>
    <t>Children's Homes &amp; Homes for Aged</t>
  </si>
  <si>
    <t>8)</t>
  </si>
  <si>
    <t>Classrooms</t>
  </si>
  <si>
    <t>9)</t>
  </si>
  <si>
    <t>10)</t>
  </si>
  <si>
    <t>Dormitories</t>
  </si>
  <si>
    <t>11)</t>
  </si>
  <si>
    <t>Dry Cleaning (Coin-Operated)</t>
  </si>
  <si>
    <t>12)</t>
  </si>
  <si>
    <t>Dry Cleaning (Commercial)</t>
  </si>
  <si>
    <t>13)</t>
  </si>
  <si>
    <t>Garage, Parking</t>
  </si>
  <si>
    <t>14)</t>
  </si>
  <si>
    <t>Healthcare Facilities:</t>
  </si>
  <si>
    <t>Sleeping Rooms</t>
  </si>
  <si>
    <t>Treatment Rooms</t>
  </si>
  <si>
    <t>15)</t>
  </si>
  <si>
    <t>Hotels and Apartments</t>
  </si>
  <si>
    <r>
      <t xml:space="preserve">Hotel Function Area </t>
    </r>
    <r>
      <rPr>
        <vertAlign val="superscript"/>
        <sz val="8"/>
        <color indexed="8"/>
        <rFont val="Arial"/>
        <family val="2"/>
      </rPr>
      <t>3</t>
    </r>
  </si>
  <si>
    <t>Hotel Lobby</t>
  </si>
  <si>
    <t>Hotel Guest Rooms (&lt;500 ft²)</t>
  </si>
  <si>
    <r>
      <t xml:space="preserve">Footnote </t>
    </r>
    <r>
      <rPr>
        <vertAlign val="superscript"/>
        <sz val="8"/>
        <color indexed="8"/>
        <rFont val="Arial"/>
        <family val="2"/>
      </rPr>
      <t>4</t>
    </r>
  </si>
  <si>
    <t>Hotel Guest rooms (&gt;=500 ft²)</t>
  </si>
  <si>
    <t>Highrise Residential</t>
  </si>
  <si>
    <r>
      <t xml:space="preserve">Footnote </t>
    </r>
    <r>
      <rPr>
        <vertAlign val="superscript"/>
        <sz val="8"/>
        <color indexed="8"/>
        <rFont val="Arial"/>
        <family val="2"/>
      </rPr>
      <t>5</t>
    </r>
  </si>
  <si>
    <t>16)</t>
  </si>
  <si>
    <t>Kitchen(s)</t>
  </si>
  <si>
    <t>17)</t>
  </si>
  <si>
    <t>Library:</t>
  </si>
  <si>
    <t>Reading Rooms</t>
  </si>
  <si>
    <t>Stack Areas</t>
  </si>
  <si>
    <t>18)</t>
  </si>
  <si>
    <t>Locker Rooms</t>
  </si>
  <si>
    <t>19)</t>
  </si>
  <si>
    <t>20)</t>
  </si>
  <si>
    <t>Mechanical Equipment Room</t>
  </si>
  <si>
    <t>21)</t>
  </si>
  <si>
    <t>Nurseries for Children - Day Care</t>
  </si>
  <si>
    <t>22)</t>
  </si>
  <si>
    <t>Offices:</t>
  </si>
  <si>
    <t>Bank/Financial Institution</t>
  </si>
  <si>
    <t>Medical &amp; Clinical Care</t>
  </si>
  <si>
    <t>23)</t>
  </si>
  <si>
    <t>Retail Stores (See Stores)</t>
  </si>
  <si>
    <t>24)</t>
  </si>
  <si>
    <t>School Shops &amp; Vocational Rooms</t>
  </si>
  <si>
    <t>25)</t>
  </si>
  <si>
    <t>Skating Rinks:</t>
  </si>
  <si>
    <t>Skate Area</t>
  </si>
  <si>
    <t>On Deck</t>
  </si>
  <si>
    <t>26)</t>
  </si>
  <si>
    <t>Stores:</t>
  </si>
  <si>
    <t>Retail Sales, Wholesale Showrooms</t>
  </si>
  <si>
    <t>Basement and Ground Floor</t>
  </si>
  <si>
    <t>Upper Floors</t>
  </si>
  <si>
    <t>Grocery</t>
  </si>
  <si>
    <t>Malls, Arcades, &amp; Atria</t>
  </si>
  <si>
    <t>27)</t>
  </si>
  <si>
    <t>Swimming Pools:</t>
  </si>
  <si>
    <t>Pool Area</t>
  </si>
  <si>
    <t>28)</t>
  </si>
  <si>
    <t>Warehouses, Industrial &amp; Commercial Storage/Stockrooms</t>
  </si>
  <si>
    <t>29)</t>
  </si>
  <si>
    <t>All Others -- Including Unknown</t>
  </si>
  <si>
    <t>Corridors, Restrooms, &amp; Support Areas</t>
  </si>
  <si>
    <t>Commercial &amp; Industrial Work</t>
  </si>
  <si>
    <t>Footnotes:</t>
  </si>
  <si>
    <t>Equations used to find:</t>
  </si>
  <si>
    <t xml:space="preserve">1. Convention, Conference, Meeting Rooms </t>
  </si>
  <si>
    <t xml:space="preserve">2. Bars, Cocktail &amp; Smoking Lounges, Casinos </t>
  </si>
  <si>
    <t>3. See Conference Rooms or Dining Rooms</t>
  </si>
  <si>
    <t>4. Guestrooms less than 500 ft² use 30 cfm/guestroom</t>
  </si>
  <si>
    <t>5. Highrise Residential See 1994 UBC Section 1203 Ventilation</t>
  </si>
  <si>
    <t>CBC People</t>
  </si>
  <si>
    <r>
      <t xml:space="preserve">Auditorium Area </t>
    </r>
    <r>
      <rPr>
        <strike/>
        <sz val="10"/>
        <color rgb="FFFF0000"/>
        <rFont val="Arial"/>
        <family val="2"/>
      </rPr>
      <t>(Note 10)</t>
    </r>
  </si>
  <si>
    <r>
      <t xml:space="preserve">Bar, Cocktail Lounge and Casino Areas </t>
    </r>
    <r>
      <rPr>
        <strike/>
        <sz val="10"/>
        <color rgb="FFFF0000"/>
        <rFont val="Arial"/>
        <family val="2"/>
      </rPr>
      <t>(Note 10)</t>
    </r>
  </si>
  <si>
    <r>
      <t xml:space="preserve">Computer Room </t>
    </r>
    <r>
      <rPr>
        <strike/>
        <sz val="10"/>
        <color rgb="FFFF0000"/>
        <rFont val="Arial"/>
        <family val="2"/>
      </rPr>
      <t>(Note 11)</t>
    </r>
  </si>
  <si>
    <t>Auto Repair</t>
  </si>
  <si>
    <t>Drinking Establishments</t>
  </si>
  <si>
    <r>
      <t xml:space="preserve">Convention, Conference, Multipurpose and Meeting Center Areas </t>
    </r>
    <r>
      <rPr>
        <strike/>
        <sz val="10"/>
        <color rgb="FFFF0000"/>
        <rFont val="Arial"/>
        <family val="2"/>
      </rPr>
      <t>(Note 10)</t>
    </r>
  </si>
  <si>
    <r>
      <t xml:space="preserve">Dining Area </t>
    </r>
    <r>
      <rPr>
        <strike/>
        <sz val="10"/>
        <color rgb="FFFF0000"/>
        <rFont val="Arial"/>
        <family val="2"/>
      </rPr>
      <t>(Note 10)</t>
    </r>
  </si>
  <si>
    <r>
      <t xml:space="preserve">Exhibit, Museum Areas </t>
    </r>
    <r>
      <rPr>
        <strike/>
        <sz val="10"/>
        <color rgb="FFFF0000"/>
        <rFont val="Arial"/>
        <family val="2"/>
      </rPr>
      <t>(Note 10)</t>
    </r>
  </si>
  <si>
    <t>Hotel Guestrooms</t>
  </si>
  <si>
    <t>Hotel Function Area</t>
  </si>
  <si>
    <r>
      <t xml:space="preserve">Hotel Function Area </t>
    </r>
    <r>
      <rPr>
        <strike/>
        <sz val="10"/>
        <color rgb="FFFF0000"/>
        <rFont val="Arial"/>
        <family val="2"/>
      </rPr>
      <t>(Note 10)</t>
    </r>
  </si>
  <si>
    <r>
      <t xml:space="preserve">Grocery Sales Areas </t>
    </r>
    <r>
      <rPr>
        <strike/>
        <sz val="10"/>
        <color rgb="FFFF0000"/>
        <rFont val="Arial"/>
        <family val="2"/>
      </rPr>
      <t>(Note 10)</t>
    </r>
  </si>
  <si>
    <t>2. Mechanical ventilation. Each space that is not naturally ventilated under Item 1 above shall be ventilated</t>
  </si>
  <si>
    <t>with a mechanical system capable of providing an outdoor air rate no less than the larger of:</t>
  </si>
  <si>
    <t>A. The conditioned floor area of the space times the applicable ventilation rate from TABLE 120.1-A; or</t>
  </si>
  <si>
    <t>B. 15 cfm per person times the expected number of occupants.</t>
  </si>
  <si>
    <t>number of occupants shall be either the expected number specified by the building designer or one half</t>
  </si>
  <si>
    <t>of the maximum occupant load assumed for egress purposes in the CBC, whichever is greater. For</t>
  </si>
  <si>
    <t>spaces with fixed seating, the expected number of occupants shall be determined in accordance with the</t>
  </si>
  <si>
    <t>CBC.</t>
  </si>
  <si>
    <t>Code: Standards 120.1(b)</t>
  </si>
  <si>
    <r>
      <t>For meeting the requirement in Section 120.1(b)2B</t>
    </r>
    <r>
      <rPr>
        <sz val="12"/>
        <color rgb="FFFF0000"/>
        <rFont val="Arial"/>
        <family val="2"/>
      </rPr>
      <t xml:space="preserve"> for spaces without fixed seating</t>
    </r>
    <r>
      <rPr>
        <sz val="12"/>
        <rFont val="Arial"/>
        <family val="2"/>
      </rPr>
      <t>, the expected</t>
    </r>
  </si>
  <si>
    <t>CBC Adj Occupancy</t>
  </si>
  <si>
    <t>Assembly Areas (Concentrated Use), Lobbies</t>
  </si>
  <si>
    <r>
      <t xml:space="preserve">Lounge, Recreation </t>
    </r>
    <r>
      <rPr>
        <sz val="10"/>
        <color rgb="FFFF0000"/>
        <rFont val="Arial"/>
        <family val="2"/>
      </rPr>
      <t>(Note 10)</t>
    </r>
  </si>
  <si>
    <t>Assembly Areas (Nonconcentrated Use), Lounges</t>
  </si>
  <si>
    <r>
      <t xml:space="preserve">Malls and Atria </t>
    </r>
    <r>
      <rPr>
        <strike/>
        <sz val="10"/>
        <color rgb="FFFF0000"/>
        <rFont val="Arial"/>
        <family val="2"/>
      </rPr>
      <t>(Note 10)</t>
    </r>
  </si>
  <si>
    <t>Stores: Malls, Arcades, &amp; Atria</t>
  </si>
  <si>
    <t>Office: Medical and Clinical Care</t>
  </si>
  <si>
    <t>???</t>
  </si>
  <si>
    <t>Egress Occupancy Multiplier</t>
  </si>
  <si>
    <t>Recommended Occupancy</t>
  </si>
  <si>
    <t>Matching CBC Space Function</t>
  </si>
  <si>
    <t>COMNET People</t>
  </si>
  <si>
    <t>2008 occupancy usable</t>
  </si>
  <si>
    <t>see special note</t>
  </si>
  <si>
    <t>occ based ventilation</t>
  </si>
  <si>
    <t>min ventilation  from (floor &amp; col.L)</t>
  </si>
  <si>
    <t>Table 120.1 A over-rider</t>
  </si>
  <si>
    <t>see note</t>
  </si>
  <si>
    <t>CBC allottment</t>
  </si>
  <si>
    <t>calc cbc density</t>
  </si>
  <si>
    <t># per 1000 ft2</t>
  </si>
  <si>
    <t>All ppl</t>
  </si>
  <si>
    <t>Auditorium Area</t>
  </si>
  <si>
    <t>Bar, Cocktail Lounge and Casino Areas</t>
  </si>
  <si>
    <t>Civic Meeting Place Area</t>
  </si>
  <si>
    <t>Dining Area</t>
  </si>
  <si>
    <t>Exhibit, Museum Areas</t>
  </si>
  <si>
    <t>Grocery Sales Areas</t>
  </si>
  <si>
    <t>Lounge, Recreation</t>
  </si>
  <si>
    <t>Malls and Atria</t>
  </si>
  <si>
    <t>Religious Worship Area</t>
  </si>
  <si>
    <t>Retail Merchandise Sales, Wholesale Showroom</t>
  </si>
  <si>
    <t>Theater, Motion Picture</t>
  </si>
  <si>
    <t>Theater, Performance</t>
  </si>
  <si>
    <t>Transportation Function</t>
  </si>
  <si>
    <t>Occupancy Vent Factor</t>
  </si>
  <si>
    <t>FINAL Occupancy</t>
  </si>
  <si>
    <t>People
(Pre-V3b)</t>
  </si>
  <si>
    <t>Diff</t>
  </si>
  <si>
    <t>Ventilation (Pre-V3b)</t>
  </si>
  <si>
    <t>DR 1/24/15 Revised occupancy from 25 to 67 per JA updates</t>
  </si>
  <si>
    <t>DR 1/24/15 Revised occupancy from 67 to 143 per JA updates</t>
  </si>
  <si>
    <t>DR 1/24/15 Revised occupancy from 10 to 20 per JA updates</t>
  </si>
  <si>
    <t>DR 2/18/15: Revised occupancy from 67 to 10 per CEC Review</t>
  </si>
  <si>
    <t>DR 1/24/15 Revised occupancy from 10 to 67 per JA updates</t>
  </si>
  <si>
    <t>DR 1/24/15 Revised occupancy from 33.333 to 33 per JA updates</t>
  </si>
  <si>
    <t>DR 2/18/15 Revised occupancy from 10 to 67 per CEC review</t>
  </si>
  <si>
    <t>OccVentFrac</t>
  </si>
  <si>
    <t>Minimum Design Ventilation Per Area</t>
  </si>
  <si>
    <t>Minimum Ventilation Per Area</t>
  </si>
  <si>
    <t>Min. Vent per Area</t>
  </si>
  <si>
    <t>DR 2/18/15: Revised occupancy from 3 to 2 per CEC Review
Instead of relaxed UMLH, use modified thermostat schedule?</t>
  </si>
  <si>
    <t>Instead of relaxed UMLH, use modified thermostat schedule?</t>
  </si>
  <si>
    <t>RLH: Hot water at zero on assumption that the occupancy in this space is double counting of people already counted in other spaces.  
Instead of relaxed UMLH, use modified thermostat schedule?</t>
  </si>
  <si>
    <t>DR 2/18/15: Revised occupancy from 10 to 5 per CEC Review
LF: 0.75 CFM/SF per 2010 CMC Table 4-4  
Instead of relaxed UMLH, use modified thermostat schedule?</t>
  </si>
  <si>
    <t>DR 2/18/15: Revised occupancy from 10 to 5 per CEC Review
LF: 0.75 CFM/SF per 2010 CMC Table 4-4
Instead of relaxed UMLH, use modified thermostat schedule?</t>
  </si>
  <si>
    <t>Hrs</t>
  </si>
  <si>
    <t>Cooling UMLH Limit</t>
  </si>
  <si>
    <t>Heating UMLH Limit</t>
  </si>
  <si>
    <t>ClgUMLHLimit</t>
  </si>
  <si>
    <t>HtgUMLHLimit</t>
  </si>
  <si>
    <t>Transportation Function, Concourse &amp; Baggage</t>
  </si>
  <si>
    <t>Transportation Function, Ticketing</t>
  </si>
  <si>
    <t>// This table pasted into App5-4A_SpaceBySpace-T24N_2016.csv</t>
  </si>
  <si>
    <t>CodeVentPerArea</t>
  </si>
  <si>
    <t>CodeTotalVentPerArea</t>
  </si>
  <si>
    <t>SpcFuncIdx</t>
  </si>
  <si>
    <t>Space Function Index (BEM Enums index.  Temporary, until new ruleset function 'SymbolValue' is online)</t>
  </si>
  <si>
    <t>Gymnasium/Sports Arena</t>
  </si>
  <si>
    <t>Unleased Tenant Area</t>
  </si>
  <si>
    <t>Exercise Room</t>
  </si>
  <si>
    <t>na</t>
  </si>
  <si>
    <t xml:space="preserve">DR 11/19/15: Revised VentPerArea to 0.06 per CEC, LH: Updated Resi LPD - not regulated </t>
  </si>
  <si>
    <t>LDH updated in response to Ticket 2696</t>
  </si>
  <si>
    <t>All 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</si>
</sst>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0.0"/>
    <numFmt numFmtId="165" formatCode="0.00;\-0.00;0"/>
    <numFmt numFmtId="166" formatCode="&quot;- &quot;0"/>
    <numFmt numFmtId="167" formatCode="0.000"/>
    <numFmt numFmtId="168" formatCode="_(* #,##0_);_(* \(#,##0\);_(* &quot;-&quot;??_);_(@_)"/>
  </numFmts>
  <fonts count="48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sz val="10"/>
      <color indexed="8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Arial"/>
      <family val="2"/>
    </font>
    <font>
      <sz val="11"/>
      <color theme="1"/>
      <name val="Arial"/>
      <family val="2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name val="Arial"/>
      <family val="2"/>
    </font>
    <font>
      <b/>
      <sz val="11"/>
      <name val="Arial"/>
      <family val="2"/>
    </font>
    <font>
      <b/>
      <sz val="11"/>
      <color theme="1"/>
      <name val="Arial"/>
      <family val="2"/>
    </font>
    <font>
      <b/>
      <sz val="11"/>
      <color rgb="FFFF0000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vertAlign val="superscript"/>
      <sz val="8"/>
      <color indexed="8"/>
      <name val="Arial"/>
      <family val="2"/>
    </font>
    <font>
      <strike/>
      <sz val="10"/>
      <color rgb="FFFF0000"/>
      <name val="Arial"/>
      <family val="2"/>
    </font>
    <font>
      <sz val="10"/>
      <color rgb="FFFF0000"/>
      <name val="Arial"/>
      <family val="2"/>
    </font>
    <font>
      <sz val="12"/>
      <name val="Arial"/>
      <family val="2"/>
    </font>
    <font>
      <sz val="12"/>
      <color rgb="FFFF0000"/>
      <name val="Arial"/>
      <family val="2"/>
    </font>
    <font>
      <sz val="11"/>
      <color rgb="FFFF0000"/>
      <name val="Arial"/>
      <family val="2"/>
    </font>
    <font>
      <sz val="10"/>
      <name val="Arial"/>
      <family val="2"/>
    </font>
    <font>
      <b/>
      <sz val="10"/>
      <color rgb="FFFF000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theme="6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</borders>
  <cellStyleXfs count="58">
    <xf numFmtId="0" fontId="0" fillId="0" borderId="0"/>
    <xf numFmtId="0" fontId="12" fillId="0" borderId="0" applyNumberFormat="0" applyFill="0" applyBorder="0" applyAlignment="0" applyProtection="0"/>
    <xf numFmtId="0" fontId="13" fillId="0" borderId="1" applyNumberFormat="0" applyFill="0" applyAlignment="0" applyProtection="0"/>
    <xf numFmtId="0" fontId="14" fillId="0" borderId="2" applyNumberFormat="0" applyFill="0" applyAlignment="0" applyProtection="0"/>
    <xf numFmtId="0" fontId="15" fillId="0" borderId="3" applyNumberFormat="0" applyFill="0" applyAlignment="0" applyProtection="0"/>
    <xf numFmtId="0" fontId="15" fillId="0" borderId="0" applyNumberFormat="0" applyFill="0" applyBorder="0" applyAlignment="0" applyProtection="0"/>
    <xf numFmtId="0" fontId="16" fillId="2" borderId="0" applyNumberFormat="0" applyBorder="0" applyAlignment="0" applyProtection="0"/>
    <xf numFmtId="0" fontId="17" fillId="3" borderId="0" applyNumberFormat="0" applyBorder="0" applyAlignment="0" applyProtection="0"/>
    <xf numFmtId="0" fontId="18" fillId="4" borderId="0" applyNumberFormat="0" applyBorder="0" applyAlignment="0" applyProtection="0"/>
    <xf numFmtId="0" fontId="19" fillId="5" borderId="4" applyNumberFormat="0" applyAlignment="0" applyProtection="0"/>
    <xf numFmtId="0" fontId="20" fillId="6" borderId="5" applyNumberFormat="0" applyAlignment="0" applyProtection="0"/>
    <xf numFmtId="0" fontId="21" fillId="6" borderId="4" applyNumberFormat="0" applyAlignment="0" applyProtection="0"/>
    <xf numFmtId="0" fontId="22" fillId="0" borderId="6" applyNumberFormat="0" applyFill="0" applyAlignment="0" applyProtection="0"/>
    <xf numFmtId="0" fontId="23" fillId="7" borderId="7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8" applyNumberFormat="0" applyFill="0" applyAlignment="0" applyProtection="0"/>
    <xf numFmtId="0" fontId="27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27" fillId="11" borderId="0" applyNumberFormat="0" applyBorder="0" applyAlignment="0" applyProtection="0"/>
    <xf numFmtId="0" fontId="27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27" fillId="15" borderId="0" applyNumberFormat="0" applyBorder="0" applyAlignment="0" applyProtection="0"/>
    <xf numFmtId="0" fontId="27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27" fillId="19" borderId="0" applyNumberFormat="0" applyBorder="0" applyAlignment="0" applyProtection="0"/>
    <xf numFmtId="0" fontId="27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27" fillId="23" borderId="0" applyNumberFormat="0" applyBorder="0" applyAlignment="0" applyProtection="0"/>
    <xf numFmtId="0" fontId="27" fillId="24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27" fillId="27" borderId="0" applyNumberFormat="0" applyBorder="0" applyAlignment="0" applyProtection="0"/>
    <xf numFmtId="0" fontId="27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27" fillId="31" borderId="0" applyNumberFormat="0" applyBorder="0" applyAlignment="0" applyProtection="0"/>
    <xf numFmtId="43" fontId="46" fillId="0" borderId="0" applyFont="0" applyFill="0" applyBorder="0" applyAlignment="0" applyProtection="0"/>
    <xf numFmtId="0" fontId="2" fillId="0" borderId="0"/>
    <xf numFmtId="0" fontId="6" fillId="0" borderId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43" fontId="6" fillId="0" borderId="0" applyFont="0" applyFill="0" applyBorder="0" applyAlignment="0" applyProtection="0"/>
    <xf numFmtId="0" fontId="1" fillId="0" borderId="0"/>
  </cellStyleXfs>
  <cellXfs count="143">
    <xf numFmtId="0" fontId="0" fillId="0" borderId="0" xfId="0"/>
    <xf numFmtId="0" fontId="0" fillId="0" borderId="0" xfId="0" applyFill="1"/>
    <xf numFmtId="0" fontId="7" fillId="0" borderId="0" xfId="0" applyFont="1"/>
    <xf numFmtId="0" fontId="8" fillId="0" borderId="0" xfId="0" applyFont="1" applyFill="1"/>
    <xf numFmtId="0" fontId="0" fillId="0" borderId="0" xfId="0" applyFill="1" applyAlignment="1">
      <alignment horizontal="right"/>
    </xf>
    <xf numFmtId="2" fontId="0" fillId="0" borderId="0" xfId="0" applyNumberFormat="1" applyFill="1" applyAlignment="1">
      <alignment horizontal="right"/>
    </xf>
    <xf numFmtId="0" fontId="6" fillId="0" borderId="0" xfId="0" applyFont="1" applyFill="1" applyAlignment="1">
      <alignment horizontal="right" wrapText="1"/>
    </xf>
    <xf numFmtId="164" fontId="0" fillId="0" borderId="0" xfId="0" applyNumberFormat="1" applyFill="1"/>
    <xf numFmtId="2" fontId="0" fillId="0" borderId="0" xfId="0" applyNumberFormat="1" applyFill="1"/>
    <xf numFmtId="0" fontId="7" fillId="0" borderId="0" xfId="0" applyFont="1" applyFill="1"/>
    <xf numFmtId="0" fontId="6" fillId="0" borderId="0" xfId="0" applyFont="1" applyFill="1"/>
    <xf numFmtId="0" fontId="0" fillId="0" borderId="0" xfId="0" applyNumberFormat="1" applyFill="1" applyAlignment="1">
      <alignment horizontal="right"/>
    </xf>
    <xf numFmtId="0" fontId="6" fillId="0" borderId="0" xfId="0" applyFont="1" applyFill="1" applyAlignment="1">
      <alignment horizontal="right"/>
    </xf>
    <xf numFmtId="0" fontId="10" fillId="0" borderId="0" xfId="0" applyFont="1" applyFill="1"/>
    <xf numFmtId="167" fontId="0" fillId="0" borderId="0" xfId="0" applyNumberFormat="1" applyFill="1"/>
    <xf numFmtId="167" fontId="6" fillId="0" borderId="0" xfId="0" applyNumberFormat="1" applyFont="1" applyFill="1" applyAlignment="1">
      <alignment horizontal="right" wrapText="1"/>
    </xf>
    <xf numFmtId="0" fontId="30" fillId="0" borderId="0" xfId="0" applyFont="1" applyFill="1" applyAlignment="1">
      <alignment horizontal="left"/>
    </xf>
    <xf numFmtId="0" fontId="30" fillId="0" borderId="0" xfId="0" applyFont="1" applyFill="1" applyAlignment="1">
      <alignment horizontal="left"/>
    </xf>
    <xf numFmtId="0" fontId="4" fillId="0" borderId="0" xfId="0" applyFont="1" applyAlignment="1">
      <alignment horizontal="left"/>
    </xf>
    <xf numFmtId="0" fontId="30" fillId="0" borderId="0" xfId="0" applyFont="1" applyAlignment="1">
      <alignment horizontal="left"/>
    </xf>
    <xf numFmtId="0" fontId="31" fillId="0" borderId="0" xfId="0" applyFont="1" applyAlignment="1">
      <alignment horizontal="left"/>
    </xf>
    <xf numFmtId="0" fontId="32" fillId="0" borderId="0" xfId="0" applyFont="1" applyFill="1" applyAlignment="1">
      <alignment horizontal="left"/>
    </xf>
    <xf numFmtId="0" fontId="32" fillId="0" borderId="0" xfId="0" applyFont="1" applyFill="1" applyAlignment="1">
      <alignment horizontal="left"/>
    </xf>
    <xf numFmtId="0" fontId="32" fillId="0" borderId="0" xfId="0" applyFont="1" applyFill="1" applyAlignment="1">
      <alignment horizontal="left"/>
    </xf>
    <xf numFmtId="0" fontId="26" fillId="0" borderId="0" xfId="0" applyFont="1" applyAlignment="1">
      <alignment horizontal="left"/>
    </xf>
    <xf numFmtId="0" fontId="33" fillId="0" borderId="0" xfId="0" applyFont="1" applyFill="1" applyAlignment="1">
      <alignment horizontal="left"/>
    </xf>
    <xf numFmtId="0" fontId="33" fillId="0" borderId="0" xfId="0" applyFont="1" applyFill="1" applyAlignment="1">
      <alignment horizontal="left"/>
    </xf>
    <xf numFmtId="0" fontId="26" fillId="0" borderId="9" xfId="0" applyNumberFormat="1" applyFont="1" applyFill="1" applyBorder="1" applyAlignment="1">
      <alignment horizontal="left" vertical="top"/>
    </xf>
    <xf numFmtId="0" fontId="26" fillId="0" borderId="0" xfId="0" applyNumberFormat="1" applyFont="1" applyFill="1" applyBorder="1" applyAlignment="1">
      <alignment horizontal="left" vertical="top"/>
    </xf>
    <xf numFmtId="0" fontId="33" fillId="0" borderId="0" xfId="0" applyFont="1" applyFill="1" applyAlignment="1">
      <alignment horizontal="left"/>
    </xf>
    <xf numFmtId="0" fontId="28" fillId="0" borderId="0" xfId="0" applyFont="1" applyFill="1" applyAlignment="1">
      <alignment horizontal="left" vertical="top"/>
    </xf>
    <xf numFmtId="0" fontId="28" fillId="0" borderId="0" xfId="0" applyFont="1" applyFill="1" applyAlignment="1">
      <alignment horizontal="left" vertical="top"/>
    </xf>
    <xf numFmtId="0" fontId="34" fillId="0" borderId="0" xfId="0" applyFont="1" applyFill="1" applyAlignment="1">
      <alignment horizontal="left" vertical="top"/>
    </xf>
    <xf numFmtId="0" fontId="35" fillId="0" borderId="0" xfId="0" applyFont="1" applyFill="1" applyAlignment="1">
      <alignment horizontal="left" vertical="top"/>
    </xf>
    <xf numFmtId="0" fontId="37" fillId="0" borderId="0" xfId="0" applyFont="1" applyFill="1" applyAlignment="1">
      <alignment horizontal="left" vertical="top"/>
    </xf>
    <xf numFmtId="0" fontId="0" fillId="0" borderId="0" xfId="0" applyFont="1" applyFill="1"/>
    <xf numFmtId="0" fontId="39" fillId="0" borderId="12" xfId="0" applyFont="1" applyBorder="1" applyAlignment="1">
      <alignment horizontal="center" wrapText="1"/>
    </xf>
    <xf numFmtId="0" fontId="39" fillId="0" borderId="14" xfId="0" applyFont="1" applyBorder="1" applyAlignment="1">
      <alignment horizontal="center" wrapText="1"/>
    </xf>
    <xf numFmtId="0" fontId="38" fillId="0" borderId="13" xfId="0" applyFont="1" applyBorder="1" applyAlignment="1">
      <alignment vertical="top"/>
    </xf>
    <xf numFmtId="1" fontId="38" fillId="0" borderId="14" xfId="0" applyNumberFormat="1" applyFont="1" applyBorder="1" applyAlignment="1">
      <alignment horizontal="center"/>
    </xf>
    <xf numFmtId="2" fontId="38" fillId="0" borderId="14" xfId="0" applyNumberFormat="1" applyFont="1" applyBorder="1" applyAlignment="1">
      <alignment horizontal="center"/>
    </xf>
    <xf numFmtId="0" fontId="38" fillId="0" borderId="14" xfId="0" applyFont="1" applyBorder="1" applyAlignment="1">
      <alignment vertical="top"/>
    </xf>
    <xf numFmtId="0" fontId="38" fillId="0" borderId="14" xfId="0" applyFont="1" applyBorder="1"/>
    <xf numFmtId="1" fontId="39" fillId="0" borderId="0" xfId="0" applyNumberFormat="1" applyFont="1" applyAlignment="1">
      <alignment horizontal="center" wrapText="1"/>
    </xf>
    <xf numFmtId="1" fontId="39" fillId="0" borderId="14" xfId="0" applyNumberFormat="1" applyFont="1" applyBorder="1" applyAlignment="1">
      <alignment horizontal="center" wrapText="1"/>
    </xf>
    <xf numFmtId="0" fontId="43" fillId="0" borderId="0" xfId="0" applyFont="1"/>
    <xf numFmtId="0" fontId="0" fillId="0" borderId="0" xfId="0" applyAlignment="1">
      <alignment horizontal="right"/>
    </xf>
    <xf numFmtId="0" fontId="6" fillId="0" borderId="0" xfId="0" applyFont="1" applyFill="1" applyAlignment="1">
      <alignment horizontal="left" wrapText="1"/>
    </xf>
    <xf numFmtId="0" fontId="30" fillId="0" borderId="0" xfId="6" applyFont="1" applyFill="1" applyAlignment="1">
      <alignment horizontal="right" wrapText="1"/>
    </xf>
    <xf numFmtId="0" fontId="30" fillId="0" borderId="0" xfId="6" applyFont="1" applyFill="1"/>
    <xf numFmtId="0" fontId="6" fillId="0" borderId="17" xfId="0" applyFont="1" applyFill="1" applyBorder="1" applyAlignment="1">
      <alignment horizontal="right" wrapText="1"/>
    </xf>
    <xf numFmtId="0" fontId="0" fillId="0" borderId="17" xfId="0" applyFill="1" applyBorder="1" applyAlignment="1">
      <alignment horizontal="right"/>
    </xf>
    <xf numFmtId="0" fontId="6" fillId="0" borderId="17" xfId="0" applyFont="1" applyFill="1" applyBorder="1" applyAlignment="1">
      <alignment horizontal="right"/>
    </xf>
    <xf numFmtId="0" fontId="0" fillId="0" borderId="17" xfId="0" applyFont="1" applyFill="1" applyBorder="1" applyAlignment="1">
      <alignment horizontal="right"/>
    </xf>
    <xf numFmtId="0" fontId="0" fillId="0" borderId="18" xfId="0" applyBorder="1"/>
    <xf numFmtId="0" fontId="6" fillId="0" borderId="0" xfId="0" applyFont="1" applyFill="1" applyBorder="1" applyAlignment="1">
      <alignment horizontal="right" wrapText="1"/>
    </xf>
    <xf numFmtId="2" fontId="0" fillId="0" borderId="0" xfId="0" applyNumberFormat="1"/>
    <xf numFmtId="0" fontId="0" fillId="32" borderId="0" xfId="0" applyFill="1"/>
    <xf numFmtId="0" fontId="0" fillId="33" borderId="0" xfId="0" applyFill="1"/>
    <xf numFmtId="1" fontId="0" fillId="0" borderId="0" xfId="0" applyNumberFormat="1"/>
    <xf numFmtId="0" fontId="7" fillId="0" borderId="0" xfId="0" applyFont="1" applyFill="1" applyAlignment="1">
      <alignment vertical="top"/>
    </xf>
    <xf numFmtId="0" fontId="0" fillId="0" borderId="0" xfId="0" applyFill="1" applyAlignment="1">
      <alignment vertical="top"/>
    </xf>
    <xf numFmtId="0" fontId="0" fillId="0" borderId="0" xfId="0" applyAlignment="1">
      <alignment vertical="top"/>
    </xf>
    <xf numFmtId="0" fontId="0" fillId="0" borderId="0" xfId="0" applyFill="1" applyAlignment="1">
      <alignment horizontal="right" vertical="top"/>
    </xf>
    <xf numFmtId="0" fontId="0" fillId="0" borderId="0" xfId="0" applyFill="1" applyAlignment="1">
      <alignment vertical="top" wrapText="1"/>
    </xf>
    <xf numFmtId="165" fontId="11" fillId="0" borderId="0" xfId="0" applyNumberFormat="1" applyFont="1" applyAlignment="1">
      <alignment vertical="top"/>
    </xf>
    <xf numFmtId="166" fontId="0" fillId="0" borderId="0" xfId="0" applyNumberFormat="1" applyFill="1" applyAlignment="1">
      <alignment horizontal="left" vertical="top"/>
    </xf>
    <xf numFmtId="0" fontId="0" fillId="0" borderId="0" xfId="0" applyNumberFormat="1" applyFill="1" applyAlignment="1">
      <alignment horizontal="right" vertical="top"/>
    </xf>
    <xf numFmtId="0" fontId="6" fillId="0" borderId="0" xfId="0" applyFont="1" applyFill="1" applyAlignment="1">
      <alignment horizontal="right" vertical="top"/>
    </xf>
    <xf numFmtId="0" fontId="6" fillId="0" borderId="0" xfId="0" applyFont="1" applyFill="1" applyAlignment="1">
      <alignment vertical="top"/>
    </xf>
    <xf numFmtId="0" fontId="8" fillId="0" borderId="0" xfId="0" applyFont="1" applyFill="1" applyAlignment="1">
      <alignment vertical="top"/>
    </xf>
    <xf numFmtId="165" fontId="6" fillId="0" borderId="0" xfId="0" applyNumberFormat="1" applyFont="1" applyFill="1" applyAlignment="1">
      <alignment horizontal="right" vertical="top"/>
    </xf>
    <xf numFmtId="164" fontId="6" fillId="0" borderId="0" xfId="0" applyNumberFormat="1" applyFont="1" applyFill="1" applyAlignment="1">
      <alignment vertical="top"/>
    </xf>
    <xf numFmtId="2" fontId="6" fillId="0" borderId="0" xfId="0" applyNumberFormat="1" applyFont="1" applyFill="1" applyAlignment="1">
      <alignment horizontal="right" vertical="top"/>
    </xf>
    <xf numFmtId="167" fontId="6" fillId="0" borderId="0" xfId="0" applyNumberFormat="1" applyFont="1" applyFill="1" applyAlignment="1">
      <alignment vertical="top"/>
    </xf>
    <xf numFmtId="0" fontId="0" fillId="0" borderId="0" xfId="0" applyFont="1" applyFill="1" applyAlignment="1">
      <alignment vertical="top"/>
    </xf>
    <xf numFmtId="0" fontId="10" fillId="0" borderId="0" xfId="0" applyFont="1" applyFill="1" applyAlignment="1">
      <alignment vertical="top"/>
    </xf>
    <xf numFmtId="0" fontId="0" fillId="0" borderId="0" xfId="0" applyFill="1" applyAlignment="1">
      <alignment vertical="center" wrapText="1"/>
    </xf>
    <xf numFmtId="0" fontId="8" fillId="0" borderId="0" xfId="0" applyFont="1" applyFill="1" applyAlignment="1">
      <alignment horizontal="center" vertical="center" wrapText="1"/>
    </xf>
    <xf numFmtId="0" fontId="6" fillId="0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6" fillId="0" borderId="0" xfId="0" applyFont="1" applyFill="1" applyAlignment="1">
      <alignment vertical="top" wrapText="1"/>
    </xf>
    <xf numFmtId="0" fontId="6" fillId="0" borderId="0" xfId="0" applyFont="1" applyFill="1" applyAlignment="1">
      <alignment vertical="center" wrapText="1"/>
    </xf>
    <xf numFmtId="0" fontId="6" fillId="0" borderId="0" xfId="0" applyFont="1" applyFill="1" applyAlignment="1">
      <alignment vertical="center"/>
    </xf>
    <xf numFmtId="43" fontId="0" fillId="0" borderId="0" xfId="41" applyNumberFormat="1" applyFont="1" applyAlignment="1">
      <alignment vertical="top"/>
    </xf>
    <xf numFmtId="168" fontId="0" fillId="0" borderId="0" xfId="41" applyNumberFormat="1" applyFont="1" applyFill="1" applyAlignment="1">
      <alignment vertical="top"/>
    </xf>
    <xf numFmtId="0" fontId="6" fillId="0" borderId="0" xfId="0" applyFont="1" applyFill="1" applyAlignment="1">
      <alignment horizontal="center" vertical="center" wrapText="1"/>
    </xf>
    <xf numFmtId="0" fontId="6" fillId="0" borderId="0" xfId="0" applyFont="1" applyFill="1" applyAlignment="1">
      <alignment horizontal="center" vertical="center" wrapText="1"/>
    </xf>
    <xf numFmtId="2" fontId="6" fillId="0" borderId="0" xfId="0" applyNumberFormat="1" applyFont="1" applyFill="1" applyAlignment="1">
      <alignment vertical="top"/>
    </xf>
    <xf numFmtId="0" fontId="6" fillId="0" borderId="0" xfId="0" applyFont="1" applyFill="1" applyAlignment="1">
      <alignment vertical="top"/>
    </xf>
    <xf numFmtId="1" fontId="6" fillId="0" borderId="0" xfId="0" applyNumberFormat="1" applyFont="1" applyFill="1" applyAlignment="1">
      <alignment horizontal="right" vertical="top"/>
    </xf>
    <xf numFmtId="164" fontId="6" fillId="0" borderId="0" xfId="0" applyNumberFormat="1" applyFont="1" applyFill="1" applyAlignment="1">
      <alignment horizontal="right" vertical="top"/>
    </xf>
    <xf numFmtId="167" fontId="6" fillId="0" borderId="0" xfId="0" applyNumberFormat="1" applyFont="1" applyFill="1" applyAlignment="1">
      <alignment horizontal="right" vertical="top"/>
    </xf>
    <xf numFmtId="1" fontId="6" fillId="0" borderId="0" xfId="0" applyNumberFormat="1" applyFont="1" applyFill="1" applyAlignment="1">
      <alignment vertical="top"/>
    </xf>
    <xf numFmtId="0" fontId="36" fillId="0" borderId="9" xfId="0" applyNumberFormat="1" applyFont="1" applyFill="1" applyBorder="1" applyAlignment="1">
      <alignment horizontal="left" vertical="top"/>
    </xf>
    <xf numFmtId="0" fontId="36" fillId="0" borderId="0" xfId="0" applyNumberFormat="1" applyFont="1" applyFill="1" applyBorder="1" applyAlignment="1">
      <alignment horizontal="left" vertical="top"/>
    </xf>
    <xf numFmtId="0" fontId="45" fillId="0" borderId="0" xfId="0" applyFont="1" applyFill="1" applyAlignment="1">
      <alignment horizontal="left" vertical="top"/>
    </xf>
    <xf numFmtId="0" fontId="30" fillId="0" borderId="0" xfId="7" applyFont="1" applyFill="1" applyAlignment="1">
      <alignment horizontal="left" vertical="top"/>
    </xf>
    <xf numFmtId="0" fontId="29" fillId="0" borderId="0" xfId="0" applyFont="1" applyFill="1" applyAlignment="1">
      <alignment horizontal="left" vertical="top"/>
    </xf>
    <xf numFmtId="0" fontId="0" fillId="0" borderId="0" xfId="0" applyFill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6" fillId="0" borderId="0" xfId="0" applyFont="1" applyFill="1" applyAlignment="1">
      <alignment horizontal="center" vertical="center" wrapText="1"/>
    </xf>
    <xf numFmtId="0" fontId="8" fillId="0" borderId="0" xfId="0" applyFont="1" applyFill="1" applyAlignment="1">
      <alignment horizontal="right" wrapText="1"/>
    </xf>
    <xf numFmtId="167" fontId="8" fillId="0" borderId="0" xfId="0" applyNumberFormat="1" applyFont="1" applyFill="1" applyAlignment="1">
      <alignment horizontal="right" wrapText="1"/>
    </xf>
    <xf numFmtId="0" fontId="6" fillId="0" borderId="0" xfId="0" applyFont="1" applyFill="1" applyAlignment="1">
      <alignment horizontal="right" vertical="center" wrapText="1"/>
    </xf>
    <xf numFmtId="0" fontId="6" fillId="0" borderId="0" xfId="0" applyFont="1" applyFill="1" applyAlignment="1">
      <alignment horizontal="center" vertical="center" wrapText="1"/>
    </xf>
    <xf numFmtId="0" fontId="6" fillId="0" borderId="0" xfId="0" applyFont="1" applyFill="1" applyAlignment="1">
      <alignment horizontal="center" vertical="center" wrapText="1"/>
    </xf>
    <xf numFmtId="2" fontId="47" fillId="0" borderId="0" xfId="0" applyNumberFormat="1" applyFont="1" applyFill="1" applyAlignment="1">
      <alignment vertical="top"/>
    </xf>
    <xf numFmtId="0" fontId="0" fillId="34" borderId="0" xfId="0" applyFill="1" applyAlignment="1">
      <alignment vertical="top"/>
    </xf>
    <xf numFmtId="0" fontId="6" fillId="34" borderId="0" xfId="0" applyFont="1" applyFill="1" applyAlignment="1">
      <alignment vertical="top"/>
    </xf>
    <xf numFmtId="164" fontId="6" fillId="34" borderId="0" xfId="0" applyNumberFormat="1" applyFont="1" applyFill="1" applyAlignment="1">
      <alignment vertical="top"/>
    </xf>
    <xf numFmtId="167" fontId="6" fillId="34" borderId="0" xfId="0" applyNumberFormat="1" applyFont="1" applyFill="1" applyAlignment="1">
      <alignment vertical="top"/>
    </xf>
    <xf numFmtId="2" fontId="6" fillId="34" borderId="0" xfId="0" applyNumberFormat="1" applyFont="1" applyFill="1" applyAlignment="1">
      <alignment vertical="top"/>
    </xf>
    <xf numFmtId="1" fontId="6" fillId="34" borderId="0" xfId="0" applyNumberFormat="1" applyFont="1" applyFill="1" applyAlignment="1">
      <alignment vertical="top"/>
    </xf>
    <xf numFmtId="165" fontId="11" fillId="34" borderId="0" xfId="0" applyNumberFormat="1" applyFont="1" applyFill="1" applyAlignment="1">
      <alignment vertical="top"/>
    </xf>
    <xf numFmtId="1" fontId="6" fillId="34" borderId="0" xfId="0" applyNumberFormat="1" applyFont="1" applyFill="1" applyAlignment="1">
      <alignment horizontal="right" vertical="top"/>
    </xf>
    <xf numFmtId="166" fontId="0" fillId="34" borderId="0" xfId="0" applyNumberFormat="1" applyFill="1" applyAlignment="1">
      <alignment horizontal="left" vertical="top"/>
    </xf>
    <xf numFmtId="0" fontId="0" fillId="34" borderId="0" xfId="0" applyNumberFormat="1" applyFill="1" applyAlignment="1">
      <alignment horizontal="right" vertical="top"/>
    </xf>
    <xf numFmtId="0" fontId="0" fillId="34" borderId="0" xfId="0" applyFill="1" applyAlignment="1">
      <alignment horizontal="right" vertical="top"/>
    </xf>
    <xf numFmtId="0" fontId="16" fillId="2" borderId="0" xfId="6" applyAlignment="1">
      <alignment vertical="top"/>
    </xf>
    <xf numFmtId="0" fontId="6" fillId="0" borderId="0" xfId="0" applyFont="1" applyFill="1" applyAlignment="1">
      <alignment horizontal="center" vertical="center" wrapText="1"/>
    </xf>
    <xf numFmtId="0" fontId="38" fillId="0" borderId="16" xfId="0" applyFont="1" applyBorder="1" applyAlignment="1">
      <alignment vertical="top"/>
    </xf>
    <xf numFmtId="0" fontId="38" fillId="0" borderId="15" xfId="0" applyFont="1" applyBorder="1" applyAlignment="1">
      <alignment vertical="top"/>
    </xf>
    <xf numFmtId="0" fontId="38" fillId="0" borderId="15" xfId="0" applyFont="1" applyBorder="1" applyAlignment="1">
      <alignment vertical="top" wrapText="1"/>
    </xf>
    <xf numFmtId="0" fontId="38" fillId="0" borderId="11" xfId="0" applyFont="1" applyBorder="1" applyAlignment="1">
      <alignment vertical="top"/>
    </xf>
    <xf numFmtId="0" fontId="38" fillId="0" borderId="12" xfId="0" applyFont="1" applyBorder="1" applyAlignment="1">
      <alignment vertical="top"/>
    </xf>
    <xf numFmtId="0" fontId="38" fillId="0" borderId="12" xfId="0" applyFont="1" applyBorder="1" applyAlignment="1">
      <alignment wrapText="1"/>
    </xf>
    <xf numFmtId="0" fontId="38" fillId="0" borderId="14" xfId="0" applyFont="1" applyBorder="1" applyAlignment="1">
      <alignment wrapText="1"/>
    </xf>
    <xf numFmtId="0" fontId="38" fillId="0" borderId="13" xfId="0" applyFont="1" applyBorder="1" applyAlignment="1">
      <alignment vertical="top"/>
    </xf>
    <xf numFmtId="0" fontId="38" fillId="0" borderId="14" xfId="0" applyFont="1" applyBorder="1" applyAlignment="1">
      <alignment vertical="top"/>
    </xf>
    <xf numFmtId="0" fontId="38" fillId="0" borderId="0" xfId="0" applyFont="1" applyAlignment="1">
      <alignment wrapText="1"/>
    </xf>
    <xf numFmtId="0" fontId="38" fillId="0" borderId="10" xfId="0" applyFont="1" applyBorder="1" applyAlignment="1">
      <alignment vertical="top"/>
    </xf>
    <xf numFmtId="0" fontId="38" fillId="0" borderId="0" xfId="0" applyFont="1" applyBorder="1" applyAlignment="1">
      <alignment vertical="top"/>
    </xf>
    <xf numFmtId="0" fontId="38" fillId="0" borderId="15" xfId="0" applyFont="1" applyBorder="1"/>
    <xf numFmtId="0" fontId="38" fillId="0" borderId="15" xfId="0" applyFont="1" applyBorder="1" applyAlignment="1">
      <alignment horizontal="center"/>
    </xf>
    <xf numFmtId="2" fontId="39" fillId="0" borderId="12" xfId="0" applyNumberFormat="1" applyFont="1" applyBorder="1" applyAlignment="1">
      <alignment horizontal="center" wrapText="1"/>
    </xf>
    <xf numFmtId="2" fontId="39" fillId="0" borderId="14" xfId="0" applyNumberFormat="1" applyFont="1" applyBorder="1" applyAlignment="1">
      <alignment horizontal="center" wrapText="1"/>
    </xf>
    <xf numFmtId="0" fontId="38" fillId="0" borderId="11" xfId="0" applyFont="1" applyBorder="1" applyAlignment="1">
      <alignment horizontal="center"/>
    </xf>
    <xf numFmtId="0" fontId="38" fillId="0" borderId="13" xfId="0" applyFont="1" applyBorder="1" applyAlignment="1">
      <alignment horizontal="center"/>
    </xf>
    <xf numFmtId="0" fontId="39" fillId="0" borderId="12" xfId="0" applyFont="1" applyBorder="1" applyAlignment="1">
      <alignment horizontal="center"/>
    </xf>
    <xf numFmtId="0" fontId="39" fillId="0" borderId="14" xfId="0" applyFont="1" applyBorder="1" applyAlignment="1">
      <alignment horizontal="center"/>
    </xf>
    <xf numFmtId="0" fontId="39" fillId="0" borderId="12" xfId="0" applyFont="1" applyBorder="1" applyAlignment="1">
      <alignment horizontal="center" wrapText="1"/>
    </xf>
    <xf numFmtId="0" fontId="39" fillId="0" borderId="14" xfId="0" applyFont="1" applyBorder="1" applyAlignment="1">
      <alignment horizontal="center" wrapText="1"/>
    </xf>
  </cellXfs>
  <cellStyles count="58">
    <cellStyle name="20% - Accent1" xfId="18" builtinId="30" customBuiltin="1"/>
    <cellStyle name="20% - Accent1 2" xfId="44" xr:uid="{00000000-0005-0000-0000-000001000000}"/>
    <cellStyle name="20% - Accent2" xfId="22" builtinId="34" customBuiltin="1"/>
    <cellStyle name="20% - Accent2 2" xfId="46" xr:uid="{00000000-0005-0000-0000-000003000000}"/>
    <cellStyle name="20% - Accent3" xfId="26" builtinId="38" customBuiltin="1"/>
    <cellStyle name="20% - Accent3 2" xfId="48" xr:uid="{00000000-0005-0000-0000-000005000000}"/>
    <cellStyle name="20% - Accent4" xfId="30" builtinId="42" customBuiltin="1"/>
    <cellStyle name="20% - Accent4 2" xfId="50" xr:uid="{00000000-0005-0000-0000-000007000000}"/>
    <cellStyle name="20% - Accent5" xfId="34" builtinId="46" customBuiltin="1"/>
    <cellStyle name="20% - Accent5 2" xfId="52" xr:uid="{00000000-0005-0000-0000-000009000000}"/>
    <cellStyle name="20% - Accent6" xfId="38" builtinId="50" customBuiltin="1"/>
    <cellStyle name="20% - Accent6 2" xfId="54" xr:uid="{00000000-0005-0000-0000-00000B000000}"/>
    <cellStyle name="40% - Accent1" xfId="19" builtinId="31" customBuiltin="1"/>
    <cellStyle name="40% - Accent1 2" xfId="45" xr:uid="{00000000-0005-0000-0000-00000D000000}"/>
    <cellStyle name="40% - Accent2" xfId="23" builtinId="35" customBuiltin="1"/>
    <cellStyle name="40% - Accent2 2" xfId="47" xr:uid="{00000000-0005-0000-0000-00000F000000}"/>
    <cellStyle name="40% - Accent3" xfId="27" builtinId="39" customBuiltin="1"/>
    <cellStyle name="40% - Accent3 2" xfId="49" xr:uid="{00000000-0005-0000-0000-000011000000}"/>
    <cellStyle name="40% - Accent4" xfId="31" builtinId="43" customBuiltin="1"/>
    <cellStyle name="40% - Accent4 2" xfId="51" xr:uid="{00000000-0005-0000-0000-000013000000}"/>
    <cellStyle name="40% - Accent5" xfId="35" builtinId="47" customBuiltin="1"/>
    <cellStyle name="40% - Accent5 2" xfId="53" xr:uid="{00000000-0005-0000-0000-000015000000}"/>
    <cellStyle name="40% - Accent6" xfId="39" builtinId="51" customBuiltin="1"/>
    <cellStyle name="40% - Accent6 2" xfId="55" xr:uid="{00000000-0005-0000-0000-000017000000}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1" builtinId="3"/>
    <cellStyle name="Comma 2" xfId="56" xr:uid="{00000000-0005-0000-0000-000028000000}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3" xfId="43" xr:uid="{00000000-0005-0000-0000-000033000000}"/>
    <cellStyle name="Normal 4" xfId="42" xr:uid="{00000000-0005-0000-0000-000034000000}"/>
    <cellStyle name="Normal 4 2" xfId="57" xr:uid="{00000000-0005-0000-0000-000035000000}"/>
    <cellStyle name="Output" xfId="10" builtinId="21" customBuiltin="1"/>
    <cellStyle name="Title" xfId="1" builtinId="15" customBuiltin="1"/>
    <cellStyle name="Total" xfId="16" builtinId="25" customBuiltin="1"/>
    <cellStyle name="Warning Text" xfId="14" builtinId="11" customBuiltin="1"/>
  </cellStyles>
  <dxfs count="77"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theme="8" tint="0.5999633777886288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indexed="4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wmf"/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71</xdr:row>
      <xdr:rowOff>0</xdr:rowOff>
    </xdr:from>
    <xdr:to>
      <xdr:col>9</xdr:col>
      <xdr:colOff>590550</xdr:colOff>
      <xdr:row>72</xdr:row>
      <xdr:rowOff>95250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57750" y="15106650"/>
          <a:ext cx="241935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0</xdr:colOff>
      <xdr:row>73</xdr:row>
      <xdr:rowOff>0</xdr:rowOff>
    </xdr:from>
    <xdr:to>
      <xdr:col>10</xdr:col>
      <xdr:colOff>0</xdr:colOff>
      <xdr:row>75</xdr:row>
      <xdr:rowOff>9525</xdr:rowOff>
    </xdr:to>
    <xdr:pic>
      <xdr:nvPicPr>
        <xdr:cNvPr id="3" name="Picture 3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57750" y="15497175"/>
          <a:ext cx="2762250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1"/>
  <sheetViews>
    <sheetView showGridLines="0"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K1" sqref="K1"/>
    </sheetView>
  </sheetViews>
  <sheetFormatPr defaultColWidth="9.140625" defaultRowHeight="12.75" x14ac:dyDescent="0.2"/>
  <cols>
    <col min="1" max="1" width="41.42578125" style="1" customWidth="1"/>
    <col min="2" max="3" width="12.7109375" style="1" customWidth="1"/>
    <col min="4" max="4" width="15.140625" style="1" customWidth="1"/>
    <col min="5" max="5" width="14.85546875" style="1" customWidth="1"/>
    <col min="6" max="6" width="11" style="1" bestFit="1" customWidth="1"/>
    <col min="7" max="7" width="15.42578125" style="14" customWidth="1"/>
    <col min="8" max="8" width="9.5703125" style="1" customWidth="1"/>
    <col min="9" max="9" width="10.28515625" style="1" customWidth="1"/>
    <col min="10" max="10" width="10.7109375" style="1" customWidth="1"/>
    <col min="11" max="12" width="11.7109375" style="1" customWidth="1"/>
    <col min="13" max="13" width="11.42578125" style="1" customWidth="1"/>
    <col min="14" max="14" width="9.140625" style="1"/>
    <col min="15" max="15" width="15" style="1" customWidth="1"/>
    <col min="16" max="16384" width="9.140625" style="1"/>
  </cols>
  <sheetData>
    <row r="1" spans="1:15" ht="25.5" x14ac:dyDescent="0.2">
      <c r="A1" s="9" t="s">
        <v>51</v>
      </c>
      <c r="B1" s="102" t="s">
        <v>26</v>
      </c>
      <c r="C1" s="101" t="s">
        <v>532</v>
      </c>
      <c r="D1" s="102" t="s">
        <v>25</v>
      </c>
      <c r="E1" s="102" t="s">
        <v>24</v>
      </c>
      <c r="F1" s="6" t="s">
        <v>80</v>
      </c>
      <c r="G1" s="103" t="s">
        <v>22</v>
      </c>
      <c r="H1" s="102" t="s">
        <v>1</v>
      </c>
      <c r="I1" s="6" t="s">
        <v>547</v>
      </c>
      <c r="J1" s="102" t="s">
        <v>21</v>
      </c>
      <c r="K1" s="104" t="s">
        <v>554</v>
      </c>
      <c r="L1" s="104" t="s">
        <v>555</v>
      </c>
      <c r="M1" s="6" t="s">
        <v>71</v>
      </c>
      <c r="N1" s="6" t="s">
        <v>69</v>
      </c>
      <c r="O1" s="6" t="s">
        <v>56</v>
      </c>
    </row>
    <row r="2" spans="1:15" x14ac:dyDescent="0.2">
      <c r="B2" s="6" t="s">
        <v>52</v>
      </c>
      <c r="C2" s="6"/>
      <c r="D2" s="6" t="s">
        <v>23</v>
      </c>
      <c r="E2" s="6" t="s">
        <v>23</v>
      </c>
      <c r="F2" s="6" t="s">
        <v>79</v>
      </c>
      <c r="G2" s="15" t="s">
        <v>137</v>
      </c>
      <c r="H2" s="6" t="s">
        <v>19</v>
      </c>
      <c r="I2" s="6" t="s">
        <v>53</v>
      </c>
      <c r="J2" s="6" t="s">
        <v>53</v>
      </c>
      <c r="K2" s="104" t="s">
        <v>553</v>
      </c>
      <c r="L2" s="104" t="s">
        <v>553</v>
      </c>
      <c r="M2" s="6" t="s">
        <v>72</v>
      </c>
      <c r="N2" s="6" t="s">
        <v>70</v>
      </c>
    </row>
    <row r="3" spans="1:15" x14ac:dyDescent="0.2">
      <c r="A3" s="1" t="s">
        <v>37</v>
      </c>
      <c r="B3" s="1">
        <v>143</v>
      </c>
      <c r="C3" s="1">
        <v>1</v>
      </c>
      <c r="D3" s="1">
        <v>245</v>
      </c>
      <c r="E3" s="1">
        <v>105</v>
      </c>
      <c r="F3" s="1">
        <v>1</v>
      </c>
      <c r="G3" s="14">
        <v>0.09</v>
      </c>
      <c r="H3" s="7">
        <v>1.5</v>
      </c>
      <c r="I3" s="8">
        <v>0.15</v>
      </c>
      <c r="J3" s="1">
        <v>1.07</v>
      </c>
      <c r="K3" s="1">
        <v>150</v>
      </c>
      <c r="L3" s="1">
        <v>150</v>
      </c>
      <c r="M3" s="1">
        <v>0</v>
      </c>
      <c r="N3" s="1">
        <v>0</v>
      </c>
      <c r="O3" s="4" t="s">
        <v>57</v>
      </c>
    </row>
    <row r="4" spans="1:15" x14ac:dyDescent="0.2">
      <c r="A4" s="1" t="s">
        <v>2</v>
      </c>
      <c r="B4" s="1">
        <v>40</v>
      </c>
      <c r="C4" s="1">
        <v>0.5</v>
      </c>
      <c r="D4" s="1">
        <v>246</v>
      </c>
      <c r="E4" s="1">
        <v>171</v>
      </c>
      <c r="F4" s="1">
        <v>1</v>
      </c>
      <c r="G4" s="14">
        <v>0.16200000000000001</v>
      </c>
      <c r="H4" s="7">
        <v>1.1000000000000001</v>
      </c>
      <c r="I4" s="8">
        <v>0.15</v>
      </c>
      <c r="J4" s="1">
        <v>0.32</v>
      </c>
      <c r="K4" s="1">
        <v>150</v>
      </c>
      <c r="L4" s="1">
        <v>150</v>
      </c>
      <c r="M4" s="1">
        <v>0</v>
      </c>
      <c r="N4" s="1">
        <v>0</v>
      </c>
      <c r="O4" s="4" t="s">
        <v>58</v>
      </c>
    </row>
    <row r="5" spans="1:15" x14ac:dyDescent="0.2">
      <c r="A5" s="10" t="s">
        <v>291</v>
      </c>
      <c r="B5" s="1">
        <v>5</v>
      </c>
      <c r="C5" s="1">
        <v>0.5</v>
      </c>
      <c r="D5" s="1">
        <v>268</v>
      </c>
      <c r="E5" s="1">
        <v>403</v>
      </c>
      <c r="F5" s="1">
        <v>0.43</v>
      </c>
      <c r="G5" s="14">
        <v>0.16200000000000001</v>
      </c>
      <c r="H5" s="7">
        <v>0.6</v>
      </c>
      <c r="I5" s="8">
        <v>0.15</v>
      </c>
      <c r="J5" s="1">
        <v>0.15</v>
      </c>
      <c r="K5" s="1">
        <v>150</v>
      </c>
      <c r="L5" s="1">
        <v>150</v>
      </c>
      <c r="M5" s="1">
        <v>0</v>
      </c>
      <c r="N5" s="1">
        <v>0.28000000000000003</v>
      </c>
      <c r="O5" s="4" t="s">
        <v>59</v>
      </c>
    </row>
    <row r="6" spans="1:15" x14ac:dyDescent="0.2">
      <c r="A6" s="1" t="s">
        <v>38</v>
      </c>
      <c r="B6" s="1">
        <v>136</v>
      </c>
      <c r="C6" s="1">
        <v>0.5</v>
      </c>
      <c r="D6" s="1">
        <v>245</v>
      </c>
      <c r="E6" s="1">
        <v>112</v>
      </c>
      <c r="F6" s="1">
        <v>0.96</v>
      </c>
      <c r="G6" s="14">
        <v>8.5999999999999993E-2</v>
      </c>
      <c r="H6" s="7">
        <v>1.2</v>
      </c>
      <c r="I6" s="8">
        <v>0.15</v>
      </c>
      <c r="J6" s="1">
        <v>1.02</v>
      </c>
      <c r="K6" s="1">
        <v>150</v>
      </c>
      <c r="L6" s="1">
        <v>150</v>
      </c>
      <c r="M6" s="1">
        <v>0.04</v>
      </c>
      <c r="N6" s="1">
        <v>0.03</v>
      </c>
      <c r="O6" s="4" t="s">
        <v>57</v>
      </c>
    </row>
    <row r="7" spans="1:15" x14ac:dyDescent="0.2">
      <c r="A7" s="10" t="s">
        <v>280</v>
      </c>
      <c r="B7" s="1">
        <v>5</v>
      </c>
      <c r="C7" s="1">
        <v>0.5</v>
      </c>
      <c r="D7" s="1">
        <v>268</v>
      </c>
      <c r="E7" s="1">
        <v>403</v>
      </c>
      <c r="F7" s="4" t="s">
        <v>77</v>
      </c>
      <c r="G7" s="14">
        <v>0.16200000000000001</v>
      </c>
      <c r="H7" s="7">
        <v>0.8</v>
      </c>
      <c r="I7" s="8">
        <v>0.15</v>
      </c>
      <c r="J7" s="1">
        <v>0.15</v>
      </c>
      <c r="K7" s="1">
        <v>150</v>
      </c>
      <c r="L7" s="1">
        <v>150</v>
      </c>
      <c r="M7" s="1">
        <v>0</v>
      </c>
      <c r="N7" s="1">
        <v>0</v>
      </c>
      <c r="O7" s="12" t="s">
        <v>88</v>
      </c>
    </row>
    <row r="8" spans="1:15" x14ac:dyDescent="0.2">
      <c r="A8" s="10" t="s">
        <v>292</v>
      </c>
      <c r="B8" s="1">
        <v>10</v>
      </c>
      <c r="C8" s="1">
        <v>0.5</v>
      </c>
      <c r="D8" s="1">
        <v>250</v>
      </c>
      <c r="E8" s="1">
        <v>250</v>
      </c>
      <c r="F8" s="1">
        <v>1.5</v>
      </c>
      <c r="G8" s="14">
        <v>0.18</v>
      </c>
      <c r="H8" s="7">
        <v>1.1000000000000001</v>
      </c>
      <c r="I8" s="8">
        <v>0.15</v>
      </c>
      <c r="J8" s="1">
        <v>0.15</v>
      </c>
      <c r="K8" s="1">
        <v>150</v>
      </c>
      <c r="L8" s="1">
        <v>150</v>
      </c>
      <c r="M8" s="1">
        <v>0</v>
      </c>
      <c r="N8" s="1">
        <v>0</v>
      </c>
      <c r="O8" s="4" t="s">
        <v>60</v>
      </c>
    </row>
    <row r="9" spans="1:15" x14ac:dyDescent="0.2">
      <c r="A9" s="10" t="s">
        <v>293</v>
      </c>
      <c r="B9" s="1">
        <v>7</v>
      </c>
      <c r="C9" s="1">
        <v>0.5</v>
      </c>
      <c r="D9" s="1">
        <v>375</v>
      </c>
      <c r="E9" s="1">
        <v>625</v>
      </c>
      <c r="F9" s="1">
        <v>1</v>
      </c>
      <c r="G9" s="14">
        <v>0.18</v>
      </c>
      <c r="H9" s="7">
        <v>1</v>
      </c>
      <c r="I9" s="8">
        <v>0.15</v>
      </c>
      <c r="J9" s="1">
        <v>0.15</v>
      </c>
      <c r="K9" s="1">
        <v>150</v>
      </c>
      <c r="L9" s="1">
        <v>150</v>
      </c>
      <c r="M9" s="1">
        <v>0</v>
      </c>
      <c r="N9" s="1">
        <v>0.28000000000000003</v>
      </c>
      <c r="O9" s="12" t="s">
        <v>89</v>
      </c>
    </row>
    <row r="10" spans="1:15" x14ac:dyDescent="0.2">
      <c r="A10" s="3" t="s">
        <v>39</v>
      </c>
      <c r="B10" s="1">
        <v>29</v>
      </c>
      <c r="C10" s="1">
        <v>0.5</v>
      </c>
      <c r="D10" s="1">
        <v>252</v>
      </c>
      <c r="E10" s="1">
        <v>225</v>
      </c>
      <c r="F10" s="1">
        <v>0.91</v>
      </c>
      <c r="G10" s="14">
        <v>0.17</v>
      </c>
      <c r="H10" s="7">
        <v>1.5</v>
      </c>
      <c r="I10" s="8">
        <v>0.15</v>
      </c>
      <c r="J10" s="1">
        <v>0.22</v>
      </c>
      <c r="K10" s="1">
        <v>150</v>
      </c>
      <c r="L10" s="1">
        <v>150</v>
      </c>
      <c r="M10" s="1">
        <v>0.03</v>
      </c>
      <c r="N10" s="1">
        <v>0.14000000000000001</v>
      </c>
      <c r="O10" s="4" t="s">
        <v>64</v>
      </c>
    </row>
    <row r="11" spans="1:15" x14ac:dyDescent="0.2">
      <c r="A11" s="3" t="s">
        <v>40</v>
      </c>
      <c r="B11" s="1">
        <v>10</v>
      </c>
      <c r="C11" s="1">
        <v>0.5</v>
      </c>
      <c r="D11" s="1">
        <v>250</v>
      </c>
      <c r="E11" s="1">
        <v>250</v>
      </c>
      <c r="F11" s="1">
        <v>1.5</v>
      </c>
      <c r="G11" s="14">
        <v>0.18</v>
      </c>
      <c r="H11" s="7">
        <v>1.3</v>
      </c>
      <c r="I11" s="8">
        <v>0.15</v>
      </c>
      <c r="J11" s="1">
        <v>0.15</v>
      </c>
      <c r="K11" s="1">
        <v>150</v>
      </c>
      <c r="L11" s="1">
        <v>150</v>
      </c>
      <c r="M11" s="1">
        <v>0</v>
      </c>
      <c r="N11" s="1">
        <v>0</v>
      </c>
      <c r="O11" s="4" t="s">
        <v>60</v>
      </c>
    </row>
    <row r="12" spans="1:15" x14ac:dyDescent="0.2">
      <c r="A12" s="3" t="s">
        <v>41</v>
      </c>
      <c r="B12" s="1">
        <v>10</v>
      </c>
      <c r="C12" s="1">
        <v>0.5</v>
      </c>
      <c r="D12" s="1">
        <v>250</v>
      </c>
      <c r="E12" s="1">
        <v>213</v>
      </c>
      <c r="F12" s="1">
        <v>1.18</v>
      </c>
      <c r="G12" s="14">
        <v>0.16500000000000001</v>
      </c>
      <c r="H12" s="7">
        <v>1.1000000000000001</v>
      </c>
      <c r="I12" s="8">
        <v>0.15</v>
      </c>
      <c r="J12" s="1">
        <v>0.15</v>
      </c>
      <c r="K12" s="1">
        <v>150</v>
      </c>
      <c r="L12" s="1">
        <v>150</v>
      </c>
      <c r="M12" s="1">
        <v>0.33</v>
      </c>
      <c r="N12" s="1">
        <v>1.1200000000000001</v>
      </c>
      <c r="O12" s="4" t="s">
        <v>61</v>
      </c>
    </row>
    <row r="13" spans="1:15" x14ac:dyDescent="0.2">
      <c r="A13" s="3" t="s">
        <v>42</v>
      </c>
      <c r="B13" s="1">
        <v>10</v>
      </c>
      <c r="C13" s="1">
        <v>0.5</v>
      </c>
      <c r="D13" s="1">
        <v>250</v>
      </c>
      <c r="E13" s="1">
        <v>206</v>
      </c>
      <c r="F13" s="1">
        <v>1.34</v>
      </c>
      <c r="G13" s="14">
        <v>0.159</v>
      </c>
      <c r="H13" s="8">
        <v>0.8</v>
      </c>
      <c r="I13" s="8">
        <v>0.15</v>
      </c>
      <c r="J13" s="1">
        <v>0.15</v>
      </c>
      <c r="K13" s="1">
        <v>150</v>
      </c>
      <c r="L13" s="1">
        <v>150</v>
      </c>
      <c r="M13" s="1">
        <v>0</v>
      </c>
      <c r="N13" s="1">
        <v>0</v>
      </c>
      <c r="O13" s="4" t="s">
        <v>60</v>
      </c>
    </row>
    <row r="14" spans="1:15" x14ac:dyDescent="0.2">
      <c r="A14" s="3" t="s">
        <v>43</v>
      </c>
      <c r="B14" s="1">
        <v>10</v>
      </c>
      <c r="C14" s="1">
        <v>0.5</v>
      </c>
      <c r="D14" s="1">
        <v>250</v>
      </c>
      <c r="E14" s="1">
        <v>200</v>
      </c>
      <c r="F14" s="1">
        <v>0</v>
      </c>
      <c r="G14" s="14">
        <v>0</v>
      </c>
      <c r="H14" s="7">
        <v>0.2</v>
      </c>
      <c r="I14" s="8">
        <v>0.15</v>
      </c>
      <c r="J14" s="1">
        <v>0.15</v>
      </c>
      <c r="K14" s="1">
        <v>150</v>
      </c>
      <c r="L14" s="1">
        <v>150</v>
      </c>
      <c r="M14" s="1">
        <v>0</v>
      </c>
      <c r="N14" s="1">
        <v>0</v>
      </c>
      <c r="O14" s="4" t="s">
        <v>62</v>
      </c>
    </row>
    <row r="15" spans="1:15" x14ac:dyDescent="0.2">
      <c r="A15" s="10" t="s">
        <v>294</v>
      </c>
      <c r="B15" s="1">
        <v>136</v>
      </c>
      <c r="C15" s="1">
        <v>0.5</v>
      </c>
      <c r="D15" s="1">
        <v>245</v>
      </c>
      <c r="E15" s="1">
        <v>112</v>
      </c>
      <c r="F15" s="1">
        <v>0.96</v>
      </c>
      <c r="G15" s="14">
        <v>8.5999999999999993E-2</v>
      </c>
      <c r="H15" s="7">
        <v>1.6</v>
      </c>
      <c r="I15" s="8">
        <v>0.15</v>
      </c>
      <c r="J15" s="1">
        <v>1.03</v>
      </c>
      <c r="K15" s="1">
        <v>150</v>
      </c>
      <c r="L15" s="1">
        <v>150</v>
      </c>
      <c r="M15" s="1">
        <v>0.04</v>
      </c>
      <c r="N15" s="1">
        <v>0</v>
      </c>
      <c r="O15" s="4" t="s">
        <v>57</v>
      </c>
    </row>
    <row r="16" spans="1:15" x14ac:dyDescent="0.2">
      <c r="A16" s="10" t="s">
        <v>295</v>
      </c>
      <c r="B16" s="1">
        <v>45</v>
      </c>
      <c r="C16" s="1">
        <v>0.5</v>
      </c>
      <c r="D16" s="1">
        <v>274</v>
      </c>
      <c r="E16" s="1">
        <v>334</v>
      </c>
      <c r="F16" s="1">
        <v>0.79</v>
      </c>
      <c r="G16" s="14">
        <v>0.54900000000000004</v>
      </c>
      <c r="H16" s="7">
        <v>1.2</v>
      </c>
      <c r="I16" s="8">
        <v>0.15</v>
      </c>
      <c r="J16" s="1">
        <v>0.38</v>
      </c>
      <c r="K16" s="1">
        <v>150</v>
      </c>
      <c r="L16" s="1">
        <v>150</v>
      </c>
      <c r="M16" s="5">
        <v>5.14</v>
      </c>
      <c r="N16" s="5">
        <v>0.06</v>
      </c>
      <c r="O16" s="4" t="s">
        <v>63</v>
      </c>
    </row>
    <row r="17" spans="1:15" x14ac:dyDescent="0.2">
      <c r="A17" s="3" t="s">
        <v>44</v>
      </c>
      <c r="B17" s="1">
        <v>40</v>
      </c>
      <c r="C17" s="1">
        <v>0.5</v>
      </c>
      <c r="D17" s="1">
        <v>246</v>
      </c>
      <c r="E17" s="1">
        <v>171</v>
      </c>
      <c r="F17" s="1">
        <v>1</v>
      </c>
      <c r="G17" s="14">
        <v>0.16200000000000001</v>
      </c>
      <c r="H17" s="7">
        <v>1</v>
      </c>
      <c r="I17" s="8">
        <v>0.15</v>
      </c>
      <c r="J17" s="1">
        <v>0.32</v>
      </c>
      <c r="K17" s="1">
        <v>150</v>
      </c>
      <c r="L17" s="1">
        <v>150</v>
      </c>
      <c r="M17" s="1">
        <v>0.04</v>
      </c>
      <c r="N17" s="1">
        <v>0.03</v>
      </c>
      <c r="O17" s="4" t="s">
        <v>58</v>
      </c>
    </row>
    <row r="18" spans="1:15" x14ac:dyDescent="0.2">
      <c r="A18" s="3" t="s">
        <v>45</v>
      </c>
      <c r="B18" s="1">
        <v>130</v>
      </c>
      <c r="C18" s="1">
        <v>1</v>
      </c>
      <c r="D18" s="1">
        <v>268</v>
      </c>
      <c r="E18" s="1">
        <v>403</v>
      </c>
      <c r="F18" s="1">
        <v>0.54</v>
      </c>
      <c r="G18" s="14">
        <v>0.09</v>
      </c>
      <c r="H18" s="7">
        <v>1.3</v>
      </c>
      <c r="I18" s="8">
        <v>0.15</v>
      </c>
      <c r="J18" s="1">
        <v>0.98</v>
      </c>
      <c r="K18" s="1">
        <v>150</v>
      </c>
      <c r="L18" s="1">
        <v>150</v>
      </c>
      <c r="M18" s="1">
        <v>0.04</v>
      </c>
      <c r="N18" s="1">
        <v>0</v>
      </c>
      <c r="O18" s="4" t="s">
        <v>57</v>
      </c>
    </row>
    <row r="19" spans="1:15" x14ac:dyDescent="0.2">
      <c r="A19" s="10" t="s">
        <v>270</v>
      </c>
      <c r="B19" s="1">
        <v>10</v>
      </c>
      <c r="C19" s="1">
        <v>0.5</v>
      </c>
      <c r="D19" s="1">
        <v>250</v>
      </c>
      <c r="E19" s="1">
        <v>200</v>
      </c>
      <c r="F19" s="1">
        <v>1</v>
      </c>
      <c r="G19" s="14">
        <v>0.18</v>
      </c>
      <c r="H19" s="7">
        <v>0.6</v>
      </c>
      <c r="I19" s="8">
        <v>0.15</v>
      </c>
      <c r="J19" s="1">
        <v>0.15</v>
      </c>
      <c r="K19" s="1">
        <v>150</v>
      </c>
      <c r="L19" s="1">
        <v>150</v>
      </c>
      <c r="M19" s="1">
        <v>0.04</v>
      </c>
      <c r="N19" s="1">
        <v>0.03</v>
      </c>
      <c r="O19" s="4" t="s">
        <v>60</v>
      </c>
    </row>
    <row r="21" spans="1:15" x14ac:dyDescent="0.2">
      <c r="B21" s="1" t="s">
        <v>78</v>
      </c>
    </row>
  </sheetData>
  <phoneticPr fontId="9" type="noConversion"/>
  <conditionalFormatting sqref="M16:N16">
    <cfRule type="cellIs" dxfId="76" priority="1" stopIfTrue="1" operator="equal">
      <formula>"N/A"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72"/>
  <sheetViews>
    <sheetView showGridLines="0" tabSelected="1" zoomScale="70" zoomScaleNormal="70" workbookViewId="0">
      <pane xSplit="1" ySplit="2" topLeftCell="B36" activePane="bottomRight" state="frozen"/>
      <selection pane="topRight" activeCell="B1" sqref="B1"/>
      <selection pane="bottomLeft" activeCell="A3" sqref="A3"/>
      <selection pane="bottomRight" activeCell="A70" sqref="A70"/>
    </sheetView>
  </sheetViews>
  <sheetFormatPr defaultColWidth="9.140625" defaultRowHeight="12.75" outlineLevelCol="1" x14ac:dyDescent="0.2"/>
  <cols>
    <col min="1" max="1" width="56.5703125" style="61" customWidth="1"/>
    <col min="2" max="2" width="14.28515625" style="61" customWidth="1"/>
    <col min="3" max="3" width="10.140625" style="61" customWidth="1"/>
    <col min="4" max="4" width="14.140625" style="61" customWidth="1"/>
    <col min="5" max="5" width="13" style="61" customWidth="1"/>
    <col min="6" max="6" width="12.7109375" style="61" customWidth="1"/>
    <col min="7" max="7" width="15.140625" style="61" customWidth="1"/>
    <col min="8" max="8" width="10.7109375" style="61" customWidth="1"/>
    <col min="9" max="10" width="14.85546875" style="61" customWidth="1"/>
    <col min="11" max="12" width="10.28515625" style="61" customWidth="1"/>
    <col min="13" max="13" width="12.42578125" style="61" customWidth="1"/>
    <col min="14" max="14" width="9.140625" style="61" customWidth="1"/>
    <col min="15" max="16" width="12.5703125" style="61" customWidth="1"/>
    <col min="17" max="18" width="14.85546875" style="61" customWidth="1"/>
    <col min="19" max="20" width="21.28515625" style="63" customWidth="1"/>
    <col min="21" max="21" width="53.42578125" style="64" customWidth="1"/>
    <col min="22" max="22" width="21.42578125" style="61" hidden="1" customWidth="1" outlineLevel="1"/>
    <col min="23" max="23" width="4.85546875" style="61" hidden="1" customWidth="1" outlineLevel="1"/>
    <col min="24" max="24" width="21.42578125" style="62" hidden="1" customWidth="1" outlineLevel="1"/>
    <col min="25" max="25" width="6.28515625" style="62" hidden="1" customWidth="1" outlineLevel="1"/>
    <col min="26" max="26" width="9.140625" style="62" collapsed="1"/>
    <col min="27" max="16384" width="9.140625" style="62"/>
  </cols>
  <sheetData>
    <row r="1" spans="1:25" ht="76.5" x14ac:dyDescent="0.2">
      <c r="A1" s="60" t="s">
        <v>50</v>
      </c>
      <c r="B1" s="78" t="s">
        <v>26</v>
      </c>
      <c r="C1" s="79" t="s">
        <v>532</v>
      </c>
      <c r="D1" s="78" t="s">
        <v>25</v>
      </c>
      <c r="E1" s="78" t="s">
        <v>24</v>
      </c>
      <c r="F1" s="79" t="s">
        <v>80</v>
      </c>
      <c r="G1" s="78" t="s">
        <v>22</v>
      </c>
      <c r="H1" s="78" t="s">
        <v>1</v>
      </c>
      <c r="I1" s="86" t="s">
        <v>546</v>
      </c>
      <c r="J1" s="87" t="s">
        <v>545</v>
      </c>
      <c r="K1" s="101" t="s">
        <v>554</v>
      </c>
      <c r="L1" s="101" t="s">
        <v>555</v>
      </c>
      <c r="M1" s="79" t="s">
        <v>85</v>
      </c>
      <c r="N1" s="79" t="s">
        <v>69</v>
      </c>
      <c r="O1" s="120" t="s">
        <v>82</v>
      </c>
      <c r="P1" s="120"/>
      <c r="Q1" s="79" t="s">
        <v>83</v>
      </c>
      <c r="R1" s="79" t="s">
        <v>84</v>
      </c>
      <c r="S1" s="79" t="s">
        <v>56</v>
      </c>
      <c r="T1" s="106" t="s">
        <v>564</v>
      </c>
      <c r="U1" s="79" t="s">
        <v>355</v>
      </c>
      <c r="V1" s="82" t="s">
        <v>534</v>
      </c>
      <c r="W1" s="83" t="s">
        <v>535</v>
      </c>
      <c r="X1" s="82" t="s">
        <v>536</v>
      </c>
      <c r="Y1" s="83" t="s">
        <v>535</v>
      </c>
    </row>
    <row r="2" spans="1:25" x14ac:dyDescent="0.2">
      <c r="A2" s="61" t="s">
        <v>65</v>
      </c>
      <c r="B2" s="87" t="s">
        <v>52</v>
      </c>
      <c r="C2" s="87"/>
      <c r="D2" s="87" t="s">
        <v>0</v>
      </c>
      <c r="E2" s="99" t="s">
        <v>0</v>
      </c>
      <c r="F2" s="87" t="s">
        <v>79</v>
      </c>
      <c r="G2" s="87" t="s">
        <v>137</v>
      </c>
      <c r="H2" s="105" t="s">
        <v>19</v>
      </c>
      <c r="I2" s="87" t="s">
        <v>53</v>
      </c>
      <c r="J2" s="87" t="s">
        <v>53</v>
      </c>
      <c r="K2" s="101" t="s">
        <v>553</v>
      </c>
      <c r="L2" s="101" t="s">
        <v>553</v>
      </c>
      <c r="M2" s="87" t="s">
        <v>72</v>
      </c>
      <c r="N2" s="87" t="s">
        <v>70</v>
      </c>
      <c r="O2" s="87" t="s">
        <v>93</v>
      </c>
      <c r="P2" s="87" t="s">
        <v>94</v>
      </c>
      <c r="Q2" s="87"/>
      <c r="R2" s="87"/>
      <c r="S2" s="100"/>
      <c r="T2" s="100"/>
      <c r="U2" s="77"/>
      <c r="V2" s="79" t="s">
        <v>517</v>
      </c>
    </row>
    <row r="3" spans="1:25" x14ac:dyDescent="0.2">
      <c r="A3" s="61" t="s">
        <v>519</v>
      </c>
      <c r="B3" s="89">
        <v>142.85714285714286</v>
      </c>
      <c r="C3" s="89">
        <v>0.5</v>
      </c>
      <c r="D3" s="89">
        <v>245</v>
      </c>
      <c r="E3" s="89">
        <v>105</v>
      </c>
      <c r="F3" s="72">
        <v>1</v>
      </c>
      <c r="G3" s="74">
        <v>0.09</v>
      </c>
      <c r="H3" s="72">
        <v>1.4</v>
      </c>
      <c r="I3" s="88">
        <v>0.15</v>
      </c>
      <c r="J3" s="88">
        <f>MAX(I3, ((B3/1000)*15*C3),0.15)</f>
        <v>1.0714285714285714</v>
      </c>
      <c r="K3" s="93">
        <v>150</v>
      </c>
      <c r="L3" s="93">
        <v>150</v>
      </c>
      <c r="M3" s="65">
        <v>0</v>
      </c>
      <c r="N3" s="65">
        <v>0</v>
      </c>
      <c r="O3" s="90">
        <v>50</v>
      </c>
      <c r="P3" s="66">
        <v>1000</v>
      </c>
      <c r="Q3" s="67">
        <v>1.5</v>
      </c>
      <c r="R3" s="67">
        <v>2</v>
      </c>
      <c r="S3" s="63" t="s">
        <v>57</v>
      </c>
      <c r="T3" s="63">
        <v>101</v>
      </c>
      <c r="U3" s="61"/>
      <c r="V3" s="61">
        <v>143</v>
      </c>
      <c r="W3" s="85">
        <f>B3-V3</f>
        <v>-0.1428571428571388</v>
      </c>
      <c r="X3" s="62">
        <v>1.07</v>
      </c>
      <c r="Y3" s="84">
        <f>J3-X3</f>
        <v>1.4285714285713347E-3</v>
      </c>
    </row>
    <row r="4" spans="1:25" x14ac:dyDescent="0.2">
      <c r="A4" s="61" t="s">
        <v>28</v>
      </c>
      <c r="B4" s="89">
        <v>10</v>
      </c>
      <c r="C4" s="89">
        <v>0.5</v>
      </c>
      <c r="D4" s="89">
        <v>275</v>
      </c>
      <c r="E4" s="89">
        <v>475</v>
      </c>
      <c r="F4" s="72">
        <v>1</v>
      </c>
      <c r="G4" s="74">
        <v>0.18</v>
      </c>
      <c r="H4" s="72">
        <v>0.9</v>
      </c>
      <c r="I4" s="88">
        <v>1.5</v>
      </c>
      <c r="J4" s="88">
        <f>MAX(I4, ((B4/1000)*15*C4),0.15)</f>
        <v>1.5</v>
      </c>
      <c r="K4" s="93">
        <v>150</v>
      </c>
      <c r="L4" s="93">
        <v>150</v>
      </c>
      <c r="M4" s="65">
        <v>0.75063999999999997</v>
      </c>
      <c r="N4" s="65">
        <v>0</v>
      </c>
      <c r="O4" s="90">
        <v>200</v>
      </c>
      <c r="P4" s="66">
        <v>1500</v>
      </c>
      <c r="Q4" s="67">
        <v>1.5</v>
      </c>
      <c r="R4" s="67">
        <v>2</v>
      </c>
      <c r="S4" s="68" t="s">
        <v>89</v>
      </c>
      <c r="T4" s="63">
        <v>102</v>
      </c>
      <c r="U4" s="61"/>
      <c r="V4" s="61">
        <v>10</v>
      </c>
      <c r="W4" s="85">
        <f t="shared" ref="W4:W63" si="0">B4-V4</f>
        <v>0</v>
      </c>
      <c r="X4" s="62">
        <v>1.5</v>
      </c>
      <c r="Y4" s="84">
        <f t="shared" ref="Y4:Y63" si="1">J4-X4</f>
        <v>0</v>
      </c>
    </row>
    <row r="5" spans="1:25" x14ac:dyDescent="0.2">
      <c r="A5" s="61" t="s">
        <v>520</v>
      </c>
      <c r="B5" s="89">
        <v>66.666666666666671</v>
      </c>
      <c r="C5" s="89">
        <v>0.5</v>
      </c>
      <c r="D5" s="89">
        <v>275</v>
      </c>
      <c r="E5" s="89">
        <v>275</v>
      </c>
      <c r="F5" s="72">
        <v>1</v>
      </c>
      <c r="G5" s="74">
        <v>0.18</v>
      </c>
      <c r="H5" s="72">
        <v>1.1000000000000001</v>
      </c>
      <c r="I5" s="88">
        <v>0.2</v>
      </c>
      <c r="J5" s="88">
        <f t="shared" ref="J5:J32" si="2">MAX(I5, ((B5/1000)*15*C5),0.15)</f>
        <v>0.5</v>
      </c>
      <c r="K5" s="93">
        <v>150</v>
      </c>
      <c r="L5" s="93">
        <v>150</v>
      </c>
      <c r="M5" s="65">
        <v>0</v>
      </c>
      <c r="N5" s="65">
        <v>1.1200000000000001</v>
      </c>
      <c r="O5" s="90">
        <v>50</v>
      </c>
      <c r="P5" s="66">
        <v>200</v>
      </c>
      <c r="Q5" s="67">
        <v>1.5</v>
      </c>
      <c r="R5" s="67">
        <v>2</v>
      </c>
      <c r="S5" s="63" t="s">
        <v>63</v>
      </c>
      <c r="T5" s="63">
        <v>103</v>
      </c>
      <c r="U5" s="61"/>
      <c r="V5" s="61">
        <v>67</v>
      </c>
      <c r="W5" s="85">
        <f t="shared" si="0"/>
        <v>-0.3333333333333286</v>
      </c>
      <c r="X5" s="62">
        <v>0.2</v>
      </c>
      <c r="Y5" s="84">
        <f t="shared" si="1"/>
        <v>0.3</v>
      </c>
    </row>
    <row r="6" spans="1:25" x14ac:dyDescent="0.2">
      <c r="A6" s="61" t="s">
        <v>29</v>
      </c>
      <c r="B6" s="89">
        <v>10</v>
      </c>
      <c r="C6" s="89">
        <v>0.5</v>
      </c>
      <c r="D6" s="89">
        <v>250</v>
      </c>
      <c r="E6" s="89">
        <v>200</v>
      </c>
      <c r="F6" s="72">
        <v>2</v>
      </c>
      <c r="G6" s="74">
        <v>0.18</v>
      </c>
      <c r="H6" s="72">
        <v>1.7</v>
      </c>
      <c r="I6" s="88">
        <v>0.4</v>
      </c>
      <c r="J6" s="88">
        <f t="shared" si="2"/>
        <v>0.4</v>
      </c>
      <c r="K6" s="93">
        <v>150</v>
      </c>
      <c r="L6" s="93">
        <v>150</v>
      </c>
      <c r="M6" s="65">
        <v>0</v>
      </c>
      <c r="N6" s="65">
        <v>0</v>
      </c>
      <c r="O6" s="90">
        <v>500</v>
      </c>
      <c r="P6" s="66">
        <v>500</v>
      </c>
      <c r="Q6" s="67">
        <v>1.5</v>
      </c>
      <c r="R6" s="67">
        <v>2</v>
      </c>
      <c r="S6" s="63" t="s">
        <v>64</v>
      </c>
      <c r="T6" s="63">
        <v>104</v>
      </c>
      <c r="U6" s="61"/>
      <c r="V6" s="61">
        <v>10</v>
      </c>
      <c r="W6" s="85">
        <f t="shared" si="0"/>
        <v>0</v>
      </c>
      <c r="X6" s="62">
        <v>0.4</v>
      </c>
      <c r="Y6" s="84">
        <f t="shared" si="1"/>
        <v>0</v>
      </c>
    </row>
    <row r="7" spans="1:25" x14ac:dyDescent="0.2">
      <c r="A7" s="61" t="s">
        <v>30</v>
      </c>
      <c r="B7" s="89">
        <v>50</v>
      </c>
      <c r="C7" s="89">
        <v>0.5</v>
      </c>
      <c r="D7" s="89">
        <v>245</v>
      </c>
      <c r="E7" s="89">
        <v>155</v>
      </c>
      <c r="F7" s="72">
        <v>1</v>
      </c>
      <c r="G7" s="74">
        <v>0.18</v>
      </c>
      <c r="H7" s="72">
        <v>1.2</v>
      </c>
      <c r="I7" s="88">
        <v>0.15</v>
      </c>
      <c r="J7" s="88">
        <f t="shared" si="2"/>
        <v>0.375</v>
      </c>
      <c r="K7" s="93">
        <v>150</v>
      </c>
      <c r="L7" s="93">
        <v>150</v>
      </c>
      <c r="M7" s="65">
        <v>0</v>
      </c>
      <c r="N7" s="65">
        <v>0</v>
      </c>
      <c r="O7" s="90">
        <v>50</v>
      </c>
      <c r="P7" s="66">
        <v>500</v>
      </c>
      <c r="Q7" s="67">
        <v>1.5</v>
      </c>
      <c r="R7" s="67">
        <v>2</v>
      </c>
      <c r="S7" s="63" t="s">
        <v>58</v>
      </c>
      <c r="T7" s="63">
        <v>105</v>
      </c>
      <c r="U7" s="61"/>
      <c r="V7" s="61">
        <v>50</v>
      </c>
      <c r="W7" s="85">
        <f t="shared" si="0"/>
        <v>0</v>
      </c>
      <c r="X7" s="62">
        <v>0.38</v>
      </c>
      <c r="Y7" s="84">
        <f t="shared" si="1"/>
        <v>-5.0000000000000044E-3</v>
      </c>
    </row>
    <row r="8" spans="1:25" x14ac:dyDescent="0.2">
      <c r="A8" s="61" t="s">
        <v>521</v>
      </c>
      <c r="B8" s="89">
        <v>66.666666666666671</v>
      </c>
      <c r="C8" s="89">
        <v>0.5</v>
      </c>
      <c r="D8" s="89">
        <v>250</v>
      </c>
      <c r="E8" s="89">
        <v>200</v>
      </c>
      <c r="F8" s="72">
        <v>1.5</v>
      </c>
      <c r="G8" s="74">
        <v>0.18</v>
      </c>
      <c r="H8" s="72">
        <v>1.3</v>
      </c>
      <c r="I8" s="88">
        <v>0.15</v>
      </c>
      <c r="J8" s="88">
        <f t="shared" si="2"/>
        <v>0.5</v>
      </c>
      <c r="K8" s="93">
        <v>150</v>
      </c>
      <c r="L8" s="93">
        <v>150</v>
      </c>
      <c r="M8" s="65">
        <v>0</v>
      </c>
      <c r="N8" s="65">
        <v>0</v>
      </c>
      <c r="O8" s="90">
        <v>30</v>
      </c>
      <c r="P8" s="66">
        <v>300</v>
      </c>
      <c r="Q8" s="67">
        <v>1.5</v>
      </c>
      <c r="R8" s="67">
        <v>2</v>
      </c>
      <c r="S8" s="63" t="s">
        <v>57</v>
      </c>
      <c r="T8" s="63">
        <v>106</v>
      </c>
      <c r="U8" s="61" t="s">
        <v>537</v>
      </c>
      <c r="V8" s="61">
        <v>25</v>
      </c>
      <c r="W8" s="85">
        <f t="shared" si="0"/>
        <v>41.666666666666671</v>
      </c>
      <c r="X8" s="62">
        <v>0.19</v>
      </c>
      <c r="Y8" s="84">
        <f t="shared" si="1"/>
        <v>0.31</v>
      </c>
    </row>
    <row r="9" spans="1:25" ht="25.5" x14ac:dyDescent="0.2">
      <c r="A9" s="61" t="s">
        <v>32</v>
      </c>
      <c r="B9" s="89">
        <v>2</v>
      </c>
      <c r="C9" s="89">
        <v>0.5</v>
      </c>
      <c r="D9" s="89">
        <v>275</v>
      </c>
      <c r="E9" s="89">
        <v>475</v>
      </c>
      <c r="F9" s="72">
        <v>0.2</v>
      </c>
      <c r="G9" s="74">
        <v>0.18</v>
      </c>
      <c r="H9" s="72">
        <v>0.6</v>
      </c>
      <c r="I9" s="88">
        <v>0.15</v>
      </c>
      <c r="J9" s="88">
        <f t="shared" si="2"/>
        <v>0.15</v>
      </c>
      <c r="K9" s="93">
        <v>8760</v>
      </c>
      <c r="L9" s="93">
        <v>8760</v>
      </c>
      <c r="M9" s="65">
        <v>0</v>
      </c>
      <c r="N9" s="65">
        <v>0</v>
      </c>
      <c r="O9" s="90">
        <v>50</v>
      </c>
      <c r="P9" s="66">
        <v>300</v>
      </c>
      <c r="Q9" s="67">
        <v>1.5</v>
      </c>
      <c r="R9" s="67">
        <v>2</v>
      </c>
      <c r="S9" s="63" t="s">
        <v>59</v>
      </c>
      <c r="T9" s="63">
        <v>107</v>
      </c>
      <c r="U9" s="64" t="s">
        <v>548</v>
      </c>
      <c r="V9" s="61">
        <v>3</v>
      </c>
      <c r="W9" s="85">
        <f t="shared" si="0"/>
        <v>-1</v>
      </c>
      <c r="X9" s="62">
        <v>0.15</v>
      </c>
      <c r="Y9" s="84">
        <f t="shared" si="1"/>
        <v>0</v>
      </c>
    </row>
    <row r="10" spans="1:25" x14ac:dyDescent="0.2">
      <c r="A10" s="61" t="s">
        <v>33</v>
      </c>
      <c r="B10" s="89">
        <v>0</v>
      </c>
      <c r="C10" s="89">
        <v>0.5</v>
      </c>
      <c r="D10" s="89">
        <v>275</v>
      </c>
      <c r="E10" s="89">
        <v>475</v>
      </c>
      <c r="F10" s="72">
        <v>0.2</v>
      </c>
      <c r="G10" s="74">
        <v>0.18</v>
      </c>
      <c r="H10" s="72">
        <v>0.7</v>
      </c>
      <c r="I10" s="88">
        <v>0.15</v>
      </c>
      <c r="J10" s="88">
        <f t="shared" si="2"/>
        <v>0.15</v>
      </c>
      <c r="K10" s="93">
        <v>8760</v>
      </c>
      <c r="L10" s="93">
        <v>8760</v>
      </c>
      <c r="M10" s="65">
        <v>0</v>
      </c>
      <c r="N10" s="65">
        <v>10</v>
      </c>
      <c r="O10" s="90">
        <v>50</v>
      </c>
      <c r="P10" s="66">
        <v>300</v>
      </c>
      <c r="Q10" s="67">
        <v>1.5</v>
      </c>
      <c r="R10" s="67">
        <v>2</v>
      </c>
      <c r="S10" s="63" t="s">
        <v>59</v>
      </c>
      <c r="T10" s="63">
        <v>108</v>
      </c>
      <c r="U10" s="61" t="s">
        <v>549</v>
      </c>
      <c r="V10" s="61">
        <v>0</v>
      </c>
      <c r="W10" s="85">
        <f t="shared" si="0"/>
        <v>0</v>
      </c>
      <c r="X10" s="62">
        <v>0</v>
      </c>
      <c r="Y10" s="84">
        <f t="shared" si="1"/>
        <v>0.15</v>
      </c>
    </row>
    <row r="11" spans="1:25" x14ac:dyDescent="0.2">
      <c r="A11" s="69" t="s">
        <v>54</v>
      </c>
      <c r="B11" s="89">
        <v>3</v>
      </c>
      <c r="C11" s="89">
        <v>0.5</v>
      </c>
      <c r="D11" s="89">
        <v>275</v>
      </c>
      <c r="E11" s="89">
        <v>475</v>
      </c>
      <c r="F11" s="91">
        <v>0</v>
      </c>
      <c r="G11" s="74">
        <v>0.18</v>
      </c>
      <c r="H11" s="72">
        <v>0.8</v>
      </c>
      <c r="I11" s="88">
        <v>0.15</v>
      </c>
      <c r="J11" s="88">
        <f t="shared" si="2"/>
        <v>0.15</v>
      </c>
      <c r="K11" s="93">
        <v>150</v>
      </c>
      <c r="L11" s="93">
        <v>150</v>
      </c>
      <c r="M11" s="65">
        <v>0</v>
      </c>
      <c r="N11" s="65">
        <v>0</v>
      </c>
      <c r="O11" s="90">
        <v>75</v>
      </c>
      <c r="P11" s="66">
        <v>300</v>
      </c>
      <c r="Q11" s="67">
        <v>1</v>
      </c>
      <c r="R11" s="67">
        <v>4</v>
      </c>
      <c r="S11" s="68" t="s">
        <v>88</v>
      </c>
      <c r="T11" s="63">
        <v>109</v>
      </c>
      <c r="U11" s="61" t="s">
        <v>356</v>
      </c>
      <c r="V11" s="61">
        <v>3</v>
      </c>
      <c r="W11" s="85">
        <f t="shared" si="0"/>
        <v>0</v>
      </c>
      <c r="X11" s="62">
        <v>0.15</v>
      </c>
      <c r="Y11" s="84">
        <f t="shared" si="1"/>
        <v>0</v>
      </c>
    </row>
    <row r="12" spans="1:25" x14ac:dyDescent="0.2">
      <c r="A12" s="61" t="s">
        <v>34</v>
      </c>
      <c r="B12" s="89">
        <v>66.666666666666671</v>
      </c>
      <c r="C12" s="89">
        <v>0.5</v>
      </c>
      <c r="D12" s="89">
        <v>245</v>
      </c>
      <c r="E12" s="89">
        <v>155</v>
      </c>
      <c r="F12" s="72">
        <v>1</v>
      </c>
      <c r="G12" s="74">
        <v>0.09</v>
      </c>
      <c r="H12" s="72">
        <v>1.2</v>
      </c>
      <c r="I12" s="88">
        <v>0.15</v>
      </c>
      <c r="J12" s="88">
        <f t="shared" si="2"/>
        <v>0.5</v>
      </c>
      <c r="K12" s="93">
        <v>150</v>
      </c>
      <c r="L12" s="93">
        <v>150</v>
      </c>
      <c r="M12" s="65">
        <v>0</v>
      </c>
      <c r="N12" s="65">
        <v>0</v>
      </c>
      <c r="O12" s="90">
        <v>30</v>
      </c>
      <c r="P12" s="66">
        <v>300</v>
      </c>
      <c r="Q12" s="67">
        <v>1.5</v>
      </c>
      <c r="R12" s="67">
        <v>2</v>
      </c>
      <c r="S12" s="63" t="s">
        <v>57</v>
      </c>
      <c r="T12" s="63">
        <v>110</v>
      </c>
      <c r="U12" s="61"/>
      <c r="V12" s="61">
        <v>67</v>
      </c>
      <c r="W12" s="85">
        <f t="shared" si="0"/>
        <v>-0.3333333333333286</v>
      </c>
      <c r="X12" s="62">
        <v>0.5</v>
      </c>
      <c r="Y12" s="84">
        <f t="shared" si="1"/>
        <v>0</v>
      </c>
    </row>
    <row r="13" spans="1:25" ht="51" x14ac:dyDescent="0.2">
      <c r="A13" s="61" t="s">
        <v>3</v>
      </c>
      <c r="B13" s="89">
        <v>10</v>
      </c>
      <c r="C13" s="89">
        <v>0.5</v>
      </c>
      <c r="D13" s="89">
        <v>250</v>
      </c>
      <c r="E13" s="89">
        <v>250</v>
      </c>
      <c r="F13" s="72">
        <v>0.2</v>
      </c>
      <c r="G13" s="74">
        <v>0</v>
      </c>
      <c r="H13" s="72">
        <v>0.6</v>
      </c>
      <c r="I13" s="88">
        <v>0.15</v>
      </c>
      <c r="J13" s="88">
        <f t="shared" si="2"/>
        <v>0.15</v>
      </c>
      <c r="K13" s="93">
        <v>8760</v>
      </c>
      <c r="L13" s="93">
        <v>8760</v>
      </c>
      <c r="M13" s="65">
        <v>0</v>
      </c>
      <c r="N13" s="65">
        <v>0</v>
      </c>
      <c r="O13" s="90">
        <v>50</v>
      </c>
      <c r="P13" s="66">
        <v>100</v>
      </c>
      <c r="Q13" s="67">
        <v>1.5</v>
      </c>
      <c r="R13" s="67">
        <v>2</v>
      </c>
      <c r="S13" s="63" t="s">
        <v>60</v>
      </c>
      <c r="T13" s="63">
        <v>111</v>
      </c>
      <c r="U13" s="64" t="s">
        <v>550</v>
      </c>
      <c r="V13" s="61">
        <v>10</v>
      </c>
      <c r="W13" s="85">
        <f t="shared" si="0"/>
        <v>0</v>
      </c>
      <c r="X13" s="62">
        <v>0.15</v>
      </c>
      <c r="Y13" s="84">
        <f t="shared" si="1"/>
        <v>0</v>
      </c>
    </row>
    <row r="14" spans="1:25" x14ac:dyDescent="0.2">
      <c r="A14" s="61" t="s">
        <v>522</v>
      </c>
      <c r="B14" s="89">
        <v>66.666666666666671</v>
      </c>
      <c r="C14" s="89">
        <v>0.5</v>
      </c>
      <c r="D14" s="89">
        <v>275</v>
      </c>
      <c r="E14" s="89">
        <v>275</v>
      </c>
      <c r="F14" s="72">
        <v>0.5</v>
      </c>
      <c r="G14" s="74">
        <v>0.57799999999999996</v>
      </c>
      <c r="H14" s="72">
        <v>1</v>
      </c>
      <c r="I14" s="88">
        <v>0.15</v>
      </c>
      <c r="J14" s="88">
        <f t="shared" si="2"/>
        <v>0.5</v>
      </c>
      <c r="K14" s="93">
        <v>150</v>
      </c>
      <c r="L14" s="93">
        <v>150</v>
      </c>
      <c r="M14" s="65">
        <v>0</v>
      </c>
      <c r="N14" s="65">
        <v>0</v>
      </c>
      <c r="O14" s="90">
        <v>50</v>
      </c>
      <c r="P14" s="66">
        <v>200</v>
      </c>
      <c r="Q14" s="67">
        <v>1.5</v>
      </c>
      <c r="R14" s="67">
        <v>2</v>
      </c>
      <c r="S14" s="63" t="s">
        <v>63</v>
      </c>
      <c r="T14" s="63">
        <v>112</v>
      </c>
      <c r="U14" s="61"/>
      <c r="V14" s="61">
        <v>67</v>
      </c>
      <c r="W14" s="85">
        <f t="shared" si="0"/>
        <v>-0.3333333333333286</v>
      </c>
      <c r="X14" s="62">
        <v>0.5</v>
      </c>
      <c r="Y14" s="84">
        <f t="shared" si="1"/>
        <v>0</v>
      </c>
    </row>
    <row r="15" spans="1:25" x14ac:dyDescent="0.2">
      <c r="A15" s="70" t="s">
        <v>4</v>
      </c>
      <c r="B15" s="89">
        <v>10</v>
      </c>
      <c r="C15" s="89">
        <v>0.5</v>
      </c>
      <c r="D15" s="89">
        <v>250</v>
      </c>
      <c r="E15" s="89">
        <v>250</v>
      </c>
      <c r="F15" s="72">
        <v>3</v>
      </c>
      <c r="G15" s="74">
        <v>0.18</v>
      </c>
      <c r="H15" s="72">
        <v>0.9</v>
      </c>
      <c r="I15" s="88">
        <v>0.3</v>
      </c>
      <c r="J15" s="88">
        <f t="shared" si="2"/>
        <v>0.3</v>
      </c>
      <c r="K15" s="93">
        <v>150</v>
      </c>
      <c r="L15" s="93">
        <v>150</v>
      </c>
      <c r="M15" s="65">
        <v>0.75063999999999997</v>
      </c>
      <c r="N15" s="65">
        <v>0</v>
      </c>
      <c r="O15" s="90">
        <v>300</v>
      </c>
      <c r="P15" s="66">
        <v>300</v>
      </c>
      <c r="Q15" s="67">
        <v>1.5</v>
      </c>
      <c r="R15" s="67">
        <v>2</v>
      </c>
      <c r="S15" s="68" t="s">
        <v>89</v>
      </c>
      <c r="T15" s="63">
        <v>113</v>
      </c>
      <c r="U15" s="61"/>
      <c r="V15" s="61">
        <v>10</v>
      </c>
      <c r="W15" s="85">
        <f t="shared" si="0"/>
        <v>0</v>
      </c>
      <c r="X15" s="62">
        <v>0.3</v>
      </c>
      <c r="Y15" s="84">
        <f t="shared" si="1"/>
        <v>0</v>
      </c>
    </row>
    <row r="16" spans="1:25" x14ac:dyDescent="0.2">
      <c r="A16" s="61" t="s">
        <v>5</v>
      </c>
      <c r="B16" s="89">
        <v>10</v>
      </c>
      <c r="C16" s="89">
        <v>0.5</v>
      </c>
      <c r="D16" s="89">
        <v>250</v>
      </c>
      <c r="E16" s="89">
        <v>250</v>
      </c>
      <c r="F16" s="72">
        <v>3</v>
      </c>
      <c r="G16" s="74">
        <v>0.18</v>
      </c>
      <c r="H16" s="72">
        <v>0.9</v>
      </c>
      <c r="I16" s="88">
        <v>0.45</v>
      </c>
      <c r="J16" s="88">
        <f t="shared" si="2"/>
        <v>0.45</v>
      </c>
      <c r="K16" s="93">
        <v>150</v>
      </c>
      <c r="L16" s="93">
        <v>150</v>
      </c>
      <c r="M16" s="65">
        <v>0.75063999999999997</v>
      </c>
      <c r="N16" s="65">
        <v>0</v>
      </c>
      <c r="O16" s="90">
        <v>300</v>
      </c>
      <c r="P16" s="66">
        <v>300</v>
      </c>
      <c r="Q16" s="67">
        <v>1.5</v>
      </c>
      <c r="R16" s="67">
        <v>2</v>
      </c>
      <c r="S16" s="68" t="s">
        <v>89</v>
      </c>
      <c r="T16" s="63">
        <v>114</v>
      </c>
      <c r="U16" s="61"/>
      <c r="V16" s="61">
        <v>10</v>
      </c>
      <c r="W16" s="85">
        <f t="shared" si="0"/>
        <v>0</v>
      </c>
      <c r="X16" s="62">
        <v>0.45</v>
      </c>
      <c r="Y16" s="84">
        <f t="shared" si="1"/>
        <v>0</v>
      </c>
    </row>
    <row r="17" spans="1:25" x14ac:dyDescent="0.2">
      <c r="A17" s="69" t="s">
        <v>35</v>
      </c>
      <c r="B17" s="89">
        <v>3</v>
      </c>
      <c r="C17" s="89">
        <v>0.5</v>
      </c>
      <c r="D17" s="89">
        <v>250</v>
      </c>
      <c r="E17" s="89">
        <v>250</v>
      </c>
      <c r="F17" s="72">
        <v>3</v>
      </c>
      <c r="G17" s="74">
        <v>0.18</v>
      </c>
      <c r="H17" s="88">
        <v>0.55000000000000004</v>
      </c>
      <c r="I17" s="88">
        <v>0.15</v>
      </c>
      <c r="J17" s="88">
        <f t="shared" si="2"/>
        <v>0.15</v>
      </c>
      <c r="K17" s="93">
        <v>8760</v>
      </c>
      <c r="L17" s="93">
        <v>8760</v>
      </c>
      <c r="M17" s="71">
        <v>0</v>
      </c>
      <c r="N17" s="65">
        <v>0</v>
      </c>
      <c r="O17" s="90">
        <v>200</v>
      </c>
      <c r="P17" s="66">
        <v>200</v>
      </c>
      <c r="Q17" s="67">
        <v>1</v>
      </c>
      <c r="R17" s="67">
        <v>4</v>
      </c>
      <c r="S17" s="63" t="s">
        <v>59</v>
      </c>
      <c r="T17" s="63">
        <v>115</v>
      </c>
      <c r="U17" s="89" t="s">
        <v>549</v>
      </c>
      <c r="V17" s="61">
        <v>3</v>
      </c>
      <c r="W17" s="85">
        <f t="shared" si="0"/>
        <v>0</v>
      </c>
      <c r="X17" s="62">
        <v>0.15</v>
      </c>
      <c r="Y17" s="84">
        <f t="shared" si="1"/>
        <v>0</v>
      </c>
    </row>
    <row r="18" spans="1:25" x14ac:dyDescent="0.2">
      <c r="A18" s="108" t="s">
        <v>567</v>
      </c>
      <c r="B18" s="109">
        <v>20</v>
      </c>
      <c r="C18" s="89">
        <v>0.5</v>
      </c>
      <c r="D18" s="89">
        <v>255</v>
      </c>
      <c r="E18" s="89">
        <v>875</v>
      </c>
      <c r="F18" s="72">
        <v>0.5</v>
      </c>
      <c r="G18" s="74">
        <v>0.18</v>
      </c>
      <c r="H18" s="72">
        <v>1</v>
      </c>
      <c r="I18" s="88">
        <v>0.15</v>
      </c>
      <c r="J18" s="88">
        <f t="shared" si="2"/>
        <v>0.15</v>
      </c>
      <c r="K18" s="93">
        <v>150</v>
      </c>
      <c r="L18" s="93">
        <v>150</v>
      </c>
      <c r="M18" s="65">
        <v>0</v>
      </c>
      <c r="N18" s="65">
        <v>0</v>
      </c>
      <c r="O18" s="90">
        <v>150</v>
      </c>
      <c r="P18" s="66">
        <v>400</v>
      </c>
      <c r="Q18" s="67">
        <v>1.5</v>
      </c>
      <c r="R18" s="67">
        <v>2</v>
      </c>
      <c r="S18" s="63" t="s">
        <v>64</v>
      </c>
      <c r="T18" s="63">
        <v>116</v>
      </c>
      <c r="U18" s="61"/>
      <c r="V18" s="61">
        <v>67</v>
      </c>
      <c r="W18" s="85">
        <f t="shared" si="0"/>
        <v>-47</v>
      </c>
      <c r="X18" s="62">
        <v>0.5</v>
      </c>
      <c r="Y18" s="84">
        <f t="shared" si="1"/>
        <v>-0.35</v>
      </c>
    </row>
    <row r="19" spans="1:25" x14ac:dyDescent="0.2">
      <c r="A19" s="61" t="s">
        <v>523</v>
      </c>
      <c r="B19" s="89">
        <v>66.666666666666671</v>
      </c>
      <c r="C19" s="89">
        <v>0.5</v>
      </c>
      <c r="D19" s="89">
        <v>250</v>
      </c>
      <c r="E19" s="89">
        <v>250</v>
      </c>
      <c r="F19" s="72">
        <v>1.5</v>
      </c>
      <c r="G19" s="74">
        <v>0.09</v>
      </c>
      <c r="H19" s="72">
        <v>1.8</v>
      </c>
      <c r="I19" s="88">
        <v>0.15</v>
      </c>
      <c r="J19" s="88">
        <f t="shared" si="2"/>
        <v>0.5</v>
      </c>
      <c r="K19" s="93">
        <v>150</v>
      </c>
      <c r="L19" s="93">
        <v>150</v>
      </c>
      <c r="M19" s="65">
        <v>0</v>
      </c>
      <c r="N19" s="65">
        <v>0</v>
      </c>
      <c r="O19" s="90">
        <v>150</v>
      </c>
      <c r="P19" s="66">
        <v>500</v>
      </c>
      <c r="Q19" s="67">
        <v>1.5</v>
      </c>
      <c r="R19" s="67">
        <v>2</v>
      </c>
      <c r="S19" s="63" t="s">
        <v>57</v>
      </c>
      <c r="T19" s="63">
        <v>117</v>
      </c>
      <c r="U19" s="61"/>
      <c r="V19" s="61">
        <v>67</v>
      </c>
      <c r="W19" s="85">
        <f t="shared" si="0"/>
        <v>-0.3333333333333286</v>
      </c>
      <c r="X19" s="62">
        <v>0.5</v>
      </c>
      <c r="Y19" s="84">
        <f t="shared" si="1"/>
        <v>0</v>
      </c>
    </row>
    <row r="20" spans="1:25" x14ac:dyDescent="0.2">
      <c r="A20" s="70" t="s">
        <v>46</v>
      </c>
      <c r="B20" s="89">
        <v>10</v>
      </c>
      <c r="C20" s="89">
        <v>0.5</v>
      </c>
      <c r="D20" s="89">
        <v>250</v>
      </c>
      <c r="E20" s="89">
        <v>250</v>
      </c>
      <c r="F20" s="72">
        <v>1.5</v>
      </c>
      <c r="G20" s="74">
        <v>0.18</v>
      </c>
      <c r="H20" s="72">
        <v>1</v>
      </c>
      <c r="I20" s="88">
        <v>0.15</v>
      </c>
      <c r="J20" s="88">
        <f t="shared" si="2"/>
        <v>0.15</v>
      </c>
      <c r="K20" s="93">
        <v>150</v>
      </c>
      <c r="L20" s="93">
        <v>150</v>
      </c>
      <c r="M20" s="65">
        <v>0</v>
      </c>
      <c r="N20" s="65">
        <v>0</v>
      </c>
      <c r="O20" s="90">
        <v>100</v>
      </c>
      <c r="P20" s="66">
        <v>300</v>
      </c>
      <c r="Q20" s="67">
        <v>1.5</v>
      </c>
      <c r="R20" s="67">
        <v>2</v>
      </c>
      <c r="S20" s="63" t="s">
        <v>60</v>
      </c>
      <c r="T20" s="63">
        <v>118</v>
      </c>
      <c r="U20" s="61"/>
      <c r="V20" s="61">
        <v>10</v>
      </c>
      <c r="W20" s="85">
        <f t="shared" si="0"/>
        <v>0</v>
      </c>
      <c r="X20" s="62">
        <v>0.15</v>
      </c>
      <c r="Y20" s="84">
        <f t="shared" si="1"/>
        <v>0</v>
      </c>
    </row>
    <row r="21" spans="1:25" x14ac:dyDescent="0.2">
      <c r="A21" s="70" t="s">
        <v>48</v>
      </c>
      <c r="B21" s="89">
        <v>10</v>
      </c>
      <c r="C21" s="89">
        <v>0.5</v>
      </c>
      <c r="D21" s="89">
        <v>275</v>
      </c>
      <c r="E21" s="89">
        <v>475</v>
      </c>
      <c r="F21" s="72">
        <v>1</v>
      </c>
      <c r="G21" s="74">
        <v>0.18</v>
      </c>
      <c r="H21" s="72">
        <v>1</v>
      </c>
      <c r="I21" s="88">
        <v>0.15</v>
      </c>
      <c r="J21" s="88">
        <f t="shared" si="2"/>
        <v>0.15</v>
      </c>
      <c r="K21" s="93">
        <v>150</v>
      </c>
      <c r="L21" s="93">
        <v>150</v>
      </c>
      <c r="M21" s="71">
        <v>0</v>
      </c>
      <c r="N21" s="65">
        <v>0</v>
      </c>
      <c r="O21" s="90">
        <v>300</v>
      </c>
      <c r="P21" s="66">
        <v>1000</v>
      </c>
      <c r="Q21" s="67">
        <v>1.5</v>
      </c>
      <c r="R21" s="67">
        <v>2</v>
      </c>
      <c r="S21" s="68" t="s">
        <v>89</v>
      </c>
      <c r="T21" s="63">
        <v>119</v>
      </c>
      <c r="U21" s="61"/>
      <c r="V21" s="61">
        <v>10</v>
      </c>
      <c r="W21" s="85">
        <f t="shared" si="0"/>
        <v>0</v>
      </c>
      <c r="X21" s="62">
        <v>0.15</v>
      </c>
      <c r="Y21" s="84">
        <f t="shared" si="1"/>
        <v>0</v>
      </c>
    </row>
    <row r="22" spans="1:25" x14ac:dyDescent="0.2">
      <c r="A22" s="70" t="s">
        <v>47</v>
      </c>
      <c r="B22" s="89">
        <v>10</v>
      </c>
      <c r="C22" s="89">
        <v>0.5</v>
      </c>
      <c r="D22" s="89">
        <v>275</v>
      </c>
      <c r="E22" s="89">
        <v>475</v>
      </c>
      <c r="F22" s="72">
        <v>1</v>
      </c>
      <c r="G22" s="74">
        <v>0.18</v>
      </c>
      <c r="H22" s="72">
        <v>0.9</v>
      </c>
      <c r="I22" s="88">
        <v>0.15</v>
      </c>
      <c r="J22" s="88">
        <f t="shared" si="2"/>
        <v>0.15</v>
      </c>
      <c r="K22" s="93">
        <v>150</v>
      </c>
      <c r="L22" s="93">
        <v>150</v>
      </c>
      <c r="M22" s="71">
        <v>0</v>
      </c>
      <c r="N22" s="65">
        <v>0</v>
      </c>
      <c r="O22" s="90">
        <v>300</v>
      </c>
      <c r="P22" s="66">
        <v>1000</v>
      </c>
      <c r="Q22" s="67">
        <v>1.5</v>
      </c>
      <c r="R22" s="67">
        <v>2</v>
      </c>
      <c r="S22" s="68" t="s">
        <v>89</v>
      </c>
      <c r="T22" s="63">
        <v>120</v>
      </c>
      <c r="U22" s="61"/>
      <c r="V22" s="61">
        <v>10</v>
      </c>
      <c r="W22" s="85">
        <f t="shared" si="0"/>
        <v>0</v>
      </c>
      <c r="X22" s="62">
        <v>0.15</v>
      </c>
      <c r="Y22" s="84">
        <f t="shared" si="1"/>
        <v>0</v>
      </c>
    </row>
    <row r="23" spans="1:25" x14ac:dyDescent="0.2">
      <c r="A23" s="70" t="s">
        <v>49</v>
      </c>
      <c r="B23" s="89">
        <v>10</v>
      </c>
      <c r="C23" s="89">
        <v>0.5</v>
      </c>
      <c r="D23" s="89">
        <v>250</v>
      </c>
      <c r="E23" s="89">
        <v>200</v>
      </c>
      <c r="F23" s="72">
        <v>1</v>
      </c>
      <c r="G23" s="74">
        <v>0.18</v>
      </c>
      <c r="H23" s="72">
        <v>1.2</v>
      </c>
      <c r="I23" s="88">
        <v>0.15</v>
      </c>
      <c r="J23" s="88">
        <f t="shared" si="2"/>
        <v>0.15</v>
      </c>
      <c r="K23" s="93">
        <v>150</v>
      </c>
      <c r="L23" s="93">
        <v>150</v>
      </c>
      <c r="M23" s="71">
        <v>0</v>
      </c>
      <c r="N23" s="65">
        <v>0</v>
      </c>
      <c r="O23" s="90">
        <v>1000</v>
      </c>
      <c r="P23" s="66">
        <v>3000</v>
      </c>
      <c r="Q23" s="67">
        <v>1.5</v>
      </c>
      <c r="R23" s="67">
        <v>2</v>
      </c>
      <c r="S23" s="68" t="s">
        <v>89</v>
      </c>
      <c r="T23" s="63">
        <v>121</v>
      </c>
      <c r="U23" s="61"/>
      <c r="V23" s="61">
        <v>10</v>
      </c>
      <c r="W23" s="85">
        <f t="shared" si="0"/>
        <v>0</v>
      </c>
      <c r="X23" s="62">
        <v>0.15</v>
      </c>
      <c r="Y23" s="84">
        <f t="shared" si="1"/>
        <v>0</v>
      </c>
    </row>
    <row r="24" spans="1:25" x14ac:dyDescent="0.2">
      <c r="A24" s="69" t="s">
        <v>524</v>
      </c>
      <c r="B24" s="89">
        <v>33.333333333333336</v>
      </c>
      <c r="C24" s="89">
        <v>0.5</v>
      </c>
      <c r="D24" s="89">
        <v>250</v>
      </c>
      <c r="E24" s="89">
        <v>200</v>
      </c>
      <c r="F24" s="72">
        <v>1</v>
      </c>
      <c r="G24" s="74">
        <v>0.18</v>
      </c>
      <c r="H24" s="72">
        <v>1.2</v>
      </c>
      <c r="I24" s="88">
        <v>0.15</v>
      </c>
      <c r="J24" s="88">
        <f t="shared" si="2"/>
        <v>0.25</v>
      </c>
      <c r="K24" s="93">
        <v>150</v>
      </c>
      <c r="L24" s="93">
        <v>150</v>
      </c>
      <c r="M24" s="65">
        <v>1.1941999999999999</v>
      </c>
      <c r="N24" s="65">
        <v>2.6</v>
      </c>
      <c r="O24" s="90">
        <v>500</v>
      </c>
      <c r="P24" s="66">
        <v>500</v>
      </c>
      <c r="Q24" s="67">
        <v>1.5</v>
      </c>
      <c r="R24" s="67">
        <v>2</v>
      </c>
      <c r="S24" s="63" t="s">
        <v>64</v>
      </c>
      <c r="T24" s="63">
        <v>122</v>
      </c>
      <c r="U24" s="61"/>
      <c r="V24" s="61">
        <v>33</v>
      </c>
      <c r="W24" s="85">
        <f t="shared" si="0"/>
        <v>0.3333333333333357</v>
      </c>
      <c r="X24" s="62">
        <v>0.25</v>
      </c>
      <c r="Y24" s="84">
        <f t="shared" si="1"/>
        <v>0</v>
      </c>
    </row>
    <row r="25" spans="1:25" x14ac:dyDescent="0.2">
      <c r="A25" s="108" t="s">
        <v>565</v>
      </c>
      <c r="B25" s="109">
        <v>66.666666666666671</v>
      </c>
      <c r="C25" s="109">
        <v>0.5</v>
      </c>
      <c r="D25" s="109">
        <v>255</v>
      </c>
      <c r="E25" s="109">
        <v>875</v>
      </c>
      <c r="F25" s="110">
        <v>0.5</v>
      </c>
      <c r="G25" s="111">
        <v>0.18</v>
      </c>
      <c r="H25" s="110">
        <v>1</v>
      </c>
      <c r="I25" s="112">
        <v>0.15</v>
      </c>
      <c r="J25" s="112">
        <f t="shared" si="2"/>
        <v>0.5</v>
      </c>
      <c r="K25" s="113">
        <v>150</v>
      </c>
      <c r="L25" s="113">
        <v>150</v>
      </c>
      <c r="M25" s="114">
        <v>0</v>
      </c>
      <c r="N25" s="114">
        <v>0</v>
      </c>
      <c r="O25" s="115">
        <v>150</v>
      </c>
      <c r="P25" s="116">
        <v>400</v>
      </c>
      <c r="Q25" s="117">
        <v>1.5</v>
      </c>
      <c r="R25" s="117">
        <v>2</v>
      </c>
      <c r="S25" s="118" t="s">
        <v>64</v>
      </c>
      <c r="T25" s="118">
        <v>201</v>
      </c>
      <c r="U25" s="61"/>
      <c r="W25" s="85"/>
      <c r="Y25" s="84"/>
    </row>
    <row r="26" spans="1:25" x14ac:dyDescent="0.2">
      <c r="A26" s="61" t="s">
        <v>96</v>
      </c>
      <c r="B26" s="89">
        <v>5</v>
      </c>
      <c r="C26" s="89">
        <v>0.5</v>
      </c>
      <c r="D26" s="89">
        <v>245</v>
      </c>
      <c r="E26" s="89">
        <v>155</v>
      </c>
      <c r="F26" s="72">
        <v>0.5</v>
      </c>
      <c r="G26" s="92" t="s">
        <v>359</v>
      </c>
      <c r="H26" s="72" t="s">
        <v>568</v>
      </c>
      <c r="I26" s="107">
        <v>0.06</v>
      </c>
      <c r="J26" s="73" t="s">
        <v>358</v>
      </c>
      <c r="K26" s="93">
        <v>150</v>
      </c>
      <c r="L26" s="93">
        <v>150</v>
      </c>
      <c r="M26" s="65">
        <v>0.68240000000000001</v>
      </c>
      <c r="N26" s="65">
        <v>0</v>
      </c>
      <c r="O26" s="90">
        <v>20</v>
      </c>
      <c r="P26" s="66">
        <v>200</v>
      </c>
      <c r="Q26" s="67">
        <v>1.5</v>
      </c>
      <c r="R26" s="67">
        <v>2</v>
      </c>
      <c r="S26" s="68" t="s">
        <v>90</v>
      </c>
      <c r="T26" s="63">
        <v>123</v>
      </c>
      <c r="U26" s="89" t="s">
        <v>569</v>
      </c>
      <c r="V26" s="61">
        <v>5</v>
      </c>
      <c r="W26" s="85">
        <f t="shared" si="0"/>
        <v>0</v>
      </c>
      <c r="X26" s="62">
        <v>0.15</v>
      </c>
      <c r="Y26" s="84" t="e">
        <f t="shared" si="1"/>
        <v>#VALUE!</v>
      </c>
    </row>
    <row r="27" spans="1:25" x14ac:dyDescent="0.2">
      <c r="A27" s="61" t="s">
        <v>484</v>
      </c>
      <c r="B27" s="89">
        <v>142.85714285714286</v>
      </c>
      <c r="C27" s="89">
        <v>0.5</v>
      </c>
      <c r="D27" s="89">
        <v>250</v>
      </c>
      <c r="E27" s="89">
        <v>200</v>
      </c>
      <c r="F27" s="72">
        <v>0.5</v>
      </c>
      <c r="G27" s="74">
        <v>9.6000000000000002E-2</v>
      </c>
      <c r="H27" s="72">
        <v>1.4</v>
      </c>
      <c r="I27" s="88">
        <v>0.15</v>
      </c>
      <c r="J27" s="88">
        <f t="shared" si="2"/>
        <v>1.0714285714285714</v>
      </c>
      <c r="K27" s="93">
        <v>150</v>
      </c>
      <c r="L27" s="93">
        <v>150</v>
      </c>
      <c r="M27" s="65">
        <v>0</v>
      </c>
      <c r="N27" s="65">
        <v>0</v>
      </c>
      <c r="O27" s="90">
        <v>50</v>
      </c>
      <c r="P27" s="66">
        <v>300</v>
      </c>
      <c r="Q27" s="67">
        <v>1.5</v>
      </c>
      <c r="R27" s="67">
        <v>2</v>
      </c>
      <c r="S27" s="63" t="s">
        <v>57</v>
      </c>
      <c r="T27" s="63">
        <v>124</v>
      </c>
      <c r="U27" s="61" t="s">
        <v>538</v>
      </c>
      <c r="V27" s="61">
        <v>67</v>
      </c>
      <c r="W27" s="85">
        <f t="shared" si="0"/>
        <v>75.857142857142861</v>
      </c>
      <c r="X27" s="62">
        <v>0.5</v>
      </c>
      <c r="Y27" s="84">
        <f t="shared" si="1"/>
        <v>0.5714285714285714</v>
      </c>
    </row>
    <row r="28" spans="1:25" x14ac:dyDescent="0.2">
      <c r="A28" s="61" t="s">
        <v>95</v>
      </c>
      <c r="B28" s="89">
        <v>5</v>
      </c>
      <c r="C28" s="89">
        <v>0.5</v>
      </c>
      <c r="D28" s="89">
        <v>245</v>
      </c>
      <c r="E28" s="89">
        <v>155</v>
      </c>
      <c r="F28" s="72">
        <v>0.5</v>
      </c>
      <c r="G28" s="74">
        <v>4.4800000000000004</v>
      </c>
      <c r="H28" s="72" t="s">
        <v>568</v>
      </c>
      <c r="I28" s="73" t="s">
        <v>358</v>
      </c>
      <c r="J28" s="73" t="s">
        <v>358</v>
      </c>
      <c r="K28" s="93">
        <v>150</v>
      </c>
      <c r="L28" s="93">
        <v>150</v>
      </c>
      <c r="M28" s="65">
        <v>0</v>
      </c>
      <c r="N28" s="65">
        <v>0</v>
      </c>
      <c r="O28" s="90">
        <v>20</v>
      </c>
      <c r="P28" s="66">
        <v>200</v>
      </c>
      <c r="Q28" s="67">
        <v>1.5</v>
      </c>
      <c r="R28" s="67">
        <v>2</v>
      </c>
      <c r="S28" s="68" t="s">
        <v>90</v>
      </c>
      <c r="T28" s="63">
        <v>125</v>
      </c>
      <c r="U28" s="89" t="s">
        <v>569</v>
      </c>
      <c r="V28" s="61">
        <v>5</v>
      </c>
      <c r="W28" s="85">
        <f t="shared" si="0"/>
        <v>0</v>
      </c>
      <c r="X28" s="62">
        <v>0.15</v>
      </c>
      <c r="Y28" s="84" t="e">
        <f t="shared" si="1"/>
        <v>#VALUE!</v>
      </c>
    </row>
    <row r="29" spans="1:25" x14ac:dyDescent="0.2">
      <c r="A29" s="61" t="s">
        <v>6</v>
      </c>
      <c r="B29" s="89">
        <v>20</v>
      </c>
      <c r="C29" s="89">
        <v>0.5</v>
      </c>
      <c r="D29" s="89">
        <v>250</v>
      </c>
      <c r="E29" s="89">
        <v>250</v>
      </c>
      <c r="F29" s="72">
        <v>0.5</v>
      </c>
      <c r="G29" s="74">
        <v>0.192</v>
      </c>
      <c r="H29" s="72">
        <v>1</v>
      </c>
      <c r="I29" s="88">
        <v>0.15</v>
      </c>
      <c r="J29" s="88">
        <f t="shared" si="2"/>
        <v>0.15</v>
      </c>
      <c r="K29" s="93">
        <v>150</v>
      </c>
      <c r="L29" s="93">
        <v>150</v>
      </c>
      <c r="M29" s="65">
        <v>0</v>
      </c>
      <c r="N29" s="65">
        <v>0</v>
      </c>
      <c r="O29" s="90">
        <v>200</v>
      </c>
      <c r="P29" s="66">
        <v>500</v>
      </c>
      <c r="Q29" s="67">
        <v>1.5</v>
      </c>
      <c r="R29" s="67">
        <v>2</v>
      </c>
      <c r="S29" s="68" t="s">
        <v>91</v>
      </c>
      <c r="T29" s="63">
        <v>126</v>
      </c>
      <c r="U29" s="61" t="s">
        <v>539</v>
      </c>
      <c r="V29" s="61">
        <v>10</v>
      </c>
      <c r="W29" s="85">
        <f t="shared" si="0"/>
        <v>10</v>
      </c>
      <c r="X29" s="62">
        <v>0.15</v>
      </c>
      <c r="Y29" s="84">
        <f t="shared" si="1"/>
        <v>0</v>
      </c>
    </row>
    <row r="30" spans="1:25" x14ac:dyDescent="0.2">
      <c r="A30" s="69" t="s">
        <v>279</v>
      </c>
      <c r="B30" s="89">
        <v>10</v>
      </c>
      <c r="C30" s="89">
        <v>0.5</v>
      </c>
      <c r="D30" s="89">
        <v>250</v>
      </c>
      <c r="E30" s="89">
        <v>250</v>
      </c>
      <c r="F30" s="72">
        <v>0.5</v>
      </c>
      <c r="G30" s="74">
        <v>0.192</v>
      </c>
      <c r="H30" s="72">
        <v>1.5</v>
      </c>
      <c r="I30" s="88">
        <v>0.15</v>
      </c>
      <c r="J30" s="88">
        <f t="shared" si="2"/>
        <v>0.15</v>
      </c>
      <c r="K30" s="93">
        <v>150</v>
      </c>
      <c r="L30" s="93">
        <v>150</v>
      </c>
      <c r="M30" s="65">
        <v>0</v>
      </c>
      <c r="N30" s="65">
        <v>0</v>
      </c>
      <c r="O30" s="90">
        <v>400</v>
      </c>
      <c r="P30" s="66">
        <v>1000</v>
      </c>
      <c r="Q30" s="67">
        <v>1.5</v>
      </c>
      <c r="R30" s="67">
        <v>2</v>
      </c>
      <c r="S30" s="68" t="s">
        <v>91</v>
      </c>
      <c r="T30" s="63">
        <v>127</v>
      </c>
      <c r="U30" s="61"/>
      <c r="V30" s="61">
        <v>10</v>
      </c>
      <c r="W30" s="85">
        <f t="shared" si="0"/>
        <v>0</v>
      </c>
      <c r="X30" s="62">
        <v>0.15</v>
      </c>
      <c r="Y30" s="84">
        <f t="shared" si="1"/>
        <v>0</v>
      </c>
    </row>
    <row r="31" spans="1:25" x14ac:dyDescent="0.2">
      <c r="A31" s="61" t="s">
        <v>287</v>
      </c>
      <c r="B31" s="89">
        <v>5</v>
      </c>
      <c r="C31" s="89">
        <v>0.5</v>
      </c>
      <c r="D31" s="89">
        <v>275</v>
      </c>
      <c r="E31" s="89">
        <v>475</v>
      </c>
      <c r="F31" s="72">
        <v>1.5</v>
      </c>
      <c r="G31" s="74">
        <v>0.57799999999999996</v>
      </c>
      <c r="H31" s="72">
        <v>1.2</v>
      </c>
      <c r="I31" s="88">
        <v>0.15</v>
      </c>
      <c r="J31" s="88">
        <f t="shared" si="2"/>
        <v>0.15</v>
      </c>
      <c r="K31" s="93">
        <v>150</v>
      </c>
      <c r="L31" s="93">
        <v>150</v>
      </c>
      <c r="M31" s="65">
        <v>17.537679999999998</v>
      </c>
      <c r="N31" s="65">
        <v>1.1200000000000001</v>
      </c>
      <c r="O31" s="90">
        <v>100</v>
      </c>
      <c r="P31" s="66">
        <v>500</v>
      </c>
      <c r="Q31" s="67">
        <v>1.5</v>
      </c>
      <c r="R31" s="67">
        <v>2</v>
      </c>
      <c r="S31" s="63" t="s">
        <v>63</v>
      </c>
      <c r="T31" s="63">
        <v>128</v>
      </c>
      <c r="U31" s="89" t="s">
        <v>357</v>
      </c>
      <c r="V31" s="61">
        <v>5</v>
      </c>
      <c r="W31" s="85">
        <f t="shared" si="0"/>
        <v>0</v>
      </c>
      <c r="X31" s="62">
        <v>0.15</v>
      </c>
      <c r="Y31" s="84">
        <f t="shared" si="1"/>
        <v>0</v>
      </c>
    </row>
    <row r="32" spans="1:25" x14ac:dyDescent="0.2">
      <c r="A32" s="69" t="s">
        <v>286</v>
      </c>
      <c r="B32" s="89">
        <v>5</v>
      </c>
      <c r="C32" s="89">
        <v>0.5</v>
      </c>
      <c r="D32" s="89">
        <v>275</v>
      </c>
      <c r="E32" s="89">
        <v>475</v>
      </c>
      <c r="F32" s="72">
        <v>1</v>
      </c>
      <c r="G32" s="74">
        <v>0.36</v>
      </c>
      <c r="H32" s="72">
        <v>1.6</v>
      </c>
      <c r="I32" s="88">
        <v>0.15</v>
      </c>
      <c r="J32" s="88">
        <f t="shared" si="2"/>
        <v>0.15</v>
      </c>
      <c r="K32" s="93">
        <v>150</v>
      </c>
      <c r="L32" s="93">
        <v>150</v>
      </c>
      <c r="M32" s="65">
        <v>3</v>
      </c>
      <c r="N32" s="65">
        <v>0.5</v>
      </c>
      <c r="O32" s="90">
        <v>100</v>
      </c>
      <c r="P32" s="66">
        <v>500</v>
      </c>
      <c r="Q32" s="67">
        <v>1.5</v>
      </c>
      <c r="R32" s="67">
        <v>2</v>
      </c>
      <c r="S32" s="68" t="s">
        <v>60</v>
      </c>
      <c r="T32" s="63">
        <v>129</v>
      </c>
      <c r="U32" s="61"/>
      <c r="V32" s="61">
        <v>5</v>
      </c>
      <c r="W32" s="85">
        <f t="shared" si="0"/>
        <v>0</v>
      </c>
      <c r="X32" s="62">
        <v>0.15</v>
      </c>
      <c r="Y32" s="84">
        <f t="shared" si="1"/>
        <v>0</v>
      </c>
    </row>
    <row r="33" spans="1:25" x14ac:dyDescent="0.2">
      <c r="A33" s="61" t="s">
        <v>7</v>
      </c>
      <c r="B33" s="89">
        <v>10</v>
      </c>
      <c r="C33" s="89">
        <v>0.5</v>
      </c>
      <c r="D33" s="89">
        <v>250</v>
      </c>
      <c r="E33" s="89">
        <v>200</v>
      </c>
      <c r="F33" s="72">
        <v>2</v>
      </c>
      <c r="G33" s="74">
        <v>0.18</v>
      </c>
      <c r="H33" s="72">
        <v>1.4</v>
      </c>
      <c r="I33" s="88">
        <v>0.15</v>
      </c>
      <c r="J33" s="73" t="s">
        <v>358</v>
      </c>
      <c r="K33" s="93">
        <v>150</v>
      </c>
      <c r="L33" s="93">
        <v>150</v>
      </c>
      <c r="M33" s="65">
        <v>12.692640000000001</v>
      </c>
      <c r="N33" s="65">
        <v>0.28000000000000003</v>
      </c>
      <c r="O33" s="90">
        <v>500</v>
      </c>
      <c r="P33" s="66">
        <v>1000</v>
      </c>
      <c r="Q33" s="67">
        <v>1.5</v>
      </c>
      <c r="R33" s="67">
        <v>2</v>
      </c>
      <c r="S33" s="68" t="s">
        <v>92</v>
      </c>
      <c r="T33" s="63">
        <v>130</v>
      </c>
      <c r="U33" s="61"/>
      <c r="V33" s="61">
        <v>10</v>
      </c>
      <c r="W33" s="85">
        <f t="shared" si="0"/>
        <v>0</v>
      </c>
      <c r="Y33" s="84"/>
    </row>
    <row r="34" spans="1:25" x14ac:dyDescent="0.2">
      <c r="A34" s="69" t="s">
        <v>81</v>
      </c>
      <c r="B34" s="89">
        <v>5</v>
      </c>
      <c r="C34" s="89">
        <v>0.5</v>
      </c>
      <c r="D34" s="89">
        <v>250</v>
      </c>
      <c r="E34" s="89">
        <v>200</v>
      </c>
      <c r="F34" s="72">
        <v>10</v>
      </c>
      <c r="G34" s="74">
        <v>0.18</v>
      </c>
      <c r="H34" s="72">
        <v>1.4</v>
      </c>
      <c r="I34" s="88">
        <v>0.15</v>
      </c>
      <c r="J34" s="73" t="s">
        <v>358</v>
      </c>
      <c r="K34" s="93">
        <v>150</v>
      </c>
      <c r="L34" s="93">
        <v>150</v>
      </c>
      <c r="M34" s="65">
        <v>12.692640000000001</v>
      </c>
      <c r="N34" s="65">
        <v>0</v>
      </c>
      <c r="O34" s="90">
        <v>500</v>
      </c>
      <c r="P34" s="66">
        <v>1000</v>
      </c>
      <c r="Q34" s="67">
        <v>1.5</v>
      </c>
      <c r="R34" s="67">
        <v>2</v>
      </c>
      <c r="S34" s="68" t="s">
        <v>92</v>
      </c>
      <c r="T34" s="63">
        <v>131</v>
      </c>
      <c r="U34" s="61"/>
      <c r="V34" s="61">
        <v>5</v>
      </c>
      <c r="W34" s="85">
        <f t="shared" si="0"/>
        <v>0</v>
      </c>
      <c r="Y34" s="84"/>
    </row>
    <row r="35" spans="1:25" x14ac:dyDescent="0.2">
      <c r="A35" s="61" t="s">
        <v>8</v>
      </c>
      <c r="B35" s="89">
        <v>10</v>
      </c>
      <c r="C35" s="89">
        <v>0.5</v>
      </c>
      <c r="D35" s="89">
        <v>250</v>
      </c>
      <c r="E35" s="89">
        <v>250</v>
      </c>
      <c r="F35" s="72">
        <v>3</v>
      </c>
      <c r="G35" s="74">
        <v>0.57799999999999996</v>
      </c>
      <c r="H35" s="72">
        <v>0.7</v>
      </c>
      <c r="I35" s="88">
        <v>0.15</v>
      </c>
      <c r="J35" s="88">
        <f t="shared" ref="J35:J63" si="3">MAX(I35, ((B35/1000)*15*C35),0.15)</f>
        <v>0.15</v>
      </c>
      <c r="K35" s="93">
        <v>8760</v>
      </c>
      <c r="L35" s="93">
        <v>8760</v>
      </c>
      <c r="M35" s="65">
        <v>0.75063999999999997</v>
      </c>
      <c r="N35" s="65">
        <v>0</v>
      </c>
      <c r="O35" s="90">
        <v>100</v>
      </c>
      <c r="P35" s="66">
        <v>300</v>
      </c>
      <c r="Q35" s="67">
        <v>1.5</v>
      </c>
      <c r="R35" s="67">
        <v>2</v>
      </c>
      <c r="S35" s="68" t="s">
        <v>89</v>
      </c>
      <c r="T35" s="63">
        <v>132</v>
      </c>
      <c r="U35" s="61"/>
      <c r="V35" s="61">
        <v>10</v>
      </c>
      <c r="W35" s="85">
        <f t="shared" si="0"/>
        <v>0</v>
      </c>
      <c r="X35" s="62">
        <v>0.15</v>
      </c>
      <c r="Y35" s="84">
        <f t="shared" si="1"/>
        <v>0</v>
      </c>
    </row>
    <row r="36" spans="1:25" x14ac:dyDescent="0.2">
      <c r="A36" s="61" t="s">
        <v>9</v>
      </c>
      <c r="B36" s="89">
        <v>20</v>
      </c>
      <c r="C36" s="89">
        <v>0.5</v>
      </c>
      <c r="D36" s="89">
        <v>250</v>
      </c>
      <c r="E36" s="89">
        <v>200</v>
      </c>
      <c r="F36" s="72">
        <v>1.5</v>
      </c>
      <c r="G36" s="74">
        <v>0.18</v>
      </c>
      <c r="H36" s="72">
        <v>1.1000000000000001</v>
      </c>
      <c r="I36" s="88">
        <v>0.15</v>
      </c>
      <c r="J36" s="88">
        <f t="shared" si="3"/>
        <v>0.15</v>
      </c>
      <c r="K36" s="93">
        <v>150</v>
      </c>
      <c r="L36" s="93">
        <v>150</v>
      </c>
      <c r="M36" s="65">
        <v>0</v>
      </c>
      <c r="N36" s="65">
        <v>0</v>
      </c>
      <c r="O36" s="90">
        <v>150</v>
      </c>
      <c r="P36" s="66">
        <v>500</v>
      </c>
      <c r="Q36" s="67">
        <v>1.5</v>
      </c>
      <c r="R36" s="67">
        <v>2</v>
      </c>
      <c r="S36" s="63" t="s">
        <v>60</v>
      </c>
      <c r="T36" s="63">
        <v>133</v>
      </c>
      <c r="U36" s="61"/>
      <c r="V36" s="61">
        <v>20</v>
      </c>
      <c r="W36" s="85">
        <f t="shared" si="0"/>
        <v>0</v>
      </c>
      <c r="X36" s="62">
        <v>0.15</v>
      </c>
      <c r="Y36" s="84">
        <f t="shared" si="1"/>
        <v>0</v>
      </c>
    </row>
    <row r="37" spans="1:25" x14ac:dyDescent="0.2">
      <c r="A37" s="69" t="s">
        <v>10</v>
      </c>
      <c r="B37" s="89">
        <v>10</v>
      </c>
      <c r="C37" s="89">
        <v>0.5</v>
      </c>
      <c r="D37" s="89">
        <v>250</v>
      </c>
      <c r="E37" s="89">
        <v>200</v>
      </c>
      <c r="F37" s="72">
        <v>1.5</v>
      </c>
      <c r="G37" s="74">
        <v>0.18</v>
      </c>
      <c r="H37" s="72">
        <v>1.5</v>
      </c>
      <c r="I37" s="88">
        <v>0.15</v>
      </c>
      <c r="J37" s="88">
        <f t="shared" si="3"/>
        <v>0.15</v>
      </c>
      <c r="K37" s="93">
        <v>150</v>
      </c>
      <c r="L37" s="93">
        <v>150</v>
      </c>
      <c r="M37" s="65">
        <v>0</v>
      </c>
      <c r="N37" s="65">
        <v>0</v>
      </c>
      <c r="O37" s="90">
        <v>200</v>
      </c>
      <c r="P37" s="66">
        <v>300</v>
      </c>
      <c r="Q37" s="67">
        <v>1</v>
      </c>
      <c r="R37" s="67">
        <v>4</v>
      </c>
      <c r="S37" s="63" t="s">
        <v>60</v>
      </c>
      <c r="T37" s="63">
        <v>134</v>
      </c>
      <c r="U37" s="61"/>
      <c r="V37" s="61">
        <v>10</v>
      </c>
      <c r="W37" s="85">
        <f t="shared" si="0"/>
        <v>0</v>
      </c>
      <c r="X37" s="62">
        <v>0.15</v>
      </c>
      <c r="Y37" s="84">
        <f t="shared" si="1"/>
        <v>0</v>
      </c>
    </row>
    <row r="38" spans="1:25" x14ac:dyDescent="0.2">
      <c r="A38" s="61" t="s">
        <v>11</v>
      </c>
      <c r="B38" s="89">
        <v>10</v>
      </c>
      <c r="C38" s="89">
        <v>0.5</v>
      </c>
      <c r="D38" s="89">
        <v>250</v>
      </c>
      <c r="E38" s="89">
        <v>250</v>
      </c>
      <c r="F38" s="72">
        <v>0.5</v>
      </c>
      <c r="G38" s="74">
        <v>0.18</v>
      </c>
      <c r="H38" s="88">
        <v>0.95</v>
      </c>
      <c r="I38" s="88">
        <v>0.15</v>
      </c>
      <c r="J38" s="88">
        <f t="shared" si="3"/>
        <v>0.15</v>
      </c>
      <c r="K38" s="93">
        <v>150</v>
      </c>
      <c r="L38" s="93">
        <v>150</v>
      </c>
      <c r="M38" s="65">
        <v>0</v>
      </c>
      <c r="N38" s="65">
        <v>0</v>
      </c>
      <c r="O38" s="90">
        <v>50</v>
      </c>
      <c r="P38" s="66">
        <v>200</v>
      </c>
      <c r="Q38" s="67">
        <v>1.5</v>
      </c>
      <c r="R38" s="67">
        <v>2</v>
      </c>
      <c r="S38" s="63" t="s">
        <v>57</v>
      </c>
      <c r="T38" s="63">
        <v>135</v>
      </c>
      <c r="U38" s="61" t="s">
        <v>540</v>
      </c>
      <c r="V38" s="61">
        <v>10</v>
      </c>
      <c r="W38" s="85">
        <f t="shared" si="0"/>
        <v>0</v>
      </c>
      <c r="X38" s="62">
        <v>0.15</v>
      </c>
      <c r="Y38" s="84">
        <f t="shared" si="1"/>
        <v>0</v>
      </c>
    </row>
    <row r="39" spans="1:25" x14ac:dyDescent="0.2">
      <c r="A39" s="61" t="s">
        <v>12</v>
      </c>
      <c r="B39" s="89">
        <v>66.666666666666671</v>
      </c>
      <c r="C39" s="89">
        <v>0.5</v>
      </c>
      <c r="D39" s="89">
        <v>250</v>
      </c>
      <c r="E39" s="89">
        <v>250</v>
      </c>
      <c r="F39" s="72">
        <v>0.5</v>
      </c>
      <c r="G39" s="74">
        <v>0.09</v>
      </c>
      <c r="H39" s="88">
        <v>0.95</v>
      </c>
      <c r="I39" s="88">
        <v>0.15</v>
      </c>
      <c r="J39" s="88">
        <f t="shared" si="3"/>
        <v>0.5</v>
      </c>
      <c r="K39" s="93">
        <v>150</v>
      </c>
      <c r="L39" s="93">
        <v>150</v>
      </c>
      <c r="M39" s="71">
        <v>0</v>
      </c>
      <c r="N39" s="65">
        <v>0</v>
      </c>
      <c r="O39" s="90">
        <v>50</v>
      </c>
      <c r="P39" s="66">
        <v>200</v>
      </c>
      <c r="Q39" s="67">
        <v>1.5</v>
      </c>
      <c r="R39" s="67">
        <v>2</v>
      </c>
      <c r="S39" s="63" t="s">
        <v>57</v>
      </c>
      <c r="T39" s="63">
        <v>136</v>
      </c>
      <c r="U39" s="61" t="s">
        <v>541</v>
      </c>
      <c r="V39" s="61">
        <v>10</v>
      </c>
      <c r="W39" s="85">
        <f t="shared" si="0"/>
        <v>56.666666666666671</v>
      </c>
      <c r="X39" s="62">
        <v>0.15</v>
      </c>
      <c r="Y39" s="84">
        <f t="shared" si="1"/>
        <v>0.35</v>
      </c>
    </row>
    <row r="40" spans="1:25" x14ac:dyDescent="0.2">
      <c r="A40" s="69" t="s">
        <v>13</v>
      </c>
      <c r="B40" s="89">
        <v>20</v>
      </c>
      <c r="C40" s="89">
        <v>0.5</v>
      </c>
      <c r="D40" s="89">
        <v>255</v>
      </c>
      <c r="E40" s="89">
        <v>475</v>
      </c>
      <c r="F40" s="72">
        <v>0.5</v>
      </c>
      <c r="G40" s="74">
        <v>0.57799999999999996</v>
      </c>
      <c r="H40" s="72">
        <v>0.7</v>
      </c>
      <c r="I40" s="88">
        <v>0.15</v>
      </c>
      <c r="J40" s="88">
        <f t="shared" si="3"/>
        <v>0.15</v>
      </c>
      <c r="K40" s="93">
        <v>8760</v>
      </c>
      <c r="L40" s="93">
        <v>8760</v>
      </c>
      <c r="M40" s="71">
        <v>0</v>
      </c>
      <c r="N40" s="65">
        <v>0</v>
      </c>
      <c r="O40" s="90">
        <v>20</v>
      </c>
      <c r="P40" s="66">
        <v>200</v>
      </c>
      <c r="Q40" s="67">
        <v>1</v>
      </c>
      <c r="R40" s="67">
        <v>4</v>
      </c>
      <c r="S40" s="63" t="s">
        <v>57</v>
      </c>
      <c r="T40" s="63">
        <v>137</v>
      </c>
      <c r="U40" s="61"/>
      <c r="V40" s="61">
        <v>20</v>
      </c>
      <c r="W40" s="85">
        <f t="shared" si="0"/>
        <v>0</v>
      </c>
      <c r="X40" s="62">
        <v>0.15</v>
      </c>
      <c r="Y40" s="84">
        <f t="shared" si="1"/>
        <v>0</v>
      </c>
    </row>
    <row r="41" spans="1:25" x14ac:dyDescent="0.2">
      <c r="A41" s="61" t="s">
        <v>525</v>
      </c>
      <c r="B41" s="89">
        <v>66.666666666666671</v>
      </c>
      <c r="C41" s="89">
        <v>0.5</v>
      </c>
      <c r="D41" s="89">
        <v>275</v>
      </c>
      <c r="E41" s="89">
        <v>275</v>
      </c>
      <c r="F41" s="72">
        <v>1</v>
      </c>
      <c r="G41" s="74">
        <v>0.09</v>
      </c>
      <c r="H41" s="72">
        <v>0.9</v>
      </c>
      <c r="I41" s="88">
        <v>0.15</v>
      </c>
      <c r="J41" s="88">
        <f t="shared" si="3"/>
        <v>0.5</v>
      </c>
      <c r="K41" s="93">
        <v>150</v>
      </c>
      <c r="L41" s="93">
        <v>150</v>
      </c>
      <c r="M41" s="65">
        <v>0</v>
      </c>
      <c r="N41" s="65">
        <v>0</v>
      </c>
      <c r="O41" s="90">
        <v>40</v>
      </c>
      <c r="P41" s="66">
        <v>300</v>
      </c>
      <c r="Q41" s="67">
        <v>1.5</v>
      </c>
      <c r="R41" s="67">
        <v>2</v>
      </c>
      <c r="S41" s="63" t="s">
        <v>57</v>
      </c>
      <c r="T41" s="63">
        <v>138</v>
      </c>
      <c r="U41" s="61"/>
      <c r="V41" s="61">
        <v>67</v>
      </c>
      <c r="W41" s="85">
        <f t="shared" si="0"/>
        <v>-0.3333333333333286</v>
      </c>
      <c r="X41" s="62">
        <v>0.5</v>
      </c>
      <c r="Y41" s="84">
        <f t="shared" si="1"/>
        <v>0</v>
      </c>
    </row>
    <row r="42" spans="1:25" x14ac:dyDescent="0.2">
      <c r="A42" s="69" t="s">
        <v>526</v>
      </c>
      <c r="B42" s="93">
        <v>33.333333333333336</v>
      </c>
      <c r="C42" s="89">
        <v>0.5</v>
      </c>
      <c r="D42" s="89">
        <v>250</v>
      </c>
      <c r="E42" s="89">
        <v>250</v>
      </c>
      <c r="F42" s="72">
        <v>0.5</v>
      </c>
      <c r="G42" s="74">
        <v>0.18</v>
      </c>
      <c r="H42" s="88">
        <v>0.95</v>
      </c>
      <c r="I42" s="88">
        <v>0.15</v>
      </c>
      <c r="J42" s="88">
        <f t="shared" si="3"/>
        <v>0.25</v>
      </c>
      <c r="K42" s="93">
        <v>150</v>
      </c>
      <c r="L42" s="93">
        <v>150</v>
      </c>
      <c r="M42" s="65">
        <v>0</v>
      </c>
      <c r="N42" s="65">
        <v>0</v>
      </c>
      <c r="O42" s="90">
        <v>100</v>
      </c>
      <c r="P42" s="66">
        <v>300</v>
      </c>
      <c r="Q42" s="67">
        <v>1.5</v>
      </c>
      <c r="R42" s="67">
        <v>2</v>
      </c>
      <c r="S42" s="63" t="s">
        <v>64</v>
      </c>
      <c r="T42" s="63">
        <v>139</v>
      </c>
      <c r="U42" s="61" t="s">
        <v>542</v>
      </c>
      <c r="V42" s="61">
        <v>33</v>
      </c>
      <c r="W42" s="85">
        <f t="shared" si="0"/>
        <v>0.3333333333333357</v>
      </c>
      <c r="X42" s="62">
        <v>0.25</v>
      </c>
      <c r="Y42" s="84">
        <f t="shared" si="1"/>
        <v>0</v>
      </c>
    </row>
    <row r="43" spans="1:25" x14ac:dyDescent="0.2">
      <c r="A43" s="61" t="s">
        <v>14</v>
      </c>
      <c r="B43" s="89">
        <v>10</v>
      </c>
      <c r="C43" s="89">
        <v>0.5</v>
      </c>
      <c r="D43" s="89">
        <v>250</v>
      </c>
      <c r="E43" s="89">
        <v>200</v>
      </c>
      <c r="F43" s="72">
        <v>1.5</v>
      </c>
      <c r="G43" s="74">
        <v>0.24</v>
      </c>
      <c r="H43" s="72">
        <v>1.2</v>
      </c>
      <c r="I43" s="88">
        <v>0.15</v>
      </c>
      <c r="J43" s="88">
        <f t="shared" si="3"/>
        <v>0.15</v>
      </c>
      <c r="K43" s="93">
        <v>150</v>
      </c>
      <c r="L43" s="93">
        <v>150</v>
      </c>
      <c r="M43" s="65">
        <v>1.1259600000000001</v>
      </c>
      <c r="N43" s="65">
        <v>0</v>
      </c>
      <c r="O43" s="90">
        <v>300</v>
      </c>
      <c r="P43" s="66">
        <v>3000</v>
      </c>
      <c r="Q43" s="67">
        <v>1.5</v>
      </c>
      <c r="R43" s="67">
        <v>2</v>
      </c>
      <c r="S43" s="63" t="s">
        <v>61</v>
      </c>
      <c r="T43" s="63">
        <v>140</v>
      </c>
      <c r="U43" s="61"/>
      <c r="V43" s="61">
        <v>10</v>
      </c>
      <c r="W43" s="85">
        <f t="shared" si="0"/>
        <v>0</v>
      </c>
      <c r="X43" s="62">
        <v>0.15</v>
      </c>
      <c r="Y43" s="84">
        <f t="shared" si="1"/>
        <v>0</v>
      </c>
    </row>
    <row r="44" spans="1:25" x14ac:dyDescent="0.2">
      <c r="A44" s="108" t="s">
        <v>438</v>
      </c>
      <c r="B44" s="109">
        <v>28.57</v>
      </c>
      <c r="C44" s="109">
        <v>0.5</v>
      </c>
      <c r="D44" s="109">
        <v>245</v>
      </c>
      <c r="E44" s="109">
        <v>155</v>
      </c>
      <c r="F44" s="110">
        <v>1</v>
      </c>
      <c r="G44" s="111">
        <v>0.24</v>
      </c>
      <c r="H44" s="110">
        <v>1.2</v>
      </c>
      <c r="I44" s="112">
        <v>0.15</v>
      </c>
      <c r="J44" s="112">
        <f t="shared" si="3"/>
        <v>0.21427500000000002</v>
      </c>
      <c r="K44" s="113">
        <v>150</v>
      </c>
      <c r="L44" s="113">
        <v>150</v>
      </c>
      <c r="M44" s="114">
        <v>0</v>
      </c>
      <c r="N44" s="114">
        <v>0</v>
      </c>
      <c r="O44" s="115">
        <v>50</v>
      </c>
      <c r="P44" s="116">
        <v>500</v>
      </c>
      <c r="Q44" s="117">
        <v>1.5</v>
      </c>
      <c r="R44" s="117">
        <v>2</v>
      </c>
      <c r="S44" s="118" t="s">
        <v>58</v>
      </c>
      <c r="T44" s="118">
        <v>202</v>
      </c>
      <c r="U44" s="61"/>
      <c r="W44" s="85"/>
      <c r="Y44" s="84"/>
    </row>
    <row r="45" spans="1:25" x14ac:dyDescent="0.2">
      <c r="A45" s="69" t="s">
        <v>297</v>
      </c>
      <c r="B45" s="89">
        <v>10</v>
      </c>
      <c r="C45" s="89">
        <v>0.5</v>
      </c>
      <c r="D45" s="89">
        <v>250</v>
      </c>
      <c r="E45" s="89">
        <v>200</v>
      </c>
      <c r="F45" s="72">
        <v>1.5</v>
      </c>
      <c r="G45" s="74">
        <v>0.18</v>
      </c>
      <c r="H45" s="88">
        <v>0.75</v>
      </c>
      <c r="I45" s="88">
        <v>0.15</v>
      </c>
      <c r="J45" s="88">
        <f t="shared" si="3"/>
        <v>0.15</v>
      </c>
      <c r="K45" s="93">
        <v>150</v>
      </c>
      <c r="L45" s="93">
        <v>150</v>
      </c>
      <c r="M45" s="65">
        <v>0</v>
      </c>
      <c r="N45" s="65">
        <v>0</v>
      </c>
      <c r="O45" s="90">
        <v>75</v>
      </c>
      <c r="P45" s="66">
        <v>500</v>
      </c>
      <c r="Q45" s="67">
        <v>1</v>
      </c>
      <c r="R45" s="67">
        <v>4</v>
      </c>
      <c r="S45" s="63" t="s">
        <v>60</v>
      </c>
      <c r="T45" s="63">
        <v>141</v>
      </c>
      <c r="U45" s="61"/>
      <c r="V45" s="61">
        <v>10</v>
      </c>
      <c r="W45" s="85">
        <f t="shared" si="0"/>
        <v>0</v>
      </c>
      <c r="X45" s="62">
        <v>0.15</v>
      </c>
      <c r="Y45" s="84">
        <f t="shared" si="1"/>
        <v>0</v>
      </c>
    </row>
    <row r="46" spans="1:25" x14ac:dyDescent="0.2">
      <c r="A46" s="69" t="s">
        <v>298</v>
      </c>
      <c r="B46" s="89">
        <v>10</v>
      </c>
      <c r="C46" s="89">
        <v>0.5</v>
      </c>
      <c r="D46" s="89">
        <v>250</v>
      </c>
      <c r="E46" s="89">
        <v>200</v>
      </c>
      <c r="F46" s="72">
        <v>1.5</v>
      </c>
      <c r="G46" s="74">
        <v>0.18</v>
      </c>
      <c r="H46" s="72">
        <v>1</v>
      </c>
      <c r="I46" s="88">
        <v>0.15</v>
      </c>
      <c r="J46" s="88">
        <f t="shared" si="3"/>
        <v>0.15</v>
      </c>
      <c r="K46" s="93">
        <v>150</v>
      </c>
      <c r="L46" s="93">
        <v>150</v>
      </c>
      <c r="M46" s="65">
        <v>0</v>
      </c>
      <c r="N46" s="65">
        <v>0</v>
      </c>
      <c r="O46" s="90">
        <v>75</v>
      </c>
      <c r="P46" s="66">
        <v>500</v>
      </c>
      <c r="Q46" s="67">
        <v>1.5</v>
      </c>
      <c r="R46" s="67">
        <v>2</v>
      </c>
      <c r="S46" s="63" t="s">
        <v>60</v>
      </c>
      <c r="T46" s="63">
        <v>142</v>
      </c>
      <c r="U46" s="61"/>
      <c r="V46" s="61">
        <v>10</v>
      </c>
      <c r="W46" s="85">
        <f t="shared" si="0"/>
        <v>0</v>
      </c>
      <c r="X46" s="62">
        <v>0.15</v>
      </c>
      <c r="Y46" s="84">
        <f t="shared" si="1"/>
        <v>0</v>
      </c>
    </row>
    <row r="47" spans="1:25" ht="38.25" x14ac:dyDescent="0.2">
      <c r="A47" s="69" t="s">
        <v>66</v>
      </c>
      <c r="B47" s="89">
        <v>5</v>
      </c>
      <c r="C47" s="89">
        <v>0.5</v>
      </c>
      <c r="D47" s="89">
        <v>250</v>
      </c>
      <c r="E47" s="89">
        <v>200</v>
      </c>
      <c r="F47" s="89">
        <v>0</v>
      </c>
      <c r="G47" s="74">
        <v>0</v>
      </c>
      <c r="H47" s="88">
        <v>0.14000000000000001</v>
      </c>
      <c r="I47" s="88">
        <v>0.75</v>
      </c>
      <c r="J47" s="88">
        <v>0.75</v>
      </c>
      <c r="K47" s="93">
        <v>8760</v>
      </c>
      <c r="L47" s="93">
        <v>8760</v>
      </c>
      <c r="M47" s="65">
        <v>0</v>
      </c>
      <c r="N47" s="65">
        <v>0</v>
      </c>
      <c r="O47" s="90">
        <v>10</v>
      </c>
      <c r="P47" s="66">
        <v>40</v>
      </c>
      <c r="Q47" s="67">
        <v>1.5</v>
      </c>
      <c r="R47" s="67">
        <v>2</v>
      </c>
      <c r="S47" s="63" t="s">
        <v>62</v>
      </c>
      <c r="T47" s="63">
        <v>143</v>
      </c>
      <c r="U47" s="81" t="s">
        <v>552</v>
      </c>
      <c r="V47" s="61">
        <v>10</v>
      </c>
      <c r="W47" s="85">
        <f t="shared" si="0"/>
        <v>-5</v>
      </c>
      <c r="X47" s="62">
        <v>0.75</v>
      </c>
      <c r="Y47" s="84">
        <f t="shared" si="1"/>
        <v>0</v>
      </c>
    </row>
    <row r="48" spans="1:25" ht="38.25" x14ac:dyDescent="0.2">
      <c r="A48" s="69" t="s">
        <v>296</v>
      </c>
      <c r="B48" s="89">
        <v>5</v>
      </c>
      <c r="C48" s="89">
        <v>0.5</v>
      </c>
      <c r="D48" s="89">
        <v>250</v>
      </c>
      <c r="E48" s="89">
        <v>200</v>
      </c>
      <c r="F48" s="89">
        <v>0</v>
      </c>
      <c r="G48" s="74">
        <v>0</v>
      </c>
      <c r="H48" s="72">
        <v>0.3</v>
      </c>
      <c r="I48" s="88">
        <v>0.75</v>
      </c>
      <c r="J48" s="88">
        <v>0.75</v>
      </c>
      <c r="K48" s="93">
        <v>8760</v>
      </c>
      <c r="L48" s="93">
        <v>8760</v>
      </c>
      <c r="M48" s="65">
        <v>0</v>
      </c>
      <c r="N48" s="65">
        <v>0</v>
      </c>
      <c r="O48" s="90">
        <v>10</v>
      </c>
      <c r="P48" s="66">
        <v>40</v>
      </c>
      <c r="Q48" s="67">
        <v>1.5</v>
      </c>
      <c r="R48" s="67">
        <v>2</v>
      </c>
      <c r="S48" s="63" t="s">
        <v>62</v>
      </c>
      <c r="T48" s="63">
        <v>144</v>
      </c>
      <c r="U48" s="81" t="s">
        <v>551</v>
      </c>
      <c r="V48" s="61">
        <v>10</v>
      </c>
      <c r="W48" s="85">
        <f t="shared" si="0"/>
        <v>-5</v>
      </c>
      <c r="X48" s="62">
        <v>0.75</v>
      </c>
      <c r="Y48" s="84">
        <f t="shared" si="1"/>
        <v>0</v>
      </c>
    </row>
    <row r="49" spans="1:25" ht="38.25" x14ac:dyDescent="0.2">
      <c r="A49" s="69" t="s">
        <v>55</v>
      </c>
      <c r="B49" s="89">
        <v>5</v>
      </c>
      <c r="C49" s="89">
        <v>0.5</v>
      </c>
      <c r="D49" s="89">
        <v>250</v>
      </c>
      <c r="E49" s="89">
        <v>200</v>
      </c>
      <c r="F49" s="89">
        <v>0</v>
      </c>
      <c r="G49" s="74">
        <v>0</v>
      </c>
      <c r="H49" s="72">
        <v>0.6</v>
      </c>
      <c r="I49" s="88">
        <v>0.75</v>
      </c>
      <c r="J49" s="88">
        <v>0.75</v>
      </c>
      <c r="K49" s="93">
        <v>8760</v>
      </c>
      <c r="L49" s="93">
        <v>8760</v>
      </c>
      <c r="M49" s="65">
        <v>0</v>
      </c>
      <c r="N49" s="65">
        <v>0</v>
      </c>
      <c r="O49" s="90">
        <v>10</v>
      </c>
      <c r="P49" s="66">
        <v>40</v>
      </c>
      <c r="Q49" s="67">
        <v>1.5</v>
      </c>
      <c r="R49" s="67">
        <v>2</v>
      </c>
      <c r="S49" s="63" t="s">
        <v>62</v>
      </c>
      <c r="T49" s="63">
        <v>145</v>
      </c>
      <c r="U49" s="81" t="s">
        <v>551</v>
      </c>
      <c r="V49" s="61">
        <v>10</v>
      </c>
      <c r="W49" s="85">
        <f t="shared" si="0"/>
        <v>-5</v>
      </c>
      <c r="X49" s="62">
        <v>0.75</v>
      </c>
      <c r="Y49" s="84">
        <f t="shared" si="1"/>
        <v>0</v>
      </c>
    </row>
    <row r="50" spans="1:25" x14ac:dyDescent="0.2">
      <c r="A50" s="61" t="s">
        <v>15</v>
      </c>
      <c r="B50" s="89">
        <v>10</v>
      </c>
      <c r="C50" s="89">
        <v>0.5</v>
      </c>
      <c r="D50" s="89">
        <v>250</v>
      </c>
      <c r="E50" s="89">
        <v>200</v>
      </c>
      <c r="F50" s="72">
        <v>1.5</v>
      </c>
      <c r="G50" s="74">
        <v>0.18</v>
      </c>
      <c r="H50" s="72">
        <v>0.9</v>
      </c>
      <c r="I50" s="88">
        <v>0.15</v>
      </c>
      <c r="J50" s="88">
        <f t="shared" si="3"/>
        <v>0.15</v>
      </c>
      <c r="K50" s="93">
        <v>150</v>
      </c>
      <c r="L50" s="93">
        <v>150</v>
      </c>
      <c r="M50" s="71">
        <v>0</v>
      </c>
      <c r="N50" s="65">
        <v>0</v>
      </c>
      <c r="O50" s="90">
        <v>50</v>
      </c>
      <c r="P50" s="66">
        <v>300</v>
      </c>
      <c r="Q50" s="67">
        <v>1.5</v>
      </c>
      <c r="R50" s="67">
        <v>2</v>
      </c>
      <c r="S50" s="68" t="s">
        <v>91</v>
      </c>
      <c r="T50" s="63">
        <v>146</v>
      </c>
      <c r="U50" s="61"/>
      <c r="V50" s="61">
        <v>10</v>
      </c>
      <c r="W50" s="85">
        <f t="shared" si="0"/>
        <v>0</v>
      </c>
      <c r="X50" s="62">
        <v>0.15</v>
      </c>
      <c r="Y50" s="84">
        <f t="shared" si="1"/>
        <v>0</v>
      </c>
    </row>
    <row r="51" spans="1:25" x14ac:dyDescent="0.2">
      <c r="A51" s="61" t="s">
        <v>527</v>
      </c>
      <c r="B51" s="89">
        <v>142.85714285714286</v>
      </c>
      <c r="C51" s="89">
        <v>0.5</v>
      </c>
      <c r="D51" s="89">
        <v>245</v>
      </c>
      <c r="E51" s="89">
        <v>105</v>
      </c>
      <c r="F51" s="72">
        <v>0.5</v>
      </c>
      <c r="G51" s="74">
        <v>0.09</v>
      </c>
      <c r="H51" s="72">
        <v>1.5</v>
      </c>
      <c r="I51" s="88">
        <v>0.15</v>
      </c>
      <c r="J51" s="88">
        <f t="shared" si="3"/>
        <v>1.0714285714285714</v>
      </c>
      <c r="K51" s="93">
        <v>150</v>
      </c>
      <c r="L51" s="93">
        <v>150</v>
      </c>
      <c r="M51" s="65">
        <v>0</v>
      </c>
      <c r="N51" s="65">
        <v>0</v>
      </c>
      <c r="O51" s="90">
        <v>200</v>
      </c>
      <c r="P51" s="66">
        <v>1500</v>
      </c>
      <c r="Q51" s="67">
        <v>1.5</v>
      </c>
      <c r="R51" s="67">
        <v>2</v>
      </c>
      <c r="S51" s="63" t="s">
        <v>57</v>
      </c>
      <c r="T51" s="63">
        <v>147</v>
      </c>
      <c r="U51" s="61"/>
      <c r="V51" s="61">
        <v>143</v>
      </c>
      <c r="W51" s="85">
        <f t="shared" si="0"/>
        <v>-0.1428571428571388</v>
      </c>
      <c r="X51" s="62">
        <v>1.07</v>
      </c>
      <c r="Y51" s="84">
        <f t="shared" si="1"/>
        <v>1.4285714285713347E-3</v>
      </c>
    </row>
    <row r="52" spans="1:25" ht="15" x14ac:dyDescent="0.2">
      <c r="A52" s="61" t="s">
        <v>528</v>
      </c>
      <c r="B52" s="119">
        <f>33.3333333333333/2</f>
        <v>16.66666666666665</v>
      </c>
      <c r="C52" s="89">
        <v>0.5</v>
      </c>
      <c r="D52" s="89">
        <v>250</v>
      </c>
      <c r="E52" s="89">
        <v>200</v>
      </c>
      <c r="F52" s="72">
        <v>1</v>
      </c>
      <c r="G52" s="74">
        <v>0.18</v>
      </c>
      <c r="H52" s="72">
        <v>1.2</v>
      </c>
      <c r="I52" s="88">
        <v>0.2</v>
      </c>
      <c r="J52" s="88">
        <f t="shared" si="3"/>
        <v>0.2</v>
      </c>
      <c r="K52" s="93">
        <v>150</v>
      </c>
      <c r="L52" s="93">
        <v>150</v>
      </c>
      <c r="M52" s="71">
        <v>0</v>
      </c>
      <c r="N52" s="65">
        <v>0</v>
      </c>
      <c r="O52" s="90">
        <v>100</v>
      </c>
      <c r="P52" s="66">
        <v>1000</v>
      </c>
      <c r="Q52" s="67">
        <v>1.5</v>
      </c>
      <c r="R52" s="67">
        <v>2</v>
      </c>
      <c r="S52" s="63" t="s">
        <v>64</v>
      </c>
      <c r="T52" s="63">
        <v>148</v>
      </c>
      <c r="U52" s="61"/>
      <c r="V52" s="61">
        <v>33</v>
      </c>
      <c r="W52" s="85">
        <f t="shared" si="0"/>
        <v>-16.33333333333335</v>
      </c>
      <c r="X52" s="62">
        <v>0.2</v>
      </c>
      <c r="Y52" s="84">
        <f t="shared" si="1"/>
        <v>0</v>
      </c>
    </row>
    <row r="53" spans="1:25" x14ac:dyDescent="0.2">
      <c r="A53" s="69" t="s">
        <v>529</v>
      </c>
      <c r="B53" s="89">
        <v>142.85714285714286</v>
      </c>
      <c r="C53" s="89">
        <v>0.5</v>
      </c>
      <c r="D53" s="89">
        <v>245</v>
      </c>
      <c r="E53" s="89">
        <v>105</v>
      </c>
      <c r="F53" s="72">
        <v>0.5</v>
      </c>
      <c r="G53" s="74">
        <v>0.09</v>
      </c>
      <c r="H53" s="72">
        <v>0.9</v>
      </c>
      <c r="I53" s="88">
        <v>0.15</v>
      </c>
      <c r="J53" s="88">
        <f t="shared" si="3"/>
        <v>1.0714285714285714</v>
      </c>
      <c r="K53" s="93">
        <v>150</v>
      </c>
      <c r="L53" s="93">
        <v>150</v>
      </c>
      <c r="M53" s="65">
        <v>0</v>
      </c>
      <c r="N53" s="65">
        <v>0</v>
      </c>
      <c r="O53" s="90">
        <v>2</v>
      </c>
      <c r="P53" s="66">
        <v>50</v>
      </c>
      <c r="Q53" s="67">
        <v>1.5</v>
      </c>
      <c r="R53" s="67">
        <v>2</v>
      </c>
      <c r="S53" s="63" t="s">
        <v>57</v>
      </c>
      <c r="T53" s="63">
        <v>150</v>
      </c>
      <c r="U53" s="61"/>
      <c r="V53" s="61">
        <v>143</v>
      </c>
      <c r="W53" s="85">
        <f t="shared" si="0"/>
        <v>-0.1428571428571388</v>
      </c>
      <c r="X53" s="62">
        <v>1.07</v>
      </c>
      <c r="Y53" s="84">
        <f t="shared" si="1"/>
        <v>1.4285714285713347E-3</v>
      </c>
    </row>
    <row r="54" spans="1:25" x14ac:dyDescent="0.2">
      <c r="A54" s="69" t="s">
        <v>530</v>
      </c>
      <c r="B54" s="89">
        <v>142.85714285714286</v>
      </c>
      <c r="C54" s="89">
        <v>0.5</v>
      </c>
      <c r="D54" s="89">
        <v>245</v>
      </c>
      <c r="E54" s="89">
        <v>105</v>
      </c>
      <c r="F54" s="72">
        <v>0.5</v>
      </c>
      <c r="G54" s="74">
        <v>0.09</v>
      </c>
      <c r="H54" s="72">
        <v>1.4</v>
      </c>
      <c r="I54" s="88">
        <v>0.15</v>
      </c>
      <c r="J54" s="88">
        <f t="shared" si="3"/>
        <v>1.0714285714285714</v>
      </c>
      <c r="K54" s="93">
        <v>150</v>
      </c>
      <c r="L54" s="93">
        <v>150</v>
      </c>
      <c r="M54" s="65">
        <v>0</v>
      </c>
      <c r="N54" s="65">
        <v>0</v>
      </c>
      <c r="O54" s="90">
        <v>2</v>
      </c>
      <c r="P54" s="66">
        <v>200</v>
      </c>
      <c r="Q54" s="67">
        <v>1.5</v>
      </c>
      <c r="R54" s="67">
        <v>2</v>
      </c>
      <c r="S54" s="63" t="s">
        <v>57</v>
      </c>
      <c r="T54" s="63">
        <v>151</v>
      </c>
      <c r="U54" s="61"/>
      <c r="V54" s="61">
        <v>143</v>
      </c>
      <c r="W54" s="85">
        <f t="shared" si="0"/>
        <v>-0.1428571428571388</v>
      </c>
      <c r="X54" s="62">
        <v>1.07</v>
      </c>
      <c r="Y54" s="84">
        <f t="shared" si="1"/>
        <v>1.4285714285713347E-3</v>
      </c>
    </row>
    <row r="55" spans="1:25" x14ac:dyDescent="0.2">
      <c r="A55" s="61" t="s">
        <v>531</v>
      </c>
      <c r="B55" s="89">
        <v>33.333333333333336</v>
      </c>
      <c r="C55" s="89">
        <v>0.5</v>
      </c>
      <c r="D55" s="89">
        <v>250</v>
      </c>
      <c r="E55" s="89">
        <v>250</v>
      </c>
      <c r="F55" s="72">
        <v>0.5</v>
      </c>
      <c r="G55" s="74">
        <v>0.18</v>
      </c>
      <c r="H55" s="72">
        <v>1.2</v>
      </c>
      <c r="I55" s="88">
        <v>0.15</v>
      </c>
      <c r="J55" s="88">
        <f t="shared" si="3"/>
        <v>0.25</v>
      </c>
      <c r="K55" s="93">
        <v>150</v>
      </c>
      <c r="L55" s="93">
        <v>150</v>
      </c>
      <c r="M55" s="65">
        <v>0</v>
      </c>
      <c r="N55" s="65">
        <v>0</v>
      </c>
      <c r="O55" s="90">
        <v>50</v>
      </c>
      <c r="P55" s="66">
        <v>500</v>
      </c>
      <c r="Q55" s="67">
        <v>1.5</v>
      </c>
      <c r="R55" s="67">
        <v>2</v>
      </c>
      <c r="S55" s="63" t="s">
        <v>57</v>
      </c>
      <c r="T55" s="63">
        <v>152</v>
      </c>
      <c r="U55" s="61"/>
      <c r="V55" s="61">
        <v>33</v>
      </c>
      <c r="W55" s="85">
        <f t="shared" si="0"/>
        <v>0.3333333333333357</v>
      </c>
      <c r="X55" s="62">
        <v>0.25</v>
      </c>
      <c r="Y55" s="84">
        <f t="shared" si="1"/>
        <v>0</v>
      </c>
    </row>
    <row r="56" spans="1:25" x14ac:dyDescent="0.2">
      <c r="A56" s="61" t="s">
        <v>558</v>
      </c>
      <c r="B56" s="89">
        <v>33.333333333333336</v>
      </c>
      <c r="C56" s="89">
        <v>0.5</v>
      </c>
      <c r="D56" s="89">
        <v>250</v>
      </c>
      <c r="E56" s="89">
        <v>250</v>
      </c>
      <c r="F56" s="72">
        <v>0.5</v>
      </c>
      <c r="G56" s="74">
        <v>0.18</v>
      </c>
      <c r="H56" s="72">
        <v>0.5</v>
      </c>
      <c r="I56" s="88">
        <v>0.15</v>
      </c>
      <c r="J56" s="88">
        <f t="shared" ref="J56:J58" si="4">MAX(I56, ((B56/1000)*15*C56),0.15)</f>
        <v>0.25</v>
      </c>
      <c r="K56" s="93">
        <v>150</v>
      </c>
      <c r="L56" s="93">
        <v>150</v>
      </c>
      <c r="M56" s="65">
        <v>0</v>
      </c>
      <c r="N56" s="65">
        <v>0</v>
      </c>
      <c r="O56" s="90">
        <v>50</v>
      </c>
      <c r="P56" s="66">
        <v>500</v>
      </c>
      <c r="Q56" s="67">
        <v>1.5</v>
      </c>
      <c r="R56" s="67">
        <v>2</v>
      </c>
      <c r="S56" s="63" t="s">
        <v>57</v>
      </c>
      <c r="T56" s="63">
        <v>155</v>
      </c>
      <c r="U56" s="61"/>
      <c r="W56" s="85"/>
      <c r="Y56" s="84"/>
    </row>
    <row r="57" spans="1:25" x14ac:dyDescent="0.2">
      <c r="A57" s="61" t="s">
        <v>559</v>
      </c>
      <c r="B57" s="89">
        <v>33.333333333333336</v>
      </c>
      <c r="C57" s="89">
        <v>0.5</v>
      </c>
      <c r="D57" s="89">
        <v>250</v>
      </c>
      <c r="E57" s="89">
        <v>250</v>
      </c>
      <c r="F57" s="72">
        <v>0.5</v>
      </c>
      <c r="G57" s="74">
        <v>0.18</v>
      </c>
      <c r="H57" s="72">
        <v>1</v>
      </c>
      <c r="I57" s="88">
        <v>0.15</v>
      </c>
      <c r="J57" s="88">
        <f t="shared" si="4"/>
        <v>0.25</v>
      </c>
      <c r="K57" s="93">
        <v>150</v>
      </c>
      <c r="L57" s="93">
        <v>150</v>
      </c>
      <c r="M57" s="65">
        <v>0</v>
      </c>
      <c r="N57" s="65">
        <v>0</v>
      </c>
      <c r="O57" s="90">
        <v>50</v>
      </c>
      <c r="P57" s="66">
        <v>500</v>
      </c>
      <c r="Q57" s="67">
        <v>1.5</v>
      </c>
      <c r="R57" s="67">
        <v>2</v>
      </c>
      <c r="S57" s="63" t="s">
        <v>57</v>
      </c>
      <c r="T57" s="63">
        <v>156</v>
      </c>
      <c r="U57" s="61"/>
      <c r="W57" s="85"/>
      <c r="Y57" s="84"/>
    </row>
    <row r="58" spans="1:25" x14ac:dyDescent="0.2">
      <c r="A58" s="108" t="s">
        <v>566</v>
      </c>
      <c r="B58" s="109">
        <v>10</v>
      </c>
      <c r="C58" s="109">
        <v>0.5</v>
      </c>
      <c r="D58" s="109">
        <v>250</v>
      </c>
      <c r="E58" s="109">
        <v>200</v>
      </c>
      <c r="F58" s="110">
        <v>1.5</v>
      </c>
      <c r="G58" s="111">
        <v>0.18</v>
      </c>
      <c r="H58" s="110">
        <v>0.6</v>
      </c>
      <c r="I58" s="112">
        <v>0.15</v>
      </c>
      <c r="J58" s="112">
        <f t="shared" si="4"/>
        <v>0.15</v>
      </c>
      <c r="K58" s="113">
        <v>150</v>
      </c>
      <c r="L58" s="113">
        <v>150</v>
      </c>
      <c r="M58" s="114">
        <v>0</v>
      </c>
      <c r="N58" s="114">
        <v>0</v>
      </c>
      <c r="O58" s="115">
        <v>75</v>
      </c>
      <c r="P58" s="116">
        <v>500</v>
      </c>
      <c r="Q58" s="117">
        <v>1</v>
      </c>
      <c r="R58" s="117">
        <v>4</v>
      </c>
      <c r="S58" s="118" t="s">
        <v>60</v>
      </c>
      <c r="T58" s="118">
        <v>203</v>
      </c>
      <c r="U58" s="61"/>
      <c r="W58" s="85"/>
      <c r="Y58" s="84"/>
    </row>
    <row r="59" spans="1:25" x14ac:dyDescent="0.2">
      <c r="A59" s="75" t="s">
        <v>290</v>
      </c>
      <c r="B59" s="89">
        <v>0</v>
      </c>
      <c r="C59" s="89">
        <v>0.5</v>
      </c>
      <c r="D59" s="89">
        <v>250</v>
      </c>
      <c r="E59" s="89">
        <v>250</v>
      </c>
      <c r="F59" s="72">
        <v>0</v>
      </c>
      <c r="G59" s="74">
        <v>0</v>
      </c>
      <c r="H59" s="72">
        <v>0</v>
      </c>
      <c r="I59" s="88">
        <v>0</v>
      </c>
      <c r="J59" s="88">
        <v>0</v>
      </c>
      <c r="K59" s="93">
        <v>8760</v>
      </c>
      <c r="L59" s="93">
        <v>8760</v>
      </c>
      <c r="M59" s="65">
        <v>0</v>
      </c>
      <c r="N59" s="65">
        <v>0</v>
      </c>
      <c r="O59" s="90">
        <v>0</v>
      </c>
      <c r="P59" s="66">
        <v>0</v>
      </c>
      <c r="Q59" s="67">
        <v>0</v>
      </c>
      <c r="R59" s="67">
        <v>0</v>
      </c>
      <c r="S59" s="68" t="s">
        <v>288</v>
      </c>
      <c r="T59" s="63">
        <v>99</v>
      </c>
      <c r="U59" s="89" t="s">
        <v>549</v>
      </c>
      <c r="V59" s="61">
        <v>0</v>
      </c>
      <c r="W59" s="85">
        <f t="shared" si="0"/>
        <v>0</v>
      </c>
      <c r="X59" s="62">
        <v>0</v>
      </c>
      <c r="Y59" s="84">
        <f t="shared" si="1"/>
        <v>0</v>
      </c>
    </row>
    <row r="60" spans="1:25" x14ac:dyDescent="0.2">
      <c r="A60" s="69" t="s">
        <v>289</v>
      </c>
      <c r="B60" s="89">
        <v>0</v>
      </c>
      <c r="C60" s="89">
        <v>0.5</v>
      </c>
      <c r="D60" s="89">
        <v>250</v>
      </c>
      <c r="E60" s="89">
        <v>250</v>
      </c>
      <c r="F60" s="72">
        <v>0</v>
      </c>
      <c r="G60" s="74">
        <v>0</v>
      </c>
      <c r="H60" s="72">
        <v>0</v>
      </c>
      <c r="I60" s="88">
        <v>0</v>
      </c>
      <c r="J60" s="88">
        <v>0</v>
      </c>
      <c r="K60" s="93">
        <v>8760</v>
      </c>
      <c r="L60" s="93">
        <v>8760</v>
      </c>
      <c r="M60" s="65">
        <v>0</v>
      </c>
      <c r="N60" s="65">
        <v>0</v>
      </c>
      <c r="O60" s="90">
        <v>0</v>
      </c>
      <c r="P60" s="66">
        <v>0</v>
      </c>
      <c r="Q60" s="67">
        <v>0</v>
      </c>
      <c r="R60" s="67">
        <v>0</v>
      </c>
      <c r="S60" s="68" t="s">
        <v>288</v>
      </c>
      <c r="T60" s="63">
        <v>98</v>
      </c>
      <c r="U60" s="89" t="s">
        <v>549</v>
      </c>
      <c r="V60" s="61">
        <v>0</v>
      </c>
      <c r="W60" s="85">
        <f t="shared" si="0"/>
        <v>0</v>
      </c>
      <c r="X60" s="62">
        <v>0</v>
      </c>
      <c r="Y60" s="84">
        <f t="shared" si="1"/>
        <v>0</v>
      </c>
    </row>
    <row r="61" spans="1:25" x14ac:dyDescent="0.2">
      <c r="A61" s="69" t="s">
        <v>68</v>
      </c>
      <c r="B61" s="89">
        <v>10</v>
      </c>
      <c r="C61" s="89">
        <v>0.5</v>
      </c>
      <c r="D61" s="89">
        <v>250</v>
      </c>
      <c r="E61" s="89">
        <v>200</v>
      </c>
      <c r="F61" s="72">
        <v>1.5</v>
      </c>
      <c r="G61" s="74">
        <v>0.18</v>
      </c>
      <c r="H61" s="72">
        <v>1.2</v>
      </c>
      <c r="I61" s="88">
        <v>0.15</v>
      </c>
      <c r="J61" s="88">
        <f t="shared" si="3"/>
        <v>0.15</v>
      </c>
      <c r="K61" s="93">
        <v>150</v>
      </c>
      <c r="L61" s="93">
        <v>150</v>
      </c>
      <c r="M61" s="65">
        <v>0</v>
      </c>
      <c r="N61" s="65">
        <v>0</v>
      </c>
      <c r="O61" s="90">
        <v>300</v>
      </c>
      <c r="P61" s="66">
        <v>300</v>
      </c>
      <c r="Q61" s="67">
        <v>1.5</v>
      </c>
      <c r="R61" s="67">
        <v>2</v>
      </c>
      <c r="S61" s="63" t="s">
        <v>60</v>
      </c>
      <c r="T61" s="63">
        <v>153</v>
      </c>
      <c r="U61" s="61"/>
      <c r="V61" s="61">
        <v>10</v>
      </c>
      <c r="W61" s="85">
        <f t="shared" si="0"/>
        <v>0</v>
      </c>
      <c r="X61" s="62">
        <v>0.15</v>
      </c>
      <c r="Y61" s="84">
        <f t="shared" si="1"/>
        <v>0</v>
      </c>
    </row>
    <row r="62" spans="1:25" x14ac:dyDescent="0.2">
      <c r="A62" s="61" t="s">
        <v>18</v>
      </c>
      <c r="B62" s="89">
        <v>66.666666666666671</v>
      </c>
      <c r="C62" s="89">
        <v>0.5</v>
      </c>
      <c r="D62" s="89">
        <v>250</v>
      </c>
      <c r="E62" s="89">
        <v>250</v>
      </c>
      <c r="F62" s="72">
        <v>0.5</v>
      </c>
      <c r="G62" s="74">
        <v>0.18</v>
      </c>
      <c r="H62" s="72">
        <v>0.8</v>
      </c>
      <c r="I62" s="88">
        <v>0.15</v>
      </c>
      <c r="J62" s="88">
        <f t="shared" si="3"/>
        <v>0.5</v>
      </c>
      <c r="K62" s="93">
        <v>150</v>
      </c>
      <c r="L62" s="93">
        <v>150</v>
      </c>
      <c r="M62" s="65">
        <v>0</v>
      </c>
      <c r="N62" s="65">
        <v>0</v>
      </c>
      <c r="O62" s="90">
        <v>300</v>
      </c>
      <c r="P62" s="66">
        <v>300</v>
      </c>
      <c r="Q62" s="67">
        <v>1.5</v>
      </c>
      <c r="R62" s="67">
        <v>2</v>
      </c>
      <c r="S62" s="63" t="s">
        <v>60</v>
      </c>
      <c r="T62" s="63">
        <v>154</v>
      </c>
      <c r="U62" s="89" t="s">
        <v>543</v>
      </c>
      <c r="V62" s="61">
        <v>10</v>
      </c>
      <c r="W62" s="85">
        <f t="shared" si="0"/>
        <v>56.666666666666671</v>
      </c>
      <c r="X62" s="62">
        <v>0.15</v>
      </c>
      <c r="Y62" s="84">
        <f t="shared" si="1"/>
        <v>0.35</v>
      </c>
    </row>
    <row r="63" spans="1:25" x14ac:dyDescent="0.2">
      <c r="A63" s="89" t="s">
        <v>571</v>
      </c>
      <c r="B63" s="89">
        <v>10</v>
      </c>
      <c r="C63" s="89">
        <v>0.5</v>
      </c>
      <c r="D63" s="89">
        <v>250</v>
      </c>
      <c r="E63" s="89">
        <v>200</v>
      </c>
      <c r="F63" s="72">
        <v>1.5</v>
      </c>
      <c r="G63" s="74">
        <v>0.18</v>
      </c>
      <c r="H63" s="72">
        <v>0.5</v>
      </c>
      <c r="I63" s="88">
        <v>0.15</v>
      </c>
      <c r="J63" s="88">
        <f t="shared" si="3"/>
        <v>0.15</v>
      </c>
      <c r="K63" s="93">
        <v>150</v>
      </c>
      <c r="L63" s="93">
        <v>150</v>
      </c>
      <c r="M63" s="65">
        <v>0</v>
      </c>
      <c r="N63" s="65">
        <v>0</v>
      </c>
      <c r="O63" s="90">
        <v>75</v>
      </c>
      <c r="P63" s="66">
        <v>500</v>
      </c>
      <c r="Q63" s="67">
        <v>1</v>
      </c>
      <c r="R63" s="67">
        <v>4</v>
      </c>
      <c r="S63" s="63" t="s">
        <v>60</v>
      </c>
      <c r="T63" s="63">
        <v>157</v>
      </c>
      <c r="U63" s="89" t="s">
        <v>570</v>
      </c>
      <c r="V63" s="61">
        <v>10</v>
      </c>
      <c r="W63" s="85">
        <f t="shared" si="0"/>
        <v>0</v>
      </c>
      <c r="X63" s="62">
        <v>0.15</v>
      </c>
      <c r="Y63" s="84">
        <f t="shared" si="1"/>
        <v>0</v>
      </c>
    </row>
    <row r="64" spans="1:25" x14ac:dyDescent="0.2">
      <c r="O64" s="63"/>
      <c r="P64" s="63"/>
      <c r="Q64" s="63"/>
      <c r="R64" s="63"/>
    </row>
    <row r="65" spans="2:15" x14ac:dyDescent="0.2">
      <c r="O65" s="61" t="s">
        <v>65</v>
      </c>
    </row>
    <row r="66" spans="2:15" x14ac:dyDescent="0.2">
      <c r="B66" s="61" t="s">
        <v>86</v>
      </c>
      <c r="D66" s="61" t="s">
        <v>87</v>
      </c>
    </row>
    <row r="68" spans="2:15" x14ac:dyDescent="0.2">
      <c r="B68" s="69" t="s">
        <v>73</v>
      </c>
      <c r="C68" s="69"/>
      <c r="D68" s="69" t="s">
        <v>74</v>
      </c>
    </row>
    <row r="69" spans="2:15" x14ac:dyDescent="0.2">
      <c r="B69" s="69" t="s">
        <v>75</v>
      </c>
      <c r="C69" s="69"/>
      <c r="D69" s="61" t="s">
        <v>76</v>
      </c>
    </row>
    <row r="70" spans="2:15" x14ac:dyDescent="0.2">
      <c r="B70" s="61" t="s">
        <v>65</v>
      </c>
    </row>
    <row r="71" spans="2:15" x14ac:dyDescent="0.2">
      <c r="B71" s="61" t="s">
        <v>65</v>
      </c>
    </row>
    <row r="72" spans="2:15" x14ac:dyDescent="0.2">
      <c r="B72" s="76"/>
      <c r="C72" s="76"/>
    </row>
  </sheetData>
  <autoFilter ref="A2:Y2" xr:uid="{00000000-0009-0000-0000-000001000000}"/>
  <sortState ref="A30:O31">
    <sortCondition ref="A30:A31"/>
  </sortState>
  <mergeCells count="1">
    <mergeCell ref="O1:P1"/>
  </mergeCells>
  <phoneticPr fontId="9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90"/>
  <sheetViews>
    <sheetView zoomScale="85" zoomScaleNormal="85" workbookViewId="0">
      <pane xSplit="2" ySplit="4" topLeftCell="AC47" activePane="bottomRight" state="frozen"/>
      <selection pane="topRight" activeCell="C1" sqref="C1"/>
      <selection pane="bottomLeft" activeCell="A5" sqref="A5"/>
      <selection pane="bottomRight" activeCell="B65" sqref="B65"/>
    </sheetView>
  </sheetViews>
  <sheetFormatPr defaultColWidth="9.140625" defaultRowHeight="14.25" x14ac:dyDescent="0.2"/>
  <cols>
    <col min="1" max="1" width="3.140625" style="30" customWidth="1"/>
    <col min="2" max="2" width="71.5703125" style="31" customWidth="1"/>
    <col min="3" max="19" width="19.7109375" style="31" customWidth="1"/>
    <col min="20" max="20" width="25.7109375" style="31" customWidth="1"/>
    <col min="21" max="21" width="34" style="31" customWidth="1"/>
    <col min="22" max="22" width="33.140625" style="31" customWidth="1"/>
    <col min="23" max="23" width="29.42578125" style="31" customWidth="1"/>
    <col min="24" max="24" width="26.42578125" style="31" customWidth="1"/>
    <col min="25" max="27" width="36.7109375" style="31" customWidth="1"/>
    <col min="28" max="28" width="31.28515625" style="31" customWidth="1"/>
    <col min="29" max="29" width="31.85546875" style="31" bestFit="1" customWidth="1"/>
    <col min="30" max="30" width="32" style="31" bestFit="1" customWidth="1"/>
    <col min="31" max="31" width="33.28515625" style="31" customWidth="1"/>
    <col min="32" max="32" width="31.140625" style="31" customWidth="1"/>
    <col min="33" max="33" width="56.85546875" style="31" customWidth="1"/>
    <col min="34" max="34" width="15.42578125" style="31" bestFit="1" customWidth="1"/>
    <col min="35" max="35" width="2.42578125" style="31" customWidth="1"/>
    <col min="36" max="36" width="9.140625" style="31"/>
    <col min="37" max="16384" width="9.140625" style="30"/>
  </cols>
  <sheetData>
    <row r="1" spans="1:35" ht="15" x14ac:dyDescent="0.2">
      <c r="A1" s="34" t="s">
        <v>560</v>
      </c>
    </row>
    <row r="2" spans="1:35" x14ac:dyDescent="0.2">
      <c r="A2" s="30" t="s">
        <v>274</v>
      </c>
    </row>
    <row r="3" spans="1:35" s="33" customFormat="1" ht="15" customHeight="1" x14ac:dyDescent="0.2">
      <c r="B3" s="33" t="s">
        <v>144</v>
      </c>
      <c r="C3" s="33" t="s">
        <v>128</v>
      </c>
      <c r="D3" s="33" t="s">
        <v>544</v>
      </c>
      <c r="E3" s="33" t="s">
        <v>127</v>
      </c>
      <c r="F3" s="33" t="s">
        <v>126</v>
      </c>
      <c r="G3" s="33" t="s">
        <v>125</v>
      </c>
      <c r="H3" s="33" t="s">
        <v>124</v>
      </c>
      <c r="I3" s="33" t="s">
        <v>123</v>
      </c>
      <c r="J3" s="33" t="s">
        <v>561</v>
      </c>
      <c r="K3" s="33" t="s">
        <v>562</v>
      </c>
      <c r="L3" s="33" t="s">
        <v>556</v>
      </c>
      <c r="M3" s="33" t="s">
        <v>557</v>
      </c>
      <c r="N3" s="33" t="s">
        <v>283</v>
      </c>
      <c r="O3" s="33" t="s">
        <v>122</v>
      </c>
      <c r="P3" s="33" t="s">
        <v>299</v>
      </c>
      <c r="Q3" s="33" t="s">
        <v>300</v>
      </c>
      <c r="R3" s="33" t="s">
        <v>301</v>
      </c>
      <c r="S3" s="33" t="s">
        <v>302</v>
      </c>
      <c r="T3" s="33" t="s">
        <v>275</v>
      </c>
      <c r="U3" s="33" t="s">
        <v>121</v>
      </c>
      <c r="V3" s="33" t="s">
        <v>120</v>
      </c>
      <c r="W3" s="33" t="s">
        <v>119</v>
      </c>
      <c r="X3" s="33" t="s">
        <v>277</v>
      </c>
      <c r="Y3" s="94" t="s">
        <v>284</v>
      </c>
      <c r="Z3" s="94" t="s">
        <v>117</v>
      </c>
      <c r="AA3" s="95" t="s">
        <v>116</v>
      </c>
      <c r="AB3" s="95" t="s">
        <v>115</v>
      </c>
      <c r="AC3" s="95" t="s">
        <v>114</v>
      </c>
      <c r="AD3" s="95" t="s">
        <v>113</v>
      </c>
      <c r="AE3" s="94" t="s">
        <v>132</v>
      </c>
      <c r="AF3" s="94" t="s">
        <v>133</v>
      </c>
      <c r="AG3" s="33" t="s">
        <v>138</v>
      </c>
      <c r="AH3" s="33" t="s">
        <v>563</v>
      </c>
      <c r="AI3" s="31" t="s">
        <v>282</v>
      </c>
    </row>
    <row r="4" spans="1:35" s="32" customFormat="1" ht="15" customHeight="1" x14ac:dyDescent="0.2">
      <c r="B4" s="32" t="s">
        <v>112</v>
      </c>
      <c r="C4" s="32" t="s">
        <v>52</v>
      </c>
      <c r="E4" s="32" t="s">
        <v>111</v>
      </c>
      <c r="F4" s="32" t="s">
        <v>111</v>
      </c>
      <c r="G4" s="32" t="s">
        <v>79</v>
      </c>
      <c r="H4" s="32" t="s">
        <v>137</v>
      </c>
      <c r="I4" s="32" t="s">
        <v>19</v>
      </c>
      <c r="J4" s="32" t="s">
        <v>53</v>
      </c>
      <c r="K4" s="32" t="s">
        <v>53</v>
      </c>
      <c r="L4" s="32" t="s">
        <v>553</v>
      </c>
      <c r="M4" s="32" t="s">
        <v>553</v>
      </c>
      <c r="N4" s="32" t="s">
        <v>72</v>
      </c>
      <c r="O4" s="32" t="s">
        <v>70</v>
      </c>
      <c r="P4" s="32" t="s">
        <v>110</v>
      </c>
      <c r="Q4" s="32" t="s">
        <v>110</v>
      </c>
      <c r="U4" s="32" t="s">
        <v>145</v>
      </c>
      <c r="V4" s="32" t="s">
        <v>146</v>
      </c>
      <c r="W4" s="32" t="s">
        <v>147</v>
      </c>
      <c r="X4" s="32" t="s">
        <v>148</v>
      </c>
      <c r="Y4" s="32" t="s">
        <v>285</v>
      </c>
      <c r="Z4" s="32" t="s">
        <v>109</v>
      </c>
      <c r="AA4" s="32" t="s">
        <v>108</v>
      </c>
      <c r="AB4" s="32" t="s">
        <v>107</v>
      </c>
      <c r="AC4" s="32" t="s">
        <v>106</v>
      </c>
      <c r="AD4" s="32" t="s">
        <v>105</v>
      </c>
      <c r="AE4" s="32" t="s">
        <v>131</v>
      </c>
      <c r="AF4" s="32" t="s">
        <v>134</v>
      </c>
      <c r="AG4" s="32" t="s">
        <v>139</v>
      </c>
      <c r="AI4" s="31" t="s">
        <v>282</v>
      </c>
    </row>
    <row r="5" spans="1:35" x14ac:dyDescent="0.2">
      <c r="B5" s="31" t="str">
        <f>TRIM(LEFT('Area Category Method'!$A3,IF(ISNUMBER(FIND(" (Note",'Area Category Method'!$A3,1)),FIND(" (Note",'Area Category Method'!$A3,1),99)))</f>
        <v>Auditorium Area</v>
      </c>
      <c r="C5" s="31">
        <f>ROUND('Area Category Method'!B3,2)</f>
        <v>142.86000000000001</v>
      </c>
      <c r="D5" s="31">
        <f>'Area Category Method'!C3</f>
        <v>0.5</v>
      </c>
      <c r="E5" s="31">
        <f>'Area Category Method'!D3</f>
        <v>245</v>
      </c>
      <c r="F5" s="31">
        <f>'Area Category Method'!E3</f>
        <v>105</v>
      </c>
      <c r="G5" s="31">
        <f>'Area Category Method'!F3</f>
        <v>1</v>
      </c>
      <c r="H5" s="31">
        <f>'Area Category Method'!G3</f>
        <v>0.09</v>
      </c>
      <c r="I5" s="31">
        <f>'Area Category Method'!H3</f>
        <v>1.4</v>
      </c>
      <c r="J5" s="31">
        <f>'Area Category Method'!I3</f>
        <v>0.15</v>
      </c>
      <c r="K5" s="31">
        <f>'Area Category Method'!J3</f>
        <v>1.0714285714285714</v>
      </c>
      <c r="L5" s="31">
        <f>'Area Category Method'!K3</f>
        <v>150</v>
      </c>
      <c r="M5" s="31">
        <f>'Area Category Method'!L3</f>
        <v>150</v>
      </c>
      <c r="N5" s="31">
        <f>'Area Category Method'!M3</f>
        <v>0</v>
      </c>
      <c r="O5" s="31">
        <f>'Area Category Method'!N3</f>
        <v>0</v>
      </c>
      <c r="P5" s="31">
        <f>'Area Category Method'!O3</f>
        <v>50</v>
      </c>
      <c r="Q5" s="31">
        <f>'Area Category Method'!P3</f>
        <v>1000</v>
      </c>
      <c r="R5" s="31">
        <f>'Area Category Method'!Q3</f>
        <v>1.5</v>
      </c>
      <c r="S5" s="31">
        <f>'Area Category Method'!R3</f>
        <v>2</v>
      </c>
      <c r="T5" s="31" t="str">
        <f>'Area Category Method'!S3</f>
        <v>Assembly</v>
      </c>
      <c r="U5" s="31" t="str">
        <f>'Area Category Method'!$S3&amp;U$90</f>
        <v>AssemblyOccupancy</v>
      </c>
      <c r="V5" s="31" t="str">
        <f>'Area Category Method'!$S3&amp;V$90</f>
        <v>AssemblyReceptacle</v>
      </c>
      <c r="W5" s="31" t="str">
        <f>'Area Category Method'!$S3&amp;W$90</f>
        <v>AssemblyServiceHotWater</v>
      </c>
      <c r="X5" s="31" t="str">
        <f>'Area Category Method'!$S3&amp;X$90</f>
        <v>AssemblyLights</v>
      </c>
      <c r="Y5" s="31" t="str">
        <f>'Area Category Method'!$S3&amp;Y$90</f>
        <v>AssemblyGasEquip</v>
      </c>
      <c r="Z5" s="31" t="str">
        <f>'Area Category Method'!$S3&amp;Z$90</f>
        <v>AssemblyRefrigeration</v>
      </c>
      <c r="AA5" s="31" t="str">
        <f>'Area Category Method'!$S3&amp;AA$90</f>
        <v>AssemblyInfiltration</v>
      </c>
      <c r="AB5" s="31" t="str">
        <f>'Area Category Method'!$S3&amp;AB$90</f>
        <v>AssemblyHVACAvail</v>
      </c>
      <c r="AC5" s="31" t="str">
        <f>'Area Category Method'!$S3&amp;AC$90</f>
        <v>AssemblyHtgSetpt</v>
      </c>
      <c r="AD5" s="31" t="str">
        <f>'Area Category Method'!$S3&amp;AD$90</f>
        <v>AssemblyClgSetpt</v>
      </c>
      <c r="AE5" s="31" t="str">
        <f>'Area Category Method'!$S3&amp;AE$90</f>
        <v>AssemblyElevator</v>
      </c>
      <c r="AF5" s="31" t="str">
        <f>'Area Category Method'!$S3&amp;AF$90</f>
        <v>AssemblyEscalator</v>
      </c>
      <c r="AG5" s="31" t="str">
        <f>'Area Category Method'!$S3&amp;AG$90</f>
        <v>AssemblyWtrHtrSetpt</v>
      </c>
      <c r="AH5" s="31">
        <f>'Area Category Method'!T3</f>
        <v>101</v>
      </c>
      <c r="AI5" s="31" t="s">
        <v>282</v>
      </c>
    </row>
    <row r="6" spans="1:35" x14ac:dyDescent="0.2">
      <c r="B6" s="31" t="str">
        <f>TRIM(LEFT('Area Category Method'!$A4,IF(ISNUMBER(FIND(" (Note",'Area Category Method'!$A4,1)),FIND(" (Note",'Area Category Method'!$A4,1),99)))</f>
        <v>Auto Repair Area</v>
      </c>
      <c r="C6" s="31">
        <f>ROUND('Area Category Method'!B4,2)</f>
        <v>10</v>
      </c>
      <c r="D6" s="31">
        <f>'Area Category Method'!C4</f>
        <v>0.5</v>
      </c>
      <c r="E6" s="31">
        <f>'Area Category Method'!D4</f>
        <v>275</v>
      </c>
      <c r="F6" s="31">
        <f>'Area Category Method'!E4</f>
        <v>475</v>
      </c>
      <c r="G6" s="31">
        <f>'Area Category Method'!F4</f>
        <v>1</v>
      </c>
      <c r="H6" s="31">
        <f>'Area Category Method'!G4</f>
        <v>0.18</v>
      </c>
      <c r="I6" s="31">
        <f>'Area Category Method'!H4</f>
        <v>0.9</v>
      </c>
      <c r="J6" s="31">
        <f>'Area Category Method'!I4</f>
        <v>1.5</v>
      </c>
      <c r="K6" s="31">
        <f>'Area Category Method'!J4</f>
        <v>1.5</v>
      </c>
      <c r="L6" s="31">
        <f>'Area Category Method'!K4</f>
        <v>150</v>
      </c>
      <c r="M6" s="31">
        <f>'Area Category Method'!L4</f>
        <v>150</v>
      </c>
      <c r="N6" s="31">
        <f>'Area Category Method'!M4</f>
        <v>0.75063999999999997</v>
      </c>
      <c r="O6" s="31">
        <f>'Area Category Method'!N4</f>
        <v>0</v>
      </c>
      <c r="P6" s="31">
        <f>'Area Category Method'!O4</f>
        <v>200</v>
      </c>
      <c r="Q6" s="31">
        <f>'Area Category Method'!P4</f>
        <v>1500</v>
      </c>
      <c r="R6" s="31">
        <f>'Area Category Method'!Q4</f>
        <v>1.5</v>
      </c>
      <c r="S6" s="31">
        <f>'Area Category Method'!R4</f>
        <v>2</v>
      </c>
      <c r="T6" s="31" t="str">
        <f>'Area Category Method'!S4</f>
        <v>Manufacturing</v>
      </c>
      <c r="U6" s="31" t="str">
        <f>'Area Category Method'!$S4&amp;U$90</f>
        <v>ManufacturingOccupancy</v>
      </c>
      <c r="V6" s="31" t="str">
        <f>'Area Category Method'!$S4&amp;V$90</f>
        <v>ManufacturingReceptacle</v>
      </c>
      <c r="W6" s="31" t="str">
        <f>'Area Category Method'!$S4&amp;W$90</f>
        <v>ManufacturingServiceHotWater</v>
      </c>
      <c r="X6" s="31" t="str">
        <f>'Area Category Method'!$S4&amp;X$90</f>
        <v>ManufacturingLights</v>
      </c>
      <c r="Y6" s="31" t="str">
        <f>'Area Category Method'!$S4&amp;Y$90</f>
        <v>ManufacturingGasEquip</v>
      </c>
      <c r="Z6" s="31" t="str">
        <f>'Area Category Method'!$S4&amp;Z$90</f>
        <v>ManufacturingRefrigeration</v>
      </c>
      <c r="AA6" s="31" t="str">
        <f>'Area Category Method'!$S4&amp;AA$90</f>
        <v>ManufacturingInfiltration</v>
      </c>
      <c r="AB6" s="31" t="str">
        <f>'Area Category Method'!$S4&amp;AB$90</f>
        <v>ManufacturingHVACAvail</v>
      </c>
      <c r="AC6" s="31" t="str">
        <f>'Area Category Method'!$S4&amp;AC$90</f>
        <v>ManufacturingHtgSetpt</v>
      </c>
      <c r="AD6" s="31" t="str">
        <f>'Area Category Method'!$S4&amp;AD$90</f>
        <v>ManufacturingClgSetpt</v>
      </c>
      <c r="AE6" s="31" t="str">
        <f>'Area Category Method'!$S4&amp;AE$90</f>
        <v>ManufacturingElevator</v>
      </c>
      <c r="AF6" s="31" t="str">
        <f>'Area Category Method'!$S4&amp;AF$90</f>
        <v>ManufacturingEscalator</v>
      </c>
      <c r="AG6" s="31" t="str">
        <f>'Area Category Method'!$S4&amp;AG$90</f>
        <v>ManufacturingWtrHtrSetpt</v>
      </c>
      <c r="AH6" s="31">
        <f>'Area Category Method'!T4</f>
        <v>102</v>
      </c>
      <c r="AI6" s="31" t="s">
        <v>282</v>
      </c>
    </row>
    <row r="7" spans="1:35" x14ac:dyDescent="0.2">
      <c r="B7" s="31" t="str">
        <f>TRIM(LEFT('Area Category Method'!$A5,IF(ISNUMBER(FIND(" (Note",'Area Category Method'!$A5,1)),FIND(" (Note",'Area Category Method'!$A5,1),99)))</f>
        <v>Bar, Cocktail Lounge and Casino Areas</v>
      </c>
      <c r="C7" s="31">
        <f>ROUND('Area Category Method'!B5,2)</f>
        <v>66.67</v>
      </c>
      <c r="D7" s="31">
        <f>'Area Category Method'!C5</f>
        <v>0.5</v>
      </c>
      <c r="E7" s="31">
        <f>'Area Category Method'!D5</f>
        <v>275</v>
      </c>
      <c r="F7" s="31">
        <f>'Area Category Method'!E5</f>
        <v>275</v>
      </c>
      <c r="G7" s="31">
        <f>'Area Category Method'!F5</f>
        <v>1</v>
      </c>
      <c r="H7" s="31">
        <f>'Area Category Method'!G5</f>
        <v>0.18</v>
      </c>
      <c r="I7" s="31">
        <f>'Area Category Method'!H5</f>
        <v>1.1000000000000001</v>
      </c>
      <c r="J7" s="31">
        <f>'Area Category Method'!I5</f>
        <v>0.2</v>
      </c>
      <c r="K7" s="31">
        <f>'Area Category Method'!J5</f>
        <v>0.5</v>
      </c>
      <c r="L7" s="31">
        <f>'Area Category Method'!K5</f>
        <v>150</v>
      </c>
      <c r="M7" s="31">
        <f>'Area Category Method'!L5</f>
        <v>150</v>
      </c>
      <c r="N7" s="31">
        <f>'Area Category Method'!M5</f>
        <v>0</v>
      </c>
      <c r="O7" s="31">
        <f>'Area Category Method'!N5</f>
        <v>1.1200000000000001</v>
      </c>
      <c r="P7" s="31">
        <f>'Area Category Method'!O5</f>
        <v>50</v>
      </c>
      <c r="Q7" s="31">
        <f>'Area Category Method'!P5</f>
        <v>200</v>
      </c>
      <c r="R7" s="31">
        <f>'Area Category Method'!Q5</f>
        <v>1.5</v>
      </c>
      <c r="S7" s="31">
        <f>'Area Category Method'!R5</f>
        <v>2</v>
      </c>
      <c r="T7" s="31" t="str">
        <f>'Area Category Method'!S5</f>
        <v>Restaurant</v>
      </c>
      <c r="U7" s="31" t="str">
        <f>'Area Category Method'!$S5&amp;U$90</f>
        <v>RestaurantOccupancy</v>
      </c>
      <c r="V7" s="31" t="str">
        <f>'Area Category Method'!$S5&amp;V$90</f>
        <v>RestaurantReceptacle</v>
      </c>
      <c r="W7" s="31" t="str">
        <f>'Area Category Method'!$S5&amp;W$90</f>
        <v>RestaurantServiceHotWater</v>
      </c>
      <c r="X7" s="31" t="str">
        <f>'Area Category Method'!$S5&amp;X$90</f>
        <v>RestaurantLights</v>
      </c>
      <c r="Y7" s="31" t="str">
        <f>'Area Category Method'!$S5&amp;Y$90</f>
        <v>RestaurantGasEquip</v>
      </c>
      <c r="Z7" s="31" t="str">
        <f>'Area Category Method'!$S5&amp;Z$90</f>
        <v>RestaurantRefrigeration</v>
      </c>
      <c r="AA7" s="31" t="str">
        <f>'Area Category Method'!$S5&amp;AA$90</f>
        <v>RestaurantInfiltration</v>
      </c>
      <c r="AB7" s="31" t="str">
        <f>'Area Category Method'!$S5&amp;AB$90</f>
        <v>RestaurantHVACAvail</v>
      </c>
      <c r="AC7" s="31" t="str">
        <f>'Area Category Method'!$S5&amp;AC$90</f>
        <v>RestaurantHtgSetpt</v>
      </c>
      <c r="AD7" s="31" t="str">
        <f>'Area Category Method'!$S5&amp;AD$90</f>
        <v>RestaurantClgSetpt</v>
      </c>
      <c r="AE7" s="31" t="str">
        <f>'Area Category Method'!$S5&amp;AE$90</f>
        <v>RestaurantElevator</v>
      </c>
      <c r="AF7" s="31" t="str">
        <f>'Area Category Method'!$S5&amp;AF$90</f>
        <v>RestaurantEscalator</v>
      </c>
      <c r="AG7" s="31" t="str">
        <f>'Area Category Method'!$S5&amp;AG$90</f>
        <v>RestaurantWtrHtrSetpt</v>
      </c>
      <c r="AH7" s="31">
        <f>'Area Category Method'!T5</f>
        <v>103</v>
      </c>
      <c r="AI7" s="31" t="s">
        <v>282</v>
      </c>
    </row>
    <row r="8" spans="1:35" x14ac:dyDescent="0.2">
      <c r="B8" s="31" t="str">
        <f>TRIM(LEFT('Area Category Method'!$A6,IF(ISNUMBER(FIND(" (Note",'Area Category Method'!$A6,1)),FIND(" (Note",'Area Category Method'!$A6,1),99)))</f>
        <v>Beauty Salon Area</v>
      </c>
      <c r="C8" s="31">
        <f>ROUND('Area Category Method'!B6,2)</f>
        <v>10</v>
      </c>
      <c r="D8" s="31">
        <f>'Area Category Method'!C6</f>
        <v>0.5</v>
      </c>
      <c r="E8" s="31">
        <f>'Area Category Method'!D6</f>
        <v>250</v>
      </c>
      <c r="F8" s="31">
        <f>'Area Category Method'!E6</f>
        <v>200</v>
      </c>
      <c r="G8" s="31">
        <f>'Area Category Method'!F6</f>
        <v>2</v>
      </c>
      <c r="H8" s="31">
        <f>'Area Category Method'!G6</f>
        <v>0.18</v>
      </c>
      <c r="I8" s="31">
        <f>'Area Category Method'!H6</f>
        <v>1.7</v>
      </c>
      <c r="J8" s="31">
        <f>'Area Category Method'!I6</f>
        <v>0.4</v>
      </c>
      <c r="K8" s="31">
        <f>'Area Category Method'!J6</f>
        <v>0.4</v>
      </c>
      <c r="L8" s="31">
        <f>'Area Category Method'!K6</f>
        <v>150</v>
      </c>
      <c r="M8" s="31">
        <f>'Area Category Method'!L6</f>
        <v>150</v>
      </c>
      <c r="N8" s="31">
        <f>'Area Category Method'!M6</f>
        <v>0</v>
      </c>
      <c r="O8" s="31">
        <f>'Area Category Method'!N6</f>
        <v>0</v>
      </c>
      <c r="P8" s="31">
        <f>'Area Category Method'!O6</f>
        <v>500</v>
      </c>
      <c r="Q8" s="31">
        <f>'Area Category Method'!P6</f>
        <v>500</v>
      </c>
      <c r="R8" s="31">
        <f>'Area Category Method'!Q6</f>
        <v>1.5</v>
      </c>
      <c r="S8" s="31">
        <f>'Area Category Method'!R6</f>
        <v>2</v>
      </c>
      <c r="T8" s="31" t="str">
        <f>'Area Category Method'!S6</f>
        <v>Retail</v>
      </c>
      <c r="U8" s="31" t="str">
        <f>'Area Category Method'!$S6&amp;U$90</f>
        <v>RetailOccupancy</v>
      </c>
      <c r="V8" s="31" t="str">
        <f>'Area Category Method'!$S6&amp;V$90</f>
        <v>RetailReceptacle</v>
      </c>
      <c r="W8" s="31" t="str">
        <f>'Area Category Method'!$S6&amp;W$90</f>
        <v>RetailServiceHotWater</v>
      </c>
      <c r="X8" s="31" t="str">
        <f>'Area Category Method'!$S6&amp;X$90</f>
        <v>RetailLights</v>
      </c>
      <c r="Y8" s="31" t="str">
        <f>'Area Category Method'!$S6&amp;Y$90</f>
        <v>RetailGasEquip</v>
      </c>
      <c r="Z8" s="31" t="str">
        <f>'Area Category Method'!$S6&amp;Z$90</f>
        <v>RetailRefrigeration</v>
      </c>
      <c r="AA8" s="31" t="str">
        <f>'Area Category Method'!$S6&amp;AA$90</f>
        <v>RetailInfiltration</v>
      </c>
      <c r="AB8" s="31" t="str">
        <f>'Area Category Method'!$S6&amp;AB$90</f>
        <v>RetailHVACAvail</v>
      </c>
      <c r="AC8" s="31" t="str">
        <f>'Area Category Method'!$S6&amp;AC$90</f>
        <v>RetailHtgSetpt</v>
      </c>
      <c r="AD8" s="31" t="str">
        <f>'Area Category Method'!$S6&amp;AD$90</f>
        <v>RetailClgSetpt</v>
      </c>
      <c r="AE8" s="31" t="str">
        <f>'Area Category Method'!$S6&amp;AE$90</f>
        <v>RetailElevator</v>
      </c>
      <c r="AF8" s="31" t="str">
        <f>'Area Category Method'!$S6&amp;AF$90</f>
        <v>RetailEscalator</v>
      </c>
      <c r="AG8" s="31" t="str">
        <f>'Area Category Method'!$S6&amp;AG$90</f>
        <v>RetailWtrHtrSetpt</v>
      </c>
      <c r="AH8" s="31">
        <f>'Area Category Method'!T6</f>
        <v>104</v>
      </c>
      <c r="AI8" s="31" t="s">
        <v>282</v>
      </c>
    </row>
    <row r="9" spans="1:35" x14ac:dyDescent="0.2">
      <c r="B9" s="31" t="str">
        <f>TRIM(LEFT('Area Category Method'!$A7,IF(ISNUMBER(FIND(" (Note",'Area Category Method'!$A7,1)),FIND(" (Note",'Area Category Method'!$A7,1),99)))</f>
        <v>Classrooms, Lecture, Training, Vocational Areas</v>
      </c>
      <c r="C9" s="31">
        <f>ROUND('Area Category Method'!B7,2)</f>
        <v>50</v>
      </c>
      <c r="D9" s="31">
        <f>'Area Category Method'!C7</f>
        <v>0.5</v>
      </c>
      <c r="E9" s="31">
        <f>'Area Category Method'!D7</f>
        <v>245</v>
      </c>
      <c r="F9" s="31">
        <f>'Area Category Method'!E7</f>
        <v>155</v>
      </c>
      <c r="G9" s="31">
        <f>'Area Category Method'!F7</f>
        <v>1</v>
      </c>
      <c r="H9" s="31">
        <f>'Area Category Method'!G7</f>
        <v>0.18</v>
      </c>
      <c r="I9" s="31">
        <f>'Area Category Method'!H7</f>
        <v>1.2</v>
      </c>
      <c r="J9" s="31">
        <f>'Area Category Method'!I7</f>
        <v>0.15</v>
      </c>
      <c r="K9" s="31">
        <f>'Area Category Method'!J7</f>
        <v>0.375</v>
      </c>
      <c r="L9" s="31">
        <f>'Area Category Method'!K7</f>
        <v>150</v>
      </c>
      <c r="M9" s="31">
        <f>'Area Category Method'!L7</f>
        <v>150</v>
      </c>
      <c r="N9" s="31">
        <f>'Area Category Method'!M7</f>
        <v>0</v>
      </c>
      <c r="O9" s="31">
        <f>'Area Category Method'!N7</f>
        <v>0</v>
      </c>
      <c r="P9" s="31">
        <f>'Area Category Method'!O7</f>
        <v>50</v>
      </c>
      <c r="Q9" s="31">
        <f>'Area Category Method'!P7</f>
        <v>500</v>
      </c>
      <c r="R9" s="31">
        <f>'Area Category Method'!Q7</f>
        <v>1.5</v>
      </c>
      <c r="S9" s="31">
        <f>'Area Category Method'!R7</f>
        <v>2</v>
      </c>
      <c r="T9" s="31" t="str">
        <f>'Area Category Method'!S7</f>
        <v>School</v>
      </c>
      <c r="U9" s="31" t="str">
        <f>'Area Category Method'!$S7&amp;U$90</f>
        <v>SchoolOccupancy</v>
      </c>
      <c r="V9" s="31" t="str">
        <f>'Area Category Method'!$S7&amp;V$90</f>
        <v>SchoolReceptacle</v>
      </c>
      <c r="W9" s="31" t="str">
        <f>'Area Category Method'!$S7&amp;W$90</f>
        <v>SchoolServiceHotWater</v>
      </c>
      <c r="X9" s="31" t="str">
        <f>'Area Category Method'!$S7&amp;X$90</f>
        <v>SchoolLights</v>
      </c>
      <c r="Y9" s="31" t="str">
        <f>'Area Category Method'!$S7&amp;Y$90</f>
        <v>SchoolGasEquip</v>
      </c>
      <c r="Z9" s="31" t="str">
        <f>'Area Category Method'!$S7&amp;Z$90</f>
        <v>SchoolRefrigeration</v>
      </c>
      <c r="AA9" s="31" t="str">
        <f>'Area Category Method'!$S7&amp;AA$90</f>
        <v>SchoolInfiltration</v>
      </c>
      <c r="AB9" s="31" t="str">
        <f>'Area Category Method'!$S7&amp;AB$90</f>
        <v>SchoolHVACAvail</v>
      </c>
      <c r="AC9" s="31" t="str">
        <f>'Area Category Method'!$S7&amp;AC$90</f>
        <v>SchoolHtgSetpt</v>
      </c>
      <c r="AD9" s="31" t="str">
        <f>'Area Category Method'!$S7&amp;AD$90</f>
        <v>SchoolClgSetpt</v>
      </c>
      <c r="AE9" s="31" t="str">
        <f>'Area Category Method'!$S7&amp;AE$90</f>
        <v>SchoolElevator</v>
      </c>
      <c r="AF9" s="31" t="str">
        <f>'Area Category Method'!$S7&amp;AF$90</f>
        <v>SchoolEscalator</v>
      </c>
      <c r="AG9" s="31" t="str">
        <f>'Area Category Method'!$S7&amp;AG$90</f>
        <v>SchoolWtrHtrSetpt</v>
      </c>
      <c r="AH9" s="31">
        <f>'Area Category Method'!T7</f>
        <v>105</v>
      </c>
      <c r="AI9" s="31" t="s">
        <v>282</v>
      </c>
    </row>
    <row r="10" spans="1:35" x14ac:dyDescent="0.2">
      <c r="B10" s="31" t="str">
        <f>TRIM(LEFT('Area Category Method'!$A8,IF(ISNUMBER(FIND(" (Note",'Area Category Method'!$A8,1)),FIND(" (Note",'Area Category Method'!$A8,1),99)))</f>
        <v>Civic Meeting Place Area</v>
      </c>
      <c r="C10" s="31">
        <f>ROUND('Area Category Method'!B8,2)</f>
        <v>66.67</v>
      </c>
      <c r="D10" s="31">
        <f>'Area Category Method'!C8</f>
        <v>0.5</v>
      </c>
      <c r="E10" s="31">
        <f>'Area Category Method'!D8</f>
        <v>250</v>
      </c>
      <c r="F10" s="31">
        <f>'Area Category Method'!E8</f>
        <v>200</v>
      </c>
      <c r="G10" s="31">
        <f>'Area Category Method'!F8</f>
        <v>1.5</v>
      </c>
      <c r="H10" s="31">
        <f>'Area Category Method'!G8</f>
        <v>0.18</v>
      </c>
      <c r="I10" s="31">
        <f>'Area Category Method'!H8</f>
        <v>1.3</v>
      </c>
      <c r="J10" s="31">
        <f>'Area Category Method'!I8</f>
        <v>0.15</v>
      </c>
      <c r="K10" s="31">
        <f>'Area Category Method'!J8</f>
        <v>0.5</v>
      </c>
      <c r="L10" s="31">
        <f>'Area Category Method'!K8</f>
        <v>150</v>
      </c>
      <c r="M10" s="31">
        <f>'Area Category Method'!L8</f>
        <v>150</v>
      </c>
      <c r="N10" s="31">
        <f>'Area Category Method'!M8</f>
        <v>0</v>
      </c>
      <c r="O10" s="31">
        <f>'Area Category Method'!N8</f>
        <v>0</v>
      </c>
      <c r="P10" s="31">
        <f>'Area Category Method'!O8</f>
        <v>30</v>
      </c>
      <c r="Q10" s="31">
        <f>'Area Category Method'!P8</f>
        <v>300</v>
      </c>
      <c r="R10" s="31">
        <f>'Area Category Method'!Q8</f>
        <v>1.5</v>
      </c>
      <c r="S10" s="31">
        <f>'Area Category Method'!R8</f>
        <v>2</v>
      </c>
      <c r="T10" s="31" t="str">
        <f>'Area Category Method'!S8</f>
        <v>Assembly</v>
      </c>
      <c r="U10" s="31" t="str">
        <f>'Area Category Method'!$S8&amp;U$90</f>
        <v>AssemblyOccupancy</v>
      </c>
      <c r="V10" s="31" t="str">
        <f>'Area Category Method'!$S8&amp;V$90</f>
        <v>AssemblyReceptacle</v>
      </c>
      <c r="W10" s="31" t="str">
        <f>'Area Category Method'!$S8&amp;W$90</f>
        <v>AssemblyServiceHotWater</v>
      </c>
      <c r="X10" s="31" t="str">
        <f>'Area Category Method'!$S8&amp;X$90</f>
        <v>AssemblyLights</v>
      </c>
      <c r="Y10" s="31" t="str">
        <f>'Area Category Method'!$S8&amp;Y$90</f>
        <v>AssemblyGasEquip</v>
      </c>
      <c r="Z10" s="31" t="str">
        <f>'Area Category Method'!$S8&amp;Z$90</f>
        <v>AssemblyRefrigeration</v>
      </c>
      <c r="AA10" s="31" t="str">
        <f>'Area Category Method'!$S8&amp;AA$90</f>
        <v>AssemblyInfiltration</v>
      </c>
      <c r="AB10" s="31" t="str">
        <f>'Area Category Method'!$S8&amp;AB$90</f>
        <v>AssemblyHVACAvail</v>
      </c>
      <c r="AC10" s="31" t="str">
        <f>'Area Category Method'!$S8&amp;AC$90</f>
        <v>AssemblyHtgSetpt</v>
      </c>
      <c r="AD10" s="31" t="str">
        <f>'Area Category Method'!$S8&amp;AD$90</f>
        <v>AssemblyClgSetpt</v>
      </c>
      <c r="AE10" s="31" t="str">
        <f>'Area Category Method'!$S8&amp;AE$90</f>
        <v>AssemblyElevator</v>
      </c>
      <c r="AF10" s="31" t="str">
        <f>'Area Category Method'!$S8&amp;AF$90</f>
        <v>AssemblyEscalator</v>
      </c>
      <c r="AG10" s="31" t="str">
        <f>'Area Category Method'!$S8&amp;AG$90</f>
        <v>AssemblyWtrHtrSetpt</v>
      </c>
      <c r="AH10" s="31">
        <f>'Area Category Method'!T8</f>
        <v>106</v>
      </c>
      <c r="AI10" s="31" t="s">
        <v>282</v>
      </c>
    </row>
    <row r="11" spans="1:35" x14ac:dyDescent="0.2">
      <c r="B11" s="31" t="str">
        <f>TRIM(LEFT('Area Category Method'!$A9,IF(ISNUMBER(FIND(" (Note",'Area Category Method'!$A9,1)),FIND(" (Note",'Area Category Method'!$A9,1),99)))</f>
        <v>Commercial and Industrial Storage Areas (conditioned or unconditioned)</v>
      </c>
      <c r="C11" s="31">
        <f>ROUND('Area Category Method'!B9,2)</f>
        <v>2</v>
      </c>
      <c r="D11" s="31">
        <f>'Area Category Method'!C9</f>
        <v>0.5</v>
      </c>
      <c r="E11" s="31">
        <f>'Area Category Method'!D9</f>
        <v>275</v>
      </c>
      <c r="F11" s="31">
        <f>'Area Category Method'!E9</f>
        <v>475</v>
      </c>
      <c r="G11" s="31">
        <f>'Area Category Method'!F9</f>
        <v>0.2</v>
      </c>
      <c r="H11" s="31">
        <f>'Area Category Method'!G9</f>
        <v>0.18</v>
      </c>
      <c r="I11" s="31">
        <f>'Area Category Method'!H9</f>
        <v>0.6</v>
      </c>
      <c r="J11" s="31">
        <f>'Area Category Method'!I9</f>
        <v>0.15</v>
      </c>
      <c r="K11" s="31">
        <f>'Area Category Method'!J9</f>
        <v>0.15</v>
      </c>
      <c r="L11" s="31">
        <f>'Area Category Method'!K9</f>
        <v>8760</v>
      </c>
      <c r="M11" s="31">
        <f>'Area Category Method'!L9</f>
        <v>8760</v>
      </c>
      <c r="N11" s="31">
        <f>'Area Category Method'!M9</f>
        <v>0</v>
      </c>
      <c r="O11" s="31">
        <f>'Area Category Method'!N9</f>
        <v>0</v>
      </c>
      <c r="P11" s="31">
        <f>'Area Category Method'!O9</f>
        <v>50</v>
      </c>
      <c r="Q11" s="31">
        <f>'Area Category Method'!P9</f>
        <v>300</v>
      </c>
      <c r="R11" s="31">
        <f>'Area Category Method'!Q9</f>
        <v>1.5</v>
      </c>
      <c r="S11" s="31">
        <f>'Area Category Method'!R9</f>
        <v>2</v>
      </c>
      <c r="T11" s="31" t="str">
        <f>'Area Category Method'!S9</f>
        <v>Warehouse</v>
      </c>
      <c r="U11" s="31" t="str">
        <f>'Area Category Method'!$S9&amp;U$90</f>
        <v>WarehouseOccupancy</v>
      </c>
      <c r="V11" s="31" t="str">
        <f>'Area Category Method'!$S9&amp;V$90</f>
        <v>WarehouseReceptacle</v>
      </c>
      <c r="W11" s="31" t="str">
        <f>'Area Category Method'!$S9&amp;W$90</f>
        <v>WarehouseServiceHotWater</v>
      </c>
      <c r="X11" s="31" t="str">
        <f>'Area Category Method'!$S9&amp;X$90</f>
        <v>WarehouseLights</v>
      </c>
      <c r="Y11" s="31" t="str">
        <f>'Area Category Method'!$S9&amp;Y$90</f>
        <v>WarehouseGasEquip</v>
      </c>
      <c r="Z11" s="31" t="str">
        <f>'Area Category Method'!$S9&amp;Z$90</f>
        <v>WarehouseRefrigeration</v>
      </c>
      <c r="AA11" s="31" t="str">
        <f>'Area Category Method'!$S9&amp;AA$90</f>
        <v>WarehouseInfiltration</v>
      </c>
      <c r="AB11" s="31" t="str">
        <f>'Area Category Method'!$S9&amp;AB$90</f>
        <v>WarehouseHVACAvail</v>
      </c>
      <c r="AC11" s="31" t="str">
        <f>'Area Category Method'!$S9&amp;AC$90</f>
        <v>WarehouseHtgSetpt</v>
      </c>
      <c r="AD11" s="31" t="str">
        <f>'Area Category Method'!$S9&amp;AD$90</f>
        <v>WarehouseClgSetpt</v>
      </c>
      <c r="AE11" s="31" t="str">
        <f>'Area Category Method'!$S9&amp;AE$90</f>
        <v>WarehouseElevator</v>
      </c>
      <c r="AF11" s="31" t="str">
        <f>'Area Category Method'!$S9&amp;AF$90</f>
        <v>WarehouseEscalator</v>
      </c>
      <c r="AG11" s="31" t="str">
        <f>'Area Category Method'!$S9&amp;AG$90</f>
        <v>WarehouseWtrHtrSetpt</v>
      </c>
      <c r="AH11" s="31">
        <f>'Area Category Method'!T9</f>
        <v>107</v>
      </c>
      <c r="AI11" s="31" t="s">
        <v>282</v>
      </c>
    </row>
    <row r="12" spans="1:35" x14ac:dyDescent="0.2">
      <c r="B12" s="31" t="str">
        <f>TRIM(LEFT('Area Category Method'!$A10,IF(ISNUMBER(FIND(" (Note",'Area Category Method'!$A10,1)),FIND(" (Note",'Area Category Method'!$A10,1),99)))</f>
        <v>Commercial and Industrial Storage Areas (refrigerated)</v>
      </c>
      <c r="C12" s="31">
        <f>ROUND('Area Category Method'!B10,2)</f>
        <v>0</v>
      </c>
      <c r="D12" s="31">
        <f>'Area Category Method'!C10</f>
        <v>0.5</v>
      </c>
      <c r="E12" s="31">
        <f>'Area Category Method'!D10</f>
        <v>275</v>
      </c>
      <c r="F12" s="31">
        <f>'Area Category Method'!E10</f>
        <v>475</v>
      </c>
      <c r="G12" s="31">
        <f>'Area Category Method'!F10</f>
        <v>0.2</v>
      </c>
      <c r="H12" s="31">
        <f>'Area Category Method'!G10</f>
        <v>0.18</v>
      </c>
      <c r="I12" s="31">
        <f>'Area Category Method'!H10</f>
        <v>0.7</v>
      </c>
      <c r="J12" s="31">
        <f>'Area Category Method'!I10</f>
        <v>0.15</v>
      </c>
      <c r="K12" s="31">
        <f>'Area Category Method'!J10</f>
        <v>0.15</v>
      </c>
      <c r="L12" s="31">
        <f>'Area Category Method'!K10</f>
        <v>8760</v>
      </c>
      <c r="M12" s="31">
        <f>'Area Category Method'!L10</f>
        <v>8760</v>
      </c>
      <c r="N12" s="31">
        <f>'Area Category Method'!M10</f>
        <v>0</v>
      </c>
      <c r="O12" s="31">
        <f>'Area Category Method'!N10</f>
        <v>10</v>
      </c>
      <c r="P12" s="31">
        <f>'Area Category Method'!O10</f>
        <v>50</v>
      </c>
      <c r="Q12" s="31">
        <f>'Area Category Method'!P10</f>
        <v>300</v>
      </c>
      <c r="R12" s="31">
        <f>'Area Category Method'!Q10</f>
        <v>1.5</v>
      </c>
      <c r="S12" s="31">
        <f>'Area Category Method'!R10</f>
        <v>2</v>
      </c>
      <c r="T12" s="31" t="str">
        <f>'Area Category Method'!S10</f>
        <v>Warehouse</v>
      </c>
      <c r="U12" s="31" t="str">
        <f>'Area Category Method'!$S10&amp;U$90</f>
        <v>WarehouseOccupancy</v>
      </c>
      <c r="V12" s="31" t="str">
        <f>'Area Category Method'!$S10&amp;V$90</f>
        <v>WarehouseReceptacle</v>
      </c>
      <c r="W12" s="31" t="str">
        <f>'Area Category Method'!$S10&amp;W$90</f>
        <v>WarehouseServiceHotWater</v>
      </c>
      <c r="X12" s="31" t="str">
        <f>'Area Category Method'!$S10&amp;X$90</f>
        <v>WarehouseLights</v>
      </c>
      <c r="Y12" s="31" t="str">
        <f>'Area Category Method'!$S10&amp;Y$90</f>
        <v>WarehouseGasEquip</v>
      </c>
      <c r="Z12" s="31" t="str">
        <f>'Area Category Method'!$S10&amp;Z$90</f>
        <v>WarehouseRefrigeration</v>
      </c>
      <c r="AA12" s="31" t="str">
        <f>'Area Category Method'!$S10&amp;AA$90</f>
        <v>WarehouseInfiltration</v>
      </c>
      <c r="AB12" s="31" t="str">
        <f>'Area Category Method'!$S10&amp;AB$90</f>
        <v>WarehouseHVACAvail</v>
      </c>
      <c r="AC12" s="31" t="str">
        <f>'Area Category Method'!$S10&amp;AC$90</f>
        <v>WarehouseHtgSetpt</v>
      </c>
      <c r="AD12" s="31" t="str">
        <f>'Area Category Method'!$S10&amp;AD$90</f>
        <v>WarehouseClgSetpt</v>
      </c>
      <c r="AE12" s="31" t="str">
        <f>'Area Category Method'!$S10&amp;AE$90</f>
        <v>WarehouseElevator</v>
      </c>
      <c r="AF12" s="31" t="str">
        <f>'Area Category Method'!$S10&amp;AF$90</f>
        <v>WarehouseEscalator</v>
      </c>
      <c r="AG12" s="31" t="str">
        <f>'Area Category Method'!$S10&amp;AG$90</f>
        <v>WarehouseWtrHtrSetpt</v>
      </c>
      <c r="AH12" s="31">
        <f>'Area Category Method'!T10</f>
        <v>108</v>
      </c>
      <c r="AI12" s="31" t="s">
        <v>282</v>
      </c>
    </row>
    <row r="13" spans="1:35" x14ac:dyDescent="0.2">
      <c r="B13" s="31" t="str">
        <f>TRIM(LEFT('Area Category Method'!$A11,IF(ISNUMBER(FIND(" (Note",'Area Category Method'!$A11,1)),FIND(" (Note",'Area Category Method'!$A11,1),99)))</f>
        <v>Computer Room</v>
      </c>
      <c r="C13" s="31">
        <f>ROUND('Area Category Method'!B11,2)</f>
        <v>3</v>
      </c>
      <c r="D13" s="31">
        <f>'Area Category Method'!C11</f>
        <v>0.5</v>
      </c>
      <c r="E13" s="31">
        <f>'Area Category Method'!D11</f>
        <v>275</v>
      </c>
      <c r="F13" s="31">
        <f>'Area Category Method'!E11</f>
        <v>475</v>
      </c>
      <c r="G13" s="31">
        <v>20</v>
      </c>
      <c r="H13" s="31">
        <f>'Area Category Method'!G11</f>
        <v>0.18</v>
      </c>
      <c r="I13" s="31">
        <f>'Area Category Method'!H11</f>
        <v>0.8</v>
      </c>
      <c r="J13" s="31">
        <f>'Area Category Method'!I11</f>
        <v>0.15</v>
      </c>
      <c r="K13" s="31">
        <f>'Area Category Method'!J11</f>
        <v>0.15</v>
      </c>
      <c r="L13" s="31">
        <f>'Area Category Method'!K11</f>
        <v>150</v>
      </c>
      <c r="M13" s="31">
        <f>'Area Category Method'!L11</f>
        <v>150</v>
      </c>
      <c r="N13" s="31">
        <f>'Area Category Method'!M11</f>
        <v>0</v>
      </c>
      <c r="O13" s="31">
        <f>'Area Category Method'!N11</f>
        <v>0</v>
      </c>
      <c r="P13" s="31">
        <f>'Area Category Method'!O11</f>
        <v>75</v>
      </c>
      <c r="Q13" s="31">
        <f>'Area Category Method'!P11</f>
        <v>300</v>
      </c>
      <c r="R13" s="31">
        <f>'Area Category Method'!Q11</f>
        <v>1</v>
      </c>
      <c r="S13" s="31">
        <f>'Area Category Method'!R11</f>
        <v>4</v>
      </c>
      <c r="T13" s="31" t="str">
        <f>'Area Category Method'!S11</f>
        <v>Data</v>
      </c>
      <c r="U13" s="31" t="str">
        <f>'Area Category Method'!$S11&amp;U$90</f>
        <v>DataOccupancy</v>
      </c>
      <c r="V13" s="31" t="str">
        <f>'Area Category Method'!$S11&amp;V$90</f>
        <v>DataReceptacle</v>
      </c>
      <c r="W13" s="31" t="str">
        <f>'Area Category Method'!$S11&amp;W$90</f>
        <v>DataServiceHotWater</v>
      </c>
      <c r="X13" s="31" t="str">
        <f>'Area Category Method'!$S11&amp;X$90</f>
        <v>DataLights</v>
      </c>
      <c r="Y13" s="31" t="str">
        <f>'Area Category Method'!$S11&amp;Y$90</f>
        <v>DataGasEquip</v>
      </c>
      <c r="Z13" s="31" t="str">
        <f>'Area Category Method'!$S11&amp;Z$90</f>
        <v>DataRefrigeration</v>
      </c>
      <c r="AA13" s="31" t="str">
        <f>'Area Category Method'!$S11&amp;AA$90</f>
        <v>DataInfiltration</v>
      </c>
      <c r="AB13" s="31" t="str">
        <f>'Area Category Method'!$S11&amp;AB$90</f>
        <v>DataHVACAvail</v>
      </c>
      <c r="AC13" s="31" t="str">
        <f>'Area Category Method'!$S11&amp;AC$90</f>
        <v>DataHtgSetpt</v>
      </c>
      <c r="AD13" s="31" t="str">
        <f>'Area Category Method'!$S11&amp;AD$90</f>
        <v>DataClgSetpt</v>
      </c>
      <c r="AE13" s="31" t="str">
        <f>'Area Category Method'!$S11&amp;AE$90</f>
        <v>DataElevator</v>
      </c>
      <c r="AF13" s="31" t="str">
        <f>'Area Category Method'!$S11&amp;AF$90</f>
        <v>DataEscalator</v>
      </c>
      <c r="AG13" s="31" t="str">
        <f>'Area Category Method'!$S11&amp;AG$90</f>
        <v>DataWtrHtrSetpt</v>
      </c>
      <c r="AH13" s="31">
        <f>'Area Category Method'!T11</f>
        <v>109</v>
      </c>
      <c r="AI13" s="31" t="s">
        <v>282</v>
      </c>
    </row>
    <row r="14" spans="1:35" x14ac:dyDescent="0.2">
      <c r="B14" s="31" t="str">
        <f>TRIM(LEFT('Area Category Method'!$A12,IF(ISNUMBER(FIND(" (Note",'Area Category Method'!$A12,1)),FIND(" (Note",'Area Category Method'!$A12,1),99)))</f>
        <v>Convention, Conference, Multipurpose and Meeting Center Areas</v>
      </c>
      <c r="C14" s="31">
        <f>ROUND('Area Category Method'!B12,2)</f>
        <v>66.67</v>
      </c>
      <c r="D14" s="31">
        <f>'Area Category Method'!C12</f>
        <v>0.5</v>
      </c>
      <c r="E14" s="31">
        <f>'Area Category Method'!D12</f>
        <v>245</v>
      </c>
      <c r="F14" s="31">
        <f>'Area Category Method'!E12</f>
        <v>155</v>
      </c>
      <c r="G14" s="31">
        <f>'Area Category Method'!F12</f>
        <v>1</v>
      </c>
      <c r="H14" s="31">
        <f>'Area Category Method'!G12</f>
        <v>0.09</v>
      </c>
      <c r="I14" s="31">
        <f>'Area Category Method'!H12</f>
        <v>1.2</v>
      </c>
      <c r="J14" s="31">
        <f>'Area Category Method'!I12</f>
        <v>0.15</v>
      </c>
      <c r="K14" s="31">
        <f>'Area Category Method'!J12</f>
        <v>0.5</v>
      </c>
      <c r="L14" s="31">
        <f>'Area Category Method'!K12</f>
        <v>150</v>
      </c>
      <c r="M14" s="31">
        <f>'Area Category Method'!L12</f>
        <v>150</v>
      </c>
      <c r="N14" s="31">
        <f>'Area Category Method'!M12</f>
        <v>0</v>
      </c>
      <c r="O14" s="31">
        <f>'Area Category Method'!N12</f>
        <v>0</v>
      </c>
      <c r="P14" s="31">
        <f>'Area Category Method'!O12</f>
        <v>30</v>
      </c>
      <c r="Q14" s="31">
        <f>'Area Category Method'!P12</f>
        <v>300</v>
      </c>
      <c r="R14" s="31">
        <f>'Area Category Method'!Q12</f>
        <v>1.5</v>
      </c>
      <c r="S14" s="31">
        <f>'Area Category Method'!R12</f>
        <v>2</v>
      </c>
      <c r="T14" s="31" t="str">
        <f>'Area Category Method'!S12</f>
        <v>Assembly</v>
      </c>
      <c r="U14" s="31" t="str">
        <f>'Area Category Method'!$S12&amp;U$90</f>
        <v>AssemblyOccupancy</v>
      </c>
      <c r="V14" s="31" t="str">
        <f>'Area Category Method'!$S12&amp;V$90</f>
        <v>AssemblyReceptacle</v>
      </c>
      <c r="W14" s="31" t="str">
        <f>'Area Category Method'!$S12&amp;W$90</f>
        <v>AssemblyServiceHotWater</v>
      </c>
      <c r="X14" s="31" t="str">
        <f>'Area Category Method'!$S12&amp;X$90</f>
        <v>AssemblyLights</v>
      </c>
      <c r="Y14" s="31" t="str">
        <f>'Area Category Method'!$S12&amp;Y$90</f>
        <v>AssemblyGasEquip</v>
      </c>
      <c r="Z14" s="31" t="str">
        <f>'Area Category Method'!$S12&amp;Z$90</f>
        <v>AssemblyRefrigeration</v>
      </c>
      <c r="AA14" s="31" t="str">
        <f>'Area Category Method'!$S12&amp;AA$90</f>
        <v>AssemblyInfiltration</v>
      </c>
      <c r="AB14" s="31" t="str">
        <f>'Area Category Method'!$S12&amp;AB$90</f>
        <v>AssemblyHVACAvail</v>
      </c>
      <c r="AC14" s="31" t="str">
        <f>'Area Category Method'!$S12&amp;AC$90</f>
        <v>AssemblyHtgSetpt</v>
      </c>
      <c r="AD14" s="31" t="str">
        <f>'Area Category Method'!$S12&amp;AD$90</f>
        <v>AssemblyClgSetpt</v>
      </c>
      <c r="AE14" s="31" t="str">
        <f>'Area Category Method'!$S12&amp;AE$90</f>
        <v>AssemblyElevator</v>
      </c>
      <c r="AF14" s="31" t="str">
        <f>'Area Category Method'!$S12&amp;AF$90</f>
        <v>AssemblyEscalator</v>
      </c>
      <c r="AG14" s="31" t="str">
        <f>'Area Category Method'!$S12&amp;AG$90</f>
        <v>AssemblyWtrHtrSetpt</v>
      </c>
      <c r="AH14" s="31">
        <f>'Area Category Method'!T12</f>
        <v>110</v>
      </c>
      <c r="AI14" s="31" t="s">
        <v>282</v>
      </c>
    </row>
    <row r="15" spans="1:35" x14ac:dyDescent="0.2">
      <c r="B15" s="31" t="str">
        <f>TRIM(LEFT('Area Category Method'!$A13,IF(ISNUMBER(FIND(" (Note",'Area Category Method'!$A13,1)),FIND(" (Note",'Area Category Method'!$A13,1),99)))</f>
        <v>Corridors, Restrooms, Stairs, and Support Areas</v>
      </c>
      <c r="C15" s="31">
        <f>ROUND('Area Category Method'!B13,2)</f>
        <v>10</v>
      </c>
      <c r="D15" s="31">
        <f>'Area Category Method'!C13</f>
        <v>0.5</v>
      </c>
      <c r="E15" s="31">
        <f>'Area Category Method'!D13</f>
        <v>250</v>
      </c>
      <c r="F15" s="31">
        <f>'Area Category Method'!E13</f>
        <v>250</v>
      </c>
      <c r="G15" s="31">
        <f>'Area Category Method'!F13</f>
        <v>0.2</v>
      </c>
      <c r="H15" s="31">
        <f>'Area Category Method'!G13</f>
        <v>0</v>
      </c>
      <c r="I15" s="31">
        <f>'Area Category Method'!H13</f>
        <v>0.6</v>
      </c>
      <c r="J15" s="31">
        <f>'Area Category Method'!I13</f>
        <v>0.15</v>
      </c>
      <c r="K15" s="31">
        <f>'Area Category Method'!J13</f>
        <v>0.15</v>
      </c>
      <c r="L15" s="31">
        <f>'Area Category Method'!K13</f>
        <v>8760</v>
      </c>
      <c r="M15" s="31">
        <f>'Area Category Method'!L13</f>
        <v>8760</v>
      </c>
      <c r="N15" s="31">
        <f>'Area Category Method'!M13</f>
        <v>0</v>
      </c>
      <c r="O15" s="31">
        <f>'Area Category Method'!N13</f>
        <v>0</v>
      </c>
      <c r="P15" s="31">
        <f>'Area Category Method'!O13</f>
        <v>50</v>
      </c>
      <c r="Q15" s="31">
        <f>'Area Category Method'!P13</f>
        <v>100</v>
      </c>
      <c r="R15" s="31">
        <f>'Area Category Method'!Q13</f>
        <v>1.5</v>
      </c>
      <c r="S15" s="31">
        <f>'Area Category Method'!R13</f>
        <v>2</v>
      </c>
      <c r="T15" s="31" t="str">
        <f>'Area Category Method'!S13</f>
        <v>Office</v>
      </c>
      <c r="U15" s="31" t="str">
        <f>'Area Category Method'!$S13&amp;U$90</f>
        <v>OfficeOccupancy</v>
      </c>
      <c r="V15" s="31" t="str">
        <f>'Area Category Method'!$S13&amp;V$90</f>
        <v>OfficeReceptacle</v>
      </c>
      <c r="W15" s="31" t="str">
        <f>'Area Category Method'!$S13&amp;W$90</f>
        <v>OfficeServiceHotWater</v>
      </c>
      <c r="X15" s="31" t="str">
        <f>'Area Category Method'!$S13&amp;X$90</f>
        <v>OfficeLights</v>
      </c>
      <c r="Y15" s="31" t="str">
        <f>'Area Category Method'!$S13&amp;Y$90</f>
        <v>OfficeGasEquip</v>
      </c>
      <c r="Z15" s="31" t="str">
        <f>'Area Category Method'!$S13&amp;Z$90</f>
        <v>OfficeRefrigeration</v>
      </c>
      <c r="AA15" s="31" t="str">
        <f>'Area Category Method'!$S13&amp;AA$90</f>
        <v>OfficeInfiltration</v>
      </c>
      <c r="AB15" s="31" t="str">
        <f>'Area Category Method'!$S13&amp;AB$90</f>
        <v>OfficeHVACAvail</v>
      </c>
      <c r="AC15" s="31" t="str">
        <f>'Area Category Method'!$S13&amp;AC$90</f>
        <v>OfficeHtgSetpt</v>
      </c>
      <c r="AD15" s="31" t="str">
        <f>'Area Category Method'!$S13&amp;AD$90</f>
        <v>OfficeClgSetpt</v>
      </c>
      <c r="AE15" s="31" t="str">
        <f>'Area Category Method'!$S13&amp;AE$90</f>
        <v>OfficeElevator</v>
      </c>
      <c r="AF15" s="31" t="str">
        <f>'Area Category Method'!$S13&amp;AF$90</f>
        <v>OfficeEscalator</v>
      </c>
      <c r="AG15" s="31" t="str">
        <f>'Area Category Method'!$S13&amp;AG$90</f>
        <v>OfficeWtrHtrSetpt</v>
      </c>
      <c r="AH15" s="31">
        <f>'Area Category Method'!T13</f>
        <v>111</v>
      </c>
      <c r="AI15" s="31" t="s">
        <v>282</v>
      </c>
    </row>
    <row r="16" spans="1:35" x14ac:dyDescent="0.2">
      <c r="B16" s="31" t="str">
        <f>TRIM(LEFT('Area Category Method'!$A14,IF(ISNUMBER(FIND(" (Note",'Area Category Method'!$A14,1)),FIND(" (Note",'Area Category Method'!$A14,1),99)))</f>
        <v>Dining Area</v>
      </c>
      <c r="C16" s="31">
        <f>ROUND('Area Category Method'!B14,2)</f>
        <v>66.67</v>
      </c>
      <c r="D16" s="31">
        <f>'Area Category Method'!C14</f>
        <v>0.5</v>
      </c>
      <c r="E16" s="31">
        <f>'Area Category Method'!D14</f>
        <v>275</v>
      </c>
      <c r="F16" s="31">
        <f>'Area Category Method'!E14</f>
        <v>275</v>
      </c>
      <c r="G16" s="31">
        <f>'Area Category Method'!F14</f>
        <v>0.5</v>
      </c>
      <c r="H16" s="31">
        <f>'Area Category Method'!G14</f>
        <v>0.57799999999999996</v>
      </c>
      <c r="I16" s="31">
        <f>'Area Category Method'!H14</f>
        <v>1</v>
      </c>
      <c r="J16" s="31">
        <f>'Area Category Method'!I14</f>
        <v>0.15</v>
      </c>
      <c r="K16" s="31">
        <f>'Area Category Method'!J14</f>
        <v>0.5</v>
      </c>
      <c r="L16" s="31">
        <f>'Area Category Method'!K14</f>
        <v>150</v>
      </c>
      <c r="M16" s="31">
        <f>'Area Category Method'!L14</f>
        <v>150</v>
      </c>
      <c r="N16" s="31">
        <f>'Area Category Method'!M14</f>
        <v>0</v>
      </c>
      <c r="O16" s="31">
        <f>'Area Category Method'!N14</f>
        <v>0</v>
      </c>
      <c r="P16" s="31">
        <f>'Area Category Method'!O14</f>
        <v>50</v>
      </c>
      <c r="Q16" s="31">
        <f>'Area Category Method'!P14</f>
        <v>200</v>
      </c>
      <c r="R16" s="31">
        <f>'Area Category Method'!Q14</f>
        <v>1.5</v>
      </c>
      <c r="S16" s="31">
        <f>'Area Category Method'!R14</f>
        <v>2</v>
      </c>
      <c r="T16" s="31" t="str">
        <f>'Area Category Method'!S14</f>
        <v>Restaurant</v>
      </c>
      <c r="U16" s="31" t="str">
        <f>'Area Category Method'!$S14&amp;U$90</f>
        <v>RestaurantOccupancy</v>
      </c>
      <c r="V16" s="31" t="str">
        <f>'Area Category Method'!$S14&amp;V$90</f>
        <v>RestaurantReceptacle</v>
      </c>
      <c r="W16" s="31" t="str">
        <f>'Area Category Method'!$S14&amp;W$90</f>
        <v>RestaurantServiceHotWater</v>
      </c>
      <c r="X16" s="31" t="str">
        <f>'Area Category Method'!$S14&amp;X$90</f>
        <v>RestaurantLights</v>
      </c>
      <c r="Y16" s="31" t="str">
        <f>'Area Category Method'!$S14&amp;Y$90</f>
        <v>RestaurantGasEquip</v>
      </c>
      <c r="Z16" s="31" t="str">
        <f>'Area Category Method'!$S14&amp;Z$90</f>
        <v>RestaurantRefrigeration</v>
      </c>
      <c r="AA16" s="31" t="str">
        <f>'Area Category Method'!$S14&amp;AA$90</f>
        <v>RestaurantInfiltration</v>
      </c>
      <c r="AB16" s="31" t="str">
        <f>'Area Category Method'!$S14&amp;AB$90</f>
        <v>RestaurantHVACAvail</v>
      </c>
      <c r="AC16" s="31" t="str">
        <f>'Area Category Method'!$S14&amp;AC$90</f>
        <v>RestaurantHtgSetpt</v>
      </c>
      <c r="AD16" s="31" t="str">
        <f>'Area Category Method'!$S14&amp;AD$90</f>
        <v>RestaurantClgSetpt</v>
      </c>
      <c r="AE16" s="31" t="str">
        <f>'Area Category Method'!$S14&amp;AE$90</f>
        <v>RestaurantElevator</v>
      </c>
      <c r="AF16" s="31" t="str">
        <f>'Area Category Method'!$S14&amp;AF$90</f>
        <v>RestaurantEscalator</v>
      </c>
      <c r="AG16" s="31" t="str">
        <f>'Area Category Method'!$S14&amp;AG$90</f>
        <v>RestaurantWtrHtrSetpt</v>
      </c>
      <c r="AH16" s="31">
        <f>'Area Category Method'!T14</f>
        <v>112</v>
      </c>
      <c r="AI16" s="31" t="s">
        <v>282</v>
      </c>
    </row>
    <row r="17" spans="2:35" x14ac:dyDescent="0.2">
      <c r="B17" s="31" t="str">
        <f>TRIM(LEFT('Area Category Method'!$A15,IF(ISNUMBER(FIND(" (Note",'Area Category Method'!$A15,1)),FIND(" (Note",'Area Category Method'!$A15,1),99)))</f>
        <v>Dry Cleaning (Coin Operated)</v>
      </c>
      <c r="C17" s="31">
        <f>ROUND('Area Category Method'!B15,2)</f>
        <v>10</v>
      </c>
      <c r="D17" s="31">
        <f>'Area Category Method'!C15</f>
        <v>0.5</v>
      </c>
      <c r="E17" s="31">
        <f>'Area Category Method'!D15</f>
        <v>250</v>
      </c>
      <c r="F17" s="31">
        <f>'Area Category Method'!E15</f>
        <v>250</v>
      </c>
      <c r="G17" s="31">
        <f>'Area Category Method'!F15</f>
        <v>3</v>
      </c>
      <c r="H17" s="31">
        <f>'Area Category Method'!G15</f>
        <v>0.18</v>
      </c>
      <c r="I17" s="31">
        <f>'Area Category Method'!H15</f>
        <v>0.9</v>
      </c>
      <c r="J17" s="31">
        <f>'Area Category Method'!I15</f>
        <v>0.3</v>
      </c>
      <c r="K17" s="31">
        <f>'Area Category Method'!J15</f>
        <v>0.3</v>
      </c>
      <c r="L17" s="31">
        <f>'Area Category Method'!K15</f>
        <v>150</v>
      </c>
      <c r="M17" s="31">
        <f>'Area Category Method'!L15</f>
        <v>150</v>
      </c>
      <c r="N17" s="31">
        <f>'Area Category Method'!M15</f>
        <v>0.75063999999999997</v>
      </c>
      <c r="O17" s="31">
        <f>'Area Category Method'!N15</f>
        <v>0</v>
      </c>
      <c r="P17" s="31">
        <f>'Area Category Method'!O15</f>
        <v>300</v>
      </c>
      <c r="Q17" s="31">
        <f>'Area Category Method'!P15</f>
        <v>300</v>
      </c>
      <c r="R17" s="31">
        <f>'Area Category Method'!Q15</f>
        <v>1.5</v>
      </c>
      <c r="S17" s="31">
        <f>'Area Category Method'!R15</f>
        <v>2</v>
      </c>
      <c r="T17" s="31" t="str">
        <f>'Area Category Method'!S15</f>
        <v>Manufacturing</v>
      </c>
      <c r="U17" s="31" t="str">
        <f>'Area Category Method'!$S15&amp;U$90</f>
        <v>ManufacturingOccupancy</v>
      </c>
      <c r="V17" s="31" t="str">
        <f>'Area Category Method'!$S15&amp;V$90</f>
        <v>ManufacturingReceptacle</v>
      </c>
      <c r="W17" s="31" t="str">
        <f>'Area Category Method'!$S15&amp;W$90</f>
        <v>ManufacturingServiceHotWater</v>
      </c>
      <c r="X17" s="31" t="str">
        <f>'Area Category Method'!$S15&amp;X$90</f>
        <v>ManufacturingLights</v>
      </c>
      <c r="Y17" s="31" t="str">
        <f>'Area Category Method'!$S15&amp;Y$90</f>
        <v>ManufacturingGasEquip</v>
      </c>
      <c r="Z17" s="31" t="str">
        <f>'Area Category Method'!$S15&amp;Z$90</f>
        <v>ManufacturingRefrigeration</v>
      </c>
      <c r="AA17" s="31" t="str">
        <f>'Area Category Method'!$S15&amp;AA$90</f>
        <v>ManufacturingInfiltration</v>
      </c>
      <c r="AB17" s="31" t="str">
        <f>'Area Category Method'!$S15&amp;AB$90</f>
        <v>ManufacturingHVACAvail</v>
      </c>
      <c r="AC17" s="31" t="str">
        <f>'Area Category Method'!$S15&amp;AC$90</f>
        <v>ManufacturingHtgSetpt</v>
      </c>
      <c r="AD17" s="31" t="str">
        <f>'Area Category Method'!$S15&amp;AD$90</f>
        <v>ManufacturingClgSetpt</v>
      </c>
      <c r="AE17" s="31" t="str">
        <f>'Area Category Method'!$S15&amp;AE$90</f>
        <v>ManufacturingElevator</v>
      </c>
      <c r="AF17" s="31" t="str">
        <f>'Area Category Method'!$S15&amp;AF$90</f>
        <v>ManufacturingEscalator</v>
      </c>
      <c r="AG17" s="31" t="str">
        <f>'Area Category Method'!$S15&amp;AG$90</f>
        <v>ManufacturingWtrHtrSetpt</v>
      </c>
      <c r="AH17" s="31">
        <f>'Area Category Method'!T15</f>
        <v>113</v>
      </c>
      <c r="AI17" s="31" t="s">
        <v>282</v>
      </c>
    </row>
    <row r="18" spans="2:35" x14ac:dyDescent="0.2">
      <c r="B18" s="31" t="str">
        <f>TRIM(LEFT('Area Category Method'!$A16,IF(ISNUMBER(FIND(" (Note",'Area Category Method'!$A16,1)),FIND(" (Note",'Area Category Method'!$A16,1),99)))</f>
        <v>Dry Cleaning (Full Service Commercial)</v>
      </c>
      <c r="C18" s="31">
        <f>ROUND('Area Category Method'!B16,2)</f>
        <v>10</v>
      </c>
      <c r="D18" s="31">
        <f>'Area Category Method'!C16</f>
        <v>0.5</v>
      </c>
      <c r="E18" s="31">
        <f>'Area Category Method'!D16</f>
        <v>250</v>
      </c>
      <c r="F18" s="31">
        <f>'Area Category Method'!E16</f>
        <v>250</v>
      </c>
      <c r="G18" s="31">
        <f>'Area Category Method'!F16</f>
        <v>3</v>
      </c>
      <c r="H18" s="31">
        <f>'Area Category Method'!G16</f>
        <v>0.18</v>
      </c>
      <c r="I18" s="31">
        <f>'Area Category Method'!H16</f>
        <v>0.9</v>
      </c>
      <c r="J18" s="31">
        <f>'Area Category Method'!I16</f>
        <v>0.45</v>
      </c>
      <c r="K18" s="31">
        <f>'Area Category Method'!J16</f>
        <v>0.45</v>
      </c>
      <c r="L18" s="31">
        <f>'Area Category Method'!K16</f>
        <v>150</v>
      </c>
      <c r="M18" s="31">
        <f>'Area Category Method'!L16</f>
        <v>150</v>
      </c>
      <c r="N18" s="31">
        <f>'Area Category Method'!M16</f>
        <v>0.75063999999999997</v>
      </c>
      <c r="O18" s="31">
        <f>'Area Category Method'!N16</f>
        <v>0</v>
      </c>
      <c r="P18" s="31">
        <f>'Area Category Method'!O16</f>
        <v>300</v>
      </c>
      <c r="Q18" s="31">
        <f>'Area Category Method'!P16</f>
        <v>300</v>
      </c>
      <c r="R18" s="31">
        <f>'Area Category Method'!Q16</f>
        <v>1.5</v>
      </c>
      <c r="S18" s="31">
        <f>'Area Category Method'!R16</f>
        <v>2</v>
      </c>
      <c r="T18" s="31" t="str">
        <f>'Area Category Method'!S16</f>
        <v>Manufacturing</v>
      </c>
      <c r="U18" s="31" t="str">
        <f>'Area Category Method'!$S16&amp;U$90</f>
        <v>ManufacturingOccupancy</v>
      </c>
      <c r="V18" s="31" t="str">
        <f>'Area Category Method'!$S16&amp;V$90</f>
        <v>ManufacturingReceptacle</v>
      </c>
      <c r="W18" s="31" t="str">
        <f>'Area Category Method'!$S16&amp;W$90</f>
        <v>ManufacturingServiceHotWater</v>
      </c>
      <c r="X18" s="31" t="str">
        <f>'Area Category Method'!$S16&amp;X$90</f>
        <v>ManufacturingLights</v>
      </c>
      <c r="Y18" s="31" t="str">
        <f>'Area Category Method'!$S16&amp;Y$90</f>
        <v>ManufacturingGasEquip</v>
      </c>
      <c r="Z18" s="31" t="str">
        <f>'Area Category Method'!$S16&amp;Z$90</f>
        <v>ManufacturingRefrigeration</v>
      </c>
      <c r="AA18" s="31" t="str">
        <f>'Area Category Method'!$S16&amp;AA$90</f>
        <v>ManufacturingInfiltration</v>
      </c>
      <c r="AB18" s="31" t="str">
        <f>'Area Category Method'!$S16&amp;AB$90</f>
        <v>ManufacturingHVACAvail</v>
      </c>
      <c r="AC18" s="31" t="str">
        <f>'Area Category Method'!$S16&amp;AC$90</f>
        <v>ManufacturingHtgSetpt</v>
      </c>
      <c r="AD18" s="31" t="str">
        <f>'Area Category Method'!$S16&amp;AD$90</f>
        <v>ManufacturingClgSetpt</v>
      </c>
      <c r="AE18" s="31" t="str">
        <f>'Area Category Method'!$S16&amp;AE$90</f>
        <v>ManufacturingElevator</v>
      </c>
      <c r="AF18" s="31" t="str">
        <f>'Area Category Method'!$S16&amp;AF$90</f>
        <v>ManufacturingEscalator</v>
      </c>
      <c r="AG18" s="31" t="str">
        <f>'Area Category Method'!$S16&amp;AG$90</f>
        <v>ManufacturingWtrHtrSetpt</v>
      </c>
      <c r="AH18" s="31">
        <f>'Area Category Method'!T16</f>
        <v>114</v>
      </c>
      <c r="AI18" s="31" t="s">
        <v>282</v>
      </c>
    </row>
    <row r="19" spans="2:35" x14ac:dyDescent="0.2">
      <c r="B19" s="31" t="str">
        <f>TRIM(LEFT('Area Category Method'!$A17,IF(ISNUMBER(FIND(" (Note",'Area Category Method'!$A17,1)),FIND(" (Note",'Area Category Method'!$A17,1),99)))</f>
        <v>Electrical, Mechanical, Telephone Rooms</v>
      </c>
      <c r="C19" s="31">
        <f>ROUND('Area Category Method'!B17,2)</f>
        <v>3</v>
      </c>
      <c r="D19" s="31">
        <f>'Area Category Method'!C17</f>
        <v>0.5</v>
      </c>
      <c r="E19" s="31">
        <f>'Area Category Method'!D17</f>
        <v>250</v>
      </c>
      <c r="F19" s="31">
        <f>'Area Category Method'!E17</f>
        <v>250</v>
      </c>
      <c r="G19" s="31">
        <f>'Area Category Method'!F17</f>
        <v>3</v>
      </c>
      <c r="H19" s="31">
        <f>'Area Category Method'!G17</f>
        <v>0.18</v>
      </c>
      <c r="I19" s="31">
        <f>'Area Category Method'!H17</f>
        <v>0.55000000000000004</v>
      </c>
      <c r="J19" s="31">
        <f>'Area Category Method'!I17</f>
        <v>0.15</v>
      </c>
      <c r="K19" s="31">
        <f>'Area Category Method'!J17</f>
        <v>0.15</v>
      </c>
      <c r="L19" s="31">
        <f>'Area Category Method'!K17</f>
        <v>8760</v>
      </c>
      <c r="M19" s="31">
        <f>'Area Category Method'!L17</f>
        <v>8760</v>
      </c>
      <c r="N19" s="31">
        <f>'Area Category Method'!M17</f>
        <v>0</v>
      </c>
      <c r="O19" s="31">
        <f>'Area Category Method'!N17</f>
        <v>0</v>
      </c>
      <c r="P19" s="31">
        <f>'Area Category Method'!O17</f>
        <v>200</v>
      </c>
      <c r="Q19" s="31">
        <f>'Area Category Method'!P17</f>
        <v>200</v>
      </c>
      <c r="R19" s="31">
        <f>'Area Category Method'!Q17</f>
        <v>1</v>
      </c>
      <c r="S19" s="31">
        <f>'Area Category Method'!R17</f>
        <v>4</v>
      </c>
      <c r="T19" s="31" t="str">
        <f>'Area Category Method'!S17</f>
        <v>Warehouse</v>
      </c>
      <c r="U19" s="31" t="str">
        <f>'Area Category Method'!$S17&amp;U$90</f>
        <v>WarehouseOccupancy</v>
      </c>
      <c r="V19" s="31" t="str">
        <f>'Area Category Method'!$S17&amp;V$90</f>
        <v>WarehouseReceptacle</v>
      </c>
      <c r="W19" s="31" t="str">
        <f>'Area Category Method'!$S17&amp;W$90</f>
        <v>WarehouseServiceHotWater</v>
      </c>
      <c r="X19" s="31" t="str">
        <f>'Area Category Method'!$S17&amp;X$90</f>
        <v>WarehouseLights</v>
      </c>
      <c r="Y19" s="31" t="str">
        <f>'Area Category Method'!$S17&amp;Y$90</f>
        <v>WarehouseGasEquip</v>
      </c>
      <c r="Z19" s="31" t="str">
        <f>'Area Category Method'!$S17&amp;Z$90</f>
        <v>WarehouseRefrigeration</v>
      </c>
      <c r="AA19" s="31" t="str">
        <f>'Area Category Method'!$S17&amp;AA$90</f>
        <v>WarehouseInfiltration</v>
      </c>
      <c r="AB19" s="31" t="str">
        <f>'Area Category Method'!$S17&amp;AB$90</f>
        <v>WarehouseHVACAvail</v>
      </c>
      <c r="AC19" s="31" t="str">
        <f>'Area Category Method'!$S17&amp;AC$90</f>
        <v>WarehouseHtgSetpt</v>
      </c>
      <c r="AD19" s="31" t="str">
        <f>'Area Category Method'!$S17&amp;AD$90</f>
        <v>WarehouseClgSetpt</v>
      </c>
      <c r="AE19" s="31" t="str">
        <f>'Area Category Method'!$S17&amp;AE$90</f>
        <v>WarehouseElevator</v>
      </c>
      <c r="AF19" s="31" t="str">
        <f>'Area Category Method'!$S17&amp;AF$90</f>
        <v>WarehouseEscalator</v>
      </c>
      <c r="AG19" s="31" t="str">
        <f>'Area Category Method'!$S17&amp;AG$90</f>
        <v>WarehouseWtrHtrSetpt</v>
      </c>
      <c r="AH19" s="31">
        <f>'Area Category Method'!T17</f>
        <v>115</v>
      </c>
      <c r="AI19" s="31" t="s">
        <v>282</v>
      </c>
    </row>
    <row r="20" spans="2:35" x14ac:dyDescent="0.2">
      <c r="B20" s="31" t="str">
        <f>TRIM(LEFT('Area Category Method'!$A18,IF(ISNUMBER(FIND(" (Note",'Area Category Method'!$A18,1)),FIND(" (Note",'Area Category Method'!$A18,1),99)))</f>
        <v>Exercise Room</v>
      </c>
      <c r="C20" s="31">
        <f>ROUND('Area Category Method'!B18,2)</f>
        <v>20</v>
      </c>
      <c r="D20" s="31">
        <f>'Area Category Method'!C18</f>
        <v>0.5</v>
      </c>
      <c r="E20" s="31">
        <f>'Area Category Method'!D18</f>
        <v>255</v>
      </c>
      <c r="F20" s="31">
        <f>'Area Category Method'!E18</f>
        <v>875</v>
      </c>
      <c r="G20" s="31">
        <f>'Area Category Method'!F18</f>
        <v>0.5</v>
      </c>
      <c r="H20" s="31">
        <f>'Area Category Method'!G18</f>
        <v>0.18</v>
      </c>
      <c r="I20" s="31">
        <f>'Area Category Method'!H18</f>
        <v>1</v>
      </c>
      <c r="J20" s="31">
        <f>'Area Category Method'!I18</f>
        <v>0.15</v>
      </c>
      <c r="K20" s="31">
        <f>'Area Category Method'!J18</f>
        <v>0.15</v>
      </c>
      <c r="L20" s="31">
        <f>'Area Category Method'!K18</f>
        <v>150</v>
      </c>
      <c r="M20" s="31">
        <f>'Area Category Method'!L18</f>
        <v>150</v>
      </c>
      <c r="N20" s="31">
        <f>'Area Category Method'!M18</f>
        <v>0</v>
      </c>
      <c r="O20" s="31">
        <f>'Area Category Method'!N18</f>
        <v>0</v>
      </c>
      <c r="P20" s="31">
        <f>'Area Category Method'!O18</f>
        <v>150</v>
      </c>
      <c r="Q20" s="31">
        <f>'Area Category Method'!P18</f>
        <v>400</v>
      </c>
      <c r="R20" s="31">
        <f>'Area Category Method'!Q18</f>
        <v>1.5</v>
      </c>
      <c r="S20" s="31">
        <f>'Area Category Method'!R18</f>
        <v>2</v>
      </c>
      <c r="T20" s="31" t="str">
        <f>'Area Category Method'!S18</f>
        <v>Retail</v>
      </c>
      <c r="U20" s="31" t="str">
        <f>'Area Category Method'!$S18&amp;U$90</f>
        <v>RetailOccupancy</v>
      </c>
      <c r="V20" s="31" t="str">
        <f>'Area Category Method'!$S18&amp;V$90</f>
        <v>RetailReceptacle</v>
      </c>
      <c r="W20" s="31" t="str">
        <f>'Area Category Method'!$S18&amp;W$90</f>
        <v>RetailServiceHotWater</v>
      </c>
      <c r="X20" s="31" t="str">
        <f>'Area Category Method'!$S18&amp;X$90</f>
        <v>RetailLights</v>
      </c>
      <c r="Y20" s="31" t="str">
        <f>'Area Category Method'!$S18&amp;Y$90</f>
        <v>RetailGasEquip</v>
      </c>
      <c r="Z20" s="31" t="str">
        <f>'Area Category Method'!$S18&amp;Z$90</f>
        <v>RetailRefrigeration</v>
      </c>
      <c r="AA20" s="31" t="str">
        <f>'Area Category Method'!$S18&amp;AA$90</f>
        <v>RetailInfiltration</v>
      </c>
      <c r="AB20" s="31" t="str">
        <f>'Area Category Method'!$S18&amp;AB$90</f>
        <v>RetailHVACAvail</v>
      </c>
      <c r="AC20" s="31" t="str">
        <f>'Area Category Method'!$S18&amp;AC$90</f>
        <v>RetailHtgSetpt</v>
      </c>
      <c r="AD20" s="31" t="str">
        <f>'Area Category Method'!$S18&amp;AD$90</f>
        <v>RetailClgSetpt</v>
      </c>
      <c r="AE20" s="31" t="str">
        <f>'Area Category Method'!$S18&amp;AE$90</f>
        <v>RetailElevator</v>
      </c>
      <c r="AF20" s="31" t="str">
        <f>'Area Category Method'!$S18&amp;AF$90</f>
        <v>RetailEscalator</v>
      </c>
      <c r="AG20" s="31" t="str">
        <f>'Area Category Method'!$S18&amp;AG$90</f>
        <v>RetailWtrHtrSetpt</v>
      </c>
      <c r="AH20" s="31">
        <f>'Area Category Method'!T18</f>
        <v>116</v>
      </c>
      <c r="AI20" s="31" t="s">
        <v>282</v>
      </c>
    </row>
    <row r="21" spans="2:35" x14ac:dyDescent="0.2">
      <c r="B21" s="31" t="str">
        <f>TRIM(LEFT('Area Category Method'!$A19,IF(ISNUMBER(FIND(" (Note",'Area Category Method'!$A19,1)),FIND(" (Note",'Area Category Method'!$A19,1),99)))</f>
        <v>Exhibit, Museum Areas</v>
      </c>
      <c r="C21" s="31">
        <f>ROUND('Area Category Method'!B19,2)</f>
        <v>66.67</v>
      </c>
      <c r="D21" s="31">
        <f>'Area Category Method'!C19</f>
        <v>0.5</v>
      </c>
      <c r="E21" s="31">
        <f>'Area Category Method'!D19</f>
        <v>250</v>
      </c>
      <c r="F21" s="31">
        <f>'Area Category Method'!E19</f>
        <v>250</v>
      </c>
      <c r="G21" s="31">
        <f>'Area Category Method'!F19</f>
        <v>1.5</v>
      </c>
      <c r="H21" s="31">
        <f>'Area Category Method'!G19</f>
        <v>0.09</v>
      </c>
      <c r="I21" s="31">
        <f>'Area Category Method'!H19</f>
        <v>1.8</v>
      </c>
      <c r="J21" s="31">
        <f>'Area Category Method'!I19</f>
        <v>0.15</v>
      </c>
      <c r="K21" s="31">
        <f>'Area Category Method'!J19</f>
        <v>0.5</v>
      </c>
      <c r="L21" s="31">
        <f>'Area Category Method'!K19</f>
        <v>150</v>
      </c>
      <c r="M21" s="31">
        <f>'Area Category Method'!L19</f>
        <v>150</v>
      </c>
      <c r="N21" s="31">
        <f>'Area Category Method'!M19</f>
        <v>0</v>
      </c>
      <c r="O21" s="31">
        <f>'Area Category Method'!N19</f>
        <v>0</v>
      </c>
      <c r="P21" s="31">
        <f>'Area Category Method'!O19</f>
        <v>150</v>
      </c>
      <c r="Q21" s="31">
        <f>'Area Category Method'!P19</f>
        <v>500</v>
      </c>
      <c r="R21" s="31">
        <f>'Area Category Method'!Q19</f>
        <v>1.5</v>
      </c>
      <c r="S21" s="31">
        <f>'Area Category Method'!R19</f>
        <v>2</v>
      </c>
      <c r="T21" s="31" t="str">
        <f>'Area Category Method'!S19</f>
        <v>Assembly</v>
      </c>
      <c r="U21" s="31" t="str">
        <f>'Area Category Method'!$S19&amp;U$90</f>
        <v>AssemblyOccupancy</v>
      </c>
      <c r="V21" s="31" t="str">
        <f>'Area Category Method'!$S19&amp;V$90</f>
        <v>AssemblyReceptacle</v>
      </c>
      <c r="W21" s="31" t="str">
        <f>'Area Category Method'!$S19&amp;W$90</f>
        <v>AssemblyServiceHotWater</v>
      </c>
      <c r="X21" s="31" t="str">
        <f>'Area Category Method'!$S19&amp;X$90</f>
        <v>AssemblyLights</v>
      </c>
      <c r="Y21" s="31" t="str">
        <f>'Area Category Method'!$S19&amp;Y$90</f>
        <v>AssemblyGasEquip</v>
      </c>
      <c r="Z21" s="31" t="str">
        <f>'Area Category Method'!$S19&amp;Z$90</f>
        <v>AssemblyRefrigeration</v>
      </c>
      <c r="AA21" s="31" t="str">
        <f>'Area Category Method'!$S19&amp;AA$90</f>
        <v>AssemblyInfiltration</v>
      </c>
      <c r="AB21" s="31" t="str">
        <f>'Area Category Method'!$S19&amp;AB$90</f>
        <v>AssemblyHVACAvail</v>
      </c>
      <c r="AC21" s="31" t="str">
        <f>'Area Category Method'!$S19&amp;AC$90</f>
        <v>AssemblyHtgSetpt</v>
      </c>
      <c r="AD21" s="31" t="str">
        <f>'Area Category Method'!$S19&amp;AD$90</f>
        <v>AssemblyClgSetpt</v>
      </c>
      <c r="AE21" s="31" t="str">
        <f>'Area Category Method'!$S19&amp;AE$90</f>
        <v>AssemblyElevator</v>
      </c>
      <c r="AF21" s="31" t="str">
        <f>'Area Category Method'!$S19&amp;AF$90</f>
        <v>AssemblyEscalator</v>
      </c>
      <c r="AG21" s="31" t="str">
        <f>'Area Category Method'!$S19&amp;AG$90</f>
        <v>AssemblyWtrHtrSetpt</v>
      </c>
      <c r="AH21" s="31">
        <f>'Area Category Method'!T19</f>
        <v>117</v>
      </c>
      <c r="AI21" s="31" t="s">
        <v>282</v>
      </c>
    </row>
    <row r="22" spans="2:35" x14ac:dyDescent="0.2">
      <c r="B22" s="31" t="str">
        <f>TRIM(LEFT('Area Category Method'!$A20,IF(ISNUMBER(FIND(" (Note",'Area Category Method'!$A20,1)),FIND(" (Note",'Area Category Method'!$A20,1),99)))</f>
        <v>Financial Transaction Area</v>
      </c>
      <c r="C22" s="31">
        <f>ROUND('Area Category Method'!B20,2)</f>
        <v>10</v>
      </c>
      <c r="D22" s="31">
        <f>'Area Category Method'!C20</f>
        <v>0.5</v>
      </c>
      <c r="E22" s="31">
        <f>'Area Category Method'!D20</f>
        <v>250</v>
      </c>
      <c r="F22" s="31">
        <f>'Area Category Method'!E20</f>
        <v>250</v>
      </c>
      <c r="G22" s="31">
        <f>'Area Category Method'!F20</f>
        <v>1.5</v>
      </c>
      <c r="H22" s="31">
        <f>'Area Category Method'!G20</f>
        <v>0.18</v>
      </c>
      <c r="I22" s="31">
        <f>'Area Category Method'!H20</f>
        <v>1</v>
      </c>
      <c r="J22" s="31">
        <f>'Area Category Method'!I20</f>
        <v>0.15</v>
      </c>
      <c r="K22" s="31">
        <f>'Area Category Method'!J20</f>
        <v>0.15</v>
      </c>
      <c r="L22" s="31">
        <f>'Area Category Method'!K20</f>
        <v>150</v>
      </c>
      <c r="M22" s="31">
        <f>'Area Category Method'!L20</f>
        <v>150</v>
      </c>
      <c r="N22" s="31">
        <f>'Area Category Method'!M20</f>
        <v>0</v>
      </c>
      <c r="O22" s="31">
        <f>'Area Category Method'!N20</f>
        <v>0</v>
      </c>
      <c r="P22" s="31">
        <f>'Area Category Method'!O20</f>
        <v>100</v>
      </c>
      <c r="Q22" s="31">
        <f>'Area Category Method'!P20</f>
        <v>300</v>
      </c>
      <c r="R22" s="31">
        <f>'Area Category Method'!Q20</f>
        <v>1.5</v>
      </c>
      <c r="S22" s="31">
        <f>'Area Category Method'!R20</f>
        <v>2</v>
      </c>
      <c r="T22" s="31" t="str">
        <f>'Area Category Method'!S20</f>
        <v>Office</v>
      </c>
      <c r="U22" s="31" t="str">
        <f>'Area Category Method'!$S20&amp;U$90</f>
        <v>OfficeOccupancy</v>
      </c>
      <c r="V22" s="31" t="str">
        <f>'Area Category Method'!$S20&amp;V$90</f>
        <v>OfficeReceptacle</v>
      </c>
      <c r="W22" s="31" t="str">
        <f>'Area Category Method'!$S20&amp;W$90</f>
        <v>OfficeServiceHotWater</v>
      </c>
      <c r="X22" s="31" t="str">
        <f>'Area Category Method'!$S20&amp;X$90</f>
        <v>OfficeLights</v>
      </c>
      <c r="Y22" s="31" t="str">
        <f>'Area Category Method'!$S20&amp;Y$90</f>
        <v>OfficeGasEquip</v>
      </c>
      <c r="Z22" s="31" t="str">
        <f>'Area Category Method'!$S20&amp;Z$90</f>
        <v>OfficeRefrigeration</v>
      </c>
      <c r="AA22" s="31" t="str">
        <f>'Area Category Method'!$S20&amp;AA$90</f>
        <v>OfficeInfiltration</v>
      </c>
      <c r="AB22" s="31" t="str">
        <f>'Area Category Method'!$S20&amp;AB$90</f>
        <v>OfficeHVACAvail</v>
      </c>
      <c r="AC22" s="31" t="str">
        <f>'Area Category Method'!$S20&amp;AC$90</f>
        <v>OfficeHtgSetpt</v>
      </c>
      <c r="AD22" s="31" t="str">
        <f>'Area Category Method'!$S20&amp;AD$90</f>
        <v>OfficeClgSetpt</v>
      </c>
      <c r="AE22" s="31" t="str">
        <f>'Area Category Method'!$S20&amp;AE$90</f>
        <v>OfficeElevator</v>
      </c>
      <c r="AF22" s="31" t="str">
        <f>'Area Category Method'!$S20&amp;AF$90</f>
        <v>OfficeEscalator</v>
      </c>
      <c r="AG22" s="31" t="str">
        <f>'Area Category Method'!$S20&amp;AG$90</f>
        <v>OfficeWtrHtrSetpt</v>
      </c>
      <c r="AH22" s="31">
        <f>'Area Category Method'!T20</f>
        <v>118</v>
      </c>
      <c r="AI22" s="31" t="s">
        <v>282</v>
      </c>
    </row>
    <row r="23" spans="2:35" x14ac:dyDescent="0.2">
      <c r="B23" s="31" t="str">
        <f>TRIM(LEFT('Area Category Method'!$A21,IF(ISNUMBER(FIND(" (Note",'Area Category Method'!$A21,1)),FIND(" (Note",'Area Category Method'!$A21,1),99)))</f>
        <v>General Commercial and Industrial Work Areas, High Bay</v>
      </c>
      <c r="C23" s="31">
        <f>ROUND('Area Category Method'!B21,2)</f>
        <v>10</v>
      </c>
      <c r="D23" s="31">
        <f>'Area Category Method'!C21</f>
        <v>0.5</v>
      </c>
      <c r="E23" s="31">
        <f>'Area Category Method'!D21</f>
        <v>275</v>
      </c>
      <c r="F23" s="31">
        <f>'Area Category Method'!E21</f>
        <v>475</v>
      </c>
      <c r="G23" s="31">
        <f>'Area Category Method'!F21</f>
        <v>1</v>
      </c>
      <c r="H23" s="31">
        <f>'Area Category Method'!G21</f>
        <v>0.18</v>
      </c>
      <c r="I23" s="31">
        <f>'Area Category Method'!H21</f>
        <v>1</v>
      </c>
      <c r="J23" s="31">
        <f>'Area Category Method'!I21</f>
        <v>0.15</v>
      </c>
      <c r="K23" s="31">
        <f>'Area Category Method'!J21</f>
        <v>0.15</v>
      </c>
      <c r="L23" s="31">
        <f>'Area Category Method'!K21</f>
        <v>150</v>
      </c>
      <c r="M23" s="31">
        <f>'Area Category Method'!L21</f>
        <v>150</v>
      </c>
      <c r="N23" s="31">
        <f>'Area Category Method'!M21</f>
        <v>0</v>
      </c>
      <c r="O23" s="31">
        <f>'Area Category Method'!N21</f>
        <v>0</v>
      </c>
      <c r="P23" s="31">
        <f>'Area Category Method'!O21</f>
        <v>300</v>
      </c>
      <c r="Q23" s="31">
        <f>'Area Category Method'!P21</f>
        <v>1000</v>
      </c>
      <c r="R23" s="31">
        <f>'Area Category Method'!Q21</f>
        <v>1.5</v>
      </c>
      <c r="S23" s="31">
        <f>'Area Category Method'!R21</f>
        <v>2</v>
      </c>
      <c r="T23" s="31" t="str">
        <f>'Area Category Method'!S21</f>
        <v>Manufacturing</v>
      </c>
      <c r="U23" s="31" t="str">
        <f>'Area Category Method'!$S21&amp;U$90</f>
        <v>ManufacturingOccupancy</v>
      </c>
      <c r="V23" s="31" t="str">
        <f>'Area Category Method'!$S21&amp;V$90</f>
        <v>ManufacturingReceptacle</v>
      </c>
      <c r="W23" s="31" t="str">
        <f>'Area Category Method'!$S21&amp;W$90</f>
        <v>ManufacturingServiceHotWater</v>
      </c>
      <c r="X23" s="31" t="str">
        <f>'Area Category Method'!$S21&amp;X$90</f>
        <v>ManufacturingLights</v>
      </c>
      <c r="Y23" s="31" t="str">
        <f>'Area Category Method'!$S21&amp;Y$90</f>
        <v>ManufacturingGasEquip</v>
      </c>
      <c r="Z23" s="31" t="str">
        <f>'Area Category Method'!$S21&amp;Z$90</f>
        <v>ManufacturingRefrigeration</v>
      </c>
      <c r="AA23" s="31" t="str">
        <f>'Area Category Method'!$S21&amp;AA$90</f>
        <v>ManufacturingInfiltration</v>
      </c>
      <c r="AB23" s="31" t="str">
        <f>'Area Category Method'!$S21&amp;AB$90</f>
        <v>ManufacturingHVACAvail</v>
      </c>
      <c r="AC23" s="31" t="str">
        <f>'Area Category Method'!$S21&amp;AC$90</f>
        <v>ManufacturingHtgSetpt</v>
      </c>
      <c r="AD23" s="31" t="str">
        <f>'Area Category Method'!$S21&amp;AD$90</f>
        <v>ManufacturingClgSetpt</v>
      </c>
      <c r="AE23" s="31" t="str">
        <f>'Area Category Method'!$S21&amp;AE$90</f>
        <v>ManufacturingElevator</v>
      </c>
      <c r="AF23" s="31" t="str">
        <f>'Area Category Method'!$S21&amp;AF$90</f>
        <v>ManufacturingEscalator</v>
      </c>
      <c r="AG23" s="31" t="str">
        <f>'Area Category Method'!$S21&amp;AG$90</f>
        <v>ManufacturingWtrHtrSetpt</v>
      </c>
      <c r="AH23" s="31">
        <f>'Area Category Method'!T21</f>
        <v>119</v>
      </c>
      <c r="AI23" s="31" t="s">
        <v>282</v>
      </c>
    </row>
    <row r="24" spans="2:35" x14ac:dyDescent="0.2">
      <c r="B24" s="31" t="str">
        <f>TRIM(LEFT('Area Category Method'!$A22,IF(ISNUMBER(FIND(" (Note",'Area Category Method'!$A22,1)),FIND(" (Note",'Area Category Method'!$A22,1),99)))</f>
        <v>General Commercial and Industrial Work Areas, Low Bay</v>
      </c>
      <c r="C24" s="31">
        <f>ROUND('Area Category Method'!B22,2)</f>
        <v>10</v>
      </c>
      <c r="D24" s="31">
        <f>'Area Category Method'!C22</f>
        <v>0.5</v>
      </c>
      <c r="E24" s="31">
        <f>'Area Category Method'!D22</f>
        <v>275</v>
      </c>
      <c r="F24" s="31">
        <f>'Area Category Method'!E22</f>
        <v>475</v>
      </c>
      <c r="G24" s="31">
        <f>'Area Category Method'!F22</f>
        <v>1</v>
      </c>
      <c r="H24" s="31">
        <f>'Area Category Method'!G22</f>
        <v>0.18</v>
      </c>
      <c r="I24" s="31">
        <f>'Area Category Method'!H22</f>
        <v>0.9</v>
      </c>
      <c r="J24" s="31">
        <f>'Area Category Method'!I22</f>
        <v>0.15</v>
      </c>
      <c r="K24" s="31">
        <f>'Area Category Method'!J22</f>
        <v>0.15</v>
      </c>
      <c r="L24" s="31">
        <f>'Area Category Method'!K22</f>
        <v>150</v>
      </c>
      <c r="M24" s="31">
        <f>'Area Category Method'!L22</f>
        <v>150</v>
      </c>
      <c r="N24" s="31">
        <f>'Area Category Method'!M22</f>
        <v>0</v>
      </c>
      <c r="O24" s="31">
        <f>'Area Category Method'!N22</f>
        <v>0</v>
      </c>
      <c r="P24" s="31">
        <f>'Area Category Method'!O22</f>
        <v>300</v>
      </c>
      <c r="Q24" s="31">
        <f>'Area Category Method'!P22</f>
        <v>1000</v>
      </c>
      <c r="R24" s="31">
        <f>'Area Category Method'!Q22</f>
        <v>1.5</v>
      </c>
      <c r="S24" s="31">
        <f>'Area Category Method'!R22</f>
        <v>2</v>
      </c>
      <c r="T24" s="31" t="str">
        <f>'Area Category Method'!S22</f>
        <v>Manufacturing</v>
      </c>
      <c r="U24" s="31" t="str">
        <f>'Area Category Method'!$S22&amp;U$90</f>
        <v>ManufacturingOccupancy</v>
      </c>
      <c r="V24" s="31" t="str">
        <f>'Area Category Method'!$S22&amp;V$90</f>
        <v>ManufacturingReceptacle</v>
      </c>
      <c r="W24" s="31" t="str">
        <f>'Area Category Method'!$S22&amp;W$90</f>
        <v>ManufacturingServiceHotWater</v>
      </c>
      <c r="X24" s="31" t="str">
        <f>'Area Category Method'!$S22&amp;X$90</f>
        <v>ManufacturingLights</v>
      </c>
      <c r="Y24" s="31" t="str">
        <f>'Area Category Method'!$S22&amp;Y$90</f>
        <v>ManufacturingGasEquip</v>
      </c>
      <c r="Z24" s="31" t="str">
        <f>'Area Category Method'!$S22&amp;Z$90</f>
        <v>ManufacturingRefrigeration</v>
      </c>
      <c r="AA24" s="31" t="str">
        <f>'Area Category Method'!$S22&amp;AA$90</f>
        <v>ManufacturingInfiltration</v>
      </c>
      <c r="AB24" s="31" t="str">
        <f>'Area Category Method'!$S22&amp;AB$90</f>
        <v>ManufacturingHVACAvail</v>
      </c>
      <c r="AC24" s="31" t="str">
        <f>'Area Category Method'!$S22&amp;AC$90</f>
        <v>ManufacturingHtgSetpt</v>
      </c>
      <c r="AD24" s="31" t="str">
        <f>'Area Category Method'!$S22&amp;AD$90</f>
        <v>ManufacturingClgSetpt</v>
      </c>
      <c r="AE24" s="31" t="str">
        <f>'Area Category Method'!$S22&amp;AE$90</f>
        <v>ManufacturingElevator</v>
      </c>
      <c r="AF24" s="31" t="str">
        <f>'Area Category Method'!$S22&amp;AF$90</f>
        <v>ManufacturingEscalator</v>
      </c>
      <c r="AG24" s="31" t="str">
        <f>'Area Category Method'!$S22&amp;AG$90</f>
        <v>ManufacturingWtrHtrSetpt</v>
      </c>
      <c r="AH24" s="31">
        <f>'Area Category Method'!T22</f>
        <v>120</v>
      </c>
      <c r="AI24" s="31" t="s">
        <v>282</v>
      </c>
    </row>
    <row r="25" spans="2:35" x14ac:dyDescent="0.2">
      <c r="B25" s="31" t="str">
        <f>TRIM(LEFT('Area Category Method'!$A23,IF(ISNUMBER(FIND(" (Note",'Area Category Method'!$A23,1)),FIND(" (Note",'Area Category Method'!$A23,1),99)))</f>
        <v>General Commercial and Industrial Work Areas, Precision</v>
      </c>
      <c r="C25" s="31">
        <f>ROUND('Area Category Method'!B23,2)</f>
        <v>10</v>
      </c>
      <c r="D25" s="31">
        <f>'Area Category Method'!C23</f>
        <v>0.5</v>
      </c>
      <c r="E25" s="31">
        <f>'Area Category Method'!D23</f>
        <v>250</v>
      </c>
      <c r="F25" s="31">
        <f>'Area Category Method'!E23</f>
        <v>200</v>
      </c>
      <c r="G25" s="31">
        <f>'Area Category Method'!F23</f>
        <v>1</v>
      </c>
      <c r="H25" s="31">
        <f>'Area Category Method'!G23</f>
        <v>0.18</v>
      </c>
      <c r="I25" s="31">
        <f>'Area Category Method'!H23</f>
        <v>1.2</v>
      </c>
      <c r="J25" s="31">
        <f>'Area Category Method'!I23</f>
        <v>0.15</v>
      </c>
      <c r="K25" s="31">
        <f>'Area Category Method'!J23</f>
        <v>0.15</v>
      </c>
      <c r="L25" s="31">
        <f>'Area Category Method'!K23</f>
        <v>150</v>
      </c>
      <c r="M25" s="31">
        <f>'Area Category Method'!L23</f>
        <v>150</v>
      </c>
      <c r="N25" s="31">
        <f>'Area Category Method'!M23</f>
        <v>0</v>
      </c>
      <c r="O25" s="31">
        <f>'Area Category Method'!N23</f>
        <v>0</v>
      </c>
      <c r="P25" s="31">
        <f>'Area Category Method'!O23</f>
        <v>1000</v>
      </c>
      <c r="Q25" s="31">
        <f>'Area Category Method'!P23</f>
        <v>3000</v>
      </c>
      <c r="R25" s="31">
        <f>'Area Category Method'!Q23</f>
        <v>1.5</v>
      </c>
      <c r="S25" s="31">
        <f>'Area Category Method'!R23</f>
        <v>2</v>
      </c>
      <c r="T25" s="31" t="str">
        <f>'Area Category Method'!S23</f>
        <v>Manufacturing</v>
      </c>
      <c r="U25" s="31" t="str">
        <f>'Area Category Method'!$S23&amp;U$90</f>
        <v>ManufacturingOccupancy</v>
      </c>
      <c r="V25" s="31" t="str">
        <f>'Area Category Method'!$S23&amp;V$90</f>
        <v>ManufacturingReceptacle</v>
      </c>
      <c r="W25" s="31" t="str">
        <f>'Area Category Method'!$S23&amp;W$90</f>
        <v>ManufacturingServiceHotWater</v>
      </c>
      <c r="X25" s="31" t="str">
        <f>'Area Category Method'!$S23&amp;X$90</f>
        <v>ManufacturingLights</v>
      </c>
      <c r="Y25" s="31" t="str">
        <f>'Area Category Method'!$S23&amp;Y$90</f>
        <v>ManufacturingGasEquip</v>
      </c>
      <c r="Z25" s="31" t="str">
        <f>'Area Category Method'!$S23&amp;Z$90</f>
        <v>ManufacturingRefrigeration</v>
      </c>
      <c r="AA25" s="31" t="str">
        <f>'Area Category Method'!$S23&amp;AA$90</f>
        <v>ManufacturingInfiltration</v>
      </c>
      <c r="AB25" s="31" t="str">
        <f>'Area Category Method'!$S23&amp;AB$90</f>
        <v>ManufacturingHVACAvail</v>
      </c>
      <c r="AC25" s="31" t="str">
        <f>'Area Category Method'!$S23&amp;AC$90</f>
        <v>ManufacturingHtgSetpt</v>
      </c>
      <c r="AD25" s="31" t="str">
        <f>'Area Category Method'!$S23&amp;AD$90</f>
        <v>ManufacturingClgSetpt</v>
      </c>
      <c r="AE25" s="31" t="str">
        <f>'Area Category Method'!$S23&amp;AE$90</f>
        <v>ManufacturingElevator</v>
      </c>
      <c r="AF25" s="31" t="str">
        <f>'Area Category Method'!$S23&amp;AF$90</f>
        <v>ManufacturingEscalator</v>
      </c>
      <c r="AG25" s="31" t="str">
        <f>'Area Category Method'!$S23&amp;AG$90</f>
        <v>ManufacturingWtrHtrSetpt</v>
      </c>
      <c r="AH25" s="31">
        <f>'Area Category Method'!T23</f>
        <v>121</v>
      </c>
      <c r="AI25" s="31" t="s">
        <v>282</v>
      </c>
    </row>
    <row r="26" spans="2:35" s="31" customFormat="1" x14ac:dyDescent="0.2">
      <c r="B26" s="31" t="str">
        <f>TRIM(LEFT('Area Category Method'!$A24,IF(ISNUMBER(FIND(" (Note",'Area Category Method'!$A24,1)),FIND(" (Note",'Area Category Method'!$A24,1),99)))</f>
        <v>Grocery Sales Areas</v>
      </c>
      <c r="C26" s="31">
        <f>ROUND('Area Category Method'!B24,2)</f>
        <v>33.33</v>
      </c>
      <c r="D26" s="31">
        <f>'Area Category Method'!C24</f>
        <v>0.5</v>
      </c>
      <c r="E26" s="31">
        <f>'Area Category Method'!D24</f>
        <v>250</v>
      </c>
      <c r="F26" s="31">
        <f>'Area Category Method'!E24</f>
        <v>200</v>
      </c>
      <c r="G26" s="31">
        <f>'Area Category Method'!F24</f>
        <v>1</v>
      </c>
      <c r="H26" s="31">
        <f>'Area Category Method'!G24</f>
        <v>0.18</v>
      </c>
      <c r="I26" s="31">
        <f>'Area Category Method'!H24</f>
        <v>1.2</v>
      </c>
      <c r="J26" s="31">
        <f>'Area Category Method'!I24</f>
        <v>0.15</v>
      </c>
      <c r="K26" s="31">
        <f>'Area Category Method'!J24</f>
        <v>0.25</v>
      </c>
      <c r="L26" s="31">
        <f>'Area Category Method'!K24</f>
        <v>150</v>
      </c>
      <c r="M26" s="31">
        <f>'Area Category Method'!L24</f>
        <v>150</v>
      </c>
      <c r="N26" s="31">
        <f>'Area Category Method'!M24</f>
        <v>1.1941999999999999</v>
      </c>
      <c r="O26" s="31">
        <f>'Area Category Method'!N24</f>
        <v>2.6</v>
      </c>
      <c r="P26" s="31">
        <f>'Area Category Method'!O24</f>
        <v>500</v>
      </c>
      <c r="Q26" s="31">
        <f>'Area Category Method'!P24</f>
        <v>500</v>
      </c>
      <c r="R26" s="31">
        <f>'Area Category Method'!Q24</f>
        <v>1.5</v>
      </c>
      <c r="S26" s="31">
        <f>'Area Category Method'!R24</f>
        <v>2</v>
      </c>
      <c r="T26" s="31" t="str">
        <f>'Area Category Method'!S24</f>
        <v>Retail</v>
      </c>
      <c r="U26" s="31" t="str">
        <f>'Area Category Method'!$S24&amp;U$90</f>
        <v>RetailOccupancy</v>
      </c>
      <c r="V26" s="31" t="str">
        <f>'Area Category Method'!$S24&amp;V$90</f>
        <v>RetailReceptacle</v>
      </c>
      <c r="W26" s="31" t="str">
        <f>'Area Category Method'!$S24&amp;W$90</f>
        <v>RetailServiceHotWater</v>
      </c>
      <c r="X26" s="31" t="str">
        <f>'Area Category Method'!$S24&amp;X$90</f>
        <v>RetailLights</v>
      </c>
      <c r="Y26" s="31" t="str">
        <f>'Area Category Method'!$S24&amp;Y$90</f>
        <v>RetailGasEquip</v>
      </c>
      <c r="Z26" s="31" t="str">
        <f>'Area Category Method'!$S24&amp;Z$90</f>
        <v>RetailRefrigeration</v>
      </c>
      <c r="AA26" s="31" t="str">
        <f>'Area Category Method'!$S24&amp;AA$90</f>
        <v>RetailInfiltration</v>
      </c>
      <c r="AB26" s="31" t="str">
        <f>'Area Category Method'!$S24&amp;AB$90</f>
        <v>RetailHVACAvail</v>
      </c>
      <c r="AC26" s="31" t="str">
        <f>'Area Category Method'!$S24&amp;AC$90</f>
        <v>RetailHtgSetpt</v>
      </c>
      <c r="AD26" s="31" t="str">
        <f>'Area Category Method'!$S24&amp;AD$90</f>
        <v>RetailClgSetpt</v>
      </c>
      <c r="AE26" s="31" t="str">
        <f>'Area Category Method'!$S24&amp;AE$90</f>
        <v>RetailElevator</v>
      </c>
      <c r="AF26" s="31" t="str">
        <f>'Area Category Method'!$S24&amp;AF$90</f>
        <v>RetailEscalator</v>
      </c>
      <c r="AG26" s="31" t="str">
        <f>'Area Category Method'!$S24&amp;AG$90</f>
        <v>RetailWtrHtrSetpt</v>
      </c>
      <c r="AH26" s="31">
        <f>'Area Category Method'!T24</f>
        <v>122</v>
      </c>
      <c r="AI26" s="31" t="s">
        <v>282</v>
      </c>
    </row>
    <row r="27" spans="2:35" x14ac:dyDescent="0.2">
      <c r="B27" s="31" t="str">
        <f>TRIM(LEFT('Area Category Method'!$A25,IF(ISNUMBER(FIND(" (Note",'Area Category Method'!$A25,1)),FIND(" (Note",'Area Category Method'!$A25,1),99)))</f>
        <v>Gymnasium/Sports Arena</v>
      </c>
      <c r="C27" s="31">
        <f>ROUND('Area Category Method'!B25,2)</f>
        <v>66.67</v>
      </c>
      <c r="D27" s="31">
        <f>'Area Category Method'!C25</f>
        <v>0.5</v>
      </c>
      <c r="E27" s="31">
        <f>'Area Category Method'!D25</f>
        <v>255</v>
      </c>
      <c r="F27" s="31">
        <f>'Area Category Method'!E25</f>
        <v>875</v>
      </c>
      <c r="G27" s="31">
        <f>'Area Category Method'!F25</f>
        <v>0.5</v>
      </c>
      <c r="H27" s="31">
        <f>'Area Category Method'!G25</f>
        <v>0.18</v>
      </c>
      <c r="I27" s="31">
        <f>'Area Category Method'!H25</f>
        <v>1</v>
      </c>
      <c r="J27" s="31">
        <f>'Area Category Method'!I25</f>
        <v>0.15</v>
      </c>
      <c r="K27" s="31">
        <f>'Area Category Method'!J25</f>
        <v>0.5</v>
      </c>
      <c r="L27" s="31">
        <f>'Area Category Method'!K25</f>
        <v>150</v>
      </c>
      <c r="M27" s="31">
        <f>'Area Category Method'!L25</f>
        <v>150</v>
      </c>
      <c r="N27" s="31">
        <f>'Area Category Method'!M25</f>
        <v>0</v>
      </c>
      <c r="O27" s="31">
        <f>'Area Category Method'!N25</f>
        <v>0</v>
      </c>
      <c r="P27" s="31">
        <f>'Area Category Method'!O25</f>
        <v>150</v>
      </c>
      <c r="Q27" s="31">
        <f>'Area Category Method'!P25</f>
        <v>400</v>
      </c>
      <c r="R27" s="31">
        <f>'Area Category Method'!Q25</f>
        <v>1.5</v>
      </c>
      <c r="S27" s="31">
        <f>'Area Category Method'!R25</f>
        <v>2</v>
      </c>
      <c r="T27" s="31" t="str">
        <f>'Area Category Method'!S25</f>
        <v>Retail</v>
      </c>
      <c r="U27" s="31" t="str">
        <f>'Area Category Method'!$S25&amp;U$90</f>
        <v>RetailOccupancy</v>
      </c>
      <c r="V27" s="31" t="str">
        <f>'Area Category Method'!$S25&amp;V$90</f>
        <v>RetailReceptacle</v>
      </c>
      <c r="W27" s="31" t="str">
        <f>'Area Category Method'!$S25&amp;W$90</f>
        <v>RetailServiceHotWater</v>
      </c>
      <c r="X27" s="31" t="str">
        <f>'Area Category Method'!$S25&amp;X$90</f>
        <v>RetailLights</v>
      </c>
      <c r="Y27" s="31" t="str">
        <f>'Area Category Method'!$S25&amp;Y$90</f>
        <v>RetailGasEquip</v>
      </c>
      <c r="Z27" s="31" t="str">
        <f>'Area Category Method'!$S25&amp;Z$90</f>
        <v>RetailRefrigeration</v>
      </c>
      <c r="AA27" s="31" t="str">
        <f>'Area Category Method'!$S25&amp;AA$90</f>
        <v>RetailInfiltration</v>
      </c>
      <c r="AB27" s="31" t="str">
        <f>'Area Category Method'!$S25&amp;AB$90</f>
        <v>RetailHVACAvail</v>
      </c>
      <c r="AC27" s="31" t="str">
        <f>'Area Category Method'!$S25&amp;AC$90</f>
        <v>RetailHtgSetpt</v>
      </c>
      <c r="AD27" s="31" t="str">
        <f>'Area Category Method'!$S25&amp;AD$90</f>
        <v>RetailClgSetpt</v>
      </c>
      <c r="AE27" s="31" t="str">
        <f>'Area Category Method'!$S25&amp;AE$90</f>
        <v>RetailElevator</v>
      </c>
      <c r="AF27" s="31" t="str">
        <f>'Area Category Method'!$S25&amp;AF$90</f>
        <v>RetailEscalator</v>
      </c>
      <c r="AG27" s="31" t="str">
        <f>'Area Category Method'!$S25&amp;AG$90</f>
        <v>RetailWtrHtrSetpt</v>
      </c>
      <c r="AH27" s="31">
        <f>'Area Category Method'!T25</f>
        <v>201</v>
      </c>
      <c r="AI27" s="31" t="s">
        <v>282</v>
      </c>
    </row>
    <row r="28" spans="2:35" ht="15" x14ac:dyDescent="0.2">
      <c r="B28" s="31" t="str">
        <f>TRIM(LEFT('Area Category Method'!$A26,IF(ISNUMBER(FIND(" (Note",'Area Category Method'!$A26,1)),FIND(" (Note",'Area Category Method'!$A26,1),99)))</f>
        <v>High-Rise Residential Living Spaces</v>
      </c>
      <c r="C28" s="31">
        <f>ROUND('Area Category Method'!B26,2)</f>
        <v>5</v>
      </c>
      <c r="D28" s="31">
        <f>'Area Category Method'!C26</f>
        <v>0.5</v>
      </c>
      <c r="E28" s="31">
        <f>'Area Category Method'!D26</f>
        <v>245</v>
      </c>
      <c r="F28" s="31">
        <f>'Area Category Method'!E26</f>
        <v>155</v>
      </c>
      <c r="G28" s="31">
        <f>'Area Category Method'!F26</f>
        <v>0.5</v>
      </c>
      <c r="H28" s="96">
        <v>0</v>
      </c>
      <c r="I28" s="31" t="str">
        <f>'Area Category Method'!H26</f>
        <v>na</v>
      </c>
      <c r="J28" s="34">
        <v>0.06</v>
      </c>
      <c r="K28" s="31">
        <v>0</v>
      </c>
      <c r="L28" s="31">
        <f>'Area Category Method'!K26</f>
        <v>150</v>
      </c>
      <c r="M28" s="31">
        <f>'Area Category Method'!L26</f>
        <v>150</v>
      </c>
      <c r="N28" s="31">
        <f>'Area Category Method'!M26</f>
        <v>0.68240000000000001</v>
      </c>
      <c r="O28" s="31">
        <f>'Area Category Method'!N26</f>
        <v>0</v>
      </c>
      <c r="P28" s="31">
        <f>'Area Category Method'!O26</f>
        <v>20</v>
      </c>
      <c r="Q28" s="31">
        <f>'Area Category Method'!P26</f>
        <v>200</v>
      </c>
      <c r="R28" s="31">
        <f>'Area Category Method'!Q26</f>
        <v>1.5</v>
      </c>
      <c r="S28" s="31">
        <f>'Area Category Method'!R26</f>
        <v>2</v>
      </c>
      <c r="T28" s="31" t="str">
        <f>'Area Category Method'!S26</f>
        <v>ResidentialLiving</v>
      </c>
      <c r="U28" s="31" t="str">
        <f>'Area Category Method'!$S26&amp;U$90</f>
        <v>ResidentialLivingOccupancy</v>
      </c>
      <c r="V28" s="31" t="str">
        <f>'Area Category Method'!$S26&amp;V$90</f>
        <v>ResidentialLivingReceptacle</v>
      </c>
      <c r="W28" s="31" t="str">
        <f>'Area Category Method'!$S26&amp;W$90</f>
        <v>ResidentialLivingServiceHotWater</v>
      </c>
      <c r="X28" s="31" t="str">
        <f>'Area Category Method'!$S26&amp;X$90</f>
        <v>ResidentialLivingLights</v>
      </c>
      <c r="Y28" s="31" t="str">
        <f>'Area Category Method'!$S26&amp;Y$90</f>
        <v>ResidentialLivingGasEquip</v>
      </c>
      <c r="Z28" s="31" t="str">
        <f>'Area Category Method'!$S26&amp;Z$90</f>
        <v>ResidentialLivingRefrigeration</v>
      </c>
      <c r="AA28" s="31" t="str">
        <f>'Area Category Method'!$S26&amp;AA$90</f>
        <v>ResidentialLivingInfiltration</v>
      </c>
      <c r="AB28" s="31" t="str">
        <f>'Area Category Method'!$S26&amp;AB$90</f>
        <v>ResidentialLivingHVACAvail</v>
      </c>
      <c r="AC28" s="31" t="str">
        <f>'Area Category Method'!$S26&amp;AC$90</f>
        <v>ResidentialLivingHtgSetpt</v>
      </c>
      <c r="AD28" s="31" t="str">
        <f>'Area Category Method'!$S26&amp;AD$90</f>
        <v>ResidentialLivingClgSetpt</v>
      </c>
      <c r="AE28" s="31" t="str">
        <f>'Area Category Method'!$S26&amp;AE$90</f>
        <v>ResidentialLivingElevator</v>
      </c>
      <c r="AF28" s="31" t="str">
        <f>'Area Category Method'!$S26&amp;AF$90</f>
        <v>ResidentialLivingEscalator</v>
      </c>
      <c r="AG28" s="31" t="str">
        <f>'Area Category Method'!$S26&amp;AG$90</f>
        <v>ResidentialLivingWtrHtrSetpt</v>
      </c>
      <c r="AH28" s="31">
        <f>'Area Category Method'!T26</f>
        <v>123</v>
      </c>
      <c r="AI28" s="31" t="s">
        <v>282</v>
      </c>
    </row>
    <row r="29" spans="2:35" x14ac:dyDescent="0.2">
      <c r="B29" s="31" t="str">
        <f>TRIM(LEFT('Area Category Method'!$A27,IF(ISNUMBER(FIND(" (Note",'Area Category Method'!$A27,1)),FIND(" (Note",'Area Category Method'!$A27,1),99)))</f>
        <v>Hotel Function Area</v>
      </c>
      <c r="C29" s="31">
        <f>ROUND('Area Category Method'!B27,2)</f>
        <v>142.86000000000001</v>
      </c>
      <c r="D29" s="31">
        <f>'Area Category Method'!C27</f>
        <v>0.5</v>
      </c>
      <c r="E29" s="31">
        <f>'Area Category Method'!D27</f>
        <v>250</v>
      </c>
      <c r="F29" s="31">
        <f>'Area Category Method'!E27</f>
        <v>200</v>
      </c>
      <c r="G29" s="31">
        <f>'Area Category Method'!F27</f>
        <v>0.5</v>
      </c>
      <c r="H29" s="31">
        <f>'Area Category Method'!G27</f>
        <v>9.6000000000000002E-2</v>
      </c>
      <c r="I29" s="31">
        <f>'Area Category Method'!H27</f>
        <v>1.4</v>
      </c>
      <c r="J29" s="31">
        <f>'Area Category Method'!I27</f>
        <v>0.15</v>
      </c>
      <c r="K29" s="31">
        <f>'Area Category Method'!J27</f>
        <v>1.0714285714285714</v>
      </c>
      <c r="L29" s="31">
        <f>'Area Category Method'!K27</f>
        <v>150</v>
      </c>
      <c r="M29" s="31">
        <f>'Area Category Method'!L27</f>
        <v>150</v>
      </c>
      <c r="N29" s="31">
        <f>'Area Category Method'!M27</f>
        <v>0</v>
      </c>
      <c r="O29" s="31">
        <f>'Area Category Method'!N27</f>
        <v>0</v>
      </c>
      <c r="P29" s="31">
        <f>'Area Category Method'!O27</f>
        <v>50</v>
      </c>
      <c r="Q29" s="31">
        <f>'Area Category Method'!P27</f>
        <v>300</v>
      </c>
      <c r="R29" s="31">
        <f>'Area Category Method'!Q27</f>
        <v>1.5</v>
      </c>
      <c r="S29" s="31">
        <f>'Area Category Method'!R27</f>
        <v>2</v>
      </c>
      <c r="T29" s="31" t="str">
        <f>'Area Category Method'!S27</f>
        <v>Assembly</v>
      </c>
      <c r="U29" s="31" t="str">
        <f>'Area Category Method'!$S27&amp;U$90</f>
        <v>AssemblyOccupancy</v>
      </c>
      <c r="V29" s="31" t="str">
        <f>'Area Category Method'!$S27&amp;V$90</f>
        <v>AssemblyReceptacle</v>
      </c>
      <c r="W29" s="31" t="str">
        <f>'Area Category Method'!$S27&amp;W$90</f>
        <v>AssemblyServiceHotWater</v>
      </c>
      <c r="X29" s="31" t="str">
        <f>'Area Category Method'!$S27&amp;X$90</f>
        <v>AssemblyLights</v>
      </c>
      <c r="Y29" s="31" t="str">
        <f>'Area Category Method'!$S27&amp;Y$90</f>
        <v>AssemblyGasEquip</v>
      </c>
      <c r="Z29" s="31" t="str">
        <f>'Area Category Method'!$S27&amp;Z$90</f>
        <v>AssemblyRefrigeration</v>
      </c>
      <c r="AA29" s="31" t="str">
        <f>'Area Category Method'!$S27&amp;AA$90</f>
        <v>AssemblyInfiltration</v>
      </c>
      <c r="AB29" s="31" t="str">
        <f>'Area Category Method'!$S27&amp;AB$90</f>
        <v>AssemblyHVACAvail</v>
      </c>
      <c r="AC29" s="31" t="str">
        <f>'Area Category Method'!$S27&amp;AC$90</f>
        <v>AssemblyHtgSetpt</v>
      </c>
      <c r="AD29" s="31" t="str">
        <f>'Area Category Method'!$S27&amp;AD$90</f>
        <v>AssemblyClgSetpt</v>
      </c>
      <c r="AE29" s="31" t="str">
        <f>'Area Category Method'!$S27&amp;AE$90</f>
        <v>AssemblyElevator</v>
      </c>
      <c r="AF29" s="31" t="str">
        <f>'Area Category Method'!$S27&amp;AF$90</f>
        <v>AssemblyEscalator</v>
      </c>
      <c r="AG29" s="31" t="str">
        <f>'Area Category Method'!$S27&amp;AG$90</f>
        <v>AssemblyWtrHtrSetpt</v>
      </c>
      <c r="AH29" s="31">
        <f>'Area Category Method'!T27</f>
        <v>124</v>
      </c>
      <c r="AI29" s="31" t="s">
        <v>282</v>
      </c>
    </row>
    <row r="30" spans="2:35" ht="15" x14ac:dyDescent="0.2">
      <c r="B30" s="31" t="str">
        <f>TRIM(LEFT('Area Category Method'!$A28,IF(ISNUMBER(FIND(" (Note",'Area Category Method'!$A28,1)),FIND(" (Note",'Area Category Method'!$A28,1),99)))</f>
        <v>Hotel/Motel Guest Room</v>
      </c>
      <c r="C30" s="31">
        <f>ROUND('Area Category Method'!B28,2)</f>
        <v>5</v>
      </c>
      <c r="D30" s="31">
        <f>'Area Category Method'!C28</f>
        <v>0.5</v>
      </c>
      <c r="E30" s="31">
        <f>'Area Category Method'!D28</f>
        <v>245</v>
      </c>
      <c r="F30" s="31">
        <f>'Area Category Method'!E28</f>
        <v>155</v>
      </c>
      <c r="G30" s="31">
        <f>'Area Category Method'!F28</f>
        <v>0.5</v>
      </c>
      <c r="H30" s="31">
        <f>'Area Category Method'!G28</f>
        <v>4.4800000000000004</v>
      </c>
      <c r="I30" s="31" t="str">
        <f>'Area Category Method'!H28</f>
        <v>na</v>
      </c>
      <c r="J30" s="34">
        <v>0.06</v>
      </c>
      <c r="K30" s="31">
        <v>0</v>
      </c>
      <c r="L30" s="31">
        <f>'Area Category Method'!K28</f>
        <v>150</v>
      </c>
      <c r="M30" s="31">
        <f>'Area Category Method'!L28</f>
        <v>150</v>
      </c>
      <c r="N30" s="31">
        <f>'Area Category Method'!M28</f>
        <v>0</v>
      </c>
      <c r="O30" s="31">
        <f>'Area Category Method'!N28</f>
        <v>0</v>
      </c>
      <c r="P30" s="31">
        <f>'Area Category Method'!O28</f>
        <v>20</v>
      </c>
      <c r="Q30" s="31">
        <f>'Area Category Method'!P28</f>
        <v>200</v>
      </c>
      <c r="R30" s="31">
        <f>'Area Category Method'!Q28</f>
        <v>1.5</v>
      </c>
      <c r="S30" s="31">
        <f>'Area Category Method'!R28</f>
        <v>2</v>
      </c>
      <c r="T30" s="31" t="str">
        <f>'Area Category Method'!S28</f>
        <v>ResidentialLiving</v>
      </c>
      <c r="U30" s="31" t="str">
        <f>'Area Category Method'!$S28&amp;U$90</f>
        <v>ResidentialLivingOccupancy</v>
      </c>
      <c r="V30" s="31" t="str">
        <f>'Area Category Method'!$S28&amp;V$90</f>
        <v>ResidentialLivingReceptacle</v>
      </c>
      <c r="W30" s="31" t="str">
        <f>'Area Category Method'!$S28&amp;W$90</f>
        <v>ResidentialLivingServiceHotWater</v>
      </c>
      <c r="X30" s="31" t="str">
        <f>'Area Category Method'!$S28&amp;X$90</f>
        <v>ResidentialLivingLights</v>
      </c>
      <c r="Y30" s="31" t="str">
        <f>'Area Category Method'!$S28&amp;Y$90</f>
        <v>ResidentialLivingGasEquip</v>
      </c>
      <c r="Z30" s="31" t="str">
        <f>'Area Category Method'!$S28&amp;Z$90</f>
        <v>ResidentialLivingRefrigeration</v>
      </c>
      <c r="AA30" s="31" t="str">
        <f>'Area Category Method'!$S28&amp;AA$90</f>
        <v>ResidentialLivingInfiltration</v>
      </c>
      <c r="AB30" s="31" t="str">
        <f>'Area Category Method'!$S28&amp;AB$90</f>
        <v>ResidentialLivingHVACAvail</v>
      </c>
      <c r="AC30" s="31" t="str">
        <f>'Area Category Method'!$S28&amp;AC$90</f>
        <v>ResidentialLivingHtgSetpt</v>
      </c>
      <c r="AD30" s="31" t="str">
        <f>'Area Category Method'!$S28&amp;AD$90</f>
        <v>ResidentialLivingClgSetpt</v>
      </c>
      <c r="AE30" s="31" t="str">
        <f>'Area Category Method'!$S28&amp;AE$90</f>
        <v>ResidentialLivingElevator</v>
      </c>
      <c r="AF30" s="31" t="str">
        <f>'Area Category Method'!$S28&amp;AF$90</f>
        <v>ResidentialLivingEscalator</v>
      </c>
      <c r="AG30" s="31" t="str">
        <f>'Area Category Method'!$S28&amp;AG$90</f>
        <v>ResidentialLivingWtrHtrSetpt</v>
      </c>
      <c r="AH30" s="31">
        <f>'Area Category Method'!T28</f>
        <v>125</v>
      </c>
      <c r="AI30" s="31" t="s">
        <v>282</v>
      </c>
    </row>
    <row r="31" spans="2:35" x14ac:dyDescent="0.2">
      <c r="B31" s="31" t="str">
        <f>TRIM(LEFT('Area Category Method'!$A29,IF(ISNUMBER(FIND(" (Note",'Area Category Method'!$A29,1)),FIND(" (Note",'Area Category Method'!$A29,1),99)))</f>
        <v>Housing, Public and Common Areas: Multi-family, Dormitory</v>
      </c>
      <c r="C31" s="31">
        <f>ROUND('Area Category Method'!B29,2)</f>
        <v>20</v>
      </c>
      <c r="D31" s="31">
        <f>'Area Category Method'!C29</f>
        <v>0.5</v>
      </c>
      <c r="E31" s="31">
        <f>'Area Category Method'!D29</f>
        <v>250</v>
      </c>
      <c r="F31" s="31">
        <f>'Area Category Method'!E29</f>
        <v>250</v>
      </c>
      <c r="G31" s="31">
        <f>'Area Category Method'!F29</f>
        <v>0.5</v>
      </c>
      <c r="H31" s="31">
        <f>'Area Category Method'!G29</f>
        <v>0.192</v>
      </c>
      <c r="I31" s="31">
        <f>'Area Category Method'!H29</f>
        <v>1</v>
      </c>
      <c r="J31" s="31">
        <f>'Area Category Method'!I29</f>
        <v>0.15</v>
      </c>
      <c r="K31" s="31">
        <f>'Area Category Method'!J29</f>
        <v>0.15</v>
      </c>
      <c r="L31" s="31">
        <f>'Area Category Method'!K29</f>
        <v>150</v>
      </c>
      <c r="M31" s="31">
        <f>'Area Category Method'!L29</f>
        <v>150</v>
      </c>
      <c r="N31" s="31">
        <f>'Area Category Method'!M29</f>
        <v>0</v>
      </c>
      <c r="O31" s="31">
        <f>'Area Category Method'!N29</f>
        <v>0</v>
      </c>
      <c r="P31" s="31">
        <f>'Area Category Method'!O29</f>
        <v>200</v>
      </c>
      <c r="Q31" s="31">
        <f>'Area Category Method'!P29</f>
        <v>500</v>
      </c>
      <c r="R31" s="31">
        <f>'Area Category Method'!Q29</f>
        <v>1.5</v>
      </c>
      <c r="S31" s="31">
        <f>'Area Category Method'!R29</f>
        <v>2</v>
      </c>
      <c r="T31" s="31" t="str">
        <f>'Area Category Method'!S29</f>
        <v>ResidentialCommon</v>
      </c>
      <c r="U31" s="31" t="str">
        <f>'Area Category Method'!$S29&amp;U$90</f>
        <v>ResidentialCommonOccupancy</v>
      </c>
      <c r="V31" s="31" t="str">
        <f>'Area Category Method'!$S29&amp;V$90</f>
        <v>ResidentialCommonReceptacle</v>
      </c>
      <c r="W31" s="31" t="str">
        <f>'Area Category Method'!$S29&amp;W$90</f>
        <v>ResidentialCommonServiceHotWater</v>
      </c>
      <c r="X31" s="31" t="str">
        <f>'Area Category Method'!$S29&amp;X$90</f>
        <v>ResidentialCommonLights</v>
      </c>
      <c r="Y31" s="31" t="str">
        <f>'Area Category Method'!$S29&amp;Y$90</f>
        <v>ResidentialCommonGasEquip</v>
      </c>
      <c r="Z31" s="31" t="str">
        <f>'Area Category Method'!$S29&amp;Z$90</f>
        <v>ResidentialCommonRefrigeration</v>
      </c>
      <c r="AA31" s="31" t="str">
        <f>'Area Category Method'!$S29&amp;AA$90</f>
        <v>ResidentialCommonInfiltration</v>
      </c>
      <c r="AB31" s="31" t="str">
        <f>'Area Category Method'!$S29&amp;AB$90</f>
        <v>ResidentialCommonHVACAvail</v>
      </c>
      <c r="AC31" s="31" t="str">
        <f>'Area Category Method'!$S29&amp;AC$90</f>
        <v>ResidentialCommonHtgSetpt</v>
      </c>
      <c r="AD31" s="31" t="str">
        <f>'Area Category Method'!$S29&amp;AD$90</f>
        <v>ResidentialCommonClgSetpt</v>
      </c>
      <c r="AE31" s="31" t="str">
        <f>'Area Category Method'!$S29&amp;AE$90</f>
        <v>ResidentialCommonElevator</v>
      </c>
      <c r="AF31" s="31" t="str">
        <f>'Area Category Method'!$S29&amp;AF$90</f>
        <v>ResidentialCommonEscalator</v>
      </c>
      <c r="AG31" s="31" t="str">
        <f>'Area Category Method'!$S29&amp;AG$90</f>
        <v>ResidentialCommonWtrHtrSetpt</v>
      </c>
      <c r="AH31" s="31">
        <f>'Area Category Method'!T29</f>
        <v>126</v>
      </c>
      <c r="AI31" s="31" t="s">
        <v>282</v>
      </c>
    </row>
    <row r="32" spans="2:35" x14ac:dyDescent="0.2">
      <c r="B32" s="31" t="str">
        <f>TRIM(LEFT('Area Category Method'!$A30,IF(ISNUMBER(FIND(" (Note",'Area Category Method'!$A30,1)),FIND(" (Note",'Area Category Method'!$A30,1),99)))</f>
        <v>Housing, Public and Common Areas: Senior Housing</v>
      </c>
      <c r="C32" s="31">
        <f>ROUND('Area Category Method'!B30,2)</f>
        <v>10</v>
      </c>
      <c r="D32" s="31">
        <f>'Area Category Method'!C30</f>
        <v>0.5</v>
      </c>
      <c r="E32" s="31">
        <f>'Area Category Method'!D30</f>
        <v>250</v>
      </c>
      <c r="F32" s="31">
        <f>'Area Category Method'!E30</f>
        <v>250</v>
      </c>
      <c r="G32" s="31">
        <f>'Area Category Method'!F30</f>
        <v>0.5</v>
      </c>
      <c r="H32" s="31">
        <f>'Area Category Method'!G30</f>
        <v>0.192</v>
      </c>
      <c r="I32" s="31">
        <f>'Area Category Method'!H30</f>
        <v>1.5</v>
      </c>
      <c r="J32" s="31">
        <f>'Area Category Method'!I30</f>
        <v>0.15</v>
      </c>
      <c r="K32" s="31">
        <f>'Area Category Method'!J30</f>
        <v>0.15</v>
      </c>
      <c r="L32" s="31">
        <f>'Area Category Method'!K30</f>
        <v>150</v>
      </c>
      <c r="M32" s="31">
        <f>'Area Category Method'!L30</f>
        <v>150</v>
      </c>
      <c r="N32" s="31">
        <f>'Area Category Method'!M30</f>
        <v>0</v>
      </c>
      <c r="O32" s="31">
        <f>'Area Category Method'!N30</f>
        <v>0</v>
      </c>
      <c r="P32" s="31">
        <f>'Area Category Method'!O30</f>
        <v>400</v>
      </c>
      <c r="Q32" s="31">
        <f>'Area Category Method'!P30</f>
        <v>1000</v>
      </c>
      <c r="R32" s="31">
        <f>'Area Category Method'!Q30</f>
        <v>1.5</v>
      </c>
      <c r="S32" s="31">
        <f>'Area Category Method'!R30</f>
        <v>2</v>
      </c>
      <c r="T32" s="31" t="str">
        <f>'Area Category Method'!S30</f>
        <v>ResidentialCommon</v>
      </c>
      <c r="U32" s="31" t="str">
        <f>'Area Category Method'!$S30&amp;U$90</f>
        <v>ResidentialCommonOccupancy</v>
      </c>
      <c r="V32" s="31" t="str">
        <f>'Area Category Method'!$S30&amp;V$90</f>
        <v>ResidentialCommonReceptacle</v>
      </c>
      <c r="W32" s="31" t="str">
        <f>'Area Category Method'!$S30&amp;W$90</f>
        <v>ResidentialCommonServiceHotWater</v>
      </c>
      <c r="X32" s="31" t="str">
        <f>'Area Category Method'!$S30&amp;X$90</f>
        <v>ResidentialCommonLights</v>
      </c>
      <c r="Y32" s="31" t="str">
        <f>'Area Category Method'!$S30&amp;Y$90</f>
        <v>ResidentialCommonGasEquip</v>
      </c>
      <c r="Z32" s="31" t="str">
        <f>'Area Category Method'!$S30&amp;Z$90</f>
        <v>ResidentialCommonRefrigeration</v>
      </c>
      <c r="AA32" s="31" t="str">
        <f>'Area Category Method'!$S30&amp;AA$90</f>
        <v>ResidentialCommonInfiltration</v>
      </c>
      <c r="AB32" s="31" t="str">
        <f>'Area Category Method'!$S30&amp;AB$90</f>
        <v>ResidentialCommonHVACAvail</v>
      </c>
      <c r="AC32" s="31" t="str">
        <f>'Area Category Method'!$S30&amp;AC$90</f>
        <v>ResidentialCommonHtgSetpt</v>
      </c>
      <c r="AD32" s="31" t="str">
        <f>'Area Category Method'!$S30&amp;AD$90</f>
        <v>ResidentialCommonClgSetpt</v>
      </c>
      <c r="AE32" s="31" t="str">
        <f>'Area Category Method'!$S30&amp;AE$90</f>
        <v>ResidentialCommonElevator</v>
      </c>
      <c r="AF32" s="31" t="str">
        <f>'Area Category Method'!$S30&amp;AF$90</f>
        <v>ResidentialCommonEscalator</v>
      </c>
      <c r="AG32" s="31" t="str">
        <f>'Area Category Method'!$S30&amp;AG$90</f>
        <v>ResidentialCommonWtrHtrSetpt</v>
      </c>
      <c r="AH32" s="31">
        <f>'Area Category Method'!T30</f>
        <v>127</v>
      </c>
      <c r="AI32" s="31" t="s">
        <v>282</v>
      </c>
    </row>
    <row r="33" spans="2:35" x14ac:dyDescent="0.2">
      <c r="B33" s="31" t="str">
        <f>TRIM(LEFT('Area Category Method'!$A31,IF(ISNUMBER(FIND(" (Note",'Area Category Method'!$A31,1)),FIND(" (Note",'Area Category Method'!$A31,1),99)))</f>
        <v>Kitchen, Commercial Food Preparation</v>
      </c>
      <c r="C33" s="31">
        <f>ROUND('Area Category Method'!B31,2)</f>
        <v>5</v>
      </c>
      <c r="D33" s="31">
        <f>'Area Category Method'!C31</f>
        <v>0.5</v>
      </c>
      <c r="E33" s="31">
        <f>'Area Category Method'!D31</f>
        <v>275</v>
      </c>
      <c r="F33" s="31">
        <f>'Area Category Method'!E31</f>
        <v>475</v>
      </c>
      <c r="G33" s="31">
        <f>'Area Category Method'!F31</f>
        <v>1.5</v>
      </c>
      <c r="H33" s="31">
        <f>'Area Category Method'!G31</f>
        <v>0.57799999999999996</v>
      </c>
      <c r="I33" s="31">
        <f>'Area Category Method'!H31</f>
        <v>1.2</v>
      </c>
      <c r="J33" s="31">
        <f>'Area Category Method'!I31</f>
        <v>0.15</v>
      </c>
      <c r="K33" s="31">
        <f>'Area Category Method'!J31</f>
        <v>0.15</v>
      </c>
      <c r="L33" s="31">
        <f>'Area Category Method'!K31</f>
        <v>150</v>
      </c>
      <c r="M33" s="31">
        <f>'Area Category Method'!L31</f>
        <v>150</v>
      </c>
      <c r="N33" s="31">
        <f>'Area Category Method'!M31</f>
        <v>17.537679999999998</v>
      </c>
      <c r="O33" s="31">
        <f>'Area Category Method'!N31</f>
        <v>1.1200000000000001</v>
      </c>
      <c r="P33" s="31">
        <f>'Area Category Method'!O31</f>
        <v>100</v>
      </c>
      <c r="Q33" s="31">
        <f>'Area Category Method'!P31</f>
        <v>500</v>
      </c>
      <c r="R33" s="31">
        <f>'Area Category Method'!Q31</f>
        <v>1.5</v>
      </c>
      <c r="S33" s="31">
        <f>'Area Category Method'!R31</f>
        <v>2</v>
      </c>
      <c r="T33" s="31" t="str">
        <f>'Area Category Method'!S31</f>
        <v>Restaurant</v>
      </c>
      <c r="U33" s="31" t="str">
        <f>'Area Category Method'!$S31&amp;U$90</f>
        <v>RestaurantOccupancy</v>
      </c>
      <c r="V33" s="31" t="str">
        <f>'Area Category Method'!$S31&amp;V$90</f>
        <v>RestaurantReceptacle</v>
      </c>
      <c r="W33" s="31" t="str">
        <f>'Area Category Method'!$S31&amp;W$90</f>
        <v>RestaurantServiceHotWater</v>
      </c>
      <c r="X33" s="31" t="str">
        <f>'Area Category Method'!$S31&amp;X$90</f>
        <v>RestaurantLights</v>
      </c>
      <c r="Y33" s="31" t="str">
        <f>'Area Category Method'!$S31&amp;Y$90</f>
        <v>RestaurantGasEquip</v>
      </c>
      <c r="Z33" s="31" t="str">
        <f>'Area Category Method'!$S31&amp;Z$90</f>
        <v>RestaurantRefrigeration</v>
      </c>
      <c r="AA33" s="31" t="str">
        <f>'Area Category Method'!$S31&amp;AA$90</f>
        <v>RestaurantInfiltration</v>
      </c>
      <c r="AB33" s="31" t="str">
        <f>'Area Category Method'!$S31&amp;AB$90</f>
        <v>RestaurantHVACAvail</v>
      </c>
      <c r="AC33" s="31" t="str">
        <f>'Area Category Method'!$S31&amp;AC$90</f>
        <v>RestaurantHtgSetpt</v>
      </c>
      <c r="AD33" s="31" t="str">
        <f>'Area Category Method'!$S31&amp;AD$90</f>
        <v>RestaurantClgSetpt</v>
      </c>
      <c r="AE33" s="31" t="str">
        <f>'Area Category Method'!$S31&amp;AE$90</f>
        <v>RestaurantElevator</v>
      </c>
      <c r="AF33" s="31" t="str">
        <f>'Area Category Method'!$S31&amp;AF$90</f>
        <v>RestaurantEscalator</v>
      </c>
      <c r="AG33" s="31" t="str">
        <f>'Area Category Method'!$S31&amp;AG$90</f>
        <v>RestaurantWtrHtrSetpt</v>
      </c>
      <c r="AH33" s="31">
        <f>'Area Category Method'!T31</f>
        <v>128</v>
      </c>
      <c r="AI33" s="31" t="s">
        <v>282</v>
      </c>
    </row>
    <row r="34" spans="2:35" x14ac:dyDescent="0.2">
      <c r="B34" s="31" t="str">
        <f>TRIM(LEFT('Area Category Method'!$A32,IF(ISNUMBER(FIND(" (Note",'Area Category Method'!$A32,1)),FIND(" (Note",'Area Category Method'!$A32,1),99)))</f>
        <v>Kitchenette or Residential Kitchen</v>
      </c>
      <c r="C34" s="31">
        <f>ROUND('Area Category Method'!B32,2)</f>
        <v>5</v>
      </c>
      <c r="D34" s="31">
        <f>'Area Category Method'!C32</f>
        <v>0.5</v>
      </c>
      <c r="E34" s="31">
        <f>'Area Category Method'!D32</f>
        <v>275</v>
      </c>
      <c r="F34" s="31">
        <f>'Area Category Method'!E32</f>
        <v>475</v>
      </c>
      <c r="G34" s="31">
        <f>'Area Category Method'!F32</f>
        <v>1</v>
      </c>
      <c r="H34" s="31">
        <f>'Area Category Method'!G32</f>
        <v>0.36</v>
      </c>
      <c r="I34" s="31">
        <f>'Area Category Method'!H32</f>
        <v>1.6</v>
      </c>
      <c r="J34" s="31">
        <f>'Area Category Method'!I32</f>
        <v>0.15</v>
      </c>
      <c r="K34" s="31">
        <f>'Area Category Method'!J32</f>
        <v>0.15</v>
      </c>
      <c r="L34" s="31">
        <f>'Area Category Method'!K32</f>
        <v>150</v>
      </c>
      <c r="M34" s="31">
        <f>'Area Category Method'!L32</f>
        <v>150</v>
      </c>
      <c r="N34" s="31">
        <f>'Area Category Method'!M32</f>
        <v>3</v>
      </c>
      <c r="O34" s="31">
        <f>'Area Category Method'!N32</f>
        <v>0.5</v>
      </c>
      <c r="P34" s="31">
        <f>'Area Category Method'!O32</f>
        <v>100</v>
      </c>
      <c r="Q34" s="31">
        <f>'Area Category Method'!P32</f>
        <v>500</v>
      </c>
      <c r="R34" s="31">
        <f>'Area Category Method'!Q32</f>
        <v>1.5</v>
      </c>
      <c r="S34" s="31">
        <f>'Area Category Method'!R32</f>
        <v>2</v>
      </c>
      <c r="T34" s="31" t="str">
        <f>'Area Category Method'!S32</f>
        <v>Office</v>
      </c>
      <c r="U34" s="31" t="str">
        <f>'Area Category Method'!$S32&amp;U$90</f>
        <v>OfficeOccupancy</v>
      </c>
      <c r="V34" s="31" t="str">
        <f>'Area Category Method'!$S32&amp;V$90</f>
        <v>OfficeReceptacle</v>
      </c>
      <c r="W34" s="31" t="str">
        <f>'Area Category Method'!$S32&amp;W$90</f>
        <v>OfficeServiceHotWater</v>
      </c>
      <c r="X34" s="31" t="str">
        <f>'Area Category Method'!$S32&amp;X$90</f>
        <v>OfficeLights</v>
      </c>
      <c r="Y34" s="31" t="str">
        <f>'Area Category Method'!$S32&amp;Y$90</f>
        <v>OfficeGasEquip</v>
      </c>
      <c r="Z34" s="31" t="str">
        <f>'Area Category Method'!$S32&amp;Z$90</f>
        <v>OfficeRefrigeration</v>
      </c>
      <c r="AA34" s="31" t="str">
        <f>'Area Category Method'!$S32&amp;AA$90</f>
        <v>OfficeInfiltration</v>
      </c>
      <c r="AB34" s="31" t="str">
        <f>'Area Category Method'!$S32&amp;AB$90</f>
        <v>OfficeHVACAvail</v>
      </c>
      <c r="AC34" s="31" t="str">
        <f>'Area Category Method'!$S32&amp;AC$90</f>
        <v>OfficeHtgSetpt</v>
      </c>
      <c r="AD34" s="31" t="str">
        <f>'Area Category Method'!$S32&amp;AD$90</f>
        <v>OfficeClgSetpt</v>
      </c>
      <c r="AE34" s="31" t="str">
        <f>'Area Category Method'!$S32&amp;AE$90</f>
        <v>OfficeElevator</v>
      </c>
      <c r="AF34" s="31" t="str">
        <f>'Area Category Method'!$S32&amp;AF$90</f>
        <v>OfficeEscalator</v>
      </c>
      <c r="AG34" s="31" t="str">
        <f>'Area Category Method'!$S32&amp;AG$90</f>
        <v>OfficeWtrHtrSetpt</v>
      </c>
      <c r="AH34" s="31">
        <f>'Area Category Method'!T32</f>
        <v>129</v>
      </c>
      <c r="AI34" s="31" t="s">
        <v>282</v>
      </c>
    </row>
    <row r="35" spans="2:35" x14ac:dyDescent="0.2">
      <c r="B35" s="31" t="str">
        <f>TRIM(LEFT('Area Category Method'!$A33,IF(ISNUMBER(FIND(" (Note",'Area Category Method'!$A33,1)),FIND(" (Note",'Area Category Method'!$A33,1),99)))</f>
        <v>Laboratory, Scientific</v>
      </c>
      <c r="C35" s="31">
        <f>ROUND('Area Category Method'!B33,2)</f>
        <v>10</v>
      </c>
      <c r="D35" s="31">
        <f>'Area Category Method'!C33</f>
        <v>0.5</v>
      </c>
      <c r="E35" s="31">
        <f>'Area Category Method'!D33</f>
        <v>250</v>
      </c>
      <c r="F35" s="31">
        <f>'Area Category Method'!E33</f>
        <v>200</v>
      </c>
      <c r="G35" s="31">
        <f>'Area Category Method'!F33</f>
        <v>2</v>
      </c>
      <c r="H35" s="31">
        <f>'Area Category Method'!G33</f>
        <v>0.18</v>
      </c>
      <c r="I35" s="31">
        <f>'Area Category Method'!H33</f>
        <v>1.4</v>
      </c>
      <c r="J35" s="31">
        <f>'Area Category Method'!I33</f>
        <v>0.15</v>
      </c>
      <c r="K35" s="31">
        <v>0</v>
      </c>
      <c r="L35" s="31">
        <f>'Area Category Method'!K33</f>
        <v>150</v>
      </c>
      <c r="M35" s="31">
        <f>'Area Category Method'!L33</f>
        <v>150</v>
      </c>
      <c r="N35" s="31">
        <f>'Area Category Method'!M33</f>
        <v>12.692640000000001</v>
      </c>
      <c r="O35" s="31">
        <f>'Area Category Method'!N33</f>
        <v>0.28000000000000003</v>
      </c>
      <c r="P35" s="31">
        <f>'Area Category Method'!O33</f>
        <v>500</v>
      </c>
      <c r="Q35" s="31">
        <f>'Area Category Method'!P33</f>
        <v>1000</v>
      </c>
      <c r="R35" s="31">
        <f>'Area Category Method'!Q33</f>
        <v>1.5</v>
      </c>
      <c r="S35" s="31">
        <f>'Area Category Method'!R33</f>
        <v>2</v>
      </c>
      <c r="T35" s="31" t="str">
        <f>'Area Category Method'!S33</f>
        <v>Laboratory</v>
      </c>
      <c r="U35" s="31" t="str">
        <f>"Lab"&amp;U$90</f>
        <v>LabOccupancy</v>
      </c>
      <c r="V35" s="31" t="str">
        <f t="shared" ref="V35:AG36" si="0">"Lab"&amp;V$90</f>
        <v>LabReceptacle</v>
      </c>
      <c r="W35" s="31" t="str">
        <f t="shared" si="0"/>
        <v>LabServiceHotWater</v>
      </c>
      <c r="X35" s="31" t="str">
        <f t="shared" si="0"/>
        <v>LabLights</v>
      </c>
      <c r="Y35" s="31" t="str">
        <f t="shared" si="0"/>
        <v>LabGasEquip</v>
      </c>
      <c r="Z35" s="31" t="str">
        <f t="shared" si="0"/>
        <v>LabRefrigeration</v>
      </c>
      <c r="AA35" s="31" t="str">
        <f t="shared" si="0"/>
        <v>LabInfiltration</v>
      </c>
      <c r="AB35" s="31" t="str">
        <f t="shared" si="0"/>
        <v>LabHVACAvail</v>
      </c>
      <c r="AC35" s="31" t="str">
        <f t="shared" si="0"/>
        <v>LabHtgSetpt</v>
      </c>
      <c r="AD35" s="31" t="str">
        <f t="shared" si="0"/>
        <v>LabClgSetpt</v>
      </c>
      <c r="AE35" s="31" t="str">
        <f t="shared" si="0"/>
        <v>LabElevator</v>
      </c>
      <c r="AF35" s="31" t="str">
        <f t="shared" si="0"/>
        <v>LabEscalator</v>
      </c>
      <c r="AG35" s="31" t="str">
        <f t="shared" si="0"/>
        <v>LabWtrHtrSetpt</v>
      </c>
      <c r="AH35" s="31">
        <f>'Area Category Method'!T33</f>
        <v>130</v>
      </c>
      <c r="AI35" s="31" t="s">
        <v>282</v>
      </c>
    </row>
    <row r="36" spans="2:35" x14ac:dyDescent="0.2">
      <c r="B36" s="31" t="str">
        <f>TRIM(LEFT('Area Category Method'!$A34,IF(ISNUMBER(FIND(" (Note",'Area Category Method'!$A34,1)),FIND(" (Note",'Area Category Method'!$A34,1),99)))</f>
        <v>Laboratory, Equipment Room</v>
      </c>
      <c r="C36" s="31">
        <f>ROUND('Area Category Method'!B34,2)</f>
        <v>5</v>
      </c>
      <c r="D36" s="31">
        <f>'Area Category Method'!C34</f>
        <v>0.5</v>
      </c>
      <c r="E36" s="31">
        <f>'Area Category Method'!D34</f>
        <v>250</v>
      </c>
      <c r="F36" s="31">
        <f>'Area Category Method'!E34</f>
        <v>200</v>
      </c>
      <c r="G36" s="31">
        <f>'Area Category Method'!F34</f>
        <v>10</v>
      </c>
      <c r="H36" s="31">
        <f>'Area Category Method'!G34</f>
        <v>0.18</v>
      </c>
      <c r="I36" s="31">
        <f>'Area Category Method'!H34</f>
        <v>1.4</v>
      </c>
      <c r="J36" s="31">
        <f>'Area Category Method'!I34</f>
        <v>0.15</v>
      </c>
      <c r="K36" s="31">
        <v>0</v>
      </c>
      <c r="L36" s="31">
        <f>'Area Category Method'!K34</f>
        <v>150</v>
      </c>
      <c r="M36" s="31">
        <f>'Area Category Method'!L34</f>
        <v>150</v>
      </c>
      <c r="N36" s="31">
        <f>'Area Category Method'!M34</f>
        <v>12.692640000000001</v>
      </c>
      <c r="O36" s="31">
        <f>'Area Category Method'!N34</f>
        <v>0</v>
      </c>
      <c r="P36" s="31">
        <f>'Area Category Method'!O34</f>
        <v>500</v>
      </c>
      <c r="Q36" s="31">
        <f>'Area Category Method'!P34</f>
        <v>1000</v>
      </c>
      <c r="R36" s="31">
        <f>'Area Category Method'!Q34</f>
        <v>1.5</v>
      </c>
      <c r="S36" s="31">
        <f>'Area Category Method'!R34</f>
        <v>2</v>
      </c>
      <c r="T36" s="31" t="str">
        <f>'Area Category Method'!S34</f>
        <v>Laboratory</v>
      </c>
      <c r="U36" s="31" t="str">
        <f>"Lab"&amp;U$90</f>
        <v>LabOccupancy</v>
      </c>
      <c r="V36" s="31" t="str">
        <f t="shared" si="0"/>
        <v>LabReceptacle</v>
      </c>
      <c r="W36" s="31" t="str">
        <f t="shared" si="0"/>
        <v>LabServiceHotWater</v>
      </c>
      <c r="X36" s="31" t="str">
        <f t="shared" si="0"/>
        <v>LabLights</v>
      </c>
      <c r="Y36" s="31" t="str">
        <f t="shared" si="0"/>
        <v>LabGasEquip</v>
      </c>
      <c r="Z36" s="31" t="str">
        <f t="shared" si="0"/>
        <v>LabRefrigeration</v>
      </c>
      <c r="AA36" s="31" t="str">
        <f t="shared" si="0"/>
        <v>LabInfiltration</v>
      </c>
      <c r="AB36" s="31" t="str">
        <f t="shared" si="0"/>
        <v>LabHVACAvail</v>
      </c>
      <c r="AC36" s="31" t="str">
        <f t="shared" si="0"/>
        <v>LabHtgSetpt</v>
      </c>
      <c r="AD36" s="31" t="str">
        <f t="shared" si="0"/>
        <v>LabClgSetpt</v>
      </c>
      <c r="AE36" s="31" t="str">
        <f t="shared" si="0"/>
        <v>LabElevator</v>
      </c>
      <c r="AF36" s="31" t="str">
        <f t="shared" si="0"/>
        <v>LabEscalator</v>
      </c>
      <c r="AG36" s="31" t="str">
        <f t="shared" si="0"/>
        <v>LabWtrHtrSetpt</v>
      </c>
      <c r="AH36" s="31">
        <f>'Area Category Method'!T34</f>
        <v>131</v>
      </c>
      <c r="AI36" s="31" t="s">
        <v>282</v>
      </c>
    </row>
    <row r="37" spans="2:35" x14ac:dyDescent="0.2">
      <c r="B37" s="31" t="str">
        <f>TRIM(LEFT('Area Category Method'!$A35,IF(ISNUMBER(FIND(" (Note",'Area Category Method'!$A35,1)),FIND(" (Note",'Area Category Method'!$A35,1),99)))</f>
        <v>Laundry</v>
      </c>
      <c r="C37" s="31">
        <f>ROUND('Area Category Method'!B35,2)</f>
        <v>10</v>
      </c>
      <c r="D37" s="31">
        <f>'Area Category Method'!C35</f>
        <v>0.5</v>
      </c>
      <c r="E37" s="31">
        <f>'Area Category Method'!D35</f>
        <v>250</v>
      </c>
      <c r="F37" s="31">
        <f>'Area Category Method'!E35</f>
        <v>250</v>
      </c>
      <c r="G37" s="31">
        <f>'Area Category Method'!F35</f>
        <v>3</v>
      </c>
      <c r="H37" s="31">
        <f>'Area Category Method'!G35</f>
        <v>0.57799999999999996</v>
      </c>
      <c r="I37" s="31">
        <f>'Area Category Method'!H35</f>
        <v>0.7</v>
      </c>
      <c r="J37" s="31">
        <f>'Area Category Method'!I35</f>
        <v>0.15</v>
      </c>
      <c r="K37" s="31">
        <f>'Area Category Method'!J35</f>
        <v>0.15</v>
      </c>
      <c r="L37" s="31">
        <f>'Area Category Method'!K35</f>
        <v>8760</v>
      </c>
      <c r="M37" s="31">
        <f>'Area Category Method'!L35</f>
        <v>8760</v>
      </c>
      <c r="N37" s="31">
        <f>'Area Category Method'!M35</f>
        <v>0.75063999999999997</v>
      </c>
      <c r="O37" s="31">
        <f>'Area Category Method'!N35</f>
        <v>0</v>
      </c>
      <c r="P37" s="31">
        <f>'Area Category Method'!O35</f>
        <v>100</v>
      </c>
      <c r="Q37" s="31">
        <f>'Area Category Method'!P35</f>
        <v>300</v>
      </c>
      <c r="R37" s="31">
        <f>'Area Category Method'!Q35</f>
        <v>1.5</v>
      </c>
      <c r="S37" s="31">
        <f>'Area Category Method'!R35</f>
        <v>2</v>
      </c>
      <c r="T37" s="31" t="str">
        <f>'Area Category Method'!S35</f>
        <v>Manufacturing</v>
      </c>
      <c r="U37" s="31" t="str">
        <f>'Area Category Method'!$S35&amp;U$90</f>
        <v>ManufacturingOccupancy</v>
      </c>
      <c r="V37" s="31" t="str">
        <f>'Area Category Method'!$S35&amp;V$90</f>
        <v>ManufacturingReceptacle</v>
      </c>
      <c r="W37" s="31" t="str">
        <f>'Area Category Method'!$S35&amp;W$90</f>
        <v>ManufacturingServiceHotWater</v>
      </c>
      <c r="X37" s="31" t="str">
        <f>'Area Category Method'!$S35&amp;X$90</f>
        <v>ManufacturingLights</v>
      </c>
      <c r="Y37" s="31" t="str">
        <f>'Area Category Method'!$S35&amp;Y$90</f>
        <v>ManufacturingGasEquip</v>
      </c>
      <c r="Z37" s="31" t="str">
        <f>'Area Category Method'!$S35&amp;Z$90</f>
        <v>ManufacturingRefrigeration</v>
      </c>
      <c r="AA37" s="31" t="str">
        <f>'Area Category Method'!$S35&amp;AA$90</f>
        <v>ManufacturingInfiltration</v>
      </c>
      <c r="AB37" s="31" t="str">
        <f>'Area Category Method'!$S35&amp;AB$90</f>
        <v>ManufacturingHVACAvail</v>
      </c>
      <c r="AC37" s="31" t="str">
        <f>'Area Category Method'!$S35&amp;AC$90</f>
        <v>ManufacturingHtgSetpt</v>
      </c>
      <c r="AD37" s="31" t="str">
        <f>'Area Category Method'!$S35&amp;AD$90</f>
        <v>ManufacturingClgSetpt</v>
      </c>
      <c r="AE37" s="31" t="str">
        <f>'Area Category Method'!$S35&amp;AE$90</f>
        <v>ManufacturingElevator</v>
      </c>
      <c r="AF37" s="31" t="str">
        <f>'Area Category Method'!$S35&amp;AF$90</f>
        <v>ManufacturingEscalator</v>
      </c>
      <c r="AG37" s="31" t="str">
        <f>'Area Category Method'!$S35&amp;AG$90</f>
        <v>ManufacturingWtrHtrSetpt</v>
      </c>
      <c r="AH37" s="31">
        <f>'Area Category Method'!T35</f>
        <v>132</v>
      </c>
      <c r="AI37" s="31" t="s">
        <v>282</v>
      </c>
    </row>
    <row r="38" spans="2:35" x14ac:dyDescent="0.2">
      <c r="B38" s="31" t="str">
        <f>TRIM(LEFT('Area Category Method'!$A36,IF(ISNUMBER(FIND(" (Note",'Area Category Method'!$A36,1)),FIND(" (Note",'Area Category Method'!$A36,1),99)))</f>
        <v>Library, Reading Areas</v>
      </c>
      <c r="C38" s="31">
        <f>ROUND('Area Category Method'!B36,2)</f>
        <v>20</v>
      </c>
      <c r="D38" s="31">
        <f>'Area Category Method'!C36</f>
        <v>0.5</v>
      </c>
      <c r="E38" s="31">
        <f>'Area Category Method'!D36</f>
        <v>250</v>
      </c>
      <c r="F38" s="31">
        <f>'Area Category Method'!E36</f>
        <v>200</v>
      </c>
      <c r="G38" s="31">
        <f>'Area Category Method'!F36</f>
        <v>1.5</v>
      </c>
      <c r="H38" s="31">
        <f>'Area Category Method'!G36</f>
        <v>0.18</v>
      </c>
      <c r="I38" s="31">
        <f>'Area Category Method'!H36</f>
        <v>1.1000000000000001</v>
      </c>
      <c r="J38" s="31">
        <f>'Area Category Method'!I36</f>
        <v>0.15</v>
      </c>
      <c r="K38" s="31">
        <f>'Area Category Method'!J36</f>
        <v>0.15</v>
      </c>
      <c r="L38" s="31">
        <f>'Area Category Method'!K36</f>
        <v>150</v>
      </c>
      <c r="M38" s="31">
        <f>'Area Category Method'!L36</f>
        <v>150</v>
      </c>
      <c r="N38" s="31">
        <f>'Area Category Method'!M36</f>
        <v>0</v>
      </c>
      <c r="O38" s="31">
        <f>'Area Category Method'!N36</f>
        <v>0</v>
      </c>
      <c r="P38" s="31">
        <f>'Area Category Method'!O36</f>
        <v>150</v>
      </c>
      <c r="Q38" s="31">
        <f>'Area Category Method'!P36</f>
        <v>500</v>
      </c>
      <c r="R38" s="31">
        <f>'Area Category Method'!Q36</f>
        <v>1.5</v>
      </c>
      <c r="S38" s="31">
        <f>'Area Category Method'!R36</f>
        <v>2</v>
      </c>
      <c r="T38" s="31" t="str">
        <f>'Area Category Method'!S36</f>
        <v>Office</v>
      </c>
      <c r="U38" s="31" t="str">
        <f>'Area Category Method'!$S36&amp;U$90</f>
        <v>OfficeOccupancy</v>
      </c>
      <c r="V38" s="31" t="str">
        <f>'Area Category Method'!$S36&amp;V$90</f>
        <v>OfficeReceptacle</v>
      </c>
      <c r="W38" s="31" t="str">
        <f>'Area Category Method'!$S36&amp;W$90</f>
        <v>OfficeServiceHotWater</v>
      </c>
      <c r="X38" s="31" t="str">
        <f>'Area Category Method'!$S36&amp;X$90</f>
        <v>OfficeLights</v>
      </c>
      <c r="Y38" s="31" t="str">
        <f>'Area Category Method'!$S36&amp;Y$90</f>
        <v>OfficeGasEquip</v>
      </c>
      <c r="Z38" s="31" t="str">
        <f>'Area Category Method'!$S36&amp;Z$90</f>
        <v>OfficeRefrigeration</v>
      </c>
      <c r="AA38" s="31" t="str">
        <f>'Area Category Method'!$S36&amp;AA$90</f>
        <v>OfficeInfiltration</v>
      </c>
      <c r="AB38" s="31" t="str">
        <f>'Area Category Method'!$S36&amp;AB$90</f>
        <v>OfficeHVACAvail</v>
      </c>
      <c r="AC38" s="31" t="str">
        <f>'Area Category Method'!$S36&amp;AC$90</f>
        <v>OfficeHtgSetpt</v>
      </c>
      <c r="AD38" s="31" t="str">
        <f>'Area Category Method'!$S36&amp;AD$90</f>
        <v>OfficeClgSetpt</v>
      </c>
      <c r="AE38" s="31" t="str">
        <f>'Area Category Method'!$S36&amp;AE$90</f>
        <v>OfficeElevator</v>
      </c>
      <c r="AF38" s="31" t="str">
        <f>'Area Category Method'!$S36&amp;AF$90</f>
        <v>OfficeEscalator</v>
      </c>
      <c r="AG38" s="31" t="str">
        <f>'Area Category Method'!$S36&amp;AG$90</f>
        <v>OfficeWtrHtrSetpt</v>
      </c>
      <c r="AH38" s="31">
        <f>'Area Category Method'!T36</f>
        <v>133</v>
      </c>
      <c r="AI38" s="31" t="s">
        <v>282</v>
      </c>
    </row>
    <row r="39" spans="2:35" x14ac:dyDescent="0.2">
      <c r="B39" s="31" t="str">
        <f>TRIM(LEFT('Area Category Method'!$A37,IF(ISNUMBER(FIND(" (Note",'Area Category Method'!$A37,1)),FIND(" (Note",'Area Category Method'!$A37,1),99)))</f>
        <v>Library, Stacks</v>
      </c>
      <c r="C39" s="31">
        <f>ROUND('Area Category Method'!B37,2)</f>
        <v>10</v>
      </c>
      <c r="D39" s="31">
        <f>'Area Category Method'!C37</f>
        <v>0.5</v>
      </c>
      <c r="E39" s="31">
        <f>'Area Category Method'!D37</f>
        <v>250</v>
      </c>
      <c r="F39" s="31">
        <f>'Area Category Method'!E37</f>
        <v>200</v>
      </c>
      <c r="G39" s="31">
        <f>'Area Category Method'!F37</f>
        <v>1.5</v>
      </c>
      <c r="H39" s="31">
        <f>'Area Category Method'!G37</f>
        <v>0.18</v>
      </c>
      <c r="I39" s="31">
        <f>'Area Category Method'!H37</f>
        <v>1.5</v>
      </c>
      <c r="J39" s="31">
        <f>'Area Category Method'!I37</f>
        <v>0.15</v>
      </c>
      <c r="K39" s="31">
        <f>'Area Category Method'!J37</f>
        <v>0.15</v>
      </c>
      <c r="L39" s="31">
        <f>'Area Category Method'!K37</f>
        <v>150</v>
      </c>
      <c r="M39" s="31">
        <f>'Area Category Method'!L37</f>
        <v>150</v>
      </c>
      <c r="N39" s="31">
        <f>'Area Category Method'!M37</f>
        <v>0</v>
      </c>
      <c r="O39" s="31">
        <f>'Area Category Method'!N37</f>
        <v>0</v>
      </c>
      <c r="P39" s="31">
        <f>'Area Category Method'!O37</f>
        <v>200</v>
      </c>
      <c r="Q39" s="31">
        <f>'Area Category Method'!P37</f>
        <v>300</v>
      </c>
      <c r="R39" s="31">
        <f>'Area Category Method'!Q37</f>
        <v>1</v>
      </c>
      <c r="S39" s="31">
        <f>'Area Category Method'!R37</f>
        <v>4</v>
      </c>
      <c r="T39" s="31" t="str">
        <f>'Area Category Method'!S37</f>
        <v>Office</v>
      </c>
      <c r="U39" s="31" t="str">
        <f>'Area Category Method'!$S37&amp;U$90</f>
        <v>OfficeOccupancy</v>
      </c>
      <c r="V39" s="31" t="str">
        <f>'Area Category Method'!$S37&amp;V$90</f>
        <v>OfficeReceptacle</v>
      </c>
      <c r="W39" s="31" t="str">
        <f>'Area Category Method'!$S37&amp;W$90</f>
        <v>OfficeServiceHotWater</v>
      </c>
      <c r="X39" s="31" t="str">
        <f>'Area Category Method'!$S37&amp;X$90</f>
        <v>OfficeLights</v>
      </c>
      <c r="Y39" s="31" t="str">
        <f>'Area Category Method'!$S37&amp;Y$90</f>
        <v>OfficeGasEquip</v>
      </c>
      <c r="Z39" s="31" t="str">
        <f>'Area Category Method'!$S37&amp;Z$90</f>
        <v>OfficeRefrigeration</v>
      </c>
      <c r="AA39" s="31" t="str">
        <f>'Area Category Method'!$S37&amp;AA$90</f>
        <v>OfficeInfiltration</v>
      </c>
      <c r="AB39" s="31" t="str">
        <f>'Area Category Method'!$S37&amp;AB$90</f>
        <v>OfficeHVACAvail</v>
      </c>
      <c r="AC39" s="31" t="str">
        <f>'Area Category Method'!$S37&amp;AC$90</f>
        <v>OfficeHtgSetpt</v>
      </c>
      <c r="AD39" s="31" t="str">
        <f>'Area Category Method'!$S37&amp;AD$90</f>
        <v>OfficeClgSetpt</v>
      </c>
      <c r="AE39" s="31" t="str">
        <f>'Area Category Method'!$S37&amp;AE$90</f>
        <v>OfficeElevator</v>
      </c>
      <c r="AF39" s="31" t="str">
        <f>'Area Category Method'!$S37&amp;AF$90</f>
        <v>OfficeEscalator</v>
      </c>
      <c r="AG39" s="31" t="str">
        <f>'Area Category Method'!$S37&amp;AG$90</f>
        <v>OfficeWtrHtrSetpt</v>
      </c>
      <c r="AH39" s="31">
        <f>'Area Category Method'!T37</f>
        <v>134</v>
      </c>
      <c r="AI39" s="31" t="s">
        <v>282</v>
      </c>
    </row>
    <row r="40" spans="2:35" x14ac:dyDescent="0.2">
      <c r="B40" s="31" t="str">
        <f>TRIM(LEFT('Area Category Method'!$A38,IF(ISNUMBER(FIND(" (Note",'Area Category Method'!$A38,1)),FIND(" (Note",'Area Category Method'!$A38,1),99)))</f>
        <v>Lobby, Hotel</v>
      </c>
      <c r="C40" s="31">
        <f>ROUND('Area Category Method'!B38,2)</f>
        <v>10</v>
      </c>
      <c r="D40" s="31">
        <f>'Area Category Method'!C38</f>
        <v>0.5</v>
      </c>
      <c r="E40" s="31">
        <f>'Area Category Method'!D38</f>
        <v>250</v>
      </c>
      <c r="F40" s="31">
        <f>'Area Category Method'!E38</f>
        <v>250</v>
      </c>
      <c r="G40" s="31">
        <f>'Area Category Method'!F38</f>
        <v>0.5</v>
      </c>
      <c r="H40" s="31">
        <f>'Area Category Method'!G38</f>
        <v>0.18</v>
      </c>
      <c r="I40" s="31">
        <f>'Area Category Method'!H38</f>
        <v>0.95</v>
      </c>
      <c r="J40" s="31">
        <f>'Area Category Method'!I38</f>
        <v>0.15</v>
      </c>
      <c r="K40" s="31">
        <f>'Area Category Method'!J38</f>
        <v>0.15</v>
      </c>
      <c r="L40" s="31">
        <f>'Area Category Method'!K38</f>
        <v>150</v>
      </c>
      <c r="M40" s="31">
        <f>'Area Category Method'!L38</f>
        <v>150</v>
      </c>
      <c r="N40" s="31">
        <f>'Area Category Method'!M38</f>
        <v>0</v>
      </c>
      <c r="O40" s="31">
        <f>'Area Category Method'!N38</f>
        <v>0</v>
      </c>
      <c r="P40" s="31">
        <f>'Area Category Method'!O38</f>
        <v>50</v>
      </c>
      <c r="Q40" s="31">
        <f>'Area Category Method'!P38</f>
        <v>200</v>
      </c>
      <c r="R40" s="31">
        <f>'Area Category Method'!Q38</f>
        <v>1.5</v>
      </c>
      <c r="S40" s="31">
        <f>'Area Category Method'!R38</f>
        <v>2</v>
      </c>
      <c r="T40" s="31" t="str">
        <f>'Area Category Method'!S38</f>
        <v>Assembly</v>
      </c>
      <c r="U40" s="31" t="str">
        <f>'Area Category Method'!$S38&amp;U$90</f>
        <v>AssemblyOccupancy</v>
      </c>
      <c r="V40" s="31" t="str">
        <f>'Area Category Method'!$S38&amp;V$90</f>
        <v>AssemblyReceptacle</v>
      </c>
      <c r="W40" s="31" t="str">
        <f>'Area Category Method'!$S38&amp;W$90</f>
        <v>AssemblyServiceHotWater</v>
      </c>
      <c r="X40" s="31" t="str">
        <f>'Area Category Method'!$S38&amp;X$90</f>
        <v>AssemblyLights</v>
      </c>
      <c r="Y40" s="31" t="str">
        <f>'Area Category Method'!$S38&amp;Y$90</f>
        <v>AssemblyGasEquip</v>
      </c>
      <c r="Z40" s="31" t="str">
        <f>'Area Category Method'!$S38&amp;Z$90</f>
        <v>AssemblyRefrigeration</v>
      </c>
      <c r="AA40" s="31" t="str">
        <f>'Area Category Method'!$S38&amp;AA$90</f>
        <v>AssemblyInfiltration</v>
      </c>
      <c r="AB40" s="31" t="str">
        <f>'Area Category Method'!$S38&amp;AB$90</f>
        <v>AssemblyHVACAvail</v>
      </c>
      <c r="AC40" s="31" t="str">
        <f>'Area Category Method'!$S38&amp;AC$90</f>
        <v>AssemblyHtgSetpt</v>
      </c>
      <c r="AD40" s="31" t="str">
        <f>'Area Category Method'!$S38&amp;AD$90</f>
        <v>AssemblyClgSetpt</v>
      </c>
      <c r="AE40" s="31" t="str">
        <f>'Area Category Method'!$S38&amp;AE$90</f>
        <v>AssemblyElevator</v>
      </c>
      <c r="AF40" s="31" t="str">
        <f>'Area Category Method'!$S38&amp;AF$90</f>
        <v>AssemblyEscalator</v>
      </c>
      <c r="AG40" s="31" t="str">
        <f>'Area Category Method'!$S38&amp;AG$90</f>
        <v>AssemblyWtrHtrSetpt</v>
      </c>
      <c r="AH40" s="31">
        <f>'Area Category Method'!T38</f>
        <v>135</v>
      </c>
      <c r="AI40" s="31" t="s">
        <v>282</v>
      </c>
    </row>
    <row r="41" spans="2:35" x14ac:dyDescent="0.2">
      <c r="B41" s="31" t="str">
        <f>TRIM(LEFT('Area Category Method'!$A39,IF(ISNUMBER(FIND(" (Note",'Area Category Method'!$A39,1)),FIND(" (Note",'Area Category Method'!$A39,1),99)))</f>
        <v>Lobby, Main Entry</v>
      </c>
      <c r="C41" s="31">
        <f>ROUND('Area Category Method'!B39,2)</f>
        <v>66.67</v>
      </c>
      <c r="D41" s="31">
        <f>'Area Category Method'!C39</f>
        <v>0.5</v>
      </c>
      <c r="E41" s="31">
        <f>'Area Category Method'!D39</f>
        <v>250</v>
      </c>
      <c r="F41" s="31">
        <f>'Area Category Method'!E39</f>
        <v>250</v>
      </c>
      <c r="G41" s="31">
        <f>'Area Category Method'!F39</f>
        <v>0.5</v>
      </c>
      <c r="H41" s="31">
        <f>'Area Category Method'!G39</f>
        <v>0.09</v>
      </c>
      <c r="I41" s="31">
        <f>'Area Category Method'!H39</f>
        <v>0.95</v>
      </c>
      <c r="J41" s="31">
        <f>'Area Category Method'!I39</f>
        <v>0.15</v>
      </c>
      <c r="K41" s="31">
        <f>'Area Category Method'!J39</f>
        <v>0.5</v>
      </c>
      <c r="L41" s="31">
        <f>'Area Category Method'!K39</f>
        <v>150</v>
      </c>
      <c r="M41" s="31">
        <f>'Area Category Method'!L39</f>
        <v>150</v>
      </c>
      <c r="N41" s="31">
        <f>'Area Category Method'!M39</f>
        <v>0</v>
      </c>
      <c r="O41" s="31">
        <f>'Area Category Method'!N39</f>
        <v>0</v>
      </c>
      <c r="P41" s="31">
        <f>'Area Category Method'!O39</f>
        <v>50</v>
      </c>
      <c r="Q41" s="31">
        <f>'Area Category Method'!P39</f>
        <v>200</v>
      </c>
      <c r="R41" s="31">
        <f>'Area Category Method'!Q39</f>
        <v>1.5</v>
      </c>
      <c r="S41" s="31">
        <f>'Area Category Method'!R39</f>
        <v>2</v>
      </c>
      <c r="T41" s="31" t="str">
        <f>'Area Category Method'!S39</f>
        <v>Assembly</v>
      </c>
      <c r="U41" s="31" t="str">
        <f>'Area Category Method'!$S39&amp;U$90</f>
        <v>AssemblyOccupancy</v>
      </c>
      <c r="V41" s="31" t="str">
        <f>'Area Category Method'!$S39&amp;V$90</f>
        <v>AssemblyReceptacle</v>
      </c>
      <c r="W41" s="31" t="str">
        <f>'Area Category Method'!$S39&amp;W$90</f>
        <v>AssemblyServiceHotWater</v>
      </c>
      <c r="X41" s="31" t="str">
        <f>'Area Category Method'!$S39&amp;X$90</f>
        <v>AssemblyLights</v>
      </c>
      <c r="Y41" s="31" t="str">
        <f>'Area Category Method'!$S39&amp;Y$90</f>
        <v>AssemblyGasEquip</v>
      </c>
      <c r="Z41" s="31" t="str">
        <f>'Area Category Method'!$S39&amp;Z$90</f>
        <v>AssemblyRefrigeration</v>
      </c>
      <c r="AA41" s="31" t="str">
        <f>'Area Category Method'!$S39&amp;AA$90</f>
        <v>AssemblyInfiltration</v>
      </c>
      <c r="AB41" s="31" t="str">
        <f>'Area Category Method'!$S39&amp;AB$90</f>
        <v>AssemblyHVACAvail</v>
      </c>
      <c r="AC41" s="31" t="str">
        <f>'Area Category Method'!$S39&amp;AC$90</f>
        <v>AssemblyHtgSetpt</v>
      </c>
      <c r="AD41" s="31" t="str">
        <f>'Area Category Method'!$S39&amp;AD$90</f>
        <v>AssemblyClgSetpt</v>
      </c>
      <c r="AE41" s="31" t="str">
        <f>'Area Category Method'!$S39&amp;AE$90</f>
        <v>AssemblyElevator</v>
      </c>
      <c r="AF41" s="31" t="str">
        <f>'Area Category Method'!$S39&amp;AF$90</f>
        <v>AssemblyEscalator</v>
      </c>
      <c r="AG41" s="31" t="str">
        <f>'Area Category Method'!$S39&amp;AG$90</f>
        <v>AssemblyWtrHtrSetpt</v>
      </c>
      <c r="AH41" s="31">
        <f>'Area Category Method'!T39</f>
        <v>136</v>
      </c>
      <c r="AI41" s="31" t="s">
        <v>282</v>
      </c>
    </row>
    <row r="42" spans="2:35" x14ac:dyDescent="0.2">
      <c r="B42" s="31" t="str">
        <f>TRIM(LEFT('Area Category Method'!$A40,IF(ISNUMBER(FIND(" (Note",'Area Category Method'!$A40,1)),FIND(" (Note",'Area Category Method'!$A40,1),99)))</f>
        <v>Locker/Dressing Room</v>
      </c>
      <c r="C42" s="31">
        <f>ROUND('Area Category Method'!B40,2)</f>
        <v>20</v>
      </c>
      <c r="D42" s="31">
        <f>'Area Category Method'!C40</f>
        <v>0.5</v>
      </c>
      <c r="E42" s="31">
        <f>'Area Category Method'!D40</f>
        <v>255</v>
      </c>
      <c r="F42" s="31">
        <f>'Area Category Method'!E40</f>
        <v>475</v>
      </c>
      <c r="G42" s="31">
        <f>'Area Category Method'!F40</f>
        <v>0.5</v>
      </c>
      <c r="H42" s="31">
        <f>'Area Category Method'!G40</f>
        <v>0.57799999999999996</v>
      </c>
      <c r="I42" s="31">
        <f>'Area Category Method'!H40</f>
        <v>0.7</v>
      </c>
      <c r="J42" s="31">
        <f>'Area Category Method'!I40</f>
        <v>0.15</v>
      </c>
      <c r="K42" s="31">
        <f>'Area Category Method'!J40</f>
        <v>0.15</v>
      </c>
      <c r="L42" s="31">
        <f>'Area Category Method'!K40</f>
        <v>8760</v>
      </c>
      <c r="M42" s="31">
        <f>'Area Category Method'!L40</f>
        <v>8760</v>
      </c>
      <c r="N42" s="31">
        <f>'Area Category Method'!M40</f>
        <v>0</v>
      </c>
      <c r="O42" s="31">
        <f>'Area Category Method'!N40</f>
        <v>0</v>
      </c>
      <c r="P42" s="31">
        <f>'Area Category Method'!O40</f>
        <v>20</v>
      </c>
      <c r="Q42" s="31">
        <f>'Area Category Method'!P40</f>
        <v>200</v>
      </c>
      <c r="R42" s="31">
        <f>'Area Category Method'!Q40</f>
        <v>1</v>
      </c>
      <c r="S42" s="31">
        <f>'Area Category Method'!R40</f>
        <v>4</v>
      </c>
      <c r="T42" s="31" t="str">
        <f>'Area Category Method'!S40</f>
        <v>Assembly</v>
      </c>
      <c r="U42" s="31" t="str">
        <f>'Area Category Method'!$S40&amp;U$90</f>
        <v>AssemblyOccupancy</v>
      </c>
      <c r="V42" s="31" t="str">
        <f>'Area Category Method'!$S40&amp;V$90</f>
        <v>AssemblyReceptacle</v>
      </c>
      <c r="W42" s="31" t="str">
        <f>'Area Category Method'!$S40&amp;W$90</f>
        <v>AssemblyServiceHotWater</v>
      </c>
      <c r="X42" s="31" t="str">
        <f>'Area Category Method'!$S40&amp;X$90</f>
        <v>AssemblyLights</v>
      </c>
      <c r="Y42" s="31" t="str">
        <f>'Area Category Method'!$S40&amp;Y$90</f>
        <v>AssemblyGasEquip</v>
      </c>
      <c r="Z42" s="31" t="str">
        <f>'Area Category Method'!$S40&amp;Z$90</f>
        <v>AssemblyRefrigeration</v>
      </c>
      <c r="AA42" s="31" t="str">
        <f>'Area Category Method'!$S40&amp;AA$90</f>
        <v>AssemblyInfiltration</v>
      </c>
      <c r="AB42" s="31" t="str">
        <f>'Area Category Method'!$S40&amp;AB$90</f>
        <v>AssemblyHVACAvail</v>
      </c>
      <c r="AC42" s="31" t="str">
        <f>'Area Category Method'!$S40&amp;AC$90</f>
        <v>AssemblyHtgSetpt</v>
      </c>
      <c r="AD42" s="31" t="str">
        <f>'Area Category Method'!$S40&amp;AD$90</f>
        <v>AssemblyClgSetpt</v>
      </c>
      <c r="AE42" s="31" t="str">
        <f>'Area Category Method'!$S40&amp;AE$90</f>
        <v>AssemblyElevator</v>
      </c>
      <c r="AF42" s="31" t="str">
        <f>'Area Category Method'!$S40&amp;AF$90</f>
        <v>AssemblyEscalator</v>
      </c>
      <c r="AG42" s="31" t="str">
        <f>'Area Category Method'!$S40&amp;AG$90</f>
        <v>AssemblyWtrHtrSetpt</v>
      </c>
      <c r="AH42" s="31">
        <f>'Area Category Method'!T40</f>
        <v>137</v>
      </c>
      <c r="AI42" s="31" t="s">
        <v>282</v>
      </c>
    </row>
    <row r="43" spans="2:35" x14ac:dyDescent="0.2">
      <c r="B43" s="31" t="str">
        <f>TRIM(LEFT('Area Category Method'!$A41,IF(ISNUMBER(FIND(" (Note",'Area Category Method'!$A41,1)),FIND(" (Note",'Area Category Method'!$A41,1),99)))</f>
        <v>Lounge, Recreation</v>
      </c>
      <c r="C43" s="31">
        <f>ROUND('Area Category Method'!B41,2)</f>
        <v>66.67</v>
      </c>
      <c r="D43" s="31">
        <f>'Area Category Method'!C41</f>
        <v>0.5</v>
      </c>
      <c r="E43" s="31">
        <f>'Area Category Method'!D41</f>
        <v>275</v>
      </c>
      <c r="F43" s="31">
        <f>'Area Category Method'!E41</f>
        <v>275</v>
      </c>
      <c r="G43" s="31">
        <f>'Area Category Method'!F41</f>
        <v>1</v>
      </c>
      <c r="H43" s="31">
        <f>'Area Category Method'!G41</f>
        <v>0.09</v>
      </c>
      <c r="I43" s="31">
        <f>'Area Category Method'!H41</f>
        <v>0.9</v>
      </c>
      <c r="J43" s="31">
        <f>'Area Category Method'!I41</f>
        <v>0.15</v>
      </c>
      <c r="K43" s="31">
        <f>'Area Category Method'!J41</f>
        <v>0.5</v>
      </c>
      <c r="L43" s="31">
        <f>'Area Category Method'!K41</f>
        <v>150</v>
      </c>
      <c r="M43" s="31">
        <f>'Area Category Method'!L41</f>
        <v>150</v>
      </c>
      <c r="N43" s="31">
        <f>'Area Category Method'!M41</f>
        <v>0</v>
      </c>
      <c r="O43" s="31">
        <f>'Area Category Method'!N41</f>
        <v>0</v>
      </c>
      <c r="P43" s="31">
        <f>'Area Category Method'!O41</f>
        <v>40</v>
      </c>
      <c r="Q43" s="31">
        <f>'Area Category Method'!P41</f>
        <v>300</v>
      </c>
      <c r="R43" s="31">
        <f>'Area Category Method'!Q41</f>
        <v>1.5</v>
      </c>
      <c r="S43" s="31">
        <f>'Area Category Method'!R41</f>
        <v>2</v>
      </c>
      <c r="T43" s="31" t="str">
        <f>'Area Category Method'!S41</f>
        <v>Assembly</v>
      </c>
      <c r="U43" s="31" t="str">
        <f>'Area Category Method'!$S41&amp;U$90</f>
        <v>AssemblyOccupancy</v>
      </c>
      <c r="V43" s="31" t="str">
        <f>'Area Category Method'!$S41&amp;V$90</f>
        <v>AssemblyReceptacle</v>
      </c>
      <c r="W43" s="31" t="str">
        <f>'Area Category Method'!$S41&amp;W$90</f>
        <v>AssemblyServiceHotWater</v>
      </c>
      <c r="X43" s="31" t="str">
        <f>'Area Category Method'!$S41&amp;X$90</f>
        <v>AssemblyLights</v>
      </c>
      <c r="Y43" s="31" t="str">
        <f>'Area Category Method'!$S41&amp;Y$90</f>
        <v>AssemblyGasEquip</v>
      </c>
      <c r="Z43" s="31" t="str">
        <f>'Area Category Method'!$S41&amp;Z$90</f>
        <v>AssemblyRefrigeration</v>
      </c>
      <c r="AA43" s="31" t="str">
        <f>'Area Category Method'!$S41&amp;AA$90</f>
        <v>AssemblyInfiltration</v>
      </c>
      <c r="AB43" s="31" t="str">
        <f>'Area Category Method'!$S41&amp;AB$90</f>
        <v>AssemblyHVACAvail</v>
      </c>
      <c r="AC43" s="31" t="str">
        <f>'Area Category Method'!$S41&amp;AC$90</f>
        <v>AssemblyHtgSetpt</v>
      </c>
      <c r="AD43" s="31" t="str">
        <f>'Area Category Method'!$S41&amp;AD$90</f>
        <v>AssemblyClgSetpt</v>
      </c>
      <c r="AE43" s="31" t="str">
        <f>'Area Category Method'!$S41&amp;AE$90</f>
        <v>AssemblyElevator</v>
      </c>
      <c r="AF43" s="31" t="str">
        <f>'Area Category Method'!$S41&amp;AF$90</f>
        <v>AssemblyEscalator</v>
      </c>
      <c r="AG43" s="31" t="str">
        <f>'Area Category Method'!$S41&amp;AG$90</f>
        <v>AssemblyWtrHtrSetpt</v>
      </c>
      <c r="AH43" s="31">
        <f>'Area Category Method'!T41</f>
        <v>138</v>
      </c>
      <c r="AI43" s="31" t="s">
        <v>282</v>
      </c>
    </row>
    <row r="44" spans="2:35" x14ac:dyDescent="0.2">
      <c r="B44" s="31" t="str">
        <f>TRIM(LEFT('Area Category Method'!$A42,IF(ISNUMBER(FIND(" (Note",'Area Category Method'!$A42,1)),FIND(" (Note",'Area Category Method'!$A42,1),99)))</f>
        <v>Malls and Atria</v>
      </c>
      <c r="C44" s="31">
        <f>ROUND('Area Category Method'!B42,2)</f>
        <v>33.33</v>
      </c>
      <c r="D44" s="31">
        <f>'Area Category Method'!C42</f>
        <v>0.5</v>
      </c>
      <c r="E44" s="31">
        <f>'Area Category Method'!D42</f>
        <v>250</v>
      </c>
      <c r="F44" s="31">
        <f>'Area Category Method'!E42</f>
        <v>250</v>
      </c>
      <c r="G44" s="31">
        <f>'Area Category Method'!F42</f>
        <v>0.5</v>
      </c>
      <c r="H44" s="31">
        <f>'Area Category Method'!G42</f>
        <v>0.18</v>
      </c>
      <c r="I44" s="31">
        <f>'Area Category Method'!H42</f>
        <v>0.95</v>
      </c>
      <c r="J44" s="31">
        <f>'Area Category Method'!I42</f>
        <v>0.15</v>
      </c>
      <c r="K44" s="31">
        <f>'Area Category Method'!J42</f>
        <v>0.25</v>
      </c>
      <c r="L44" s="31">
        <f>'Area Category Method'!K42</f>
        <v>150</v>
      </c>
      <c r="M44" s="31">
        <f>'Area Category Method'!L42</f>
        <v>150</v>
      </c>
      <c r="N44" s="31">
        <f>'Area Category Method'!M42</f>
        <v>0</v>
      </c>
      <c r="O44" s="31">
        <f>'Area Category Method'!N42</f>
        <v>0</v>
      </c>
      <c r="P44" s="31">
        <f>'Area Category Method'!O42</f>
        <v>100</v>
      </c>
      <c r="Q44" s="31">
        <f>'Area Category Method'!P42</f>
        <v>300</v>
      </c>
      <c r="R44" s="31">
        <f>'Area Category Method'!Q42</f>
        <v>1.5</v>
      </c>
      <c r="S44" s="31">
        <f>'Area Category Method'!R42</f>
        <v>2</v>
      </c>
      <c r="T44" s="31" t="str">
        <f>'Area Category Method'!S42</f>
        <v>Retail</v>
      </c>
      <c r="U44" s="31" t="str">
        <f>'Area Category Method'!$S42&amp;U$90</f>
        <v>RetailOccupancy</v>
      </c>
      <c r="V44" s="31" t="str">
        <f>'Area Category Method'!$S42&amp;V$90</f>
        <v>RetailReceptacle</v>
      </c>
      <c r="W44" s="31" t="str">
        <f>'Area Category Method'!$S42&amp;W$90</f>
        <v>RetailServiceHotWater</v>
      </c>
      <c r="X44" s="31" t="str">
        <f>'Area Category Method'!$S42&amp;X$90</f>
        <v>RetailLights</v>
      </c>
      <c r="Y44" s="31" t="str">
        <f>'Area Category Method'!$S42&amp;Y$90</f>
        <v>RetailGasEquip</v>
      </c>
      <c r="Z44" s="31" t="str">
        <f>'Area Category Method'!$S42&amp;Z$90</f>
        <v>RetailRefrigeration</v>
      </c>
      <c r="AA44" s="31" t="str">
        <f>'Area Category Method'!$S42&amp;AA$90</f>
        <v>RetailInfiltration</v>
      </c>
      <c r="AB44" s="31" t="str">
        <f>'Area Category Method'!$S42&amp;AB$90</f>
        <v>RetailHVACAvail</v>
      </c>
      <c r="AC44" s="31" t="str">
        <f>'Area Category Method'!$S42&amp;AC$90</f>
        <v>RetailHtgSetpt</v>
      </c>
      <c r="AD44" s="31" t="str">
        <f>'Area Category Method'!$S42&amp;AD$90</f>
        <v>RetailClgSetpt</v>
      </c>
      <c r="AE44" s="31" t="str">
        <f>'Area Category Method'!$S42&amp;AE$90</f>
        <v>RetailElevator</v>
      </c>
      <c r="AF44" s="31" t="str">
        <f>'Area Category Method'!$S42&amp;AF$90</f>
        <v>RetailEscalator</v>
      </c>
      <c r="AG44" s="31" t="str">
        <f>'Area Category Method'!$S42&amp;AG$90</f>
        <v>RetailWtrHtrSetpt</v>
      </c>
      <c r="AH44" s="31">
        <f>'Area Category Method'!T42</f>
        <v>139</v>
      </c>
      <c r="AI44" s="31" t="s">
        <v>282</v>
      </c>
    </row>
    <row r="45" spans="2:35" x14ac:dyDescent="0.2">
      <c r="B45" s="31" t="str">
        <f>TRIM(LEFT('Area Category Method'!$A43,IF(ISNUMBER(FIND(" (Note",'Area Category Method'!$A43,1)),FIND(" (Note",'Area Category Method'!$A43,1),99)))</f>
        <v>Medical and Clinical Care</v>
      </c>
      <c r="C45" s="31">
        <f>ROUND('Area Category Method'!B43,2)</f>
        <v>10</v>
      </c>
      <c r="D45" s="31">
        <f>'Area Category Method'!C43</f>
        <v>0.5</v>
      </c>
      <c r="E45" s="31">
        <f>'Area Category Method'!D43</f>
        <v>250</v>
      </c>
      <c r="F45" s="31">
        <f>'Area Category Method'!E43</f>
        <v>200</v>
      </c>
      <c r="G45" s="31">
        <f>'Area Category Method'!F43</f>
        <v>1.5</v>
      </c>
      <c r="H45" s="31">
        <f>'Area Category Method'!G43</f>
        <v>0.24</v>
      </c>
      <c r="I45" s="31">
        <f>'Area Category Method'!H43</f>
        <v>1.2</v>
      </c>
      <c r="J45" s="31">
        <f>'Area Category Method'!I43</f>
        <v>0.15</v>
      </c>
      <c r="K45" s="31">
        <f>'Area Category Method'!J43</f>
        <v>0.15</v>
      </c>
      <c r="L45" s="31">
        <f>'Area Category Method'!K43</f>
        <v>150</v>
      </c>
      <c r="M45" s="31">
        <f>'Area Category Method'!L43</f>
        <v>150</v>
      </c>
      <c r="N45" s="31">
        <f>'Area Category Method'!M43</f>
        <v>1.1259600000000001</v>
      </c>
      <c r="O45" s="31">
        <f>'Area Category Method'!N43</f>
        <v>0</v>
      </c>
      <c r="P45" s="31">
        <f>'Area Category Method'!O43</f>
        <v>300</v>
      </c>
      <c r="Q45" s="31">
        <f>'Area Category Method'!P43</f>
        <v>3000</v>
      </c>
      <c r="R45" s="31">
        <f>'Area Category Method'!Q43</f>
        <v>1.5</v>
      </c>
      <c r="S45" s="31">
        <f>'Area Category Method'!R43</f>
        <v>2</v>
      </c>
      <c r="T45" s="31" t="str">
        <f>'Area Category Method'!S43</f>
        <v>Health</v>
      </c>
      <c r="U45" s="31" t="str">
        <f>'Area Category Method'!$S43&amp;U$90</f>
        <v>HealthOccupancy</v>
      </c>
      <c r="V45" s="31" t="str">
        <f>'Area Category Method'!$S43&amp;V$90</f>
        <v>HealthReceptacle</v>
      </c>
      <c r="W45" s="31" t="str">
        <f>'Area Category Method'!$S43&amp;W$90</f>
        <v>HealthServiceHotWater</v>
      </c>
      <c r="X45" s="31" t="str">
        <f>'Area Category Method'!$S43&amp;X$90</f>
        <v>HealthLights</v>
      </c>
      <c r="Y45" s="31" t="str">
        <f>'Area Category Method'!$S43&amp;Y$90</f>
        <v>HealthGasEquip</v>
      </c>
      <c r="Z45" s="31" t="str">
        <f>'Area Category Method'!$S43&amp;Z$90</f>
        <v>HealthRefrigeration</v>
      </c>
      <c r="AA45" s="31" t="str">
        <f>'Area Category Method'!$S43&amp;AA$90</f>
        <v>HealthInfiltration</v>
      </c>
      <c r="AB45" s="31" t="str">
        <f>'Area Category Method'!$S43&amp;AB$90</f>
        <v>HealthHVACAvail</v>
      </c>
      <c r="AC45" s="31" t="str">
        <f>'Area Category Method'!$S43&amp;AC$90</f>
        <v>HealthHtgSetpt</v>
      </c>
      <c r="AD45" s="31" t="str">
        <f>'Area Category Method'!$S43&amp;AD$90</f>
        <v>HealthClgSetpt</v>
      </c>
      <c r="AE45" s="31" t="str">
        <f>'Area Category Method'!$S43&amp;AE$90</f>
        <v>HealthElevator</v>
      </c>
      <c r="AF45" s="31" t="str">
        <f>'Area Category Method'!$S43&amp;AF$90</f>
        <v>HealthEscalator</v>
      </c>
      <c r="AG45" s="31" t="str">
        <f>'Area Category Method'!$S43&amp;AG$90</f>
        <v>HealthWtrHtrSetpt</v>
      </c>
      <c r="AH45" s="31">
        <f>'Area Category Method'!T43</f>
        <v>140</v>
      </c>
      <c r="AI45" s="31" t="s">
        <v>282</v>
      </c>
    </row>
    <row r="46" spans="2:35" s="31" customFormat="1" x14ac:dyDescent="0.2">
      <c r="B46" s="31" t="str">
        <f>TRIM(LEFT('Area Category Method'!$A44,IF(ISNUMBER(FIND(" (Note",'Area Category Method'!$A44,1)),FIND(" (Note",'Area Category Method'!$A44,1),99)))</f>
        <v>Nurseries for Children - Day Care</v>
      </c>
      <c r="C46" s="31">
        <f>ROUND('Area Category Method'!B44,2)</f>
        <v>28.57</v>
      </c>
      <c r="D46" s="31">
        <f>'Area Category Method'!C44</f>
        <v>0.5</v>
      </c>
      <c r="E46" s="31">
        <f>'Area Category Method'!D44</f>
        <v>245</v>
      </c>
      <c r="F46" s="31">
        <f>'Area Category Method'!E44</f>
        <v>155</v>
      </c>
      <c r="G46" s="31">
        <f>'Area Category Method'!F44</f>
        <v>1</v>
      </c>
      <c r="H46" s="31">
        <f>'Area Category Method'!G44</f>
        <v>0.24</v>
      </c>
      <c r="I46" s="31">
        <f>'Area Category Method'!H44</f>
        <v>1.2</v>
      </c>
      <c r="J46" s="31">
        <f>'Area Category Method'!I44</f>
        <v>0.15</v>
      </c>
      <c r="K46" s="31">
        <f>'Area Category Method'!J44</f>
        <v>0.21427500000000002</v>
      </c>
      <c r="L46" s="31">
        <f>'Area Category Method'!K44</f>
        <v>150</v>
      </c>
      <c r="M46" s="31">
        <f>'Area Category Method'!L44</f>
        <v>150</v>
      </c>
      <c r="N46" s="31">
        <f>'Area Category Method'!M44</f>
        <v>0</v>
      </c>
      <c r="O46" s="31">
        <f>'Area Category Method'!N44</f>
        <v>0</v>
      </c>
      <c r="P46" s="31">
        <f>'Area Category Method'!O44</f>
        <v>50</v>
      </c>
      <c r="Q46" s="31">
        <f>'Area Category Method'!P44</f>
        <v>500</v>
      </c>
      <c r="R46" s="31">
        <f>'Area Category Method'!Q44</f>
        <v>1.5</v>
      </c>
      <c r="S46" s="31">
        <f>'Area Category Method'!R44</f>
        <v>2</v>
      </c>
      <c r="T46" s="31" t="str">
        <f>'Area Category Method'!S44</f>
        <v>School</v>
      </c>
      <c r="U46" s="31" t="str">
        <f>'Area Category Method'!$S44&amp;U$90</f>
        <v>SchoolOccupancy</v>
      </c>
      <c r="V46" s="31" t="str">
        <f>'Area Category Method'!$S44&amp;V$90</f>
        <v>SchoolReceptacle</v>
      </c>
      <c r="W46" s="31" t="str">
        <f>'Area Category Method'!$S44&amp;W$90</f>
        <v>SchoolServiceHotWater</v>
      </c>
      <c r="X46" s="31" t="str">
        <f>'Area Category Method'!$S44&amp;X$90</f>
        <v>SchoolLights</v>
      </c>
      <c r="Y46" s="31" t="str">
        <f>'Area Category Method'!$S44&amp;Y$90</f>
        <v>SchoolGasEquip</v>
      </c>
      <c r="Z46" s="31" t="str">
        <f>'Area Category Method'!$S44&amp;Z$90</f>
        <v>SchoolRefrigeration</v>
      </c>
      <c r="AA46" s="31" t="str">
        <f>'Area Category Method'!$S44&amp;AA$90</f>
        <v>SchoolInfiltration</v>
      </c>
      <c r="AB46" s="31" t="str">
        <f>'Area Category Method'!$S44&amp;AB$90</f>
        <v>SchoolHVACAvail</v>
      </c>
      <c r="AC46" s="31" t="str">
        <f>'Area Category Method'!$S44&amp;AC$90</f>
        <v>SchoolHtgSetpt</v>
      </c>
      <c r="AD46" s="31" t="str">
        <f>'Area Category Method'!$S44&amp;AD$90</f>
        <v>SchoolClgSetpt</v>
      </c>
      <c r="AE46" s="31" t="str">
        <f>'Area Category Method'!$S44&amp;AE$90</f>
        <v>SchoolElevator</v>
      </c>
      <c r="AF46" s="31" t="str">
        <f>'Area Category Method'!$S44&amp;AF$90</f>
        <v>SchoolEscalator</v>
      </c>
      <c r="AG46" s="31" t="str">
        <f>'Area Category Method'!$S44&amp;AG$90</f>
        <v>SchoolWtrHtrSetpt</v>
      </c>
      <c r="AH46" s="31">
        <f>'Area Category Method'!T44</f>
        <v>202</v>
      </c>
      <c r="AI46" s="31" t="s">
        <v>282</v>
      </c>
    </row>
    <row r="47" spans="2:35" x14ac:dyDescent="0.2">
      <c r="B47" s="31" t="str">
        <f>TRIM(LEFT('Area Category Method'!$A45,IF(ISNUMBER(FIND(" (Note",'Area Category Method'!$A45,1)),FIND(" (Note",'Area Category Method'!$A45,1),99)))</f>
        <v>Office (Greater than 250 square feet in floor area)</v>
      </c>
      <c r="C47" s="31">
        <f>ROUND('Area Category Method'!B45,2)</f>
        <v>10</v>
      </c>
      <c r="D47" s="31">
        <f>'Area Category Method'!C45</f>
        <v>0.5</v>
      </c>
      <c r="E47" s="31">
        <f>'Area Category Method'!D45</f>
        <v>250</v>
      </c>
      <c r="F47" s="31">
        <f>'Area Category Method'!E45</f>
        <v>200</v>
      </c>
      <c r="G47" s="31">
        <f>'Area Category Method'!F45</f>
        <v>1.5</v>
      </c>
      <c r="H47" s="31">
        <f>'Area Category Method'!G45</f>
        <v>0.18</v>
      </c>
      <c r="I47" s="31">
        <f>'Area Category Method'!H45</f>
        <v>0.75</v>
      </c>
      <c r="J47" s="31">
        <f>'Area Category Method'!I45</f>
        <v>0.15</v>
      </c>
      <c r="K47" s="31">
        <f>'Area Category Method'!J45</f>
        <v>0.15</v>
      </c>
      <c r="L47" s="31">
        <f>'Area Category Method'!K45</f>
        <v>150</v>
      </c>
      <c r="M47" s="31">
        <f>'Area Category Method'!L45</f>
        <v>150</v>
      </c>
      <c r="N47" s="31">
        <f>'Area Category Method'!M45</f>
        <v>0</v>
      </c>
      <c r="O47" s="31">
        <f>'Area Category Method'!N45</f>
        <v>0</v>
      </c>
      <c r="P47" s="31">
        <f>'Area Category Method'!O45</f>
        <v>75</v>
      </c>
      <c r="Q47" s="31">
        <f>'Area Category Method'!P45</f>
        <v>500</v>
      </c>
      <c r="R47" s="31">
        <f>'Area Category Method'!Q45</f>
        <v>1</v>
      </c>
      <c r="S47" s="31">
        <f>'Area Category Method'!R45</f>
        <v>4</v>
      </c>
      <c r="T47" s="31" t="str">
        <f>'Area Category Method'!S45</f>
        <v>Office</v>
      </c>
      <c r="U47" s="31" t="str">
        <f>'Area Category Method'!$S45&amp;U$90</f>
        <v>OfficeOccupancy</v>
      </c>
      <c r="V47" s="31" t="str">
        <f>'Area Category Method'!$S45&amp;V$90</f>
        <v>OfficeReceptacle</v>
      </c>
      <c r="W47" s="31" t="str">
        <f>'Area Category Method'!$S45&amp;W$90</f>
        <v>OfficeServiceHotWater</v>
      </c>
      <c r="X47" s="31" t="str">
        <f>'Area Category Method'!$S45&amp;X$90</f>
        <v>OfficeLights</v>
      </c>
      <c r="Y47" s="31" t="str">
        <f>'Area Category Method'!$S45&amp;Y$90</f>
        <v>OfficeGasEquip</v>
      </c>
      <c r="Z47" s="31" t="str">
        <f>'Area Category Method'!$S45&amp;Z$90</f>
        <v>OfficeRefrigeration</v>
      </c>
      <c r="AA47" s="31" t="str">
        <f>'Area Category Method'!$S45&amp;AA$90</f>
        <v>OfficeInfiltration</v>
      </c>
      <c r="AB47" s="31" t="str">
        <f>'Area Category Method'!$S45&amp;AB$90</f>
        <v>OfficeHVACAvail</v>
      </c>
      <c r="AC47" s="31" t="str">
        <f>'Area Category Method'!$S45&amp;AC$90</f>
        <v>OfficeHtgSetpt</v>
      </c>
      <c r="AD47" s="31" t="str">
        <f>'Area Category Method'!$S45&amp;AD$90</f>
        <v>OfficeClgSetpt</v>
      </c>
      <c r="AE47" s="31" t="str">
        <f>'Area Category Method'!$S45&amp;AE$90</f>
        <v>OfficeElevator</v>
      </c>
      <c r="AF47" s="31" t="str">
        <f>'Area Category Method'!$S45&amp;AF$90</f>
        <v>OfficeEscalator</v>
      </c>
      <c r="AG47" s="31" t="str">
        <f>'Area Category Method'!$S45&amp;AG$90</f>
        <v>OfficeWtrHtrSetpt</v>
      </c>
      <c r="AH47" s="31">
        <f>'Area Category Method'!T45</f>
        <v>141</v>
      </c>
      <c r="AI47" s="31" t="s">
        <v>282</v>
      </c>
    </row>
    <row r="48" spans="2:35" x14ac:dyDescent="0.2">
      <c r="B48" s="31" t="str">
        <f>TRIM(LEFT('Area Category Method'!$A46,IF(ISNUMBER(FIND(" (Note",'Area Category Method'!$A46,1)),FIND(" (Note",'Area Category Method'!$A46,1),99)))</f>
        <v>Office (250 square feet in floor area or less)</v>
      </c>
      <c r="C48" s="31">
        <f>ROUND('Area Category Method'!B46,2)</f>
        <v>10</v>
      </c>
      <c r="D48" s="31">
        <f>'Area Category Method'!C46</f>
        <v>0.5</v>
      </c>
      <c r="E48" s="31">
        <f>'Area Category Method'!D46</f>
        <v>250</v>
      </c>
      <c r="F48" s="31">
        <f>'Area Category Method'!E46</f>
        <v>200</v>
      </c>
      <c r="G48" s="31">
        <f>'Area Category Method'!F46</f>
        <v>1.5</v>
      </c>
      <c r="H48" s="31">
        <f>'Area Category Method'!G46</f>
        <v>0.18</v>
      </c>
      <c r="I48" s="31">
        <f>'Area Category Method'!H46</f>
        <v>1</v>
      </c>
      <c r="J48" s="31">
        <f>'Area Category Method'!I46</f>
        <v>0.15</v>
      </c>
      <c r="K48" s="31">
        <f>'Area Category Method'!J46</f>
        <v>0.15</v>
      </c>
      <c r="L48" s="31">
        <f>'Area Category Method'!K46</f>
        <v>150</v>
      </c>
      <c r="M48" s="31">
        <f>'Area Category Method'!L46</f>
        <v>150</v>
      </c>
      <c r="N48" s="31">
        <f>'Area Category Method'!M46</f>
        <v>0</v>
      </c>
      <c r="O48" s="31">
        <f>'Area Category Method'!N46</f>
        <v>0</v>
      </c>
      <c r="P48" s="31">
        <f>'Area Category Method'!O46</f>
        <v>75</v>
      </c>
      <c r="Q48" s="31">
        <f>'Area Category Method'!P46</f>
        <v>500</v>
      </c>
      <c r="R48" s="31">
        <f>'Area Category Method'!Q46</f>
        <v>1.5</v>
      </c>
      <c r="S48" s="31">
        <f>'Area Category Method'!R46</f>
        <v>2</v>
      </c>
      <c r="T48" s="31" t="str">
        <f>'Area Category Method'!S46</f>
        <v>Office</v>
      </c>
      <c r="U48" s="31" t="str">
        <f>'Area Category Method'!$S46&amp;U$90</f>
        <v>OfficeOccupancy</v>
      </c>
      <c r="V48" s="31" t="str">
        <f>'Area Category Method'!$S46&amp;V$90</f>
        <v>OfficeReceptacle</v>
      </c>
      <c r="W48" s="31" t="str">
        <f>'Area Category Method'!$S46&amp;W$90</f>
        <v>OfficeServiceHotWater</v>
      </c>
      <c r="X48" s="31" t="str">
        <f>'Area Category Method'!$S46&amp;X$90</f>
        <v>OfficeLights</v>
      </c>
      <c r="Y48" s="31" t="str">
        <f>'Area Category Method'!$S46&amp;Y$90</f>
        <v>OfficeGasEquip</v>
      </c>
      <c r="Z48" s="31" t="str">
        <f>'Area Category Method'!$S46&amp;Z$90</f>
        <v>OfficeRefrigeration</v>
      </c>
      <c r="AA48" s="31" t="str">
        <f>'Area Category Method'!$S46&amp;AA$90</f>
        <v>OfficeInfiltration</v>
      </c>
      <c r="AB48" s="31" t="str">
        <f>'Area Category Method'!$S46&amp;AB$90</f>
        <v>OfficeHVACAvail</v>
      </c>
      <c r="AC48" s="31" t="str">
        <f>'Area Category Method'!$S46&amp;AC$90</f>
        <v>OfficeHtgSetpt</v>
      </c>
      <c r="AD48" s="31" t="str">
        <f>'Area Category Method'!$S46&amp;AD$90</f>
        <v>OfficeClgSetpt</v>
      </c>
      <c r="AE48" s="31" t="str">
        <f>'Area Category Method'!$S46&amp;AE$90</f>
        <v>OfficeElevator</v>
      </c>
      <c r="AF48" s="31" t="str">
        <f>'Area Category Method'!$S46&amp;AF$90</f>
        <v>OfficeEscalator</v>
      </c>
      <c r="AG48" s="31" t="str">
        <f>'Area Category Method'!$S46&amp;AG$90</f>
        <v>OfficeWtrHtrSetpt</v>
      </c>
      <c r="AH48" s="31">
        <f>'Area Category Method'!T46</f>
        <v>142</v>
      </c>
      <c r="AI48" s="31" t="s">
        <v>282</v>
      </c>
    </row>
    <row r="49" spans="2:35" x14ac:dyDescent="0.2">
      <c r="B49" s="31" t="str">
        <f>TRIM(LEFT('Area Category Method'!$A47,IF(ISNUMBER(FIND(" (Note",'Area Category Method'!$A47,1)),FIND(" (Note",'Area Category Method'!$A47,1),99)))</f>
        <v>Parking Garage Building, Parking Area</v>
      </c>
      <c r="C49" s="31">
        <f>ROUND('Area Category Method'!B47,2)</f>
        <v>5</v>
      </c>
      <c r="D49" s="31">
        <f>'Area Category Method'!C47</f>
        <v>0.5</v>
      </c>
      <c r="E49" s="31">
        <f>'Area Category Method'!D47</f>
        <v>250</v>
      </c>
      <c r="F49" s="31">
        <f>'Area Category Method'!E47</f>
        <v>200</v>
      </c>
      <c r="G49" s="31">
        <f>'Area Category Method'!F47</f>
        <v>0</v>
      </c>
      <c r="H49" s="31">
        <f>'Area Category Method'!G47</f>
        <v>0</v>
      </c>
      <c r="I49" s="31">
        <f>'Area Category Method'!H47</f>
        <v>0.14000000000000001</v>
      </c>
      <c r="J49" s="31">
        <f>'Area Category Method'!I47</f>
        <v>0.75</v>
      </c>
      <c r="K49" s="31">
        <f>'Area Category Method'!J47</f>
        <v>0.75</v>
      </c>
      <c r="L49" s="31">
        <f>'Area Category Method'!K47</f>
        <v>8760</v>
      </c>
      <c r="M49" s="31">
        <f>'Area Category Method'!L47</f>
        <v>8760</v>
      </c>
      <c r="N49" s="31">
        <f>'Area Category Method'!M47</f>
        <v>0</v>
      </c>
      <c r="O49" s="31">
        <f>'Area Category Method'!N47</f>
        <v>0</v>
      </c>
      <c r="P49" s="31">
        <f>'Area Category Method'!O47</f>
        <v>10</v>
      </c>
      <c r="Q49" s="31">
        <f>'Area Category Method'!P47</f>
        <v>40</v>
      </c>
      <c r="R49" s="31">
        <f>'Area Category Method'!Q47</f>
        <v>1.5</v>
      </c>
      <c r="S49" s="31">
        <f>'Area Category Method'!R47</f>
        <v>2</v>
      </c>
      <c r="T49" s="31" t="str">
        <f>'Area Category Method'!S47</f>
        <v>Parking</v>
      </c>
      <c r="U49" s="31" t="str">
        <f>'Area Category Method'!$S47&amp;U$90</f>
        <v>ParkingOccupancy</v>
      </c>
      <c r="V49" s="31" t="str">
        <f>'Area Category Method'!$S47&amp;V$90</f>
        <v>ParkingReceptacle</v>
      </c>
      <c r="W49" s="31" t="str">
        <f>'Area Category Method'!$S47&amp;W$90</f>
        <v>ParkingServiceHotWater</v>
      </c>
      <c r="X49" s="31" t="str">
        <f>'Area Category Method'!$S47&amp;X$90</f>
        <v>ParkingLights</v>
      </c>
      <c r="Y49" s="31" t="str">
        <f>'Area Category Method'!$S47&amp;Y$90</f>
        <v>ParkingGasEquip</v>
      </c>
      <c r="Z49" s="31" t="str">
        <f>'Area Category Method'!$S47&amp;Z$90</f>
        <v>ParkingRefrigeration</v>
      </c>
      <c r="AA49" s="31" t="str">
        <f>'Area Category Method'!$S47&amp;AA$90</f>
        <v>ParkingInfiltration</v>
      </c>
      <c r="AB49" s="31" t="str">
        <f>'Area Category Method'!$S47&amp;AB$90</f>
        <v>ParkingHVACAvail</v>
      </c>
      <c r="AC49" s="31" t="str">
        <f>'Area Category Method'!$S47&amp;AC$90</f>
        <v>ParkingHtgSetpt</v>
      </c>
      <c r="AD49" s="31" t="str">
        <f>'Area Category Method'!$S47&amp;AD$90</f>
        <v>ParkingClgSetpt</v>
      </c>
      <c r="AE49" s="31" t="str">
        <f>'Area Category Method'!$S47&amp;AE$90</f>
        <v>ParkingElevator</v>
      </c>
      <c r="AF49" s="31" t="str">
        <f>'Area Category Method'!$S47&amp;AF$90</f>
        <v>ParkingEscalator</v>
      </c>
      <c r="AG49" s="31" t="str">
        <f>'Area Category Method'!$S47&amp;AG$90</f>
        <v>ParkingWtrHtrSetpt</v>
      </c>
      <c r="AH49" s="31">
        <f>'Area Category Method'!T47</f>
        <v>143</v>
      </c>
      <c r="AI49" s="31" t="s">
        <v>282</v>
      </c>
    </row>
    <row r="50" spans="2:35" x14ac:dyDescent="0.2">
      <c r="B50" s="31" t="str">
        <f>TRIM(LEFT('Area Category Method'!$A48,IF(ISNUMBER(FIND(" (Note",'Area Category Method'!$A48,1)),FIND(" (Note",'Area Category Method'!$A48,1),99)))</f>
        <v>Parking Garage Area Dedicated Ramps</v>
      </c>
      <c r="C50" s="31">
        <f>ROUND('Area Category Method'!B48,2)</f>
        <v>5</v>
      </c>
      <c r="D50" s="31">
        <f>'Area Category Method'!C48</f>
        <v>0.5</v>
      </c>
      <c r="E50" s="31">
        <f>'Area Category Method'!D48</f>
        <v>250</v>
      </c>
      <c r="F50" s="31">
        <f>'Area Category Method'!E48</f>
        <v>200</v>
      </c>
      <c r="G50" s="31">
        <f>'Area Category Method'!F48</f>
        <v>0</v>
      </c>
      <c r="H50" s="31">
        <f>'Area Category Method'!G48</f>
        <v>0</v>
      </c>
      <c r="I50" s="31">
        <f>'Area Category Method'!H48</f>
        <v>0.3</v>
      </c>
      <c r="J50" s="31">
        <f>'Area Category Method'!I48</f>
        <v>0.75</v>
      </c>
      <c r="K50" s="31">
        <f>'Area Category Method'!J48</f>
        <v>0.75</v>
      </c>
      <c r="L50" s="31">
        <f>'Area Category Method'!K48</f>
        <v>8760</v>
      </c>
      <c r="M50" s="31">
        <f>'Area Category Method'!L48</f>
        <v>8760</v>
      </c>
      <c r="N50" s="31">
        <f>'Area Category Method'!M48</f>
        <v>0</v>
      </c>
      <c r="O50" s="31">
        <f>'Area Category Method'!N48</f>
        <v>0</v>
      </c>
      <c r="P50" s="31">
        <f>'Area Category Method'!O48</f>
        <v>10</v>
      </c>
      <c r="Q50" s="31">
        <f>'Area Category Method'!P48</f>
        <v>40</v>
      </c>
      <c r="R50" s="31">
        <f>'Area Category Method'!Q48</f>
        <v>1.5</v>
      </c>
      <c r="S50" s="31">
        <f>'Area Category Method'!R48</f>
        <v>2</v>
      </c>
      <c r="T50" s="31" t="str">
        <f>'Area Category Method'!S48</f>
        <v>Parking</v>
      </c>
      <c r="U50" s="31" t="str">
        <f>'Area Category Method'!$S48&amp;U$90</f>
        <v>ParkingOccupancy</v>
      </c>
      <c r="V50" s="31" t="str">
        <f>'Area Category Method'!$S48&amp;V$90</f>
        <v>ParkingReceptacle</v>
      </c>
      <c r="W50" s="31" t="str">
        <f>'Area Category Method'!$S48&amp;W$90</f>
        <v>ParkingServiceHotWater</v>
      </c>
      <c r="X50" s="31" t="str">
        <f>'Area Category Method'!$S48&amp;X$90</f>
        <v>ParkingLights</v>
      </c>
      <c r="Y50" s="31" t="str">
        <f>'Area Category Method'!$S48&amp;Y$90</f>
        <v>ParkingGasEquip</v>
      </c>
      <c r="Z50" s="31" t="str">
        <f>'Area Category Method'!$S48&amp;Z$90</f>
        <v>ParkingRefrigeration</v>
      </c>
      <c r="AA50" s="31" t="str">
        <f>'Area Category Method'!$S48&amp;AA$90</f>
        <v>ParkingInfiltration</v>
      </c>
      <c r="AB50" s="31" t="str">
        <f>'Area Category Method'!$S48&amp;AB$90</f>
        <v>ParkingHVACAvail</v>
      </c>
      <c r="AC50" s="31" t="str">
        <f>'Area Category Method'!$S48&amp;AC$90</f>
        <v>ParkingHtgSetpt</v>
      </c>
      <c r="AD50" s="31" t="str">
        <f>'Area Category Method'!$S48&amp;AD$90</f>
        <v>ParkingClgSetpt</v>
      </c>
      <c r="AE50" s="31" t="str">
        <f>'Area Category Method'!$S48&amp;AE$90</f>
        <v>ParkingElevator</v>
      </c>
      <c r="AF50" s="31" t="str">
        <f>'Area Category Method'!$S48&amp;AF$90</f>
        <v>ParkingEscalator</v>
      </c>
      <c r="AG50" s="31" t="str">
        <f>'Area Category Method'!$S48&amp;AG$90</f>
        <v>ParkingWtrHtrSetpt</v>
      </c>
      <c r="AH50" s="31">
        <f>'Area Category Method'!T48</f>
        <v>144</v>
      </c>
      <c r="AI50" s="31" t="s">
        <v>282</v>
      </c>
    </row>
    <row r="51" spans="2:35" x14ac:dyDescent="0.2">
      <c r="B51" s="31" t="str">
        <f>TRIM(LEFT('Area Category Method'!$A49,IF(ISNUMBER(FIND(" (Note",'Area Category Method'!$A49,1)),FIND(" (Note",'Area Category Method'!$A49,1),99)))</f>
        <v>Parking Garage Area Daylight Adaptation Zones</v>
      </c>
      <c r="C51" s="31">
        <f>ROUND('Area Category Method'!B49,2)</f>
        <v>5</v>
      </c>
      <c r="D51" s="31">
        <f>'Area Category Method'!C49</f>
        <v>0.5</v>
      </c>
      <c r="E51" s="31">
        <f>'Area Category Method'!D49</f>
        <v>250</v>
      </c>
      <c r="F51" s="31">
        <f>'Area Category Method'!E49</f>
        <v>200</v>
      </c>
      <c r="G51" s="31">
        <f>'Area Category Method'!F49</f>
        <v>0</v>
      </c>
      <c r="H51" s="31">
        <f>'Area Category Method'!G49</f>
        <v>0</v>
      </c>
      <c r="I51" s="31">
        <f>'Area Category Method'!H49</f>
        <v>0.6</v>
      </c>
      <c r="J51" s="31">
        <f>'Area Category Method'!I49</f>
        <v>0.75</v>
      </c>
      <c r="K51" s="31">
        <f>'Area Category Method'!J49</f>
        <v>0.75</v>
      </c>
      <c r="L51" s="31">
        <f>'Area Category Method'!K49</f>
        <v>8760</v>
      </c>
      <c r="M51" s="31">
        <f>'Area Category Method'!L49</f>
        <v>8760</v>
      </c>
      <c r="N51" s="31">
        <f>'Area Category Method'!M49</f>
        <v>0</v>
      </c>
      <c r="O51" s="31">
        <f>'Area Category Method'!N49</f>
        <v>0</v>
      </c>
      <c r="P51" s="31">
        <f>'Area Category Method'!O49</f>
        <v>10</v>
      </c>
      <c r="Q51" s="31">
        <f>'Area Category Method'!P49</f>
        <v>40</v>
      </c>
      <c r="R51" s="31">
        <f>'Area Category Method'!Q49</f>
        <v>1.5</v>
      </c>
      <c r="S51" s="31">
        <f>'Area Category Method'!R49</f>
        <v>2</v>
      </c>
      <c r="T51" s="31" t="str">
        <f>'Area Category Method'!S49</f>
        <v>Parking</v>
      </c>
      <c r="U51" s="31" t="str">
        <f>'Area Category Method'!$S49&amp;U$90</f>
        <v>ParkingOccupancy</v>
      </c>
      <c r="V51" s="31" t="str">
        <f>'Area Category Method'!$S49&amp;V$90</f>
        <v>ParkingReceptacle</v>
      </c>
      <c r="W51" s="31" t="str">
        <f>'Area Category Method'!$S49&amp;W$90</f>
        <v>ParkingServiceHotWater</v>
      </c>
      <c r="X51" s="31" t="str">
        <f>'Area Category Method'!$S49&amp;X$90</f>
        <v>ParkingLights</v>
      </c>
      <c r="Y51" s="31" t="str">
        <f>'Area Category Method'!$S49&amp;Y$90</f>
        <v>ParkingGasEquip</v>
      </c>
      <c r="Z51" s="31" t="str">
        <f>'Area Category Method'!$S49&amp;Z$90</f>
        <v>ParkingRefrigeration</v>
      </c>
      <c r="AA51" s="31" t="str">
        <f>'Area Category Method'!$S49&amp;AA$90</f>
        <v>ParkingInfiltration</v>
      </c>
      <c r="AB51" s="31" t="str">
        <f>'Area Category Method'!$S49&amp;AB$90</f>
        <v>ParkingHVACAvail</v>
      </c>
      <c r="AC51" s="31" t="str">
        <f>'Area Category Method'!$S49&amp;AC$90</f>
        <v>ParkingHtgSetpt</v>
      </c>
      <c r="AD51" s="31" t="str">
        <f>'Area Category Method'!$S49&amp;AD$90</f>
        <v>ParkingClgSetpt</v>
      </c>
      <c r="AE51" s="31" t="str">
        <f>'Area Category Method'!$S49&amp;AE$90</f>
        <v>ParkingElevator</v>
      </c>
      <c r="AF51" s="31" t="str">
        <f>'Area Category Method'!$S49&amp;AF$90</f>
        <v>ParkingEscalator</v>
      </c>
      <c r="AG51" s="31" t="str">
        <f>'Area Category Method'!$S49&amp;AG$90</f>
        <v>ParkingWtrHtrSetpt</v>
      </c>
      <c r="AH51" s="31">
        <f>'Area Category Method'!T49</f>
        <v>145</v>
      </c>
      <c r="AI51" s="31" t="s">
        <v>282</v>
      </c>
    </row>
    <row r="52" spans="2:35" x14ac:dyDescent="0.2">
      <c r="B52" s="31" t="str">
        <f>TRIM(LEFT('Area Category Method'!$A50,IF(ISNUMBER(FIND(" (Note",'Area Category Method'!$A50,1)),FIND(" (Note",'Area Category Method'!$A50,1),99)))</f>
        <v>Police Station and Fire Station</v>
      </c>
      <c r="C52" s="31">
        <f>ROUND('Area Category Method'!B50,2)</f>
        <v>10</v>
      </c>
      <c r="D52" s="31">
        <f>'Area Category Method'!C50</f>
        <v>0.5</v>
      </c>
      <c r="E52" s="31">
        <f>'Area Category Method'!D50</f>
        <v>250</v>
      </c>
      <c r="F52" s="31">
        <f>'Area Category Method'!E50</f>
        <v>200</v>
      </c>
      <c r="G52" s="31">
        <f>'Area Category Method'!F50</f>
        <v>1.5</v>
      </c>
      <c r="H52" s="31">
        <f>'Area Category Method'!G50</f>
        <v>0.18</v>
      </c>
      <c r="I52" s="31">
        <f>'Area Category Method'!H50</f>
        <v>0.9</v>
      </c>
      <c r="J52" s="31">
        <f>'Area Category Method'!I50</f>
        <v>0.15</v>
      </c>
      <c r="K52" s="31">
        <f>'Area Category Method'!J50</f>
        <v>0.15</v>
      </c>
      <c r="L52" s="31">
        <f>'Area Category Method'!K50</f>
        <v>150</v>
      </c>
      <c r="M52" s="31">
        <f>'Area Category Method'!L50</f>
        <v>150</v>
      </c>
      <c r="N52" s="31">
        <f>'Area Category Method'!M50</f>
        <v>0</v>
      </c>
      <c r="O52" s="31">
        <f>'Area Category Method'!N50</f>
        <v>0</v>
      </c>
      <c r="P52" s="31">
        <f>'Area Category Method'!O50</f>
        <v>50</v>
      </c>
      <c r="Q52" s="31">
        <f>'Area Category Method'!P50</f>
        <v>300</v>
      </c>
      <c r="R52" s="31">
        <f>'Area Category Method'!Q50</f>
        <v>1.5</v>
      </c>
      <c r="S52" s="31">
        <f>'Area Category Method'!R50</f>
        <v>2</v>
      </c>
      <c r="T52" s="31" t="str">
        <f>'Area Category Method'!S50</f>
        <v>ResidentialCommon</v>
      </c>
      <c r="U52" s="31" t="str">
        <f>'Area Category Method'!$S50&amp;U$90</f>
        <v>ResidentialCommonOccupancy</v>
      </c>
      <c r="V52" s="31" t="str">
        <f>'Area Category Method'!$S50&amp;V$90</f>
        <v>ResidentialCommonReceptacle</v>
      </c>
      <c r="W52" s="31" t="str">
        <f>'Area Category Method'!$S50&amp;W$90</f>
        <v>ResidentialCommonServiceHotWater</v>
      </c>
      <c r="X52" s="31" t="str">
        <f>'Area Category Method'!$S50&amp;X$90</f>
        <v>ResidentialCommonLights</v>
      </c>
      <c r="Y52" s="31" t="str">
        <f>'Area Category Method'!$S50&amp;Y$90</f>
        <v>ResidentialCommonGasEquip</v>
      </c>
      <c r="Z52" s="31" t="str">
        <f>'Area Category Method'!$S50&amp;Z$90</f>
        <v>ResidentialCommonRefrigeration</v>
      </c>
      <c r="AA52" s="31" t="str">
        <f>'Area Category Method'!$S50&amp;AA$90</f>
        <v>ResidentialCommonInfiltration</v>
      </c>
      <c r="AB52" s="31" t="str">
        <f>'Area Category Method'!$S50&amp;AB$90</f>
        <v>ResidentialCommonHVACAvail</v>
      </c>
      <c r="AC52" s="31" t="str">
        <f>'Area Category Method'!$S50&amp;AC$90</f>
        <v>ResidentialCommonHtgSetpt</v>
      </c>
      <c r="AD52" s="31" t="str">
        <f>'Area Category Method'!$S50&amp;AD$90</f>
        <v>ResidentialCommonClgSetpt</v>
      </c>
      <c r="AE52" s="31" t="str">
        <f>'Area Category Method'!$S50&amp;AE$90</f>
        <v>ResidentialCommonElevator</v>
      </c>
      <c r="AF52" s="31" t="str">
        <f>'Area Category Method'!$S50&amp;AF$90</f>
        <v>ResidentialCommonEscalator</v>
      </c>
      <c r="AG52" s="31" t="str">
        <f>'Area Category Method'!$S50&amp;AG$90</f>
        <v>ResidentialCommonWtrHtrSetpt</v>
      </c>
      <c r="AH52" s="31">
        <f>'Area Category Method'!T50</f>
        <v>146</v>
      </c>
      <c r="AI52" s="31" t="s">
        <v>282</v>
      </c>
    </row>
    <row r="53" spans="2:35" x14ac:dyDescent="0.2">
      <c r="B53" s="31" t="str">
        <f>TRIM(LEFT('Area Category Method'!$A51,IF(ISNUMBER(FIND(" (Note",'Area Category Method'!$A51,1)),FIND(" (Note",'Area Category Method'!$A51,1),99)))</f>
        <v>Religious Worship Area</v>
      </c>
      <c r="C53" s="31">
        <f>ROUND('Area Category Method'!B51,2)</f>
        <v>142.86000000000001</v>
      </c>
      <c r="D53" s="31">
        <f>'Area Category Method'!C51</f>
        <v>0.5</v>
      </c>
      <c r="E53" s="31">
        <f>'Area Category Method'!D51</f>
        <v>245</v>
      </c>
      <c r="F53" s="31">
        <f>'Area Category Method'!E51</f>
        <v>105</v>
      </c>
      <c r="G53" s="31">
        <f>'Area Category Method'!F51</f>
        <v>0.5</v>
      </c>
      <c r="H53" s="31">
        <f>'Area Category Method'!G51</f>
        <v>0.09</v>
      </c>
      <c r="I53" s="31">
        <f>'Area Category Method'!H51</f>
        <v>1.5</v>
      </c>
      <c r="J53" s="31">
        <f>'Area Category Method'!I51</f>
        <v>0.15</v>
      </c>
      <c r="K53" s="31">
        <f>'Area Category Method'!J51</f>
        <v>1.0714285714285714</v>
      </c>
      <c r="L53" s="31">
        <f>'Area Category Method'!K51</f>
        <v>150</v>
      </c>
      <c r="M53" s="31">
        <f>'Area Category Method'!L51</f>
        <v>150</v>
      </c>
      <c r="N53" s="31">
        <f>'Area Category Method'!M51</f>
        <v>0</v>
      </c>
      <c r="O53" s="31">
        <f>'Area Category Method'!N51</f>
        <v>0</v>
      </c>
      <c r="P53" s="31">
        <f>'Area Category Method'!O51</f>
        <v>200</v>
      </c>
      <c r="Q53" s="31">
        <f>'Area Category Method'!P51</f>
        <v>1500</v>
      </c>
      <c r="R53" s="31">
        <f>'Area Category Method'!Q51</f>
        <v>1.5</v>
      </c>
      <c r="S53" s="31">
        <f>'Area Category Method'!R51</f>
        <v>2</v>
      </c>
      <c r="T53" s="31" t="str">
        <f>'Area Category Method'!S51</f>
        <v>Assembly</v>
      </c>
      <c r="U53" s="31" t="str">
        <f>'Area Category Method'!$S51&amp;U$90</f>
        <v>AssemblyOccupancy</v>
      </c>
      <c r="V53" s="31" t="str">
        <f>'Area Category Method'!$S51&amp;V$90</f>
        <v>AssemblyReceptacle</v>
      </c>
      <c r="W53" s="31" t="str">
        <f>'Area Category Method'!$S51&amp;W$90</f>
        <v>AssemblyServiceHotWater</v>
      </c>
      <c r="X53" s="31" t="str">
        <f>'Area Category Method'!$S51&amp;X$90</f>
        <v>AssemblyLights</v>
      </c>
      <c r="Y53" s="31" t="str">
        <f>'Area Category Method'!$S51&amp;Y$90</f>
        <v>AssemblyGasEquip</v>
      </c>
      <c r="Z53" s="31" t="str">
        <f>'Area Category Method'!$S51&amp;Z$90</f>
        <v>AssemblyRefrigeration</v>
      </c>
      <c r="AA53" s="31" t="str">
        <f>'Area Category Method'!$S51&amp;AA$90</f>
        <v>AssemblyInfiltration</v>
      </c>
      <c r="AB53" s="31" t="str">
        <f>'Area Category Method'!$S51&amp;AB$90</f>
        <v>AssemblyHVACAvail</v>
      </c>
      <c r="AC53" s="31" t="str">
        <f>'Area Category Method'!$S51&amp;AC$90</f>
        <v>AssemblyHtgSetpt</v>
      </c>
      <c r="AD53" s="31" t="str">
        <f>'Area Category Method'!$S51&amp;AD$90</f>
        <v>AssemblyClgSetpt</v>
      </c>
      <c r="AE53" s="31" t="str">
        <f>'Area Category Method'!$S51&amp;AE$90</f>
        <v>AssemblyElevator</v>
      </c>
      <c r="AF53" s="31" t="str">
        <f>'Area Category Method'!$S51&amp;AF$90</f>
        <v>AssemblyEscalator</v>
      </c>
      <c r="AG53" s="31" t="str">
        <f>'Area Category Method'!$S51&amp;AG$90</f>
        <v>AssemblyWtrHtrSetpt</v>
      </c>
      <c r="AH53" s="31">
        <f>'Area Category Method'!T51</f>
        <v>147</v>
      </c>
      <c r="AI53" s="31" t="s">
        <v>282</v>
      </c>
    </row>
    <row r="54" spans="2:35" x14ac:dyDescent="0.2">
      <c r="B54" s="31" t="str">
        <f>TRIM(LEFT('Area Category Method'!$A52,IF(ISNUMBER(FIND(" (Note",'Area Category Method'!$A52,1)),FIND(" (Note",'Area Category Method'!$A52,1),99)))</f>
        <v>Retail Merchandise Sales, Wholesale Showroom</v>
      </c>
      <c r="C54" s="31">
        <f>ROUND('Area Category Method'!B52,2)</f>
        <v>16.670000000000002</v>
      </c>
      <c r="D54" s="31">
        <f>'Area Category Method'!C52</f>
        <v>0.5</v>
      </c>
      <c r="E54" s="31">
        <f>'Area Category Method'!D52</f>
        <v>250</v>
      </c>
      <c r="F54" s="31">
        <f>'Area Category Method'!E52</f>
        <v>200</v>
      </c>
      <c r="G54" s="31">
        <f>'Area Category Method'!F52</f>
        <v>1</v>
      </c>
      <c r="H54" s="31">
        <f>'Area Category Method'!G52</f>
        <v>0.18</v>
      </c>
      <c r="I54" s="31">
        <f>'Area Category Method'!H52</f>
        <v>1.2</v>
      </c>
      <c r="J54" s="31">
        <f>'Area Category Method'!I52</f>
        <v>0.2</v>
      </c>
      <c r="K54" s="31">
        <f>'Area Category Method'!J52</f>
        <v>0.2</v>
      </c>
      <c r="L54" s="31">
        <f>'Area Category Method'!K52</f>
        <v>150</v>
      </c>
      <c r="M54" s="31">
        <f>'Area Category Method'!L52</f>
        <v>150</v>
      </c>
      <c r="N54" s="31">
        <f>'Area Category Method'!M52</f>
        <v>0</v>
      </c>
      <c r="O54" s="31">
        <f>'Area Category Method'!N52</f>
        <v>0</v>
      </c>
      <c r="P54" s="31">
        <f>'Area Category Method'!O52</f>
        <v>100</v>
      </c>
      <c r="Q54" s="31">
        <f>'Area Category Method'!P52</f>
        <v>1000</v>
      </c>
      <c r="R54" s="31">
        <f>'Area Category Method'!Q52</f>
        <v>1.5</v>
      </c>
      <c r="S54" s="31">
        <f>'Area Category Method'!R52</f>
        <v>2</v>
      </c>
      <c r="T54" s="31" t="str">
        <f>'Area Category Method'!S52</f>
        <v>Retail</v>
      </c>
      <c r="U54" s="31" t="str">
        <f>'Area Category Method'!$S52&amp;U$90</f>
        <v>RetailOccupancy</v>
      </c>
      <c r="V54" s="31" t="str">
        <f>'Area Category Method'!$S52&amp;V$90</f>
        <v>RetailReceptacle</v>
      </c>
      <c r="W54" s="31" t="str">
        <f>'Area Category Method'!$S52&amp;W$90</f>
        <v>RetailServiceHotWater</v>
      </c>
      <c r="X54" s="31" t="str">
        <f>'Area Category Method'!$S52&amp;X$90</f>
        <v>RetailLights</v>
      </c>
      <c r="Y54" s="31" t="str">
        <f>'Area Category Method'!$S52&amp;Y$90</f>
        <v>RetailGasEquip</v>
      </c>
      <c r="Z54" s="31" t="str">
        <f>'Area Category Method'!$S52&amp;Z$90</f>
        <v>RetailRefrigeration</v>
      </c>
      <c r="AA54" s="31" t="str">
        <f>'Area Category Method'!$S52&amp;AA$90</f>
        <v>RetailInfiltration</v>
      </c>
      <c r="AB54" s="31" t="str">
        <f>'Area Category Method'!$S52&amp;AB$90</f>
        <v>RetailHVACAvail</v>
      </c>
      <c r="AC54" s="31" t="str">
        <f>'Area Category Method'!$S52&amp;AC$90</f>
        <v>RetailHtgSetpt</v>
      </c>
      <c r="AD54" s="31" t="str">
        <f>'Area Category Method'!$S52&amp;AD$90</f>
        <v>RetailClgSetpt</v>
      </c>
      <c r="AE54" s="31" t="str">
        <f>'Area Category Method'!$S52&amp;AE$90</f>
        <v>RetailElevator</v>
      </c>
      <c r="AF54" s="31" t="str">
        <f>'Area Category Method'!$S52&amp;AF$90</f>
        <v>RetailEscalator</v>
      </c>
      <c r="AG54" s="31" t="str">
        <f>'Area Category Method'!$S52&amp;AG$90</f>
        <v>RetailWtrHtrSetpt</v>
      </c>
      <c r="AH54" s="31">
        <f>'Area Category Method'!T52</f>
        <v>148</v>
      </c>
      <c r="AI54" s="31" t="s">
        <v>282</v>
      </c>
    </row>
    <row r="55" spans="2:35" x14ac:dyDescent="0.2">
      <c r="B55" s="31" t="str">
        <f>TRIM(LEFT('Area Category Method'!$A53,IF(ISNUMBER(FIND(" (Note",'Area Category Method'!$A53,1)),FIND(" (Note",'Area Category Method'!$A53,1),99)))</f>
        <v>Theater, Motion Picture</v>
      </c>
      <c r="C55" s="31">
        <f>ROUND('Area Category Method'!B53,2)</f>
        <v>142.86000000000001</v>
      </c>
      <c r="D55" s="31">
        <f>'Area Category Method'!C53</f>
        <v>0.5</v>
      </c>
      <c r="E55" s="31">
        <f>'Area Category Method'!D53</f>
        <v>245</v>
      </c>
      <c r="F55" s="31">
        <f>'Area Category Method'!E53</f>
        <v>105</v>
      </c>
      <c r="G55" s="31">
        <f>'Area Category Method'!F53</f>
        <v>0.5</v>
      </c>
      <c r="H55" s="31">
        <f>'Area Category Method'!G53</f>
        <v>0.09</v>
      </c>
      <c r="I55" s="31">
        <f>'Area Category Method'!H53</f>
        <v>0.9</v>
      </c>
      <c r="J55" s="31">
        <f>'Area Category Method'!I53</f>
        <v>0.15</v>
      </c>
      <c r="K55" s="31">
        <f>'Area Category Method'!J53</f>
        <v>1.0714285714285714</v>
      </c>
      <c r="L55" s="31">
        <f>'Area Category Method'!K53</f>
        <v>150</v>
      </c>
      <c r="M55" s="31">
        <f>'Area Category Method'!L53</f>
        <v>150</v>
      </c>
      <c r="N55" s="31">
        <f>'Area Category Method'!M53</f>
        <v>0</v>
      </c>
      <c r="O55" s="31">
        <f>'Area Category Method'!N53</f>
        <v>0</v>
      </c>
      <c r="P55" s="31">
        <f>'Area Category Method'!O53</f>
        <v>2</v>
      </c>
      <c r="Q55" s="31">
        <f>'Area Category Method'!P53</f>
        <v>50</v>
      </c>
      <c r="R55" s="31">
        <f>'Area Category Method'!Q53</f>
        <v>1.5</v>
      </c>
      <c r="S55" s="31">
        <f>'Area Category Method'!R53</f>
        <v>2</v>
      </c>
      <c r="T55" s="31" t="str">
        <f>'Area Category Method'!S53</f>
        <v>Assembly</v>
      </c>
      <c r="U55" s="31" t="str">
        <f>'Area Category Method'!$S53&amp;U$90</f>
        <v>AssemblyOccupancy</v>
      </c>
      <c r="V55" s="31" t="str">
        <f>'Area Category Method'!$S53&amp;V$90</f>
        <v>AssemblyReceptacle</v>
      </c>
      <c r="W55" s="31" t="str">
        <f>'Area Category Method'!$S53&amp;W$90</f>
        <v>AssemblyServiceHotWater</v>
      </c>
      <c r="X55" s="31" t="str">
        <f>'Area Category Method'!$S53&amp;X$90</f>
        <v>AssemblyLights</v>
      </c>
      <c r="Y55" s="31" t="str">
        <f>'Area Category Method'!$S53&amp;Y$90</f>
        <v>AssemblyGasEquip</v>
      </c>
      <c r="Z55" s="31" t="str">
        <f>'Area Category Method'!$S53&amp;Z$90</f>
        <v>AssemblyRefrigeration</v>
      </c>
      <c r="AA55" s="31" t="str">
        <f>'Area Category Method'!$S53&amp;AA$90</f>
        <v>AssemblyInfiltration</v>
      </c>
      <c r="AB55" s="31" t="str">
        <f>'Area Category Method'!$S53&amp;AB$90</f>
        <v>AssemblyHVACAvail</v>
      </c>
      <c r="AC55" s="31" t="str">
        <f>'Area Category Method'!$S53&amp;AC$90</f>
        <v>AssemblyHtgSetpt</v>
      </c>
      <c r="AD55" s="31" t="str">
        <f>'Area Category Method'!$S53&amp;AD$90</f>
        <v>AssemblyClgSetpt</v>
      </c>
      <c r="AE55" s="31" t="str">
        <f>'Area Category Method'!$S53&amp;AE$90</f>
        <v>AssemblyElevator</v>
      </c>
      <c r="AF55" s="31" t="str">
        <f>'Area Category Method'!$S53&amp;AF$90</f>
        <v>AssemblyEscalator</v>
      </c>
      <c r="AG55" s="31" t="str">
        <f>'Area Category Method'!$S53&amp;AG$90</f>
        <v>AssemblyWtrHtrSetpt</v>
      </c>
      <c r="AH55" s="31">
        <f>'Area Category Method'!T53</f>
        <v>150</v>
      </c>
      <c r="AI55" s="31" t="s">
        <v>282</v>
      </c>
    </row>
    <row r="56" spans="2:35" x14ac:dyDescent="0.2">
      <c r="B56" s="31" t="str">
        <f>TRIM(LEFT('Area Category Method'!$A54,IF(ISNUMBER(FIND(" (Note",'Area Category Method'!$A54,1)),FIND(" (Note",'Area Category Method'!$A54,1),99)))</f>
        <v>Theater, Performance</v>
      </c>
      <c r="C56" s="31">
        <f>ROUND('Area Category Method'!B54,2)</f>
        <v>142.86000000000001</v>
      </c>
      <c r="D56" s="31">
        <f>'Area Category Method'!C54</f>
        <v>0.5</v>
      </c>
      <c r="E56" s="31">
        <f>'Area Category Method'!D54</f>
        <v>245</v>
      </c>
      <c r="F56" s="31">
        <f>'Area Category Method'!E54</f>
        <v>105</v>
      </c>
      <c r="G56" s="31">
        <f>'Area Category Method'!F54</f>
        <v>0.5</v>
      </c>
      <c r="H56" s="31">
        <f>'Area Category Method'!G54</f>
        <v>0.09</v>
      </c>
      <c r="I56" s="31">
        <f>'Area Category Method'!H54</f>
        <v>1.4</v>
      </c>
      <c r="J56" s="31">
        <f>'Area Category Method'!I54</f>
        <v>0.15</v>
      </c>
      <c r="K56" s="31">
        <f>'Area Category Method'!J54</f>
        <v>1.0714285714285714</v>
      </c>
      <c r="L56" s="31">
        <f>'Area Category Method'!K54</f>
        <v>150</v>
      </c>
      <c r="M56" s="31">
        <f>'Area Category Method'!L54</f>
        <v>150</v>
      </c>
      <c r="N56" s="31">
        <f>'Area Category Method'!M54</f>
        <v>0</v>
      </c>
      <c r="O56" s="31">
        <f>'Area Category Method'!N54</f>
        <v>0</v>
      </c>
      <c r="P56" s="31">
        <f>'Area Category Method'!O54</f>
        <v>2</v>
      </c>
      <c r="Q56" s="31">
        <f>'Area Category Method'!P54</f>
        <v>200</v>
      </c>
      <c r="R56" s="31">
        <f>'Area Category Method'!Q54</f>
        <v>1.5</v>
      </c>
      <c r="S56" s="31">
        <f>'Area Category Method'!R54</f>
        <v>2</v>
      </c>
      <c r="T56" s="31" t="str">
        <f>'Area Category Method'!S54</f>
        <v>Assembly</v>
      </c>
      <c r="U56" s="31" t="str">
        <f>'Area Category Method'!$S54&amp;U$90</f>
        <v>AssemblyOccupancy</v>
      </c>
      <c r="V56" s="31" t="str">
        <f>'Area Category Method'!$S54&amp;V$90</f>
        <v>AssemblyReceptacle</v>
      </c>
      <c r="W56" s="31" t="str">
        <f>'Area Category Method'!$S54&amp;W$90</f>
        <v>AssemblyServiceHotWater</v>
      </c>
      <c r="X56" s="31" t="str">
        <f>'Area Category Method'!$S54&amp;X$90</f>
        <v>AssemblyLights</v>
      </c>
      <c r="Y56" s="31" t="str">
        <f>'Area Category Method'!$S54&amp;Y$90</f>
        <v>AssemblyGasEquip</v>
      </c>
      <c r="Z56" s="31" t="str">
        <f>'Area Category Method'!$S54&amp;Z$90</f>
        <v>AssemblyRefrigeration</v>
      </c>
      <c r="AA56" s="31" t="str">
        <f>'Area Category Method'!$S54&amp;AA$90</f>
        <v>AssemblyInfiltration</v>
      </c>
      <c r="AB56" s="31" t="str">
        <f>'Area Category Method'!$S54&amp;AB$90</f>
        <v>AssemblyHVACAvail</v>
      </c>
      <c r="AC56" s="31" t="str">
        <f>'Area Category Method'!$S54&amp;AC$90</f>
        <v>AssemblyHtgSetpt</v>
      </c>
      <c r="AD56" s="31" t="str">
        <f>'Area Category Method'!$S54&amp;AD$90</f>
        <v>AssemblyClgSetpt</v>
      </c>
      <c r="AE56" s="31" t="str">
        <f>'Area Category Method'!$S54&amp;AE$90</f>
        <v>AssemblyElevator</v>
      </c>
      <c r="AF56" s="31" t="str">
        <f>'Area Category Method'!$S54&amp;AF$90</f>
        <v>AssemblyEscalator</v>
      </c>
      <c r="AG56" s="31" t="str">
        <f>'Area Category Method'!$S54&amp;AG$90</f>
        <v>AssemblyWtrHtrSetpt</v>
      </c>
      <c r="AH56" s="31">
        <f>'Area Category Method'!T54</f>
        <v>151</v>
      </c>
      <c r="AI56" s="31" t="s">
        <v>282</v>
      </c>
    </row>
    <row r="57" spans="2:35" x14ac:dyDescent="0.2">
      <c r="B57" s="31" t="str">
        <f>TRIM(LEFT('Area Category Method'!$A55,IF(ISNUMBER(FIND(" (Note",'Area Category Method'!$A55,1)),FIND(" (Note",'Area Category Method'!$A55,1),99)))</f>
        <v>Transportation Function</v>
      </c>
      <c r="C57" s="31">
        <f>ROUND('Area Category Method'!B55,2)</f>
        <v>33.33</v>
      </c>
      <c r="D57" s="31">
        <f>'Area Category Method'!C55</f>
        <v>0.5</v>
      </c>
      <c r="E57" s="31">
        <f>'Area Category Method'!D55</f>
        <v>250</v>
      </c>
      <c r="F57" s="31">
        <f>'Area Category Method'!E55</f>
        <v>250</v>
      </c>
      <c r="G57" s="31">
        <f>'Area Category Method'!F55</f>
        <v>0.5</v>
      </c>
      <c r="H57" s="31">
        <f>'Area Category Method'!G55</f>
        <v>0.18</v>
      </c>
      <c r="I57" s="31">
        <f>'Area Category Method'!H55</f>
        <v>1.2</v>
      </c>
      <c r="J57" s="31">
        <f>'Area Category Method'!I55</f>
        <v>0.15</v>
      </c>
      <c r="K57" s="31">
        <f>'Area Category Method'!J55</f>
        <v>0.25</v>
      </c>
      <c r="L57" s="31">
        <f>'Area Category Method'!K55</f>
        <v>150</v>
      </c>
      <c r="M57" s="31">
        <f>'Area Category Method'!L55</f>
        <v>150</v>
      </c>
      <c r="N57" s="31">
        <f>'Area Category Method'!M55</f>
        <v>0</v>
      </c>
      <c r="O57" s="31">
        <f>'Area Category Method'!N55</f>
        <v>0</v>
      </c>
      <c r="P57" s="31">
        <f>'Area Category Method'!O55</f>
        <v>50</v>
      </c>
      <c r="Q57" s="31">
        <f>'Area Category Method'!P55</f>
        <v>500</v>
      </c>
      <c r="R57" s="31">
        <f>'Area Category Method'!Q55</f>
        <v>1.5</v>
      </c>
      <c r="S57" s="31">
        <f>'Area Category Method'!R55</f>
        <v>2</v>
      </c>
      <c r="T57" s="31" t="str">
        <f>'Area Category Method'!S55</f>
        <v>Assembly</v>
      </c>
      <c r="U57" s="31" t="str">
        <f>'Area Category Method'!$S55&amp;U$90</f>
        <v>AssemblyOccupancy</v>
      </c>
      <c r="V57" s="31" t="str">
        <f>'Area Category Method'!$S55&amp;V$90</f>
        <v>AssemblyReceptacle</v>
      </c>
      <c r="W57" s="31" t="str">
        <f>'Area Category Method'!$S55&amp;W$90</f>
        <v>AssemblyServiceHotWater</v>
      </c>
      <c r="X57" s="31" t="str">
        <f>'Area Category Method'!$S55&amp;X$90</f>
        <v>AssemblyLights</v>
      </c>
      <c r="Y57" s="31" t="str">
        <f>'Area Category Method'!$S55&amp;Y$90</f>
        <v>AssemblyGasEquip</v>
      </c>
      <c r="Z57" s="31" t="str">
        <f>'Area Category Method'!$S55&amp;Z$90</f>
        <v>AssemblyRefrigeration</v>
      </c>
      <c r="AA57" s="31" t="str">
        <f>'Area Category Method'!$S55&amp;AA$90</f>
        <v>AssemblyInfiltration</v>
      </c>
      <c r="AB57" s="31" t="str">
        <f>'Area Category Method'!$S55&amp;AB$90</f>
        <v>AssemblyHVACAvail</v>
      </c>
      <c r="AC57" s="31" t="str">
        <f>'Area Category Method'!$S55&amp;AC$90</f>
        <v>AssemblyHtgSetpt</v>
      </c>
      <c r="AD57" s="31" t="str">
        <f>'Area Category Method'!$S55&amp;AD$90</f>
        <v>AssemblyClgSetpt</v>
      </c>
      <c r="AE57" s="31" t="str">
        <f>'Area Category Method'!$S55&amp;AE$90</f>
        <v>AssemblyElevator</v>
      </c>
      <c r="AF57" s="31" t="str">
        <f>'Area Category Method'!$S55&amp;AF$90</f>
        <v>AssemblyEscalator</v>
      </c>
      <c r="AG57" s="31" t="str">
        <f>'Area Category Method'!$S55&amp;AG$90</f>
        <v>AssemblyWtrHtrSetpt</v>
      </c>
      <c r="AH57" s="31">
        <f>'Area Category Method'!T55</f>
        <v>152</v>
      </c>
      <c r="AI57" s="31" t="s">
        <v>282</v>
      </c>
    </row>
    <row r="58" spans="2:35" s="31" customFormat="1" x14ac:dyDescent="0.2">
      <c r="B58" s="31" t="str">
        <f>TRIM(LEFT('Area Category Method'!$A56,IF(ISNUMBER(FIND(" (Note",'Area Category Method'!$A56,1)),FIND(" (Note",'Area Category Method'!$A56,1),99)))</f>
        <v>Transportation Function, Concourse &amp; Baggage</v>
      </c>
      <c r="C58" s="31">
        <f>ROUND('Area Category Method'!B56,2)</f>
        <v>33.33</v>
      </c>
      <c r="D58" s="31">
        <f>'Area Category Method'!C56</f>
        <v>0.5</v>
      </c>
      <c r="E58" s="31">
        <f>'Area Category Method'!D56</f>
        <v>250</v>
      </c>
      <c r="F58" s="31">
        <f>'Area Category Method'!E56</f>
        <v>250</v>
      </c>
      <c r="G58" s="31">
        <f>'Area Category Method'!F56</f>
        <v>0.5</v>
      </c>
      <c r="H58" s="31">
        <f>'Area Category Method'!G56</f>
        <v>0.18</v>
      </c>
      <c r="I58" s="31">
        <f>'Area Category Method'!H56</f>
        <v>0.5</v>
      </c>
      <c r="J58" s="31">
        <f>'Area Category Method'!I56</f>
        <v>0.15</v>
      </c>
      <c r="K58" s="31">
        <f>'Area Category Method'!J56</f>
        <v>0.25</v>
      </c>
      <c r="L58" s="31">
        <f>'Area Category Method'!K56</f>
        <v>150</v>
      </c>
      <c r="M58" s="31">
        <f>'Area Category Method'!L56</f>
        <v>150</v>
      </c>
      <c r="N58" s="31">
        <f>'Area Category Method'!M56</f>
        <v>0</v>
      </c>
      <c r="O58" s="31">
        <f>'Area Category Method'!N56</f>
        <v>0</v>
      </c>
      <c r="P58" s="31">
        <f>'Area Category Method'!O56</f>
        <v>50</v>
      </c>
      <c r="Q58" s="31">
        <f>'Area Category Method'!P56</f>
        <v>500</v>
      </c>
      <c r="R58" s="31">
        <f>'Area Category Method'!Q56</f>
        <v>1.5</v>
      </c>
      <c r="S58" s="31">
        <f>'Area Category Method'!R56</f>
        <v>2</v>
      </c>
      <c r="T58" s="31" t="str">
        <f>'Area Category Method'!S56</f>
        <v>Assembly</v>
      </c>
      <c r="U58" s="31" t="str">
        <f>'Area Category Method'!$S56&amp;U$90</f>
        <v>AssemblyOccupancy</v>
      </c>
      <c r="V58" s="31" t="str">
        <f>'Area Category Method'!$S56&amp;V$90</f>
        <v>AssemblyReceptacle</v>
      </c>
      <c r="W58" s="31" t="str">
        <f>'Area Category Method'!$S56&amp;W$90</f>
        <v>AssemblyServiceHotWater</v>
      </c>
      <c r="X58" s="31" t="str">
        <f>'Area Category Method'!$S56&amp;X$90</f>
        <v>AssemblyLights</v>
      </c>
      <c r="Y58" s="31" t="str">
        <f>'Area Category Method'!$S56&amp;Y$90</f>
        <v>AssemblyGasEquip</v>
      </c>
      <c r="Z58" s="31" t="str">
        <f>'Area Category Method'!$S56&amp;Z$90</f>
        <v>AssemblyRefrigeration</v>
      </c>
      <c r="AA58" s="31" t="str">
        <f>'Area Category Method'!$S56&amp;AA$90</f>
        <v>AssemblyInfiltration</v>
      </c>
      <c r="AB58" s="31" t="str">
        <f>'Area Category Method'!$S56&amp;AB$90</f>
        <v>AssemblyHVACAvail</v>
      </c>
      <c r="AC58" s="31" t="str">
        <f>'Area Category Method'!$S56&amp;AC$90</f>
        <v>AssemblyHtgSetpt</v>
      </c>
      <c r="AD58" s="31" t="str">
        <f>'Area Category Method'!$S56&amp;AD$90</f>
        <v>AssemblyClgSetpt</v>
      </c>
      <c r="AE58" s="31" t="str">
        <f>'Area Category Method'!$S56&amp;AE$90</f>
        <v>AssemblyElevator</v>
      </c>
      <c r="AF58" s="31" t="str">
        <f>'Area Category Method'!$S56&amp;AF$90</f>
        <v>AssemblyEscalator</v>
      </c>
      <c r="AG58" s="31" t="str">
        <f>'Area Category Method'!$S56&amp;AG$90</f>
        <v>AssemblyWtrHtrSetpt</v>
      </c>
      <c r="AH58" s="31">
        <f>'Area Category Method'!T56</f>
        <v>155</v>
      </c>
      <c r="AI58" s="31" t="s">
        <v>282</v>
      </c>
    </row>
    <row r="59" spans="2:35" s="31" customFormat="1" x14ac:dyDescent="0.2">
      <c r="B59" s="31" t="str">
        <f>TRIM(LEFT('Area Category Method'!$A57,IF(ISNUMBER(FIND(" (Note",'Area Category Method'!$A57,1)),FIND(" (Note",'Area Category Method'!$A57,1),99)))</f>
        <v>Transportation Function, Ticketing</v>
      </c>
      <c r="C59" s="31">
        <f>ROUND('Area Category Method'!B57,2)</f>
        <v>33.33</v>
      </c>
      <c r="D59" s="31">
        <f>'Area Category Method'!C57</f>
        <v>0.5</v>
      </c>
      <c r="E59" s="31">
        <f>'Area Category Method'!D57</f>
        <v>250</v>
      </c>
      <c r="F59" s="31">
        <f>'Area Category Method'!E57</f>
        <v>250</v>
      </c>
      <c r="G59" s="31">
        <f>'Area Category Method'!F57</f>
        <v>0.5</v>
      </c>
      <c r="H59" s="31">
        <f>'Area Category Method'!G57</f>
        <v>0.18</v>
      </c>
      <c r="I59" s="31">
        <f>'Area Category Method'!H57</f>
        <v>1</v>
      </c>
      <c r="J59" s="31">
        <f>'Area Category Method'!I57</f>
        <v>0.15</v>
      </c>
      <c r="K59" s="31">
        <f>'Area Category Method'!J57</f>
        <v>0.25</v>
      </c>
      <c r="L59" s="31">
        <f>'Area Category Method'!K57</f>
        <v>150</v>
      </c>
      <c r="M59" s="31">
        <f>'Area Category Method'!L57</f>
        <v>150</v>
      </c>
      <c r="N59" s="31">
        <f>'Area Category Method'!M57</f>
        <v>0</v>
      </c>
      <c r="O59" s="31">
        <f>'Area Category Method'!N57</f>
        <v>0</v>
      </c>
      <c r="P59" s="31">
        <f>'Area Category Method'!O57</f>
        <v>50</v>
      </c>
      <c r="Q59" s="31">
        <f>'Area Category Method'!P57</f>
        <v>500</v>
      </c>
      <c r="R59" s="31">
        <f>'Area Category Method'!Q57</f>
        <v>1.5</v>
      </c>
      <c r="S59" s="31">
        <f>'Area Category Method'!R57</f>
        <v>2</v>
      </c>
      <c r="T59" s="31" t="str">
        <f>'Area Category Method'!S57</f>
        <v>Assembly</v>
      </c>
      <c r="U59" s="31" t="str">
        <f>'Area Category Method'!$S57&amp;U$90</f>
        <v>AssemblyOccupancy</v>
      </c>
      <c r="V59" s="31" t="str">
        <f>'Area Category Method'!$S57&amp;V$90</f>
        <v>AssemblyReceptacle</v>
      </c>
      <c r="W59" s="31" t="str">
        <f>'Area Category Method'!$S57&amp;W$90</f>
        <v>AssemblyServiceHotWater</v>
      </c>
      <c r="X59" s="31" t="str">
        <f>'Area Category Method'!$S57&amp;X$90</f>
        <v>AssemblyLights</v>
      </c>
      <c r="Y59" s="31" t="str">
        <f>'Area Category Method'!$S57&amp;Y$90</f>
        <v>AssemblyGasEquip</v>
      </c>
      <c r="Z59" s="31" t="str">
        <f>'Area Category Method'!$S57&amp;Z$90</f>
        <v>AssemblyRefrigeration</v>
      </c>
      <c r="AA59" s="31" t="str">
        <f>'Area Category Method'!$S57&amp;AA$90</f>
        <v>AssemblyInfiltration</v>
      </c>
      <c r="AB59" s="31" t="str">
        <f>'Area Category Method'!$S57&amp;AB$90</f>
        <v>AssemblyHVACAvail</v>
      </c>
      <c r="AC59" s="31" t="str">
        <f>'Area Category Method'!$S57&amp;AC$90</f>
        <v>AssemblyHtgSetpt</v>
      </c>
      <c r="AD59" s="31" t="str">
        <f>'Area Category Method'!$S57&amp;AD$90</f>
        <v>AssemblyClgSetpt</v>
      </c>
      <c r="AE59" s="31" t="str">
        <f>'Area Category Method'!$S57&amp;AE$90</f>
        <v>AssemblyElevator</v>
      </c>
      <c r="AF59" s="31" t="str">
        <f>'Area Category Method'!$S57&amp;AF$90</f>
        <v>AssemblyEscalator</v>
      </c>
      <c r="AG59" s="31" t="str">
        <f>'Area Category Method'!$S57&amp;AG$90</f>
        <v>AssemblyWtrHtrSetpt</v>
      </c>
      <c r="AH59" s="31">
        <f>'Area Category Method'!T57</f>
        <v>156</v>
      </c>
      <c r="AI59" s="31" t="s">
        <v>282</v>
      </c>
    </row>
    <row r="60" spans="2:35" s="31" customFormat="1" x14ac:dyDescent="0.2">
      <c r="B60" s="31" t="str">
        <f>TRIM(LEFT('Area Category Method'!$A58,IF(ISNUMBER(FIND(" (Note",'Area Category Method'!$A58,1)),FIND(" (Note",'Area Category Method'!$A58,1),99)))</f>
        <v>Unleased Tenant Area</v>
      </c>
      <c r="C60" s="31">
        <f>ROUND('Area Category Method'!B58,2)</f>
        <v>10</v>
      </c>
      <c r="D60" s="31">
        <f>'Area Category Method'!C58</f>
        <v>0.5</v>
      </c>
      <c r="E60" s="31">
        <f>'Area Category Method'!D58</f>
        <v>250</v>
      </c>
      <c r="F60" s="31">
        <f>'Area Category Method'!E58</f>
        <v>200</v>
      </c>
      <c r="G60" s="31">
        <f>'Area Category Method'!F58</f>
        <v>1.5</v>
      </c>
      <c r="H60" s="31">
        <f>'Area Category Method'!G58</f>
        <v>0.18</v>
      </c>
      <c r="I60" s="31">
        <f>'Area Category Method'!H58</f>
        <v>0.6</v>
      </c>
      <c r="J60" s="31">
        <f>'Area Category Method'!I58</f>
        <v>0.15</v>
      </c>
      <c r="K60" s="31">
        <f>'Area Category Method'!J58</f>
        <v>0.15</v>
      </c>
      <c r="L60" s="31">
        <f>'Area Category Method'!K58</f>
        <v>150</v>
      </c>
      <c r="M60" s="31">
        <f>'Area Category Method'!L58</f>
        <v>150</v>
      </c>
      <c r="N60" s="31">
        <f>'Area Category Method'!M58</f>
        <v>0</v>
      </c>
      <c r="O60" s="31">
        <f>'Area Category Method'!N58</f>
        <v>0</v>
      </c>
      <c r="P60" s="31">
        <f>'Area Category Method'!O58</f>
        <v>75</v>
      </c>
      <c r="Q60" s="31">
        <f>'Area Category Method'!P58</f>
        <v>500</v>
      </c>
      <c r="R60" s="31">
        <f>'Area Category Method'!Q58</f>
        <v>1</v>
      </c>
      <c r="S60" s="31">
        <f>'Area Category Method'!R58</f>
        <v>4</v>
      </c>
      <c r="T60" s="31" t="str">
        <f>'Area Category Method'!S58</f>
        <v>Office</v>
      </c>
      <c r="U60" s="31" t="str">
        <f>'Area Category Method'!$S58&amp;U$90</f>
        <v>OfficeOccupancy</v>
      </c>
      <c r="V60" s="31" t="str">
        <f>'Area Category Method'!$S58&amp;V$90</f>
        <v>OfficeReceptacle</v>
      </c>
      <c r="W60" s="31" t="str">
        <f>'Area Category Method'!$S58&amp;W$90</f>
        <v>OfficeServiceHotWater</v>
      </c>
      <c r="X60" s="31" t="str">
        <f>'Area Category Method'!$S58&amp;X$90</f>
        <v>OfficeLights</v>
      </c>
      <c r="Y60" s="31" t="str">
        <f>'Area Category Method'!$S58&amp;Y$90</f>
        <v>OfficeGasEquip</v>
      </c>
      <c r="Z60" s="31" t="str">
        <f>'Area Category Method'!$S58&amp;Z$90</f>
        <v>OfficeRefrigeration</v>
      </c>
      <c r="AA60" s="31" t="str">
        <f>'Area Category Method'!$S58&amp;AA$90</f>
        <v>OfficeInfiltration</v>
      </c>
      <c r="AB60" s="31" t="str">
        <f>'Area Category Method'!$S58&amp;AB$90</f>
        <v>OfficeHVACAvail</v>
      </c>
      <c r="AC60" s="31" t="str">
        <f>'Area Category Method'!$S58&amp;AC$90</f>
        <v>OfficeHtgSetpt</v>
      </c>
      <c r="AD60" s="31" t="str">
        <f>'Area Category Method'!$S58&amp;AD$90</f>
        <v>OfficeClgSetpt</v>
      </c>
      <c r="AE60" s="31" t="str">
        <f>'Area Category Method'!$S58&amp;AE$90</f>
        <v>OfficeElevator</v>
      </c>
      <c r="AF60" s="31" t="str">
        <f>'Area Category Method'!$S58&amp;AF$90</f>
        <v>OfficeEscalator</v>
      </c>
      <c r="AG60" s="31" t="str">
        <f>'Area Category Method'!$S58&amp;AG$90</f>
        <v>OfficeWtrHtrSetpt</v>
      </c>
      <c r="AH60" s="31">
        <f>'Area Category Method'!T58</f>
        <v>203</v>
      </c>
      <c r="AI60" s="31" t="s">
        <v>282</v>
      </c>
    </row>
    <row r="61" spans="2:35" x14ac:dyDescent="0.2">
      <c r="B61" s="31" t="str">
        <f>TRIM(LEFT('Area Category Method'!$A59,IF(ISNUMBER(FIND(" (Note",'Area Category Method'!$A59,1)),FIND(" (Note",'Area Category Method'!$A59,1),99)))</f>
        <v>Unoccupied-Exclude from Gross Floor Area</v>
      </c>
      <c r="C61" s="31">
        <f>ROUND('Area Category Method'!B59,2)</f>
        <v>0</v>
      </c>
      <c r="D61" s="31">
        <f>'Area Category Method'!C59</f>
        <v>0.5</v>
      </c>
      <c r="E61" s="31">
        <f>'Area Category Method'!D59</f>
        <v>250</v>
      </c>
      <c r="F61" s="31">
        <f>'Area Category Method'!E59</f>
        <v>250</v>
      </c>
      <c r="G61" s="31">
        <f>'Area Category Method'!F59</f>
        <v>0</v>
      </c>
      <c r="H61" s="31">
        <f>'Area Category Method'!G59</f>
        <v>0</v>
      </c>
      <c r="I61" s="31">
        <f>'Area Category Method'!H59</f>
        <v>0</v>
      </c>
      <c r="J61" s="31">
        <f>'Area Category Method'!I59</f>
        <v>0</v>
      </c>
      <c r="K61" s="31">
        <f>'Area Category Method'!J59</f>
        <v>0</v>
      </c>
      <c r="L61" s="31">
        <f>'Area Category Method'!K59</f>
        <v>8760</v>
      </c>
      <c r="M61" s="31">
        <f>'Area Category Method'!L59</f>
        <v>8760</v>
      </c>
      <c r="N61" s="31">
        <f>'Area Category Method'!M59</f>
        <v>0</v>
      </c>
      <c r="O61" s="31">
        <f>'Area Category Method'!N59</f>
        <v>0</v>
      </c>
      <c r="P61" s="31">
        <f>'Area Category Method'!O59</f>
        <v>0</v>
      </c>
      <c r="Q61" s="31">
        <f>'Area Category Method'!P59</f>
        <v>0</v>
      </c>
      <c r="R61" s="31">
        <f>'Area Category Method'!Q59</f>
        <v>0</v>
      </c>
      <c r="S61" s="31">
        <f>'Area Category Method'!R59</f>
        <v>0</v>
      </c>
      <c r="T61" s="31" t="str">
        <f>'Area Category Method'!S59</f>
        <v>Unoccupied</v>
      </c>
      <c r="U61" s="31" t="str">
        <f>'Area Category Method'!$S59&amp;U$90</f>
        <v>UnoccupiedOccupancy</v>
      </c>
      <c r="V61" s="31" t="str">
        <f>'Area Category Method'!$S59&amp;V$90</f>
        <v>UnoccupiedReceptacle</v>
      </c>
      <c r="W61" s="31" t="str">
        <f>'Area Category Method'!$S59&amp;W$90</f>
        <v>UnoccupiedServiceHotWater</v>
      </c>
      <c r="X61" s="31" t="str">
        <f>'Area Category Method'!$S59&amp;X$90</f>
        <v>UnoccupiedLights</v>
      </c>
      <c r="Y61" s="31" t="str">
        <f>'Area Category Method'!$S59&amp;Y$90</f>
        <v>UnoccupiedGasEquip</v>
      </c>
      <c r="Z61" s="31" t="str">
        <f>'Area Category Method'!$S59&amp;Z$90</f>
        <v>UnoccupiedRefrigeration</v>
      </c>
      <c r="AA61" s="31" t="str">
        <f>'Area Category Method'!$S59&amp;AA$90</f>
        <v>UnoccupiedInfiltration</v>
      </c>
      <c r="AB61" s="31" t="str">
        <f>'Area Category Method'!$S59&amp;AB$90</f>
        <v>UnoccupiedHVACAvail</v>
      </c>
      <c r="AC61" s="31" t="str">
        <f>'Area Category Method'!$S59&amp;AC$90</f>
        <v>UnoccupiedHtgSetpt</v>
      </c>
      <c r="AD61" s="31" t="str">
        <f>'Area Category Method'!$S59&amp;AD$90</f>
        <v>UnoccupiedClgSetpt</v>
      </c>
      <c r="AE61" s="31" t="str">
        <f>'Area Category Method'!$S59&amp;AE$90</f>
        <v>UnoccupiedElevator</v>
      </c>
      <c r="AF61" s="31" t="str">
        <f>'Area Category Method'!$S59&amp;AF$90</f>
        <v>UnoccupiedEscalator</v>
      </c>
      <c r="AG61" s="31" t="str">
        <f>'Area Category Method'!$S59&amp;AG$90</f>
        <v>UnoccupiedWtrHtrSetpt</v>
      </c>
      <c r="AH61" s="31">
        <f>'Area Category Method'!T59</f>
        <v>99</v>
      </c>
      <c r="AI61" s="31" t="s">
        <v>282</v>
      </c>
    </row>
    <row r="62" spans="2:35" x14ac:dyDescent="0.2">
      <c r="B62" s="31" t="str">
        <f>TRIM(LEFT('Area Category Method'!$A60,IF(ISNUMBER(FIND(" (Note",'Area Category Method'!$A60,1)),FIND(" (Note",'Area Category Method'!$A60,1),99)))</f>
        <v>Unoccupied-Include in Gross Floor Area</v>
      </c>
      <c r="C62" s="31">
        <f>ROUND('Area Category Method'!B60,2)</f>
        <v>0</v>
      </c>
      <c r="D62" s="31">
        <f>'Area Category Method'!C60</f>
        <v>0.5</v>
      </c>
      <c r="E62" s="31">
        <f>'Area Category Method'!D60</f>
        <v>250</v>
      </c>
      <c r="F62" s="31">
        <f>'Area Category Method'!E60</f>
        <v>250</v>
      </c>
      <c r="G62" s="31">
        <f>'Area Category Method'!F60</f>
        <v>0</v>
      </c>
      <c r="H62" s="31">
        <f>'Area Category Method'!G60</f>
        <v>0</v>
      </c>
      <c r="I62" s="31">
        <f>'Area Category Method'!H60</f>
        <v>0</v>
      </c>
      <c r="J62" s="31">
        <f>'Area Category Method'!I60</f>
        <v>0</v>
      </c>
      <c r="K62" s="31">
        <f>'Area Category Method'!J60</f>
        <v>0</v>
      </c>
      <c r="L62" s="31">
        <f>'Area Category Method'!K60</f>
        <v>8760</v>
      </c>
      <c r="M62" s="31">
        <f>'Area Category Method'!L60</f>
        <v>8760</v>
      </c>
      <c r="N62" s="31">
        <f>'Area Category Method'!M60</f>
        <v>0</v>
      </c>
      <c r="O62" s="31">
        <f>'Area Category Method'!N60</f>
        <v>0</v>
      </c>
      <c r="P62" s="31">
        <f>'Area Category Method'!O60</f>
        <v>0</v>
      </c>
      <c r="Q62" s="31">
        <f>'Area Category Method'!P60</f>
        <v>0</v>
      </c>
      <c r="R62" s="31">
        <f>'Area Category Method'!Q60</f>
        <v>0</v>
      </c>
      <c r="S62" s="31">
        <f>'Area Category Method'!R60</f>
        <v>0</v>
      </c>
      <c r="T62" s="31" t="str">
        <f>'Area Category Method'!S60</f>
        <v>Unoccupied</v>
      </c>
      <c r="U62" s="31" t="str">
        <f>'Area Category Method'!$S60&amp;U$90</f>
        <v>UnoccupiedOccupancy</v>
      </c>
      <c r="V62" s="31" t="str">
        <f>'Area Category Method'!$S60&amp;V$90</f>
        <v>UnoccupiedReceptacle</v>
      </c>
      <c r="W62" s="31" t="str">
        <f>'Area Category Method'!$S60&amp;W$90</f>
        <v>UnoccupiedServiceHotWater</v>
      </c>
      <c r="X62" s="31" t="str">
        <f>'Area Category Method'!$S60&amp;X$90</f>
        <v>UnoccupiedLights</v>
      </c>
      <c r="Y62" s="31" t="str">
        <f>'Area Category Method'!$S60&amp;Y$90</f>
        <v>UnoccupiedGasEquip</v>
      </c>
      <c r="Z62" s="31" t="str">
        <f>'Area Category Method'!$S60&amp;Z$90</f>
        <v>UnoccupiedRefrigeration</v>
      </c>
      <c r="AA62" s="31" t="str">
        <f>'Area Category Method'!$S60&amp;AA$90</f>
        <v>UnoccupiedInfiltration</v>
      </c>
      <c r="AB62" s="31" t="str">
        <f>'Area Category Method'!$S60&amp;AB$90</f>
        <v>UnoccupiedHVACAvail</v>
      </c>
      <c r="AC62" s="31" t="str">
        <f>'Area Category Method'!$S60&amp;AC$90</f>
        <v>UnoccupiedHtgSetpt</v>
      </c>
      <c r="AD62" s="31" t="str">
        <f>'Area Category Method'!$S60&amp;AD$90</f>
        <v>UnoccupiedClgSetpt</v>
      </c>
      <c r="AE62" s="31" t="str">
        <f>'Area Category Method'!$S60&amp;AE$90</f>
        <v>UnoccupiedElevator</v>
      </c>
      <c r="AF62" s="31" t="str">
        <f>'Area Category Method'!$S60&amp;AF$90</f>
        <v>UnoccupiedEscalator</v>
      </c>
      <c r="AG62" s="31" t="str">
        <f>'Area Category Method'!$S60&amp;AG$90</f>
        <v>UnoccupiedWtrHtrSetpt</v>
      </c>
      <c r="AH62" s="31">
        <f>'Area Category Method'!T60</f>
        <v>98</v>
      </c>
      <c r="AI62" s="31" t="s">
        <v>282</v>
      </c>
    </row>
    <row r="63" spans="2:35" x14ac:dyDescent="0.2">
      <c r="B63" s="31" t="str">
        <f>TRIM(LEFT('Area Category Method'!$A61,IF(ISNUMBER(FIND(" (Note",'Area Category Method'!$A61,1)),FIND(" (Note",'Area Category Method'!$A61,1),99)))</f>
        <v>Videoconferencing Studio</v>
      </c>
      <c r="C63" s="31">
        <f>ROUND('Area Category Method'!B61,2)</f>
        <v>10</v>
      </c>
      <c r="D63" s="31">
        <f>'Area Category Method'!C61</f>
        <v>0.5</v>
      </c>
      <c r="E63" s="31">
        <f>'Area Category Method'!D61</f>
        <v>250</v>
      </c>
      <c r="F63" s="31">
        <f>'Area Category Method'!E61</f>
        <v>200</v>
      </c>
      <c r="G63" s="31">
        <f>'Area Category Method'!F61</f>
        <v>1.5</v>
      </c>
      <c r="H63" s="31">
        <f>'Area Category Method'!G61</f>
        <v>0.18</v>
      </c>
      <c r="I63" s="31">
        <f>'Area Category Method'!H61</f>
        <v>1.2</v>
      </c>
      <c r="J63" s="31">
        <f>'Area Category Method'!I61</f>
        <v>0.15</v>
      </c>
      <c r="K63" s="31">
        <f>'Area Category Method'!J61</f>
        <v>0.15</v>
      </c>
      <c r="L63" s="31">
        <f>'Area Category Method'!K61</f>
        <v>150</v>
      </c>
      <c r="M63" s="31">
        <f>'Area Category Method'!L61</f>
        <v>150</v>
      </c>
      <c r="N63" s="31">
        <f>'Area Category Method'!M61</f>
        <v>0</v>
      </c>
      <c r="O63" s="31">
        <f>'Area Category Method'!N61</f>
        <v>0</v>
      </c>
      <c r="P63" s="31">
        <f>'Area Category Method'!O61</f>
        <v>300</v>
      </c>
      <c r="Q63" s="31">
        <f>'Area Category Method'!P61</f>
        <v>300</v>
      </c>
      <c r="R63" s="31">
        <f>'Area Category Method'!Q61</f>
        <v>1.5</v>
      </c>
      <c r="S63" s="31">
        <f>'Area Category Method'!R61</f>
        <v>2</v>
      </c>
      <c r="T63" s="31" t="str">
        <f>'Area Category Method'!S61</f>
        <v>Office</v>
      </c>
      <c r="U63" s="31" t="str">
        <f>'Area Category Method'!$S61&amp;U$90</f>
        <v>OfficeOccupancy</v>
      </c>
      <c r="V63" s="31" t="str">
        <f>'Area Category Method'!$S61&amp;V$90</f>
        <v>OfficeReceptacle</v>
      </c>
      <c r="W63" s="31" t="str">
        <f>'Area Category Method'!$S61&amp;W$90</f>
        <v>OfficeServiceHotWater</v>
      </c>
      <c r="X63" s="31" t="str">
        <f>'Area Category Method'!$S61&amp;X$90</f>
        <v>OfficeLights</v>
      </c>
      <c r="Y63" s="31" t="str">
        <f>'Area Category Method'!$S61&amp;Y$90</f>
        <v>OfficeGasEquip</v>
      </c>
      <c r="Z63" s="31" t="str">
        <f>'Area Category Method'!$S61&amp;Z$90</f>
        <v>OfficeRefrigeration</v>
      </c>
      <c r="AA63" s="31" t="str">
        <f>'Area Category Method'!$S61&amp;AA$90</f>
        <v>OfficeInfiltration</v>
      </c>
      <c r="AB63" s="31" t="str">
        <f>'Area Category Method'!$S61&amp;AB$90</f>
        <v>OfficeHVACAvail</v>
      </c>
      <c r="AC63" s="31" t="str">
        <f>'Area Category Method'!$S61&amp;AC$90</f>
        <v>OfficeHtgSetpt</v>
      </c>
      <c r="AD63" s="31" t="str">
        <f>'Area Category Method'!$S61&amp;AD$90</f>
        <v>OfficeClgSetpt</v>
      </c>
      <c r="AE63" s="31" t="str">
        <f>'Area Category Method'!$S61&amp;AE$90</f>
        <v>OfficeElevator</v>
      </c>
      <c r="AF63" s="31" t="str">
        <f>'Area Category Method'!$S61&amp;AF$90</f>
        <v>OfficeEscalator</v>
      </c>
      <c r="AG63" s="31" t="str">
        <f>'Area Category Method'!$S61&amp;AG$90</f>
        <v>OfficeWtrHtrSetpt</v>
      </c>
      <c r="AH63" s="31">
        <f>'Area Category Method'!T61</f>
        <v>153</v>
      </c>
      <c r="AI63" s="31" t="s">
        <v>282</v>
      </c>
    </row>
    <row r="64" spans="2:35" x14ac:dyDescent="0.2">
      <c r="B64" s="31" t="str">
        <f>TRIM(LEFT('Area Category Method'!$A62,IF(ISNUMBER(FIND(" (Note",'Area Category Method'!$A62,1)),FIND(" (Note",'Area Category Method'!$A62,1),99)))</f>
        <v>Waiting Area</v>
      </c>
      <c r="C64" s="31">
        <f>ROUND('Area Category Method'!B62,2)</f>
        <v>66.67</v>
      </c>
      <c r="D64" s="31">
        <f>'Area Category Method'!C62</f>
        <v>0.5</v>
      </c>
      <c r="E64" s="31">
        <f>'Area Category Method'!D62</f>
        <v>250</v>
      </c>
      <c r="F64" s="31">
        <f>'Area Category Method'!E62</f>
        <v>250</v>
      </c>
      <c r="G64" s="31">
        <f>'Area Category Method'!F62</f>
        <v>0.5</v>
      </c>
      <c r="H64" s="31">
        <f>'Area Category Method'!G62</f>
        <v>0.18</v>
      </c>
      <c r="I64" s="31">
        <f>'Area Category Method'!H62</f>
        <v>0.8</v>
      </c>
      <c r="J64" s="31">
        <f>'Area Category Method'!I62</f>
        <v>0.15</v>
      </c>
      <c r="K64" s="31">
        <f>'Area Category Method'!J62</f>
        <v>0.5</v>
      </c>
      <c r="L64" s="31">
        <f>'Area Category Method'!K62</f>
        <v>150</v>
      </c>
      <c r="M64" s="31">
        <f>'Area Category Method'!L62</f>
        <v>150</v>
      </c>
      <c r="N64" s="31">
        <f>'Area Category Method'!M62</f>
        <v>0</v>
      </c>
      <c r="O64" s="31">
        <f>'Area Category Method'!N62</f>
        <v>0</v>
      </c>
      <c r="P64" s="31">
        <f>'Area Category Method'!O62</f>
        <v>300</v>
      </c>
      <c r="Q64" s="31">
        <f>'Area Category Method'!P62</f>
        <v>300</v>
      </c>
      <c r="R64" s="31">
        <f>'Area Category Method'!Q62</f>
        <v>1.5</v>
      </c>
      <c r="S64" s="31">
        <f>'Area Category Method'!R62</f>
        <v>2</v>
      </c>
      <c r="T64" s="31" t="str">
        <f>'Area Category Method'!S62</f>
        <v>Office</v>
      </c>
      <c r="U64" s="31" t="str">
        <f>'Area Category Method'!$S62&amp;U$90</f>
        <v>OfficeOccupancy</v>
      </c>
      <c r="V64" s="31" t="str">
        <f>'Area Category Method'!$S62&amp;V$90</f>
        <v>OfficeReceptacle</v>
      </c>
      <c r="W64" s="31" t="str">
        <f>'Area Category Method'!$S62&amp;W$90</f>
        <v>OfficeServiceHotWater</v>
      </c>
      <c r="X64" s="31" t="str">
        <f>'Area Category Method'!$S62&amp;X$90</f>
        <v>OfficeLights</v>
      </c>
      <c r="Y64" s="31" t="str">
        <f>'Area Category Method'!$S62&amp;Y$90</f>
        <v>OfficeGasEquip</v>
      </c>
      <c r="Z64" s="31" t="str">
        <f>'Area Category Method'!$S62&amp;Z$90</f>
        <v>OfficeRefrigeration</v>
      </c>
      <c r="AA64" s="31" t="str">
        <f>'Area Category Method'!$S62&amp;AA$90</f>
        <v>OfficeInfiltration</v>
      </c>
      <c r="AB64" s="31" t="str">
        <f>'Area Category Method'!$S62&amp;AB$90</f>
        <v>OfficeHVACAvail</v>
      </c>
      <c r="AC64" s="31" t="str">
        <f>'Area Category Method'!$S62&amp;AC$90</f>
        <v>OfficeHtgSetpt</v>
      </c>
      <c r="AD64" s="31" t="str">
        <f>'Area Category Method'!$S62&amp;AD$90</f>
        <v>OfficeClgSetpt</v>
      </c>
      <c r="AE64" s="31" t="str">
        <f>'Area Category Method'!$S62&amp;AE$90</f>
        <v>OfficeElevator</v>
      </c>
      <c r="AF64" s="31" t="str">
        <f>'Area Category Method'!$S62&amp;AF$90</f>
        <v>OfficeEscalator</v>
      </c>
      <c r="AG64" s="31" t="str">
        <f>'Area Category Method'!$S62&amp;AG$90</f>
        <v>OfficeWtrHtrSetpt</v>
      </c>
      <c r="AH64" s="31">
        <f>'Area Category Method'!T62</f>
        <v>154</v>
      </c>
      <c r="AI64" s="31" t="s">
        <v>282</v>
      </c>
    </row>
    <row r="65" spans="1:35" x14ac:dyDescent="0.2">
      <c r="B65" s="31" t="str">
        <f>TRIM(LEFT('Area Category Method'!$A63,IF(ISNUMBER(FIND(" (Note",'Area Category Method'!$A63,1)),FIND(" (Note",'Area Category Method'!$A63,1),99)))</f>
        <v>All Other</v>
      </c>
      <c r="C65" s="31">
        <f>ROUND('Area Category Method'!B63,2)</f>
        <v>10</v>
      </c>
      <c r="D65" s="31">
        <f>'Area Category Method'!C63</f>
        <v>0.5</v>
      </c>
      <c r="E65" s="31">
        <f>'Area Category Method'!D63</f>
        <v>250</v>
      </c>
      <c r="F65" s="31">
        <f>'Area Category Method'!E63</f>
        <v>200</v>
      </c>
      <c r="G65" s="31">
        <f>'Area Category Method'!F63</f>
        <v>1.5</v>
      </c>
      <c r="H65" s="31">
        <f>'Area Category Method'!G63</f>
        <v>0.18</v>
      </c>
      <c r="I65" s="31">
        <f>'Area Category Method'!H63</f>
        <v>0.5</v>
      </c>
      <c r="J65" s="31">
        <f>'Area Category Method'!I63</f>
        <v>0.15</v>
      </c>
      <c r="K65" s="31">
        <f>'Area Category Method'!J63</f>
        <v>0.15</v>
      </c>
      <c r="L65" s="31">
        <f>'Area Category Method'!K63</f>
        <v>150</v>
      </c>
      <c r="M65" s="31">
        <f>'Area Category Method'!L63</f>
        <v>150</v>
      </c>
      <c r="N65" s="31">
        <f>'Area Category Method'!M63</f>
        <v>0</v>
      </c>
      <c r="O65" s="31">
        <f>'Area Category Method'!N63</f>
        <v>0</v>
      </c>
      <c r="P65" s="31">
        <f>'Area Category Method'!O63</f>
        <v>75</v>
      </c>
      <c r="Q65" s="31">
        <f>'Area Category Method'!P63</f>
        <v>500</v>
      </c>
      <c r="R65" s="31">
        <f>'Area Category Method'!Q63</f>
        <v>1</v>
      </c>
      <c r="S65" s="31">
        <f>'Area Category Method'!R63</f>
        <v>4</v>
      </c>
      <c r="T65" s="31" t="str">
        <f>'Area Category Method'!S63</f>
        <v>Office</v>
      </c>
      <c r="U65" s="31" t="str">
        <f>'Area Category Method'!$S63&amp;U$90</f>
        <v>OfficeOccupancy</v>
      </c>
      <c r="V65" s="31" t="str">
        <f>'Area Category Method'!$S63&amp;V$90</f>
        <v>OfficeReceptacle</v>
      </c>
      <c r="W65" s="31" t="str">
        <f>'Area Category Method'!$S63&amp;W$90</f>
        <v>OfficeServiceHotWater</v>
      </c>
      <c r="X65" s="31" t="str">
        <f>'Area Category Method'!$S63&amp;X$90</f>
        <v>OfficeLights</v>
      </c>
      <c r="Y65" s="31" t="str">
        <f>'Area Category Method'!$S63&amp;Y$90</f>
        <v>OfficeGasEquip</v>
      </c>
      <c r="Z65" s="31" t="str">
        <f>'Area Category Method'!$S63&amp;Z$90</f>
        <v>OfficeRefrigeration</v>
      </c>
      <c r="AA65" s="31" t="str">
        <f>'Area Category Method'!$S63&amp;AA$90</f>
        <v>OfficeInfiltration</v>
      </c>
      <c r="AB65" s="31" t="str">
        <f>'Area Category Method'!$S63&amp;AB$90</f>
        <v>OfficeHVACAvail</v>
      </c>
      <c r="AC65" s="31" t="str">
        <f>'Area Category Method'!$S63&amp;AC$90</f>
        <v>OfficeHtgSetpt</v>
      </c>
      <c r="AD65" s="31" t="str">
        <f>'Area Category Method'!$S63&amp;AD$90</f>
        <v>OfficeClgSetpt</v>
      </c>
      <c r="AE65" s="31" t="str">
        <f>'Area Category Method'!$S63&amp;AE$90</f>
        <v>OfficeElevator</v>
      </c>
      <c r="AF65" s="31" t="str">
        <f>'Area Category Method'!$S63&amp;AF$90</f>
        <v>OfficeEscalator</v>
      </c>
      <c r="AG65" s="31" t="str">
        <f>'Area Category Method'!$S63&amp;AG$90</f>
        <v>OfficeWtrHtrSetpt</v>
      </c>
      <c r="AH65" s="31">
        <f>'Area Category Method'!T63</f>
        <v>157</v>
      </c>
      <c r="AI65" s="31" t="s">
        <v>282</v>
      </c>
    </row>
    <row r="66" spans="1:35" x14ac:dyDescent="0.2">
      <c r="A66" s="31" t="s">
        <v>103</v>
      </c>
    </row>
    <row r="67" spans="1:35" x14ac:dyDescent="0.2">
      <c r="A67" s="31" t="s">
        <v>104</v>
      </c>
    </row>
    <row r="68" spans="1:35" ht="15" x14ac:dyDescent="0.2">
      <c r="A68" s="34" t="s">
        <v>281</v>
      </c>
    </row>
    <row r="69" spans="1:35" x14ac:dyDescent="0.2">
      <c r="A69" s="31" t="s">
        <v>143</v>
      </c>
    </row>
    <row r="70" spans="1:35" s="33" customFormat="1" ht="15" customHeight="1" x14ac:dyDescent="0.2">
      <c r="B70" s="33" t="s">
        <v>142</v>
      </c>
      <c r="C70" s="33" t="str">
        <f>C3</f>
        <v>OccDens</v>
      </c>
      <c r="D70" s="33" t="str">
        <f>D3</f>
        <v>OccVentFrac</v>
      </c>
      <c r="E70" s="33" t="str">
        <f t="shared" ref="E70:AG70" si="1">E3</f>
        <v>OccSensHtRt</v>
      </c>
      <c r="F70" s="33" t="str">
        <f t="shared" si="1"/>
        <v>OccLatHtRt</v>
      </c>
      <c r="G70" s="33" t="str">
        <f t="shared" si="1"/>
        <v>RecptPwrDens</v>
      </c>
      <c r="H70" s="33" t="str">
        <f t="shared" si="1"/>
        <v>HotWtrHtgRt</v>
      </c>
      <c r="I70" s="33" t="str">
        <f t="shared" si="1"/>
        <v>IntLPDReg</v>
      </c>
      <c r="J70" s="33" t="str">
        <f t="shared" ref="J70:N70" si="2">J3</f>
        <v>CodeVentPerArea</v>
      </c>
      <c r="K70" s="33" t="str">
        <f t="shared" si="2"/>
        <v>CodeTotalVentPerArea</v>
      </c>
      <c r="L70" s="33" t="str">
        <f t="shared" si="2"/>
        <v>ClgUMLHLimit</v>
      </c>
      <c r="M70" s="33" t="str">
        <f t="shared" ref="M70" si="3">M3</f>
        <v>HtgUMLHLimit</v>
      </c>
      <c r="N70" s="33" t="str">
        <f t="shared" si="2"/>
        <v>GasEqpPwrDens</v>
      </c>
      <c r="O70" s="33" t="str">
        <f t="shared" si="1"/>
        <v>CommRfrgEPD</v>
      </c>
      <c r="P70" s="33" t="str">
        <f t="shared" si="1"/>
        <v>IllumSetptMin</v>
      </c>
      <c r="Q70" s="33" t="str">
        <f t="shared" si="1"/>
        <v>IllumSetptMax</v>
      </c>
      <c r="R70" s="33" t="str">
        <f t="shared" si="1"/>
        <v>IllumSetptAdjFacPri</v>
      </c>
      <c r="S70" s="33" t="str">
        <f t="shared" si="1"/>
        <v>IllumSetptAdjFacSec</v>
      </c>
      <c r="T70" s="33" t="str">
        <f t="shared" si="1"/>
        <v>FuncSchGrp</v>
      </c>
      <c r="U70" s="33" t="str">
        <f t="shared" si="1"/>
        <v>OccSchRef</v>
      </c>
      <c r="V70" s="33" t="str">
        <f t="shared" si="1"/>
        <v>RecptSchRef</v>
      </c>
      <c r="W70" s="33" t="str">
        <f t="shared" si="1"/>
        <v>HotWtrHtgSchRef</v>
      </c>
      <c r="X70" s="33" t="str">
        <f t="shared" si="1"/>
        <v>IntLtgRegSchRef</v>
      </c>
      <c r="Y70" s="33" t="str">
        <f t="shared" si="1"/>
        <v>GasEqpSchRef</v>
      </c>
      <c r="Z70" s="33" t="str">
        <f t="shared" si="1"/>
        <v>CommRfrgEqpSchRef</v>
      </c>
      <c r="AA70" s="33" t="str">
        <f t="shared" si="1"/>
        <v>InfSchRef</v>
      </c>
      <c r="AB70" s="33" t="str">
        <f t="shared" si="1"/>
        <v>AvailSchRef</v>
      </c>
      <c r="AC70" s="33" t="str">
        <f t="shared" si="1"/>
        <v>HtgTstatSchRef</v>
      </c>
      <c r="AD70" s="33" t="str">
        <f t="shared" si="1"/>
        <v>ClgTstatSchRef</v>
      </c>
      <c r="AE70" s="33" t="str">
        <f t="shared" si="1"/>
        <v>ElevSchRef</v>
      </c>
      <c r="AF70" s="33" t="str">
        <f t="shared" si="1"/>
        <v>EscalSchRef</v>
      </c>
      <c r="AG70" s="33" t="str">
        <f t="shared" si="1"/>
        <v>WtrHtrTempSetptSchRef</v>
      </c>
    </row>
    <row r="71" spans="1:35" s="32" customFormat="1" ht="15" customHeight="1" x14ac:dyDescent="0.2">
      <c r="B71" s="32" t="s">
        <v>141</v>
      </c>
      <c r="C71" s="32" t="str">
        <f>C4</f>
        <v># per 1000 ft²</v>
      </c>
      <c r="E71" s="32" t="str">
        <f t="shared" ref="E71:AG71" si="4">E4</f>
        <v>Btu / occupant</v>
      </c>
      <c r="F71" s="32" t="str">
        <f t="shared" si="4"/>
        <v>Btu / occupant</v>
      </c>
      <c r="G71" s="32" t="str">
        <f t="shared" si="4"/>
        <v>Load W/ft²</v>
      </c>
      <c r="H71" s="32" t="str">
        <f t="shared" si="4"/>
        <v>Gal/h per person</v>
      </c>
      <c r="I71" s="32" t="str">
        <f t="shared" si="4"/>
        <v>W/ft²</v>
      </c>
      <c r="J71" s="32" t="str">
        <f t="shared" ref="J71:N71" si="5">J4</f>
        <v>CFM/ft²</v>
      </c>
      <c r="K71" s="32" t="str">
        <f t="shared" si="5"/>
        <v>CFM/ft²</v>
      </c>
      <c r="L71" s="32" t="str">
        <f t="shared" si="5"/>
        <v>Hrs</v>
      </c>
      <c r="M71" s="32" t="str">
        <f t="shared" ref="M71" si="6">M4</f>
        <v>Hrs</v>
      </c>
      <c r="N71" s="32" t="str">
        <f t="shared" si="5"/>
        <v>Btu/h-ft2</v>
      </c>
      <c r="O71" s="32" t="str">
        <f t="shared" si="4"/>
        <v>W/ft2</v>
      </c>
      <c r="P71" s="32" t="str">
        <f t="shared" si="4"/>
        <v>lux</v>
      </c>
      <c r="Q71" s="32" t="str">
        <f t="shared" si="4"/>
        <v>lux</v>
      </c>
      <c r="T71" s="32">
        <f t="shared" si="4"/>
        <v>0</v>
      </c>
      <c r="U71" s="32" t="str">
        <f t="shared" si="4"/>
        <v>Occupancy Schedule</v>
      </c>
      <c r="V71" s="32" t="str">
        <f t="shared" si="4"/>
        <v>Receptacle Schedule</v>
      </c>
      <c r="W71" s="32" t="str">
        <f t="shared" si="4"/>
        <v>Hot Water Schedule</v>
      </c>
      <c r="X71" s="32" t="str">
        <f t="shared" si="4"/>
        <v>Regulated Lighting Schedule</v>
      </c>
      <c r="Y71" s="32" t="str">
        <f t="shared" si="4"/>
        <v>Gas Equipment Schedule</v>
      </c>
      <c r="Z71" s="32" t="str">
        <f t="shared" si="4"/>
        <v>Refrigeration Schedule</v>
      </c>
      <c r="AA71" s="32" t="str">
        <f t="shared" si="4"/>
        <v>Infiltration Schedule</v>
      </c>
      <c r="AB71" s="32" t="str">
        <f t="shared" si="4"/>
        <v>Availability Sched</v>
      </c>
      <c r="AC71" s="32" t="str">
        <f t="shared" si="4"/>
        <v>Heating Setpoint Schedule (F)</v>
      </c>
      <c r="AD71" s="32" t="str">
        <f t="shared" si="4"/>
        <v>Cooling Setpoint Schedule (F)</v>
      </c>
      <c r="AE71" s="32" t="str">
        <f t="shared" si="4"/>
        <v>Elevator Schedule</v>
      </c>
      <c r="AF71" s="32" t="str">
        <f t="shared" si="4"/>
        <v>Escalator Schedule</v>
      </c>
      <c r="AG71" s="32" t="str">
        <f t="shared" si="4"/>
        <v>Water Heater Temperature Setpoint Schedule</v>
      </c>
    </row>
    <row r="72" spans="1:35" ht="15" x14ac:dyDescent="0.2">
      <c r="B72" s="31" t="str">
        <f>TRIM(LEFT('Complete Building Method'!$A3,IF(ISNUMBER(FIND(" (Note",'Complete Building Method'!$A3,1)),FIND(" (Note",'Complete Building Method'!$A3,1),99)))</f>
        <v>Auditorium Building</v>
      </c>
      <c r="C72" s="31">
        <f>'Complete Building Method'!B3</f>
        <v>143</v>
      </c>
      <c r="D72" s="31">
        <f>'Complete Building Method'!C3</f>
        <v>1</v>
      </c>
      <c r="E72" s="31">
        <f>'Complete Building Method'!D3</f>
        <v>245</v>
      </c>
      <c r="F72" s="31">
        <f>'Complete Building Method'!E3</f>
        <v>105</v>
      </c>
      <c r="G72" s="31">
        <f>'Complete Building Method'!F3</f>
        <v>1</v>
      </c>
      <c r="H72" s="31">
        <f>'Complete Building Method'!G3</f>
        <v>0.09</v>
      </c>
      <c r="I72" s="31">
        <f>'Complete Building Method'!H3</f>
        <v>1.5</v>
      </c>
      <c r="J72" s="31">
        <f>'Complete Building Method'!I3</f>
        <v>0.15</v>
      </c>
      <c r="K72" s="31">
        <f>'Complete Building Method'!J3</f>
        <v>1.07</v>
      </c>
      <c r="L72" s="31">
        <f>'Complete Building Method'!K3</f>
        <v>150</v>
      </c>
      <c r="M72" s="31">
        <f>'Complete Building Method'!L3</f>
        <v>150</v>
      </c>
      <c r="N72" s="31">
        <f>'Complete Building Method'!M3</f>
        <v>0</v>
      </c>
      <c r="O72" s="31">
        <f>'Complete Building Method'!N3</f>
        <v>0</v>
      </c>
      <c r="P72" s="97" t="s">
        <v>140</v>
      </c>
      <c r="Q72" s="97" t="s">
        <v>140</v>
      </c>
      <c r="R72" s="97" t="s">
        <v>140</v>
      </c>
      <c r="S72" s="97" t="s">
        <v>140</v>
      </c>
      <c r="T72" s="31" t="str">
        <f>'Complete Building Method'!O3</f>
        <v>Assembly</v>
      </c>
      <c r="U72" s="31" t="str">
        <f>'Complete Building Method'!$O3&amp;U$90</f>
        <v>AssemblyOccupancy</v>
      </c>
      <c r="V72" s="31" t="str">
        <f>'Complete Building Method'!$O3&amp;V$90</f>
        <v>AssemblyReceptacle</v>
      </c>
      <c r="W72" s="31" t="str">
        <f>'Complete Building Method'!$O3&amp;W$90</f>
        <v>AssemblyServiceHotWater</v>
      </c>
      <c r="X72" s="31" t="str">
        <f>'Complete Building Method'!$O3&amp;X$90</f>
        <v>AssemblyLights</v>
      </c>
      <c r="Y72" s="31" t="str">
        <f>'Complete Building Method'!$O3&amp;Y$90</f>
        <v>AssemblyGasEquip</v>
      </c>
      <c r="Z72" s="31" t="str">
        <f>'Complete Building Method'!$O3&amp;Z$90</f>
        <v>AssemblyRefrigeration</v>
      </c>
      <c r="AA72" s="31" t="str">
        <f>'Complete Building Method'!$O3&amp;AA$90</f>
        <v>AssemblyInfiltration</v>
      </c>
      <c r="AB72" s="31" t="str">
        <f>'Complete Building Method'!$O3&amp;AB$90</f>
        <v>AssemblyHVACAvail</v>
      </c>
      <c r="AC72" s="31" t="str">
        <f>'Complete Building Method'!$O3&amp;AC$90</f>
        <v>AssemblyHtgSetpt</v>
      </c>
      <c r="AD72" s="31" t="str">
        <f>'Complete Building Method'!$O3&amp;AD$90</f>
        <v>AssemblyClgSetpt</v>
      </c>
      <c r="AE72" s="31" t="str">
        <f>'Complete Building Method'!$O3&amp;AE$90</f>
        <v>AssemblyElevator</v>
      </c>
      <c r="AF72" s="31" t="str">
        <f>'Complete Building Method'!$O3&amp;AF$90</f>
        <v>AssemblyEscalator</v>
      </c>
      <c r="AG72" s="31" t="str">
        <f>'Complete Building Method'!$O3&amp;AG$90</f>
        <v>AssemblyWtrHtrSetpt</v>
      </c>
    </row>
    <row r="73" spans="1:35" ht="15" x14ac:dyDescent="0.2">
      <c r="B73" s="31" t="str">
        <f>TRIM(LEFT('Complete Building Method'!$A4,IF(ISNUMBER(FIND(" (Note",'Complete Building Method'!$A4,1)),FIND(" (Note",'Complete Building Method'!$A4,1),99)))</f>
        <v>Classroom Building</v>
      </c>
      <c r="C73" s="31">
        <f>'Complete Building Method'!B4</f>
        <v>40</v>
      </c>
      <c r="D73" s="31">
        <f>'Complete Building Method'!C4</f>
        <v>0.5</v>
      </c>
      <c r="E73" s="31">
        <f>'Complete Building Method'!D4</f>
        <v>246</v>
      </c>
      <c r="F73" s="31">
        <f>'Complete Building Method'!E4</f>
        <v>171</v>
      </c>
      <c r="G73" s="31">
        <f>'Complete Building Method'!F4</f>
        <v>1</v>
      </c>
      <c r="H73" s="31">
        <f>'Complete Building Method'!G4</f>
        <v>0.16200000000000001</v>
      </c>
      <c r="I73" s="31">
        <f>'Complete Building Method'!H4</f>
        <v>1.1000000000000001</v>
      </c>
      <c r="J73" s="31">
        <f>'Complete Building Method'!I4</f>
        <v>0.15</v>
      </c>
      <c r="K73" s="31">
        <f>'Complete Building Method'!J4</f>
        <v>0.32</v>
      </c>
      <c r="L73" s="31">
        <f>'Complete Building Method'!K4</f>
        <v>150</v>
      </c>
      <c r="M73" s="31">
        <f>'Complete Building Method'!L4</f>
        <v>150</v>
      </c>
      <c r="N73" s="31">
        <f>'Complete Building Method'!M4</f>
        <v>0</v>
      </c>
      <c r="O73" s="31">
        <f>'Complete Building Method'!N4</f>
        <v>0</v>
      </c>
      <c r="P73" s="97" t="s">
        <v>140</v>
      </c>
      <c r="Q73" s="97" t="s">
        <v>140</v>
      </c>
      <c r="R73" s="97" t="s">
        <v>140</v>
      </c>
      <c r="S73" s="97" t="s">
        <v>140</v>
      </c>
      <c r="T73" s="31" t="str">
        <f>'Complete Building Method'!O4</f>
        <v>School</v>
      </c>
      <c r="U73" s="31" t="str">
        <f>'Complete Building Method'!$O4&amp;U$90</f>
        <v>SchoolOccupancy</v>
      </c>
      <c r="V73" s="31" t="str">
        <f>'Complete Building Method'!$O4&amp;V$90</f>
        <v>SchoolReceptacle</v>
      </c>
      <c r="W73" s="31" t="str">
        <f>'Complete Building Method'!$O4&amp;W$90</f>
        <v>SchoolServiceHotWater</v>
      </c>
      <c r="X73" s="31" t="str">
        <f>'Complete Building Method'!$O4&amp;X$90</f>
        <v>SchoolLights</v>
      </c>
      <c r="Y73" s="31" t="str">
        <f>'Complete Building Method'!$O4&amp;Y$90</f>
        <v>SchoolGasEquip</v>
      </c>
      <c r="Z73" s="31" t="str">
        <f>'Complete Building Method'!$O4&amp;Z$90</f>
        <v>SchoolRefrigeration</v>
      </c>
      <c r="AA73" s="31" t="str">
        <f>'Complete Building Method'!$O4&amp;AA$90</f>
        <v>SchoolInfiltration</v>
      </c>
      <c r="AB73" s="31" t="str">
        <f>'Complete Building Method'!$O4&amp;AB$90</f>
        <v>SchoolHVACAvail</v>
      </c>
      <c r="AC73" s="31" t="str">
        <f>'Complete Building Method'!$O4&amp;AC$90</f>
        <v>SchoolHtgSetpt</v>
      </c>
      <c r="AD73" s="31" t="str">
        <f>'Complete Building Method'!$O4&amp;AD$90</f>
        <v>SchoolClgSetpt</v>
      </c>
      <c r="AE73" s="31" t="str">
        <f>'Complete Building Method'!$O4&amp;AE$90</f>
        <v>SchoolElevator</v>
      </c>
      <c r="AF73" s="31" t="str">
        <f>'Complete Building Method'!$O4&amp;AF$90</f>
        <v>SchoolEscalator</v>
      </c>
      <c r="AG73" s="31" t="str">
        <f>'Complete Building Method'!$O4&amp;AG$90</f>
        <v>SchoolWtrHtrSetpt</v>
      </c>
    </row>
    <row r="74" spans="1:35" ht="15" x14ac:dyDescent="0.2">
      <c r="B74" s="31" t="str">
        <f>TRIM(LEFT('Complete Building Method'!$A5,IF(ISNUMBER(FIND(" (Note",'Complete Building Method'!$A5,1)),FIND(" (Note",'Complete Building Method'!$A5,1),99)))</f>
        <v>Commercial and Industrial Storage Building</v>
      </c>
      <c r="C74" s="31">
        <f>'Complete Building Method'!B5</f>
        <v>5</v>
      </c>
      <c r="D74" s="31">
        <f>'Complete Building Method'!C5</f>
        <v>0.5</v>
      </c>
      <c r="E74" s="31">
        <f>'Complete Building Method'!D5</f>
        <v>268</v>
      </c>
      <c r="F74" s="31">
        <f>'Complete Building Method'!E5</f>
        <v>403</v>
      </c>
      <c r="G74" s="31">
        <f>'Complete Building Method'!F5</f>
        <v>0.43</v>
      </c>
      <c r="H74" s="31">
        <f>'Complete Building Method'!G5</f>
        <v>0.16200000000000001</v>
      </c>
      <c r="I74" s="31">
        <f>'Complete Building Method'!H5</f>
        <v>0.6</v>
      </c>
      <c r="J74" s="31">
        <f>'Complete Building Method'!I5</f>
        <v>0.15</v>
      </c>
      <c r="K74" s="31">
        <f>'Complete Building Method'!J5</f>
        <v>0.15</v>
      </c>
      <c r="L74" s="31">
        <f>'Complete Building Method'!K5</f>
        <v>150</v>
      </c>
      <c r="M74" s="31">
        <f>'Complete Building Method'!L5</f>
        <v>150</v>
      </c>
      <c r="N74" s="31">
        <f>'Complete Building Method'!M5</f>
        <v>0</v>
      </c>
      <c r="O74" s="31">
        <f>'Complete Building Method'!N5</f>
        <v>0.28000000000000003</v>
      </c>
      <c r="P74" s="97" t="s">
        <v>140</v>
      </c>
      <c r="Q74" s="97" t="s">
        <v>140</v>
      </c>
      <c r="R74" s="97" t="s">
        <v>140</v>
      </c>
      <c r="S74" s="97" t="s">
        <v>140</v>
      </c>
      <c r="T74" s="31" t="str">
        <f>'Complete Building Method'!O5</f>
        <v>Warehouse</v>
      </c>
      <c r="U74" s="31" t="str">
        <f>'Complete Building Method'!$O5&amp;U$90</f>
        <v>WarehouseOccupancy</v>
      </c>
      <c r="V74" s="31" t="str">
        <f>'Complete Building Method'!$O5&amp;V$90</f>
        <v>WarehouseReceptacle</v>
      </c>
      <c r="W74" s="31" t="str">
        <f>'Complete Building Method'!$O5&amp;W$90</f>
        <v>WarehouseServiceHotWater</v>
      </c>
      <c r="X74" s="31" t="str">
        <f>'Complete Building Method'!$O5&amp;X$90</f>
        <v>WarehouseLights</v>
      </c>
      <c r="Y74" s="31" t="str">
        <f>'Complete Building Method'!$O5&amp;Y$90</f>
        <v>WarehouseGasEquip</v>
      </c>
      <c r="Z74" s="31" t="str">
        <f>'Complete Building Method'!$O5&amp;Z$90</f>
        <v>WarehouseRefrigeration</v>
      </c>
      <c r="AA74" s="31" t="str">
        <f>'Complete Building Method'!$O5&amp;AA$90</f>
        <v>WarehouseInfiltration</v>
      </c>
      <c r="AB74" s="31" t="str">
        <f>'Complete Building Method'!$O5&amp;AB$90</f>
        <v>WarehouseHVACAvail</v>
      </c>
      <c r="AC74" s="31" t="str">
        <f>'Complete Building Method'!$O5&amp;AC$90</f>
        <v>WarehouseHtgSetpt</v>
      </c>
      <c r="AD74" s="31" t="str">
        <f>'Complete Building Method'!$O5&amp;AD$90</f>
        <v>WarehouseClgSetpt</v>
      </c>
      <c r="AE74" s="31" t="str">
        <f>'Complete Building Method'!$O5&amp;AE$90</f>
        <v>WarehouseElevator</v>
      </c>
      <c r="AF74" s="31" t="str">
        <f>'Complete Building Method'!$O5&amp;AF$90</f>
        <v>WarehouseEscalator</v>
      </c>
      <c r="AG74" s="31" t="str">
        <f>'Complete Building Method'!$O5&amp;AG$90</f>
        <v>WarehouseWtrHtrSetpt</v>
      </c>
    </row>
    <row r="75" spans="1:35" ht="15" x14ac:dyDescent="0.2">
      <c r="B75" s="31" t="str">
        <f>TRIM(LEFT('Complete Building Method'!$A6,IF(ISNUMBER(FIND(" (Note",'Complete Building Method'!$A6,1)),FIND(" (Note",'Complete Building Method'!$A6,1),99)))</f>
        <v>Convention Center Building</v>
      </c>
      <c r="C75" s="31">
        <f>'Complete Building Method'!B6</f>
        <v>136</v>
      </c>
      <c r="D75" s="31">
        <f>'Complete Building Method'!C6</f>
        <v>0.5</v>
      </c>
      <c r="E75" s="31">
        <f>'Complete Building Method'!D6</f>
        <v>245</v>
      </c>
      <c r="F75" s="31">
        <f>'Complete Building Method'!E6</f>
        <v>112</v>
      </c>
      <c r="G75" s="31">
        <f>'Complete Building Method'!F6</f>
        <v>0.96</v>
      </c>
      <c r="H75" s="31">
        <f>'Complete Building Method'!G6</f>
        <v>8.5999999999999993E-2</v>
      </c>
      <c r="I75" s="31">
        <f>'Complete Building Method'!H6</f>
        <v>1.2</v>
      </c>
      <c r="J75" s="31">
        <f>'Complete Building Method'!I6</f>
        <v>0.15</v>
      </c>
      <c r="K75" s="31">
        <f>'Complete Building Method'!J6</f>
        <v>1.02</v>
      </c>
      <c r="L75" s="31">
        <f>'Complete Building Method'!K6</f>
        <v>150</v>
      </c>
      <c r="M75" s="31">
        <f>'Complete Building Method'!L6</f>
        <v>150</v>
      </c>
      <c r="N75" s="31">
        <f>'Complete Building Method'!M6</f>
        <v>0.04</v>
      </c>
      <c r="O75" s="31">
        <f>'Complete Building Method'!N6</f>
        <v>0.03</v>
      </c>
      <c r="P75" s="97" t="s">
        <v>140</v>
      </c>
      <c r="Q75" s="97" t="s">
        <v>140</v>
      </c>
      <c r="R75" s="97" t="s">
        <v>140</v>
      </c>
      <c r="S75" s="97" t="s">
        <v>140</v>
      </c>
      <c r="T75" s="31" t="str">
        <f>'Complete Building Method'!O6</f>
        <v>Assembly</v>
      </c>
      <c r="U75" s="31" t="str">
        <f>'Complete Building Method'!$O6&amp;U$90</f>
        <v>AssemblyOccupancy</v>
      </c>
      <c r="V75" s="31" t="str">
        <f>'Complete Building Method'!$O6&amp;V$90</f>
        <v>AssemblyReceptacle</v>
      </c>
      <c r="W75" s="31" t="str">
        <f>'Complete Building Method'!$O6&amp;W$90</f>
        <v>AssemblyServiceHotWater</v>
      </c>
      <c r="X75" s="31" t="str">
        <f>'Complete Building Method'!$O6&amp;X$90</f>
        <v>AssemblyLights</v>
      </c>
      <c r="Y75" s="31" t="str">
        <f>'Complete Building Method'!$O6&amp;Y$90</f>
        <v>AssemblyGasEquip</v>
      </c>
      <c r="Z75" s="31" t="str">
        <f>'Complete Building Method'!$O6&amp;Z$90</f>
        <v>AssemblyRefrigeration</v>
      </c>
      <c r="AA75" s="31" t="str">
        <f>'Complete Building Method'!$O6&amp;AA$90</f>
        <v>AssemblyInfiltration</v>
      </c>
      <c r="AB75" s="31" t="str">
        <f>'Complete Building Method'!$O6&amp;AB$90</f>
        <v>AssemblyHVACAvail</v>
      </c>
      <c r="AC75" s="31" t="str">
        <f>'Complete Building Method'!$O6&amp;AC$90</f>
        <v>AssemblyHtgSetpt</v>
      </c>
      <c r="AD75" s="31" t="str">
        <f>'Complete Building Method'!$O6&amp;AD$90</f>
        <v>AssemblyClgSetpt</v>
      </c>
      <c r="AE75" s="31" t="str">
        <f>'Complete Building Method'!$O6&amp;AE$90</f>
        <v>AssemblyElevator</v>
      </c>
      <c r="AF75" s="31" t="str">
        <f>'Complete Building Method'!$O6&amp;AF$90</f>
        <v>AssemblyEscalator</v>
      </c>
      <c r="AG75" s="31" t="str">
        <f>'Complete Building Method'!$O6&amp;AG$90</f>
        <v>AssemblyWtrHtrSetpt</v>
      </c>
    </row>
    <row r="76" spans="1:35" ht="15" x14ac:dyDescent="0.2">
      <c r="B76" s="31" t="str">
        <f>TRIM(LEFT('Complete Building Method'!$A7,IF(ISNUMBER(FIND(" (Note",'Complete Building Method'!$A7,1)),FIND(" (Note",'Complete Building Method'!$A7,1),99)))</f>
        <v>Data Center Buildings</v>
      </c>
      <c r="C76" s="31">
        <f>'Complete Building Method'!B7</f>
        <v>5</v>
      </c>
      <c r="D76" s="31">
        <f>'Complete Building Method'!C7</f>
        <v>0.5</v>
      </c>
      <c r="E76" s="31">
        <f>'Complete Building Method'!D7</f>
        <v>268</v>
      </c>
      <c r="F76" s="31">
        <f>'Complete Building Method'!E7</f>
        <v>403</v>
      </c>
      <c r="G76" s="31">
        <v>20</v>
      </c>
      <c r="H76" s="31">
        <f>'Complete Building Method'!G7</f>
        <v>0.16200000000000001</v>
      </c>
      <c r="I76" s="31">
        <f>'Complete Building Method'!H7</f>
        <v>0.8</v>
      </c>
      <c r="J76" s="31">
        <f>'Complete Building Method'!I7</f>
        <v>0.15</v>
      </c>
      <c r="K76" s="31">
        <f>'Complete Building Method'!J7</f>
        <v>0.15</v>
      </c>
      <c r="L76" s="31">
        <f>'Complete Building Method'!K7</f>
        <v>150</v>
      </c>
      <c r="M76" s="31">
        <f>'Complete Building Method'!L7</f>
        <v>150</v>
      </c>
      <c r="N76" s="31">
        <f>'Complete Building Method'!M7</f>
        <v>0</v>
      </c>
      <c r="O76" s="31">
        <f>'Complete Building Method'!N7</f>
        <v>0</v>
      </c>
      <c r="P76" s="97" t="s">
        <v>140</v>
      </c>
      <c r="Q76" s="97" t="s">
        <v>140</v>
      </c>
      <c r="R76" s="97" t="s">
        <v>140</v>
      </c>
      <c r="S76" s="97" t="s">
        <v>140</v>
      </c>
      <c r="T76" s="31" t="str">
        <f>'Complete Building Method'!O7</f>
        <v>Data</v>
      </c>
      <c r="U76" s="31" t="str">
        <f>'Complete Building Method'!$O7&amp;U$90</f>
        <v>DataOccupancy</v>
      </c>
      <c r="V76" s="31" t="str">
        <f>'Complete Building Method'!$O7&amp;V$90</f>
        <v>DataReceptacle</v>
      </c>
      <c r="W76" s="31" t="str">
        <f>'Complete Building Method'!$O7&amp;W$90</f>
        <v>DataServiceHotWater</v>
      </c>
      <c r="X76" s="31" t="str">
        <f>'Complete Building Method'!$O7&amp;X$90</f>
        <v>DataLights</v>
      </c>
      <c r="Y76" s="31" t="str">
        <f>'Complete Building Method'!$O7&amp;Y$90</f>
        <v>DataGasEquip</v>
      </c>
      <c r="Z76" s="31" t="str">
        <f>'Complete Building Method'!$O7&amp;Z$90</f>
        <v>DataRefrigeration</v>
      </c>
      <c r="AA76" s="31" t="str">
        <f>'Complete Building Method'!$O7&amp;AA$90</f>
        <v>DataInfiltration</v>
      </c>
      <c r="AB76" s="31" t="str">
        <f>'Complete Building Method'!$O7&amp;AB$90</f>
        <v>DataHVACAvail</v>
      </c>
      <c r="AC76" s="31" t="str">
        <f>'Complete Building Method'!$O7&amp;AC$90</f>
        <v>DataHtgSetpt</v>
      </c>
      <c r="AD76" s="31" t="str">
        <f>'Complete Building Method'!$O7&amp;AD$90</f>
        <v>DataClgSetpt</v>
      </c>
      <c r="AE76" s="31" t="str">
        <f>'Complete Building Method'!$O7&amp;AE$90</f>
        <v>DataElevator</v>
      </c>
      <c r="AF76" s="31" t="str">
        <f>'Complete Building Method'!$O7&amp;AF$90</f>
        <v>DataEscalator</v>
      </c>
      <c r="AG76" s="31" t="str">
        <f>'Complete Building Method'!$O7&amp;AG$90</f>
        <v>DataWtrHtrSetpt</v>
      </c>
    </row>
    <row r="77" spans="1:35" ht="15" x14ac:dyDescent="0.2">
      <c r="B77" s="31" t="str">
        <f>TRIM(LEFT('Complete Building Method'!$A8,IF(ISNUMBER(FIND(" (Note",'Complete Building Method'!$A8,1)),FIND(" (Note",'Complete Building Method'!$A8,1),99)))</f>
        <v>Financial Institution Building</v>
      </c>
      <c r="C77" s="31">
        <f>'Complete Building Method'!B8</f>
        <v>10</v>
      </c>
      <c r="D77" s="31">
        <f>'Complete Building Method'!C8</f>
        <v>0.5</v>
      </c>
      <c r="E77" s="31">
        <f>'Complete Building Method'!D8</f>
        <v>250</v>
      </c>
      <c r="F77" s="31">
        <f>'Complete Building Method'!E8</f>
        <v>250</v>
      </c>
      <c r="G77" s="31">
        <f>'Complete Building Method'!F8</f>
        <v>1.5</v>
      </c>
      <c r="H77" s="31">
        <f>'Complete Building Method'!G8</f>
        <v>0.18</v>
      </c>
      <c r="I77" s="31">
        <f>'Complete Building Method'!H8</f>
        <v>1.1000000000000001</v>
      </c>
      <c r="J77" s="31">
        <f>'Complete Building Method'!I8</f>
        <v>0.15</v>
      </c>
      <c r="K77" s="31">
        <f>'Complete Building Method'!J8</f>
        <v>0.15</v>
      </c>
      <c r="L77" s="31">
        <f>'Complete Building Method'!K8</f>
        <v>150</v>
      </c>
      <c r="M77" s="31">
        <f>'Complete Building Method'!L8</f>
        <v>150</v>
      </c>
      <c r="N77" s="31">
        <f>'Complete Building Method'!M8</f>
        <v>0</v>
      </c>
      <c r="O77" s="31">
        <f>'Complete Building Method'!N8</f>
        <v>0</v>
      </c>
      <c r="P77" s="97" t="s">
        <v>140</v>
      </c>
      <c r="Q77" s="97" t="s">
        <v>140</v>
      </c>
      <c r="R77" s="97" t="s">
        <v>140</v>
      </c>
      <c r="S77" s="97" t="s">
        <v>140</v>
      </c>
      <c r="T77" s="31" t="str">
        <f>'Complete Building Method'!O8</f>
        <v>Office</v>
      </c>
      <c r="U77" s="31" t="str">
        <f>'Complete Building Method'!$O8&amp;U$90</f>
        <v>OfficeOccupancy</v>
      </c>
      <c r="V77" s="31" t="str">
        <f>'Complete Building Method'!$O8&amp;V$90</f>
        <v>OfficeReceptacle</v>
      </c>
      <c r="W77" s="31" t="str">
        <f>'Complete Building Method'!$O8&amp;W$90</f>
        <v>OfficeServiceHotWater</v>
      </c>
      <c r="X77" s="31" t="str">
        <f>'Complete Building Method'!$O8&amp;X$90</f>
        <v>OfficeLights</v>
      </c>
      <c r="Y77" s="31" t="str">
        <f>'Complete Building Method'!$O8&amp;Y$90</f>
        <v>OfficeGasEquip</v>
      </c>
      <c r="Z77" s="31" t="str">
        <f>'Complete Building Method'!$O8&amp;Z$90</f>
        <v>OfficeRefrigeration</v>
      </c>
      <c r="AA77" s="31" t="str">
        <f>'Complete Building Method'!$O8&amp;AA$90</f>
        <v>OfficeInfiltration</v>
      </c>
      <c r="AB77" s="31" t="str">
        <f>'Complete Building Method'!$O8&amp;AB$90</f>
        <v>OfficeHVACAvail</v>
      </c>
      <c r="AC77" s="31" t="str">
        <f>'Complete Building Method'!$O8&amp;AC$90</f>
        <v>OfficeHtgSetpt</v>
      </c>
      <c r="AD77" s="31" t="str">
        <f>'Complete Building Method'!$O8&amp;AD$90</f>
        <v>OfficeClgSetpt</v>
      </c>
      <c r="AE77" s="31" t="str">
        <f>'Complete Building Method'!$O8&amp;AE$90</f>
        <v>OfficeElevator</v>
      </c>
      <c r="AF77" s="31" t="str">
        <f>'Complete Building Method'!$O8&amp;AF$90</f>
        <v>OfficeEscalator</v>
      </c>
      <c r="AG77" s="31" t="str">
        <f>'Complete Building Method'!$O8&amp;AG$90</f>
        <v>OfficeWtrHtrSetpt</v>
      </c>
    </row>
    <row r="78" spans="1:35" ht="15" x14ac:dyDescent="0.2">
      <c r="B78" s="31" t="str">
        <f>TRIM(LEFT('Complete Building Method'!$A9,IF(ISNUMBER(FIND(" (Note",'Complete Building Method'!$A9,1)),FIND(" (Note",'Complete Building Method'!$A9,1),99)))</f>
        <v>General Commercia' or Industrial Work Building</v>
      </c>
      <c r="C78" s="31">
        <f>'Complete Building Method'!B9</f>
        <v>7</v>
      </c>
      <c r="D78" s="31">
        <f>'Complete Building Method'!C9</f>
        <v>0.5</v>
      </c>
      <c r="E78" s="31">
        <f>'Complete Building Method'!D9</f>
        <v>375</v>
      </c>
      <c r="F78" s="31">
        <f>'Complete Building Method'!E9</f>
        <v>625</v>
      </c>
      <c r="G78" s="31">
        <f>'Complete Building Method'!F9</f>
        <v>1</v>
      </c>
      <c r="H78" s="31">
        <f>'Complete Building Method'!G9</f>
        <v>0.18</v>
      </c>
      <c r="I78" s="31">
        <f>'Complete Building Method'!H9</f>
        <v>1</v>
      </c>
      <c r="J78" s="31">
        <f>'Complete Building Method'!I9</f>
        <v>0.15</v>
      </c>
      <c r="K78" s="31">
        <f>'Complete Building Method'!J9</f>
        <v>0.15</v>
      </c>
      <c r="L78" s="31">
        <f>'Complete Building Method'!K9</f>
        <v>150</v>
      </c>
      <c r="M78" s="31">
        <f>'Complete Building Method'!L9</f>
        <v>150</v>
      </c>
      <c r="N78" s="31">
        <f>'Complete Building Method'!M9</f>
        <v>0</v>
      </c>
      <c r="O78" s="31">
        <f>'Complete Building Method'!N9</f>
        <v>0.28000000000000003</v>
      </c>
      <c r="P78" s="97" t="s">
        <v>140</v>
      </c>
      <c r="Q78" s="97" t="s">
        <v>140</v>
      </c>
      <c r="R78" s="97" t="s">
        <v>140</v>
      </c>
      <c r="S78" s="97" t="s">
        <v>140</v>
      </c>
      <c r="T78" s="31" t="str">
        <f>'Complete Building Method'!O9</f>
        <v>Manufacturing</v>
      </c>
      <c r="U78" s="31" t="str">
        <f>'Complete Building Method'!$O9&amp;U$90</f>
        <v>ManufacturingOccupancy</v>
      </c>
      <c r="V78" s="31" t="str">
        <f>'Complete Building Method'!$O9&amp;V$90</f>
        <v>ManufacturingReceptacle</v>
      </c>
      <c r="W78" s="31" t="str">
        <f>'Complete Building Method'!$O9&amp;W$90</f>
        <v>ManufacturingServiceHotWater</v>
      </c>
      <c r="X78" s="31" t="str">
        <f>'Complete Building Method'!$O9&amp;X$90</f>
        <v>ManufacturingLights</v>
      </c>
      <c r="Y78" s="31" t="str">
        <f>'Complete Building Method'!$O9&amp;Y$90</f>
        <v>ManufacturingGasEquip</v>
      </c>
      <c r="Z78" s="31" t="str">
        <f>'Complete Building Method'!$O9&amp;Z$90</f>
        <v>ManufacturingRefrigeration</v>
      </c>
      <c r="AA78" s="31" t="str">
        <f>'Complete Building Method'!$O9&amp;AA$90</f>
        <v>ManufacturingInfiltration</v>
      </c>
      <c r="AB78" s="31" t="str">
        <f>'Complete Building Method'!$O9&amp;AB$90</f>
        <v>ManufacturingHVACAvail</v>
      </c>
      <c r="AC78" s="31" t="str">
        <f>'Complete Building Method'!$O9&amp;AC$90</f>
        <v>ManufacturingHtgSetpt</v>
      </c>
      <c r="AD78" s="31" t="str">
        <f>'Complete Building Method'!$O9&amp;AD$90</f>
        <v>ManufacturingClgSetpt</v>
      </c>
      <c r="AE78" s="31" t="str">
        <f>'Complete Building Method'!$O9&amp;AE$90</f>
        <v>ManufacturingElevator</v>
      </c>
      <c r="AF78" s="31" t="str">
        <f>'Complete Building Method'!$O9&amp;AF$90</f>
        <v>ManufacturingEscalator</v>
      </c>
      <c r="AG78" s="31" t="str">
        <f>'Complete Building Method'!$O9&amp;AG$90</f>
        <v>ManufacturingWtrHtrSetpt</v>
      </c>
    </row>
    <row r="79" spans="1:35" ht="15" x14ac:dyDescent="0.2">
      <c r="B79" s="31" t="str">
        <f>TRIM(LEFT('Complete Building Method'!$A10,IF(ISNUMBER(FIND(" (Note",'Complete Building Method'!$A10,1)),FIND(" (Note",'Complete Building Method'!$A10,1),99)))</f>
        <v>Grocery Store Buildings</v>
      </c>
      <c r="C79" s="31">
        <f>'Complete Building Method'!B10</f>
        <v>29</v>
      </c>
      <c r="D79" s="31">
        <f>'Complete Building Method'!C10</f>
        <v>0.5</v>
      </c>
      <c r="E79" s="31">
        <f>'Complete Building Method'!D10</f>
        <v>252</v>
      </c>
      <c r="F79" s="31">
        <f>'Complete Building Method'!E10</f>
        <v>225</v>
      </c>
      <c r="G79" s="31">
        <f>'Complete Building Method'!F10</f>
        <v>0.91</v>
      </c>
      <c r="H79" s="31">
        <f>'Complete Building Method'!G10</f>
        <v>0.17</v>
      </c>
      <c r="I79" s="31">
        <f>'Complete Building Method'!H10</f>
        <v>1.5</v>
      </c>
      <c r="J79" s="31">
        <f>'Complete Building Method'!I10</f>
        <v>0.15</v>
      </c>
      <c r="K79" s="31">
        <f>'Complete Building Method'!J10</f>
        <v>0.22</v>
      </c>
      <c r="L79" s="31">
        <f>'Complete Building Method'!K10</f>
        <v>150</v>
      </c>
      <c r="M79" s="31">
        <f>'Complete Building Method'!L10</f>
        <v>150</v>
      </c>
      <c r="N79" s="31">
        <f>'Complete Building Method'!M10</f>
        <v>0.03</v>
      </c>
      <c r="O79" s="31">
        <v>1.8</v>
      </c>
      <c r="P79" s="97" t="s">
        <v>140</v>
      </c>
      <c r="Q79" s="97" t="s">
        <v>140</v>
      </c>
      <c r="R79" s="97" t="s">
        <v>140</v>
      </c>
      <c r="S79" s="97" t="s">
        <v>140</v>
      </c>
      <c r="T79" s="31" t="str">
        <f>'Complete Building Method'!O10</f>
        <v>Retail</v>
      </c>
      <c r="U79" s="31" t="str">
        <f>'Complete Building Method'!$O10&amp;U$90</f>
        <v>RetailOccupancy</v>
      </c>
      <c r="V79" s="31" t="str">
        <f>'Complete Building Method'!$O10&amp;V$90</f>
        <v>RetailReceptacle</v>
      </c>
      <c r="W79" s="31" t="str">
        <f>'Complete Building Method'!$O10&amp;W$90</f>
        <v>RetailServiceHotWater</v>
      </c>
      <c r="X79" s="31" t="str">
        <f>'Complete Building Method'!$O10&amp;X$90</f>
        <v>RetailLights</v>
      </c>
      <c r="Y79" s="31" t="str">
        <f>'Complete Building Method'!$O10&amp;Y$90</f>
        <v>RetailGasEquip</v>
      </c>
      <c r="Z79" s="31" t="str">
        <f>'Complete Building Method'!$O10&amp;Z$90</f>
        <v>RetailRefrigeration</v>
      </c>
      <c r="AA79" s="31" t="str">
        <f>'Complete Building Method'!$O10&amp;AA$90</f>
        <v>RetailInfiltration</v>
      </c>
      <c r="AB79" s="31" t="str">
        <f>'Complete Building Method'!$O10&amp;AB$90</f>
        <v>RetailHVACAvail</v>
      </c>
      <c r="AC79" s="31" t="str">
        <f>'Complete Building Method'!$O10&amp;AC$90</f>
        <v>RetailHtgSetpt</v>
      </c>
      <c r="AD79" s="31" t="str">
        <f>'Complete Building Method'!$O10&amp;AD$90</f>
        <v>RetailClgSetpt</v>
      </c>
      <c r="AE79" s="31" t="str">
        <f>'Complete Building Method'!$O10&amp;AE$90</f>
        <v>RetailElevator</v>
      </c>
      <c r="AF79" s="31" t="str">
        <f>'Complete Building Method'!$O10&amp;AF$90</f>
        <v>RetailEscalator</v>
      </c>
      <c r="AG79" s="31" t="str">
        <f>'Complete Building Method'!$O10&amp;AG$90</f>
        <v>RetailWtrHtrSetpt</v>
      </c>
    </row>
    <row r="80" spans="1:35" ht="15" x14ac:dyDescent="0.2">
      <c r="B80" s="31" t="str">
        <f>TRIM(LEFT('Complete Building Method'!$A11,IF(ISNUMBER(FIND(" (Note",'Complete Building Method'!$A11,1)),FIND(" (Note",'Complete Building Method'!$A11,1),99)))</f>
        <v>Library Building</v>
      </c>
      <c r="C80" s="31">
        <f>'Complete Building Method'!B11</f>
        <v>10</v>
      </c>
      <c r="D80" s="31">
        <f>'Complete Building Method'!C11</f>
        <v>0.5</v>
      </c>
      <c r="E80" s="31">
        <f>'Complete Building Method'!D11</f>
        <v>250</v>
      </c>
      <c r="F80" s="31">
        <f>'Complete Building Method'!E11</f>
        <v>250</v>
      </c>
      <c r="G80" s="31">
        <f>'Complete Building Method'!F11</f>
        <v>1.5</v>
      </c>
      <c r="H80" s="31">
        <f>'Complete Building Method'!G11</f>
        <v>0.18</v>
      </c>
      <c r="I80" s="31">
        <f>'Complete Building Method'!H11</f>
        <v>1.3</v>
      </c>
      <c r="J80" s="31">
        <f>'Complete Building Method'!I11</f>
        <v>0.15</v>
      </c>
      <c r="K80" s="31">
        <f>'Complete Building Method'!J11</f>
        <v>0.15</v>
      </c>
      <c r="L80" s="31">
        <f>'Complete Building Method'!K11</f>
        <v>150</v>
      </c>
      <c r="M80" s="31">
        <f>'Complete Building Method'!L11</f>
        <v>150</v>
      </c>
      <c r="N80" s="31">
        <f>'Complete Building Method'!M11</f>
        <v>0</v>
      </c>
      <c r="O80" s="31">
        <f>'Complete Building Method'!N11</f>
        <v>0</v>
      </c>
      <c r="P80" s="97" t="s">
        <v>140</v>
      </c>
      <c r="Q80" s="97" t="s">
        <v>140</v>
      </c>
      <c r="R80" s="97" t="s">
        <v>140</v>
      </c>
      <c r="S80" s="97" t="s">
        <v>140</v>
      </c>
      <c r="T80" s="31" t="str">
        <f>'Complete Building Method'!O11</f>
        <v>Office</v>
      </c>
      <c r="U80" s="31" t="str">
        <f>'Complete Building Method'!$O11&amp;U$90</f>
        <v>OfficeOccupancy</v>
      </c>
      <c r="V80" s="31" t="str">
        <f>'Complete Building Method'!$O11&amp;V$90</f>
        <v>OfficeReceptacle</v>
      </c>
      <c r="W80" s="31" t="str">
        <f>'Complete Building Method'!$O11&amp;W$90</f>
        <v>OfficeServiceHotWater</v>
      </c>
      <c r="X80" s="31" t="str">
        <f>'Complete Building Method'!$O11&amp;X$90</f>
        <v>OfficeLights</v>
      </c>
      <c r="Y80" s="31" t="str">
        <f>'Complete Building Method'!$O11&amp;Y$90</f>
        <v>OfficeGasEquip</v>
      </c>
      <c r="Z80" s="31" t="str">
        <f>'Complete Building Method'!$O11&amp;Z$90</f>
        <v>OfficeRefrigeration</v>
      </c>
      <c r="AA80" s="31" t="str">
        <f>'Complete Building Method'!$O11&amp;AA$90</f>
        <v>OfficeInfiltration</v>
      </c>
      <c r="AB80" s="31" t="str">
        <f>'Complete Building Method'!$O11&amp;AB$90</f>
        <v>OfficeHVACAvail</v>
      </c>
      <c r="AC80" s="31" t="str">
        <f>'Complete Building Method'!$O11&amp;AC$90</f>
        <v>OfficeHtgSetpt</v>
      </c>
      <c r="AD80" s="31" t="str">
        <f>'Complete Building Method'!$O11&amp;AD$90</f>
        <v>OfficeClgSetpt</v>
      </c>
      <c r="AE80" s="31" t="str">
        <f>'Complete Building Method'!$O11&amp;AE$90</f>
        <v>OfficeElevator</v>
      </c>
      <c r="AF80" s="31" t="str">
        <f>'Complete Building Method'!$O11&amp;AF$90</f>
        <v>OfficeEscalator</v>
      </c>
      <c r="AG80" s="31" t="str">
        <f>'Complete Building Method'!$O11&amp;AG$90</f>
        <v>OfficeWtrHtrSetpt</v>
      </c>
    </row>
    <row r="81" spans="1:33" ht="15" x14ac:dyDescent="0.2">
      <c r="B81" s="31" t="str">
        <f>TRIM(LEFT('Complete Building Method'!$A12,IF(ISNUMBER(FIND(" (Note",'Complete Building Method'!$A12,1)),FIND(" (Note",'Complete Building Method'!$A12,1),99)))</f>
        <v>Medical Building/Clinic Building</v>
      </c>
      <c r="C81" s="31">
        <f>'Complete Building Method'!B12</f>
        <v>10</v>
      </c>
      <c r="D81" s="31">
        <f>'Complete Building Method'!C12</f>
        <v>0.5</v>
      </c>
      <c r="E81" s="31">
        <f>'Complete Building Method'!D12</f>
        <v>250</v>
      </c>
      <c r="F81" s="31">
        <f>'Complete Building Method'!E12</f>
        <v>213</v>
      </c>
      <c r="G81" s="31">
        <f>'Complete Building Method'!F12</f>
        <v>1.18</v>
      </c>
      <c r="H81" s="31">
        <f>'Complete Building Method'!G12</f>
        <v>0.16500000000000001</v>
      </c>
      <c r="I81" s="31">
        <f>'Complete Building Method'!H12</f>
        <v>1.1000000000000001</v>
      </c>
      <c r="J81" s="31">
        <f>'Complete Building Method'!I12</f>
        <v>0.15</v>
      </c>
      <c r="K81" s="31">
        <f>'Complete Building Method'!J12</f>
        <v>0.15</v>
      </c>
      <c r="L81" s="31">
        <f>'Complete Building Method'!K12</f>
        <v>150</v>
      </c>
      <c r="M81" s="31">
        <f>'Complete Building Method'!L12</f>
        <v>150</v>
      </c>
      <c r="N81" s="31">
        <f>'Complete Building Method'!M12</f>
        <v>0.33</v>
      </c>
      <c r="O81" s="31">
        <f>'Complete Building Method'!N12</f>
        <v>1.1200000000000001</v>
      </c>
      <c r="P81" s="97" t="s">
        <v>140</v>
      </c>
      <c r="Q81" s="97" t="s">
        <v>140</v>
      </c>
      <c r="R81" s="97" t="s">
        <v>140</v>
      </c>
      <c r="S81" s="97" t="s">
        <v>140</v>
      </c>
      <c r="T81" s="31" t="str">
        <f>'Complete Building Method'!O12</f>
        <v>Health</v>
      </c>
      <c r="U81" s="31" t="str">
        <f>'Complete Building Method'!$O12&amp;U$90</f>
        <v>HealthOccupancy</v>
      </c>
      <c r="V81" s="31" t="str">
        <f>'Complete Building Method'!$O12&amp;V$90</f>
        <v>HealthReceptacle</v>
      </c>
      <c r="W81" s="31" t="str">
        <f>'Complete Building Method'!$O12&amp;W$90</f>
        <v>HealthServiceHotWater</v>
      </c>
      <c r="X81" s="31" t="str">
        <f>'Complete Building Method'!$O12&amp;X$90</f>
        <v>HealthLights</v>
      </c>
      <c r="Y81" s="31" t="str">
        <f>'Complete Building Method'!$O12&amp;Y$90</f>
        <v>HealthGasEquip</v>
      </c>
      <c r="Z81" s="31" t="str">
        <f>'Complete Building Method'!$O12&amp;Z$90</f>
        <v>HealthRefrigeration</v>
      </c>
      <c r="AA81" s="31" t="str">
        <f>'Complete Building Method'!$O12&amp;AA$90</f>
        <v>HealthInfiltration</v>
      </c>
      <c r="AB81" s="31" t="str">
        <f>'Complete Building Method'!$O12&amp;AB$90</f>
        <v>HealthHVACAvail</v>
      </c>
      <c r="AC81" s="31" t="str">
        <f>'Complete Building Method'!$O12&amp;AC$90</f>
        <v>HealthHtgSetpt</v>
      </c>
      <c r="AD81" s="31" t="str">
        <f>'Complete Building Method'!$O12&amp;AD$90</f>
        <v>HealthClgSetpt</v>
      </c>
      <c r="AE81" s="31" t="str">
        <f>'Complete Building Method'!$O12&amp;AE$90</f>
        <v>HealthElevator</v>
      </c>
      <c r="AF81" s="31" t="str">
        <f>'Complete Building Method'!$O12&amp;AF$90</f>
        <v>HealthEscalator</v>
      </c>
      <c r="AG81" s="31" t="str">
        <f>'Complete Building Method'!$O12&amp;AG$90</f>
        <v>HealthWtrHtrSetpt</v>
      </c>
    </row>
    <row r="82" spans="1:33" ht="15" x14ac:dyDescent="0.2">
      <c r="B82" s="31" t="str">
        <f>TRIM(LEFT('Complete Building Method'!$A13,IF(ISNUMBER(FIND(" (Note",'Complete Building Method'!$A13,1)),FIND(" (Note",'Complete Building Method'!$A13,1),99)))</f>
        <v>Office Building</v>
      </c>
      <c r="C82" s="31">
        <f>'Complete Building Method'!B13</f>
        <v>10</v>
      </c>
      <c r="D82" s="31">
        <f>'Complete Building Method'!C13</f>
        <v>0.5</v>
      </c>
      <c r="E82" s="31">
        <f>'Complete Building Method'!D13</f>
        <v>250</v>
      </c>
      <c r="F82" s="31">
        <f>'Complete Building Method'!E13</f>
        <v>206</v>
      </c>
      <c r="G82" s="31">
        <f>'Complete Building Method'!F13</f>
        <v>1.34</v>
      </c>
      <c r="H82" s="31">
        <f>'Complete Building Method'!G13</f>
        <v>0.159</v>
      </c>
      <c r="I82" s="31">
        <f>'Complete Building Method'!H13</f>
        <v>0.8</v>
      </c>
      <c r="J82" s="31">
        <f>'Complete Building Method'!I13</f>
        <v>0.15</v>
      </c>
      <c r="K82" s="31">
        <f>'Complete Building Method'!J13</f>
        <v>0.15</v>
      </c>
      <c r="L82" s="31">
        <f>'Complete Building Method'!K13</f>
        <v>150</v>
      </c>
      <c r="M82" s="31">
        <f>'Complete Building Method'!L13</f>
        <v>150</v>
      </c>
      <c r="N82" s="31">
        <f>'Complete Building Method'!M13</f>
        <v>0</v>
      </c>
      <c r="O82" s="31">
        <f>'Complete Building Method'!N13</f>
        <v>0</v>
      </c>
      <c r="P82" s="97" t="s">
        <v>140</v>
      </c>
      <c r="Q82" s="97" t="s">
        <v>140</v>
      </c>
      <c r="R82" s="97" t="s">
        <v>140</v>
      </c>
      <c r="S82" s="97" t="s">
        <v>140</v>
      </c>
      <c r="T82" s="31" t="str">
        <f>'Complete Building Method'!O13</f>
        <v>Office</v>
      </c>
      <c r="U82" s="31" t="str">
        <f>'Complete Building Method'!$O13&amp;U$90</f>
        <v>OfficeOccupancy</v>
      </c>
      <c r="V82" s="31" t="str">
        <f>'Complete Building Method'!$O13&amp;V$90</f>
        <v>OfficeReceptacle</v>
      </c>
      <c r="W82" s="31" t="str">
        <f>'Complete Building Method'!$O13&amp;W$90</f>
        <v>OfficeServiceHotWater</v>
      </c>
      <c r="X82" s="31" t="str">
        <f>'Complete Building Method'!$O13&amp;X$90</f>
        <v>OfficeLights</v>
      </c>
      <c r="Y82" s="31" t="str">
        <f>'Complete Building Method'!$O13&amp;Y$90</f>
        <v>OfficeGasEquip</v>
      </c>
      <c r="Z82" s="31" t="str">
        <f>'Complete Building Method'!$O13&amp;Z$90</f>
        <v>OfficeRefrigeration</v>
      </c>
      <c r="AA82" s="31" t="str">
        <f>'Complete Building Method'!$O13&amp;AA$90</f>
        <v>OfficeInfiltration</v>
      </c>
      <c r="AB82" s="31" t="str">
        <f>'Complete Building Method'!$O13&amp;AB$90</f>
        <v>OfficeHVACAvail</v>
      </c>
      <c r="AC82" s="31" t="str">
        <f>'Complete Building Method'!$O13&amp;AC$90</f>
        <v>OfficeHtgSetpt</v>
      </c>
      <c r="AD82" s="31" t="str">
        <f>'Complete Building Method'!$O13&amp;AD$90</f>
        <v>OfficeClgSetpt</v>
      </c>
      <c r="AE82" s="31" t="str">
        <f>'Complete Building Method'!$O13&amp;AE$90</f>
        <v>OfficeElevator</v>
      </c>
      <c r="AF82" s="31" t="str">
        <f>'Complete Building Method'!$O13&amp;AF$90</f>
        <v>OfficeEscalator</v>
      </c>
      <c r="AG82" s="31" t="str">
        <f>'Complete Building Method'!$O13&amp;AG$90</f>
        <v>OfficeWtrHtrSetpt</v>
      </c>
    </row>
    <row r="83" spans="1:33" ht="15" x14ac:dyDescent="0.2">
      <c r="B83" s="31" t="str">
        <f>TRIM(LEFT('Complete Building Method'!$A14,IF(ISNUMBER(FIND(" (Note",'Complete Building Method'!$A14,1)),FIND(" (Note",'Complete Building Method'!$A14,1),99)))</f>
        <v>Parking Garage Building</v>
      </c>
      <c r="C83" s="31">
        <f>'Complete Building Method'!B14</f>
        <v>10</v>
      </c>
      <c r="D83" s="31">
        <f>'Complete Building Method'!C14</f>
        <v>0.5</v>
      </c>
      <c r="E83" s="31">
        <f>'Complete Building Method'!D14</f>
        <v>250</v>
      </c>
      <c r="F83" s="31">
        <f>'Complete Building Method'!E14</f>
        <v>200</v>
      </c>
      <c r="G83" s="31">
        <f>'Complete Building Method'!F14</f>
        <v>0</v>
      </c>
      <c r="H83" s="31">
        <f>'Complete Building Method'!G14</f>
        <v>0</v>
      </c>
      <c r="I83" s="31">
        <f>'Complete Building Method'!H14</f>
        <v>0.2</v>
      </c>
      <c r="J83" s="31">
        <f>'Complete Building Method'!I14</f>
        <v>0.15</v>
      </c>
      <c r="K83" s="31">
        <f>'Complete Building Method'!J14</f>
        <v>0.15</v>
      </c>
      <c r="L83" s="31">
        <f>'Complete Building Method'!K14</f>
        <v>150</v>
      </c>
      <c r="M83" s="31">
        <f>'Complete Building Method'!L14</f>
        <v>150</v>
      </c>
      <c r="N83" s="31">
        <f>'Complete Building Method'!M14</f>
        <v>0</v>
      </c>
      <c r="O83" s="31">
        <f>'Complete Building Method'!N14</f>
        <v>0</v>
      </c>
      <c r="P83" s="97" t="s">
        <v>140</v>
      </c>
      <c r="Q83" s="97" t="s">
        <v>140</v>
      </c>
      <c r="R83" s="97" t="s">
        <v>140</v>
      </c>
      <c r="S83" s="97" t="s">
        <v>140</v>
      </c>
      <c r="T83" s="31" t="str">
        <f>'Complete Building Method'!O14</f>
        <v>Parking</v>
      </c>
      <c r="U83" s="31" t="str">
        <f>'Complete Building Method'!$O14&amp;U$90</f>
        <v>ParkingOccupancy</v>
      </c>
      <c r="V83" s="31" t="str">
        <f>'Complete Building Method'!$O14&amp;V$90</f>
        <v>ParkingReceptacle</v>
      </c>
      <c r="W83" s="31" t="str">
        <f>'Complete Building Method'!$O14&amp;W$90</f>
        <v>ParkingServiceHotWater</v>
      </c>
      <c r="X83" s="31" t="str">
        <f>'Complete Building Method'!$O14&amp;X$90</f>
        <v>ParkingLights</v>
      </c>
      <c r="Y83" s="31" t="str">
        <f>'Complete Building Method'!$O14&amp;Y$90</f>
        <v>ParkingGasEquip</v>
      </c>
      <c r="Z83" s="31" t="str">
        <f>'Complete Building Method'!$O14&amp;Z$90</f>
        <v>ParkingRefrigeration</v>
      </c>
      <c r="AA83" s="31" t="str">
        <f>'Complete Building Method'!$O14&amp;AA$90</f>
        <v>ParkingInfiltration</v>
      </c>
      <c r="AB83" s="31" t="str">
        <f>'Complete Building Method'!$O14&amp;AB$90</f>
        <v>ParkingHVACAvail</v>
      </c>
      <c r="AC83" s="31" t="str">
        <f>'Complete Building Method'!$O14&amp;AC$90</f>
        <v>ParkingHtgSetpt</v>
      </c>
      <c r="AD83" s="31" t="str">
        <f>'Complete Building Method'!$O14&amp;AD$90</f>
        <v>ParkingClgSetpt</v>
      </c>
      <c r="AE83" s="31" t="str">
        <f>'Complete Building Method'!$O14&amp;AE$90</f>
        <v>ParkingElevator</v>
      </c>
      <c r="AF83" s="31" t="str">
        <f>'Complete Building Method'!$O14&amp;AF$90</f>
        <v>ParkingEscalator</v>
      </c>
      <c r="AG83" s="31" t="str">
        <f>'Complete Building Method'!$O14&amp;AG$90</f>
        <v>ParkingWtrHtrSetpt</v>
      </c>
    </row>
    <row r="84" spans="1:33" ht="15" x14ac:dyDescent="0.2">
      <c r="B84" s="31" t="str">
        <f>TRIM(LEFT('Complete Building Method'!$A15,IF(ISNUMBER(FIND(" (Note",'Complete Building Method'!$A15,1)),FIND(" (Note",'Complete Building Method'!$A15,1),99)))</f>
        <v>Religious Facility Building</v>
      </c>
      <c r="C84" s="31">
        <f>'Complete Building Method'!B15</f>
        <v>136</v>
      </c>
      <c r="D84" s="31">
        <f>'Complete Building Method'!C15</f>
        <v>0.5</v>
      </c>
      <c r="E84" s="31">
        <f>'Complete Building Method'!D15</f>
        <v>245</v>
      </c>
      <c r="F84" s="31">
        <f>'Complete Building Method'!E15</f>
        <v>112</v>
      </c>
      <c r="G84" s="31">
        <f>'Complete Building Method'!F15</f>
        <v>0.96</v>
      </c>
      <c r="H84" s="31">
        <f>'Complete Building Method'!G15</f>
        <v>8.5999999999999993E-2</v>
      </c>
      <c r="I84" s="31">
        <f>'Complete Building Method'!H15</f>
        <v>1.6</v>
      </c>
      <c r="J84" s="31">
        <f>'Complete Building Method'!I15</f>
        <v>0.15</v>
      </c>
      <c r="K84" s="31">
        <f>'Complete Building Method'!J15</f>
        <v>1.03</v>
      </c>
      <c r="L84" s="31">
        <f>'Complete Building Method'!K15</f>
        <v>150</v>
      </c>
      <c r="M84" s="31">
        <f>'Complete Building Method'!L15</f>
        <v>150</v>
      </c>
      <c r="N84" s="31">
        <f>'Complete Building Method'!M15</f>
        <v>0.04</v>
      </c>
      <c r="O84" s="31">
        <f>'Complete Building Method'!N15</f>
        <v>0</v>
      </c>
      <c r="P84" s="97" t="s">
        <v>140</v>
      </c>
      <c r="Q84" s="97" t="s">
        <v>140</v>
      </c>
      <c r="R84" s="97" t="s">
        <v>140</v>
      </c>
      <c r="S84" s="97" t="s">
        <v>140</v>
      </c>
      <c r="T84" s="31" t="str">
        <f>'Complete Building Method'!O15</f>
        <v>Assembly</v>
      </c>
      <c r="U84" s="31" t="str">
        <f>'Complete Building Method'!$O15&amp;U$90</f>
        <v>AssemblyOccupancy</v>
      </c>
      <c r="V84" s="31" t="str">
        <f>'Complete Building Method'!$O15&amp;V$90</f>
        <v>AssemblyReceptacle</v>
      </c>
      <c r="W84" s="31" t="str">
        <f>'Complete Building Method'!$O15&amp;W$90</f>
        <v>AssemblyServiceHotWater</v>
      </c>
      <c r="X84" s="31" t="str">
        <f>'Complete Building Method'!$O15&amp;X$90</f>
        <v>AssemblyLights</v>
      </c>
      <c r="Y84" s="31" t="str">
        <f>'Complete Building Method'!$O15&amp;Y$90</f>
        <v>AssemblyGasEquip</v>
      </c>
      <c r="Z84" s="31" t="str">
        <f>'Complete Building Method'!$O15&amp;Z$90</f>
        <v>AssemblyRefrigeration</v>
      </c>
      <c r="AA84" s="31" t="str">
        <f>'Complete Building Method'!$O15&amp;AA$90</f>
        <v>AssemblyInfiltration</v>
      </c>
      <c r="AB84" s="31" t="str">
        <f>'Complete Building Method'!$O15&amp;AB$90</f>
        <v>AssemblyHVACAvail</v>
      </c>
      <c r="AC84" s="31" t="str">
        <f>'Complete Building Method'!$O15&amp;AC$90</f>
        <v>AssemblyHtgSetpt</v>
      </c>
      <c r="AD84" s="31" t="str">
        <f>'Complete Building Method'!$O15&amp;AD$90</f>
        <v>AssemblyClgSetpt</v>
      </c>
      <c r="AE84" s="31" t="str">
        <f>'Complete Building Method'!$O15&amp;AE$90</f>
        <v>AssemblyElevator</v>
      </c>
      <c r="AF84" s="31" t="str">
        <f>'Complete Building Method'!$O15&amp;AF$90</f>
        <v>AssemblyEscalator</v>
      </c>
      <c r="AG84" s="31" t="str">
        <f>'Complete Building Method'!$O15&amp;AG$90</f>
        <v>AssemblyWtrHtrSetpt</v>
      </c>
    </row>
    <row r="85" spans="1:33" ht="15" x14ac:dyDescent="0.2">
      <c r="B85" s="31" t="str">
        <f>TRIM(LEFT('Complete Building Method'!$A16,IF(ISNUMBER(FIND(" (Note",'Complete Building Method'!$A16,1)),FIND(" (Note",'Complete Building Method'!$A16,1),99)))</f>
        <v>Restaurant Building</v>
      </c>
      <c r="C85" s="31">
        <f>'Complete Building Method'!B16</f>
        <v>45</v>
      </c>
      <c r="D85" s="31">
        <f>'Complete Building Method'!C16</f>
        <v>0.5</v>
      </c>
      <c r="E85" s="31">
        <f>'Complete Building Method'!D16</f>
        <v>274</v>
      </c>
      <c r="F85" s="31">
        <f>'Complete Building Method'!E16</f>
        <v>334</v>
      </c>
      <c r="G85" s="31">
        <f>'Complete Building Method'!F16</f>
        <v>0.79</v>
      </c>
      <c r="H85" s="31">
        <f>'Complete Building Method'!G16</f>
        <v>0.54900000000000004</v>
      </c>
      <c r="I85" s="31">
        <f>'Complete Building Method'!H16</f>
        <v>1.2</v>
      </c>
      <c r="J85" s="31">
        <f>'Complete Building Method'!I16</f>
        <v>0.15</v>
      </c>
      <c r="K85" s="31">
        <f>'Complete Building Method'!J16</f>
        <v>0.38</v>
      </c>
      <c r="L85" s="31">
        <f>'Complete Building Method'!K16</f>
        <v>150</v>
      </c>
      <c r="M85" s="31">
        <f>'Complete Building Method'!L16</f>
        <v>150</v>
      </c>
      <c r="N85" s="31">
        <f>'Complete Building Method'!M16</f>
        <v>5.14</v>
      </c>
      <c r="O85" s="31">
        <f>'Complete Building Method'!N16</f>
        <v>0.06</v>
      </c>
      <c r="P85" s="97" t="s">
        <v>140</v>
      </c>
      <c r="Q85" s="97" t="s">
        <v>140</v>
      </c>
      <c r="R85" s="97" t="s">
        <v>140</v>
      </c>
      <c r="S85" s="97" t="s">
        <v>140</v>
      </c>
      <c r="T85" s="31" t="str">
        <f>'Complete Building Method'!O16</f>
        <v>Restaurant</v>
      </c>
      <c r="U85" s="31" t="str">
        <f>'Complete Building Method'!$O16&amp;U$90</f>
        <v>RestaurantOccupancy</v>
      </c>
      <c r="V85" s="31" t="str">
        <f>'Complete Building Method'!$O16&amp;V$90</f>
        <v>RestaurantReceptacle</v>
      </c>
      <c r="W85" s="31" t="str">
        <f>'Complete Building Method'!$O16&amp;W$90</f>
        <v>RestaurantServiceHotWater</v>
      </c>
      <c r="X85" s="31" t="str">
        <f>'Complete Building Method'!$O16&amp;X$90</f>
        <v>RestaurantLights</v>
      </c>
      <c r="Y85" s="31" t="str">
        <f>'Complete Building Method'!$O16&amp;Y$90</f>
        <v>RestaurantGasEquip</v>
      </c>
      <c r="Z85" s="31" t="str">
        <f>'Complete Building Method'!$O16&amp;Z$90</f>
        <v>RestaurantRefrigeration</v>
      </c>
      <c r="AA85" s="31" t="str">
        <f>'Complete Building Method'!$O16&amp;AA$90</f>
        <v>RestaurantInfiltration</v>
      </c>
      <c r="AB85" s="31" t="str">
        <f>'Complete Building Method'!$O16&amp;AB$90</f>
        <v>RestaurantHVACAvail</v>
      </c>
      <c r="AC85" s="31" t="str">
        <f>'Complete Building Method'!$O16&amp;AC$90</f>
        <v>RestaurantHtgSetpt</v>
      </c>
      <c r="AD85" s="31" t="str">
        <f>'Complete Building Method'!$O16&amp;AD$90</f>
        <v>RestaurantClgSetpt</v>
      </c>
      <c r="AE85" s="31" t="str">
        <f>'Complete Building Method'!$O16&amp;AE$90</f>
        <v>RestaurantElevator</v>
      </c>
      <c r="AF85" s="31" t="str">
        <f>'Complete Building Method'!$O16&amp;AF$90</f>
        <v>RestaurantEscalator</v>
      </c>
      <c r="AG85" s="31" t="str">
        <f>'Complete Building Method'!$O16&amp;AG$90</f>
        <v>RestaurantWtrHtrSetpt</v>
      </c>
    </row>
    <row r="86" spans="1:33" ht="15" x14ac:dyDescent="0.2">
      <c r="B86" s="31" t="str">
        <f>TRIM(LEFT('Complete Building Method'!$A17,IF(ISNUMBER(FIND(" (Note",'Complete Building Method'!$A17,1)),FIND(" (Note",'Complete Building Method'!$A17,1),99)))</f>
        <v>School Building</v>
      </c>
      <c r="C86" s="31">
        <f>'Complete Building Method'!B17</f>
        <v>40</v>
      </c>
      <c r="D86" s="31">
        <f>'Complete Building Method'!C17</f>
        <v>0.5</v>
      </c>
      <c r="E86" s="31">
        <f>'Complete Building Method'!D17</f>
        <v>246</v>
      </c>
      <c r="F86" s="31">
        <f>'Complete Building Method'!E17</f>
        <v>171</v>
      </c>
      <c r="G86" s="31">
        <f>'Complete Building Method'!F17</f>
        <v>1</v>
      </c>
      <c r="H86" s="31">
        <f>'Complete Building Method'!G17</f>
        <v>0.16200000000000001</v>
      </c>
      <c r="I86" s="31">
        <f>'Complete Building Method'!H17</f>
        <v>1</v>
      </c>
      <c r="J86" s="31">
        <f>'Complete Building Method'!I17</f>
        <v>0.15</v>
      </c>
      <c r="K86" s="31">
        <f>'Complete Building Method'!J17</f>
        <v>0.32</v>
      </c>
      <c r="L86" s="31">
        <f>'Complete Building Method'!K17</f>
        <v>150</v>
      </c>
      <c r="M86" s="31">
        <f>'Complete Building Method'!L17</f>
        <v>150</v>
      </c>
      <c r="N86" s="31">
        <f>'Complete Building Method'!M17</f>
        <v>0.04</v>
      </c>
      <c r="O86" s="31">
        <f>'Complete Building Method'!N17</f>
        <v>0.03</v>
      </c>
      <c r="P86" s="97" t="s">
        <v>140</v>
      </c>
      <c r="Q86" s="97" t="s">
        <v>140</v>
      </c>
      <c r="R86" s="97" t="s">
        <v>140</v>
      </c>
      <c r="S86" s="97" t="s">
        <v>140</v>
      </c>
      <c r="T86" s="31" t="str">
        <f>'Complete Building Method'!O17</f>
        <v>School</v>
      </c>
      <c r="U86" s="31" t="str">
        <f>'Complete Building Method'!$O17&amp;U$90</f>
        <v>SchoolOccupancy</v>
      </c>
      <c r="V86" s="31" t="str">
        <f>'Complete Building Method'!$O17&amp;V$90</f>
        <v>SchoolReceptacle</v>
      </c>
      <c r="W86" s="31" t="str">
        <f>'Complete Building Method'!$O17&amp;W$90</f>
        <v>SchoolServiceHotWater</v>
      </c>
      <c r="X86" s="31" t="str">
        <f>'Complete Building Method'!$O17&amp;X$90</f>
        <v>SchoolLights</v>
      </c>
      <c r="Y86" s="31" t="str">
        <f>'Complete Building Method'!$O17&amp;Y$90</f>
        <v>SchoolGasEquip</v>
      </c>
      <c r="Z86" s="31" t="str">
        <f>'Complete Building Method'!$O17&amp;Z$90</f>
        <v>SchoolRefrigeration</v>
      </c>
      <c r="AA86" s="31" t="str">
        <f>'Complete Building Method'!$O17&amp;AA$90</f>
        <v>SchoolInfiltration</v>
      </c>
      <c r="AB86" s="31" t="str">
        <f>'Complete Building Method'!$O17&amp;AB$90</f>
        <v>SchoolHVACAvail</v>
      </c>
      <c r="AC86" s="31" t="str">
        <f>'Complete Building Method'!$O17&amp;AC$90</f>
        <v>SchoolHtgSetpt</v>
      </c>
      <c r="AD86" s="31" t="str">
        <f>'Complete Building Method'!$O17&amp;AD$90</f>
        <v>SchoolClgSetpt</v>
      </c>
      <c r="AE86" s="31" t="str">
        <f>'Complete Building Method'!$O17&amp;AE$90</f>
        <v>SchoolElevator</v>
      </c>
      <c r="AF86" s="31" t="str">
        <f>'Complete Building Method'!$O17&amp;AF$90</f>
        <v>SchoolEscalator</v>
      </c>
      <c r="AG86" s="31" t="str">
        <f>'Complete Building Method'!$O17&amp;AG$90</f>
        <v>SchoolWtrHtrSetpt</v>
      </c>
    </row>
    <row r="87" spans="1:33" ht="15" x14ac:dyDescent="0.2">
      <c r="B87" s="31" t="str">
        <f>TRIM(LEFT('Complete Building Method'!$A18,IF(ISNUMBER(FIND(" (Note",'Complete Building Method'!$A18,1)),FIND(" (Note",'Complete Building Method'!$A18,1),99)))</f>
        <v>Theater Building</v>
      </c>
      <c r="C87" s="31">
        <f>'Complete Building Method'!B18</f>
        <v>130</v>
      </c>
      <c r="D87" s="31">
        <f>'Complete Building Method'!C18</f>
        <v>1</v>
      </c>
      <c r="E87" s="31">
        <f>'Complete Building Method'!D18</f>
        <v>268</v>
      </c>
      <c r="F87" s="31">
        <f>'Complete Building Method'!E18</f>
        <v>403</v>
      </c>
      <c r="G87" s="31">
        <f>'Complete Building Method'!F18</f>
        <v>0.54</v>
      </c>
      <c r="H87" s="31">
        <f>'Complete Building Method'!G18</f>
        <v>0.09</v>
      </c>
      <c r="I87" s="31">
        <f>'Complete Building Method'!H18</f>
        <v>1.3</v>
      </c>
      <c r="J87" s="31">
        <f>'Complete Building Method'!I18</f>
        <v>0.15</v>
      </c>
      <c r="K87" s="31">
        <f>'Complete Building Method'!J18</f>
        <v>0.98</v>
      </c>
      <c r="L87" s="31">
        <f>'Complete Building Method'!K18</f>
        <v>150</v>
      </c>
      <c r="M87" s="31">
        <f>'Complete Building Method'!L18</f>
        <v>150</v>
      </c>
      <c r="N87" s="31">
        <f>'Complete Building Method'!M18</f>
        <v>0.04</v>
      </c>
      <c r="O87" s="31">
        <f>'Complete Building Method'!N18</f>
        <v>0</v>
      </c>
      <c r="P87" s="97" t="s">
        <v>140</v>
      </c>
      <c r="Q87" s="97" t="s">
        <v>140</v>
      </c>
      <c r="R87" s="97" t="s">
        <v>140</v>
      </c>
      <c r="S87" s="97" t="s">
        <v>140</v>
      </c>
      <c r="T87" s="31" t="str">
        <f>'Complete Building Method'!O18</f>
        <v>Assembly</v>
      </c>
      <c r="U87" s="31" t="str">
        <f>'Complete Building Method'!$O18&amp;U$90</f>
        <v>AssemblyOccupancy</v>
      </c>
      <c r="V87" s="31" t="str">
        <f>'Complete Building Method'!$O18&amp;V$90</f>
        <v>AssemblyReceptacle</v>
      </c>
      <c r="W87" s="31" t="str">
        <f>'Complete Building Method'!$O18&amp;W$90</f>
        <v>AssemblyServiceHotWater</v>
      </c>
      <c r="X87" s="31" t="str">
        <f>'Complete Building Method'!$O18&amp;X$90</f>
        <v>AssemblyLights</v>
      </c>
      <c r="Y87" s="31" t="str">
        <f>'Complete Building Method'!$O18&amp;Y$90</f>
        <v>AssemblyGasEquip</v>
      </c>
      <c r="Z87" s="31" t="str">
        <f>'Complete Building Method'!$O18&amp;Z$90</f>
        <v>AssemblyRefrigeration</v>
      </c>
      <c r="AA87" s="31" t="str">
        <f>'Complete Building Method'!$O18&amp;AA$90</f>
        <v>AssemblyInfiltration</v>
      </c>
      <c r="AB87" s="31" t="str">
        <f>'Complete Building Method'!$O18&amp;AB$90</f>
        <v>AssemblyHVACAvail</v>
      </c>
      <c r="AC87" s="31" t="str">
        <f>'Complete Building Method'!$O18&amp;AC$90</f>
        <v>AssemblyHtgSetpt</v>
      </c>
      <c r="AD87" s="31" t="str">
        <f>'Complete Building Method'!$O18&amp;AD$90</f>
        <v>AssemblyClgSetpt</v>
      </c>
      <c r="AE87" s="31" t="str">
        <f>'Complete Building Method'!$O18&amp;AE$90</f>
        <v>AssemblyElevator</v>
      </c>
      <c r="AF87" s="31" t="str">
        <f>'Complete Building Method'!$O18&amp;AF$90</f>
        <v>AssemblyEscalator</v>
      </c>
      <c r="AG87" s="31" t="str">
        <f>'Complete Building Method'!$O18&amp;AG$90</f>
        <v>AssemblyWtrHtrSetpt</v>
      </c>
    </row>
    <row r="88" spans="1:33" ht="15" x14ac:dyDescent="0.2">
      <c r="B88" s="31" t="str">
        <f>TRIM(LEFT('Complete Building Method'!$A19,IF(ISNUMBER(FIND(" (Note",'Complete Building Method'!$A19,1)),FIND(" (Note",'Complete Building Method'!$A19,1),99)))</f>
        <v>All Other Buildings</v>
      </c>
      <c r="C88" s="31">
        <f>'Complete Building Method'!B19</f>
        <v>10</v>
      </c>
      <c r="D88" s="31">
        <f>'Complete Building Method'!C19</f>
        <v>0.5</v>
      </c>
      <c r="E88" s="31">
        <f>'Complete Building Method'!D19</f>
        <v>250</v>
      </c>
      <c r="F88" s="31">
        <f>'Complete Building Method'!E19</f>
        <v>200</v>
      </c>
      <c r="G88" s="31">
        <f>'Complete Building Method'!F19</f>
        <v>1</v>
      </c>
      <c r="H88" s="31">
        <f>'Complete Building Method'!G19</f>
        <v>0.18</v>
      </c>
      <c r="I88" s="31">
        <f>'Complete Building Method'!H19</f>
        <v>0.6</v>
      </c>
      <c r="J88" s="31">
        <f>'Complete Building Method'!I19</f>
        <v>0.15</v>
      </c>
      <c r="K88" s="31">
        <f>'Complete Building Method'!J19</f>
        <v>0.15</v>
      </c>
      <c r="L88" s="31">
        <f>'Complete Building Method'!K19</f>
        <v>150</v>
      </c>
      <c r="M88" s="31">
        <f>'Complete Building Method'!L19</f>
        <v>150</v>
      </c>
      <c r="N88" s="31">
        <f>'Complete Building Method'!M19</f>
        <v>0.04</v>
      </c>
      <c r="O88" s="31">
        <f>'Complete Building Method'!N19</f>
        <v>0.03</v>
      </c>
      <c r="P88" s="97" t="s">
        <v>140</v>
      </c>
      <c r="Q88" s="97" t="s">
        <v>140</v>
      </c>
      <c r="R88" s="97" t="s">
        <v>140</v>
      </c>
      <c r="S88" s="97" t="s">
        <v>140</v>
      </c>
      <c r="T88" s="31" t="str">
        <f>'Complete Building Method'!O19</f>
        <v>Office</v>
      </c>
      <c r="U88" s="31" t="str">
        <f>'Complete Building Method'!$O19&amp;U$90</f>
        <v>OfficeOccupancy</v>
      </c>
      <c r="V88" s="31" t="str">
        <f>'Complete Building Method'!$O19&amp;V$90</f>
        <v>OfficeReceptacle</v>
      </c>
      <c r="W88" s="31" t="str">
        <f>'Complete Building Method'!$O19&amp;W$90</f>
        <v>OfficeServiceHotWater</v>
      </c>
      <c r="X88" s="31" t="str">
        <f>'Complete Building Method'!$O19&amp;X$90</f>
        <v>OfficeLights</v>
      </c>
      <c r="Y88" s="31" t="str">
        <f>'Complete Building Method'!$O19&amp;Y$90</f>
        <v>OfficeGasEquip</v>
      </c>
      <c r="Z88" s="31" t="str">
        <f>'Complete Building Method'!$O19&amp;Z$90</f>
        <v>OfficeRefrigeration</v>
      </c>
      <c r="AA88" s="31" t="str">
        <f>'Complete Building Method'!$O19&amp;AA$90</f>
        <v>OfficeInfiltration</v>
      </c>
      <c r="AB88" s="31" t="str">
        <f>'Complete Building Method'!$O19&amp;AB$90</f>
        <v>OfficeHVACAvail</v>
      </c>
      <c r="AC88" s="31" t="str">
        <f>'Complete Building Method'!$O19&amp;AC$90</f>
        <v>OfficeHtgSetpt</v>
      </c>
      <c r="AD88" s="31" t="str">
        <f>'Complete Building Method'!$O19&amp;AD$90</f>
        <v>OfficeClgSetpt</v>
      </c>
      <c r="AE88" s="31" t="str">
        <f>'Complete Building Method'!$O19&amp;AE$90</f>
        <v>OfficeElevator</v>
      </c>
      <c r="AF88" s="31" t="str">
        <f>'Complete Building Method'!$O19&amp;AF$90</f>
        <v>OfficeEscalator</v>
      </c>
      <c r="AG88" s="31" t="str">
        <f>'Complete Building Method'!$O19&amp;AG$90</f>
        <v>OfficeWtrHtrSetpt</v>
      </c>
    </row>
    <row r="89" spans="1:33" x14ac:dyDescent="0.2">
      <c r="A89" s="30" t="s">
        <v>103</v>
      </c>
      <c r="E89" s="98"/>
      <c r="F89" s="98"/>
      <c r="G89" s="98"/>
      <c r="H89" s="98"/>
      <c r="I89" s="98"/>
      <c r="J89" s="98"/>
      <c r="K89" s="98"/>
      <c r="L89" s="98"/>
      <c r="M89" s="98"/>
      <c r="N89" s="98"/>
      <c r="O89" s="98"/>
      <c r="U89" s="98"/>
      <c r="V89" s="98"/>
      <c r="W89" s="98"/>
      <c r="X89" s="98"/>
      <c r="Y89" s="98"/>
      <c r="Z89" s="98"/>
      <c r="AA89" s="98"/>
      <c r="AB89" s="98"/>
      <c r="AC89" s="98"/>
      <c r="AD89" s="98"/>
    </row>
    <row r="90" spans="1:33" x14ac:dyDescent="0.2">
      <c r="A90" s="30" t="s">
        <v>104</v>
      </c>
      <c r="U90" s="31" t="s">
        <v>102</v>
      </c>
      <c r="V90" s="31" t="s">
        <v>80</v>
      </c>
      <c r="W90" s="31" t="s">
        <v>129</v>
      </c>
      <c r="X90" s="31" t="s">
        <v>101</v>
      </c>
      <c r="Y90" s="31" t="s">
        <v>100</v>
      </c>
      <c r="Z90" s="31" t="s">
        <v>99</v>
      </c>
      <c r="AA90" s="31" t="s">
        <v>98</v>
      </c>
      <c r="AB90" s="31" t="s">
        <v>97</v>
      </c>
      <c r="AC90" s="31" t="s">
        <v>303</v>
      </c>
      <c r="AD90" s="31" t="s">
        <v>304</v>
      </c>
      <c r="AE90" s="31" t="s">
        <v>130</v>
      </c>
      <c r="AF90" s="31" t="s">
        <v>135</v>
      </c>
      <c r="AG90" s="31" t="s">
        <v>305</v>
      </c>
    </row>
  </sheetData>
  <conditionalFormatting sqref="A3:AG25 A28:AG45 A26:A27 A46 A61:AG65 A60 A47:AH59">
    <cfRule type="expression" dxfId="75" priority="13">
      <formula>IF($AJ3="X",TRUE,FALSE)</formula>
    </cfRule>
  </conditionalFormatting>
  <conditionalFormatting sqref="AH3:AH25 AH28:AH45 AH61:AH65">
    <cfRule type="expression" dxfId="74" priority="9">
      <formula>IF($AJ3="X",TRUE,FALSE)</formula>
    </cfRule>
  </conditionalFormatting>
  <conditionalFormatting sqref="B26:AG26">
    <cfRule type="expression" dxfId="73" priority="8">
      <formula>IF($AJ26="X",TRUE,FALSE)</formula>
    </cfRule>
  </conditionalFormatting>
  <conditionalFormatting sqref="AH26">
    <cfRule type="expression" dxfId="72" priority="7">
      <formula>IF($AJ26="X",TRUE,FALSE)</formula>
    </cfRule>
  </conditionalFormatting>
  <conditionalFormatting sqref="B27:AG27">
    <cfRule type="expression" dxfId="71" priority="6">
      <formula>IF($AJ27="X",TRUE,FALSE)</formula>
    </cfRule>
  </conditionalFormatting>
  <conditionalFormatting sqref="AH27">
    <cfRule type="expression" dxfId="70" priority="5">
      <formula>IF($AJ27="X",TRUE,FALSE)</formula>
    </cfRule>
  </conditionalFormatting>
  <conditionalFormatting sqref="B46:AG46">
    <cfRule type="expression" dxfId="69" priority="4">
      <formula>IF($AJ46="X",TRUE,FALSE)</formula>
    </cfRule>
  </conditionalFormatting>
  <conditionalFormatting sqref="AH46">
    <cfRule type="expression" dxfId="68" priority="3">
      <formula>IF($AJ46="X",TRUE,FALSE)</formula>
    </cfRule>
  </conditionalFormatting>
  <conditionalFormatting sqref="B60:AG60">
    <cfRule type="expression" dxfId="67" priority="2">
      <formula>IF($AJ60="X",TRUE,FALSE)</formula>
    </cfRule>
  </conditionalFormatting>
  <conditionalFormatting sqref="AH60">
    <cfRule type="expression" dxfId="66" priority="1">
      <formula>IF($AJ60="X",TRUE,FALSE)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45"/>
  <sheetViews>
    <sheetView zoomScale="85" zoomScaleNormal="85" workbookViewId="0">
      <selection activeCell="A19" sqref="A19:B29"/>
    </sheetView>
  </sheetViews>
  <sheetFormatPr defaultColWidth="9.140625" defaultRowHeight="15" x14ac:dyDescent="0.25"/>
  <cols>
    <col min="1" max="1" width="4.85546875" style="18" customWidth="1"/>
    <col min="2" max="2" width="49" style="18" customWidth="1"/>
    <col min="3" max="3" width="36.42578125" style="18" customWidth="1"/>
    <col min="4" max="4" width="32.42578125" style="18" customWidth="1"/>
    <col min="5" max="5" width="30.42578125" style="18" customWidth="1"/>
    <col min="6" max="12" width="36.42578125" style="18" customWidth="1"/>
    <col min="13" max="15" width="28.5703125" style="18" customWidth="1"/>
    <col min="16" max="16384" width="9.140625" style="18"/>
  </cols>
  <sheetData>
    <row r="1" spans="1:15" x14ac:dyDescent="0.25">
      <c r="A1" s="18" t="s">
        <v>273</v>
      </c>
    </row>
    <row r="2" spans="1:15" x14ac:dyDescent="0.25">
      <c r="A2" s="16" t="s">
        <v>276</v>
      </c>
      <c r="C2" s="16"/>
      <c r="D2" s="16"/>
      <c r="E2" s="16"/>
      <c r="F2" s="16"/>
      <c r="G2" s="16"/>
      <c r="H2" s="16"/>
      <c r="I2" s="16"/>
      <c r="J2" s="16"/>
      <c r="K2" s="16"/>
      <c r="L2" s="16"/>
    </row>
    <row r="3" spans="1:15" s="24" customFormat="1" x14ac:dyDescent="0.25">
      <c r="B3" s="25" t="s">
        <v>278</v>
      </c>
      <c r="C3" s="26" t="s">
        <v>121</v>
      </c>
      <c r="D3" s="26" t="s">
        <v>120</v>
      </c>
      <c r="E3" s="26" t="s">
        <v>119</v>
      </c>
      <c r="F3" s="26" t="s">
        <v>277</v>
      </c>
      <c r="G3" s="27" t="s">
        <v>118</v>
      </c>
      <c r="H3" s="27" t="s">
        <v>117</v>
      </c>
      <c r="I3" s="28" t="s">
        <v>116</v>
      </c>
      <c r="J3" s="28" t="s">
        <v>115</v>
      </c>
      <c r="K3" s="28" t="s">
        <v>114</v>
      </c>
      <c r="L3" s="28" t="s">
        <v>113</v>
      </c>
      <c r="M3" s="27" t="s">
        <v>132</v>
      </c>
      <c r="N3" s="27" t="s">
        <v>133</v>
      </c>
      <c r="O3" s="29" t="s">
        <v>138</v>
      </c>
    </row>
    <row r="4" spans="1:15" s="20" customFormat="1" x14ac:dyDescent="0.25">
      <c r="A4" s="20" t="s">
        <v>104</v>
      </c>
      <c r="B4" s="21" t="s">
        <v>269</v>
      </c>
      <c r="C4" s="22" t="s">
        <v>145</v>
      </c>
      <c r="D4" s="22" t="s">
        <v>146</v>
      </c>
      <c r="E4" s="22" t="s">
        <v>147</v>
      </c>
      <c r="F4" s="22" t="s">
        <v>148</v>
      </c>
      <c r="G4" s="22" t="s">
        <v>149</v>
      </c>
      <c r="H4" s="22" t="s">
        <v>109</v>
      </c>
      <c r="I4" s="22" t="s">
        <v>108</v>
      </c>
      <c r="J4" s="22" t="s">
        <v>107</v>
      </c>
      <c r="K4" s="22" t="s">
        <v>106</v>
      </c>
      <c r="L4" s="22" t="s">
        <v>105</v>
      </c>
      <c r="M4" s="23" t="s">
        <v>131</v>
      </c>
      <c r="N4" s="23" t="s">
        <v>134</v>
      </c>
      <c r="O4" s="23" t="s">
        <v>139</v>
      </c>
    </row>
    <row r="5" spans="1:15" x14ac:dyDescent="0.25">
      <c r="B5" s="18" t="s">
        <v>57</v>
      </c>
      <c r="C5" s="18" t="s">
        <v>150</v>
      </c>
      <c r="D5" s="18" t="s">
        <v>151</v>
      </c>
      <c r="E5" s="18" t="s">
        <v>210</v>
      </c>
      <c r="F5" s="18" t="s">
        <v>152</v>
      </c>
      <c r="G5" s="18" t="s">
        <v>211</v>
      </c>
      <c r="H5" s="18" t="s">
        <v>153</v>
      </c>
      <c r="I5" s="18" t="s">
        <v>154</v>
      </c>
      <c r="J5" s="18" t="s">
        <v>212</v>
      </c>
      <c r="K5" s="18" t="s">
        <v>306</v>
      </c>
      <c r="L5" s="18" t="s">
        <v>307</v>
      </c>
      <c r="M5" s="18" t="s">
        <v>213</v>
      </c>
      <c r="N5" s="18" t="s">
        <v>214</v>
      </c>
      <c r="O5" s="18" t="s">
        <v>308</v>
      </c>
    </row>
    <row r="6" spans="1:15" x14ac:dyDescent="0.25">
      <c r="B6" s="18" t="s">
        <v>88</v>
      </c>
      <c r="C6" s="18" t="s">
        <v>155</v>
      </c>
      <c r="D6" s="18" t="s">
        <v>156</v>
      </c>
      <c r="E6" s="18" t="s">
        <v>225</v>
      </c>
      <c r="F6" s="18" t="s">
        <v>157</v>
      </c>
      <c r="G6" s="18" t="s">
        <v>226</v>
      </c>
      <c r="H6" s="18" t="s">
        <v>158</v>
      </c>
      <c r="I6" s="18" t="s">
        <v>159</v>
      </c>
      <c r="J6" s="18" t="s">
        <v>227</v>
      </c>
      <c r="K6" s="18" t="s">
        <v>309</v>
      </c>
      <c r="L6" s="18" t="s">
        <v>310</v>
      </c>
      <c r="M6" s="18" t="s">
        <v>228</v>
      </c>
      <c r="N6" s="18" t="s">
        <v>229</v>
      </c>
      <c r="O6" s="18" t="s">
        <v>311</v>
      </c>
    </row>
    <row r="7" spans="1:15" x14ac:dyDescent="0.25">
      <c r="B7" s="18" t="s">
        <v>61</v>
      </c>
      <c r="C7" s="18" t="s">
        <v>160</v>
      </c>
      <c r="D7" s="18" t="s">
        <v>161</v>
      </c>
      <c r="E7" s="18" t="s">
        <v>244</v>
      </c>
      <c r="F7" s="18" t="s">
        <v>162</v>
      </c>
      <c r="G7" s="18" t="s">
        <v>245</v>
      </c>
      <c r="H7" s="18" t="s">
        <v>163</v>
      </c>
      <c r="I7" s="18" t="s">
        <v>164</v>
      </c>
      <c r="J7" s="18" t="s">
        <v>246</v>
      </c>
      <c r="K7" s="18" t="s">
        <v>312</v>
      </c>
      <c r="L7" s="18" t="s">
        <v>313</v>
      </c>
      <c r="M7" s="18" t="s">
        <v>247</v>
      </c>
      <c r="N7" s="18" t="s">
        <v>248</v>
      </c>
      <c r="O7" s="18" t="s">
        <v>314</v>
      </c>
    </row>
    <row r="8" spans="1:15" x14ac:dyDescent="0.25">
      <c r="B8" s="18" t="s">
        <v>92</v>
      </c>
      <c r="C8" s="17" t="s">
        <v>342</v>
      </c>
      <c r="D8" s="17" t="s">
        <v>343</v>
      </c>
      <c r="E8" s="17" t="s">
        <v>344</v>
      </c>
      <c r="F8" s="17" t="s">
        <v>345</v>
      </c>
      <c r="G8" s="17" t="s">
        <v>346</v>
      </c>
      <c r="H8" s="17" t="s">
        <v>347</v>
      </c>
      <c r="I8" s="17" t="s">
        <v>348</v>
      </c>
      <c r="J8" s="17" t="s">
        <v>349</v>
      </c>
      <c r="K8" s="17" t="s">
        <v>350</v>
      </c>
      <c r="L8" s="17" t="s">
        <v>351</v>
      </c>
      <c r="M8" s="17" t="s">
        <v>352</v>
      </c>
      <c r="N8" s="18" t="s">
        <v>353</v>
      </c>
      <c r="O8" s="18" t="s">
        <v>354</v>
      </c>
    </row>
    <row r="9" spans="1:15" x14ac:dyDescent="0.25">
      <c r="B9" s="18" t="s">
        <v>89</v>
      </c>
      <c r="C9" s="18" t="s">
        <v>165</v>
      </c>
      <c r="D9" s="18" t="s">
        <v>166</v>
      </c>
      <c r="E9" s="18" t="s">
        <v>234</v>
      </c>
      <c r="F9" s="18" t="s">
        <v>167</v>
      </c>
      <c r="G9" s="18" t="s">
        <v>235</v>
      </c>
      <c r="H9" s="18" t="s">
        <v>168</v>
      </c>
      <c r="I9" s="18" t="s">
        <v>169</v>
      </c>
      <c r="J9" s="18" t="s">
        <v>236</v>
      </c>
      <c r="K9" s="18" t="s">
        <v>315</v>
      </c>
      <c r="L9" s="18" t="s">
        <v>316</v>
      </c>
      <c r="M9" s="18" t="s">
        <v>237</v>
      </c>
      <c r="N9" s="18" t="s">
        <v>238</v>
      </c>
      <c r="O9" s="18" t="s">
        <v>317</v>
      </c>
    </row>
    <row r="10" spans="1:15" x14ac:dyDescent="0.25">
      <c r="B10" s="18" t="s">
        <v>60</v>
      </c>
      <c r="C10" s="18" t="s">
        <v>170</v>
      </c>
      <c r="D10" s="18" t="s">
        <v>171</v>
      </c>
      <c r="E10" s="18" t="s">
        <v>230</v>
      </c>
      <c r="F10" s="18" t="s">
        <v>172</v>
      </c>
      <c r="G10" s="18" t="s">
        <v>231</v>
      </c>
      <c r="H10" s="18" t="s">
        <v>173</v>
      </c>
      <c r="I10" s="18" t="s">
        <v>174</v>
      </c>
      <c r="J10" s="18" t="s">
        <v>232</v>
      </c>
      <c r="K10" s="18" t="s">
        <v>318</v>
      </c>
      <c r="L10" s="18" t="s">
        <v>319</v>
      </c>
      <c r="M10" s="18" t="s">
        <v>136</v>
      </c>
      <c r="N10" s="18" t="s">
        <v>233</v>
      </c>
      <c r="O10" s="18" t="s">
        <v>320</v>
      </c>
    </row>
    <row r="11" spans="1:15" x14ac:dyDescent="0.25">
      <c r="B11" s="18" t="s">
        <v>62</v>
      </c>
      <c r="C11" s="18" t="s">
        <v>175</v>
      </c>
      <c r="D11" s="18" t="s">
        <v>176</v>
      </c>
      <c r="E11" s="18" t="s">
        <v>249</v>
      </c>
      <c r="F11" s="18" t="s">
        <v>177</v>
      </c>
      <c r="G11" s="18" t="s">
        <v>250</v>
      </c>
      <c r="H11" s="18" t="s">
        <v>178</v>
      </c>
      <c r="I11" s="18" t="s">
        <v>179</v>
      </c>
      <c r="J11" s="18" t="s">
        <v>251</v>
      </c>
      <c r="K11" s="18" t="s">
        <v>321</v>
      </c>
      <c r="L11" s="18" t="s">
        <v>322</v>
      </c>
      <c r="M11" s="18" t="s">
        <v>252</v>
      </c>
      <c r="N11" s="18" t="s">
        <v>253</v>
      </c>
      <c r="O11" s="18" t="s">
        <v>323</v>
      </c>
    </row>
    <row r="12" spans="1:15" x14ac:dyDescent="0.25">
      <c r="B12" s="18" t="s">
        <v>90</v>
      </c>
      <c r="C12" s="17" t="s">
        <v>185</v>
      </c>
      <c r="D12" s="17" t="s">
        <v>186</v>
      </c>
      <c r="E12" s="17" t="s">
        <v>259</v>
      </c>
      <c r="F12" s="17" t="s">
        <v>187</v>
      </c>
      <c r="G12" s="17" t="s">
        <v>260</v>
      </c>
      <c r="H12" s="17" t="s">
        <v>188</v>
      </c>
      <c r="I12" s="17" t="s">
        <v>189</v>
      </c>
      <c r="J12" s="17" t="s">
        <v>261</v>
      </c>
      <c r="K12" s="17" t="s">
        <v>324</v>
      </c>
      <c r="L12" s="17" t="s">
        <v>325</v>
      </c>
      <c r="M12" s="18" t="s">
        <v>262</v>
      </c>
      <c r="N12" s="18" t="s">
        <v>263</v>
      </c>
      <c r="O12" s="18" t="s">
        <v>326</v>
      </c>
    </row>
    <row r="13" spans="1:15" x14ac:dyDescent="0.25">
      <c r="B13" s="18" t="s">
        <v>91</v>
      </c>
      <c r="C13" s="17" t="s">
        <v>180</v>
      </c>
      <c r="D13" s="17" t="s">
        <v>181</v>
      </c>
      <c r="E13" s="17" t="s">
        <v>264</v>
      </c>
      <c r="F13" s="17" t="s">
        <v>182</v>
      </c>
      <c r="G13" s="17" t="s">
        <v>265</v>
      </c>
      <c r="H13" s="17" t="s">
        <v>183</v>
      </c>
      <c r="I13" s="17" t="s">
        <v>184</v>
      </c>
      <c r="J13" s="17" t="s">
        <v>266</v>
      </c>
      <c r="K13" s="17" t="s">
        <v>327</v>
      </c>
      <c r="L13" s="17" t="s">
        <v>328</v>
      </c>
      <c r="M13" s="18" t="s">
        <v>267</v>
      </c>
      <c r="N13" s="18" t="s">
        <v>268</v>
      </c>
      <c r="O13" s="18" t="s">
        <v>329</v>
      </c>
    </row>
    <row r="14" spans="1:15" x14ac:dyDescent="0.25">
      <c r="B14" s="18" t="s">
        <v>63</v>
      </c>
      <c r="C14" s="18" t="s">
        <v>190</v>
      </c>
      <c r="D14" s="18" t="s">
        <v>191</v>
      </c>
      <c r="E14" s="18" t="s">
        <v>254</v>
      </c>
      <c r="F14" s="18" t="s">
        <v>192</v>
      </c>
      <c r="G14" s="18" t="s">
        <v>255</v>
      </c>
      <c r="H14" s="18" t="s">
        <v>193</v>
      </c>
      <c r="I14" s="18" t="s">
        <v>194</v>
      </c>
      <c r="J14" s="18" t="s">
        <v>256</v>
      </c>
      <c r="K14" s="18" t="s">
        <v>330</v>
      </c>
      <c r="L14" s="18" t="s">
        <v>331</v>
      </c>
      <c r="M14" s="18" t="s">
        <v>257</v>
      </c>
      <c r="N14" s="18" t="s">
        <v>258</v>
      </c>
      <c r="O14" s="18" t="s">
        <v>332</v>
      </c>
    </row>
    <row r="15" spans="1:15" x14ac:dyDescent="0.25">
      <c r="B15" s="18" t="s">
        <v>64</v>
      </c>
      <c r="C15" s="18" t="s">
        <v>195</v>
      </c>
      <c r="D15" s="18" t="s">
        <v>196</v>
      </c>
      <c r="E15" s="18" t="s">
        <v>239</v>
      </c>
      <c r="F15" s="18" t="s">
        <v>197</v>
      </c>
      <c r="G15" s="18" t="s">
        <v>240</v>
      </c>
      <c r="H15" s="18" t="s">
        <v>198</v>
      </c>
      <c r="I15" s="18" t="s">
        <v>199</v>
      </c>
      <c r="J15" s="18" t="s">
        <v>241</v>
      </c>
      <c r="K15" s="18" t="s">
        <v>333</v>
      </c>
      <c r="L15" s="18" t="s">
        <v>334</v>
      </c>
      <c r="M15" s="18" t="s">
        <v>242</v>
      </c>
      <c r="N15" s="18" t="s">
        <v>243</v>
      </c>
      <c r="O15" s="18" t="s">
        <v>335</v>
      </c>
    </row>
    <row r="16" spans="1:15" x14ac:dyDescent="0.25">
      <c r="B16" s="18" t="s">
        <v>58</v>
      </c>
      <c r="C16" s="18" t="s">
        <v>200</v>
      </c>
      <c r="D16" s="18" t="s">
        <v>201</v>
      </c>
      <c r="E16" s="18" t="s">
        <v>215</v>
      </c>
      <c r="F16" s="18" t="s">
        <v>202</v>
      </c>
      <c r="G16" s="18" t="s">
        <v>216</v>
      </c>
      <c r="H16" s="18" t="s">
        <v>203</v>
      </c>
      <c r="I16" s="18" t="s">
        <v>204</v>
      </c>
      <c r="J16" s="18" t="s">
        <v>217</v>
      </c>
      <c r="K16" s="18" t="s">
        <v>336</v>
      </c>
      <c r="L16" s="18" t="s">
        <v>337</v>
      </c>
      <c r="M16" s="18" t="s">
        <v>218</v>
      </c>
      <c r="N16" s="18" t="s">
        <v>219</v>
      </c>
      <c r="O16" s="18" t="s">
        <v>338</v>
      </c>
    </row>
    <row r="17" spans="1:15" x14ac:dyDescent="0.25">
      <c r="B17" s="18" t="s">
        <v>59</v>
      </c>
      <c r="C17" s="18" t="s">
        <v>205</v>
      </c>
      <c r="D17" s="18" t="s">
        <v>206</v>
      </c>
      <c r="E17" s="18" t="s">
        <v>220</v>
      </c>
      <c r="F17" s="18" t="s">
        <v>207</v>
      </c>
      <c r="G17" s="18" t="s">
        <v>221</v>
      </c>
      <c r="H17" s="18" t="s">
        <v>208</v>
      </c>
      <c r="I17" s="18" t="s">
        <v>209</v>
      </c>
      <c r="J17" s="18" t="s">
        <v>222</v>
      </c>
      <c r="K17" s="18" t="s">
        <v>339</v>
      </c>
      <c r="L17" s="18" t="s">
        <v>340</v>
      </c>
      <c r="M17" s="18" t="s">
        <v>223</v>
      </c>
      <c r="N17" s="18" t="s">
        <v>224</v>
      </c>
      <c r="O17" s="18" t="s">
        <v>341</v>
      </c>
    </row>
    <row r="18" spans="1:15" x14ac:dyDescent="0.25">
      <c r="A18" s="18" t="s">
        <v>103</v>
      </c>
      <c r="B18" s="17"/>
    </row>
    <row r="19" spans="1:15" x14ac:dyDescent="0.25">
      <c r="A19" s="80"/>
      <c r="B19" s="17"/>
    </row>
    <row r="20" spans="1:15" x14ac:dyDescent="0.25">
      <c r="A20" s="80"/>
      <c r="B20" s="25"/>
    </row>
    <row r="21" spans="1:15" x14ac:dyDescent="0.25">
      <c r="A21" s="80"/>
      <c r="B21" s="21"/>
    </row>
    <row r="22" spans="1:15" x14ac:dyDescent="0.25">
      <c r="A22" s="80"/>
      <c r="B22" s="80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</row>
    <row r="23" spans="1:15" x14ac:dyDescent="0.25">
      <c r="A23" s="80"/>
      <c r="B23" s="80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</row>
    <row r="24" spans="1:15" x14ac:dyDescent="0.25">
      <c r="A24" s="80"/>
      <c r="B24" s="80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</row>
    <row r="25" spans="1:15" x14ac:dyDescent="0.25">
      <c r="A25" s="80"/>
      <c r="B25" s="80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</row>
    <row r="26" spans="1:15" x14ac:dyDescent="0.25">
      <c r="B26" s="17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</row>
    <row r="27" spans="1:15" x14ac:dyDescent="0.25">
      <c r="B27" s="17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</row>
    <row r="28" spans="1:15" x14ac:dyDescent="0.25">
      <c r="B28" s="17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</row>
    <row r="29" spans="1:15" x14ac:dyDescent="0.25">
      <c r="B29" s="17"/>
    </row>
    <row r="30" spans="1:15" x14ac:dyDescent="0.25">
      <c r="B30" s="17"/>
    </row>
    <row r="31" spans="1:15" x14ac:dyDescent="0.25">
      <c r="B31" s="17"/>
    </row>
    <row r="32" spans="1:15" x14ac:dyDescent="0.25">
      <c r="B32" s="17"/>
    </row>
    <row r="33" spans="2:2" x14ac:dyDescent="0.25">
      <c r="B33" s="17"/>
    </row>
    <row r="34" spans="2:2" x14ac:dyDescent="0.25">
      <c r="B34" s="17"/>
    </row>
    <row r="35" spans="2:2" x14ac:dyDescent="0.25">
      <c r="B35" s="17"/>
    </row>
    <row r="36" spans="2:2" x14ac:dyDescent="0.25">
      <c r="B36" s="17"/>
    </row>
    <row r="37" spans="2:2" x14ac:dyDescent="0.25">
      <c r="B37" s="17"/>
    </row>
    <row r="38" spans="2:2" x14ac:dyDescent="0.25">
      <c r="B38" s="17"/>
    </row>
    <row r="39" spans="2:2" x14ac:dyDescent="0.25">
      <c r="B39" s="17"/>
    </row>
    <row r="40" spans="2:2" x14ac:dyDescent="0.25">
      <c r="B40" s="17"/>
    </row>
    <row r="41" spans="2:2" x14ac:dyDescent="0.25">
      <c r="B41" s="17"/>
    </row>
    <row r="42" spans="2:2" x14ac:dyDescent="0.25">
      <c r="B42" s="17"/>
    </row>
    <row r="43" spans="2:2" x14ac:dyDescent="0.25">
      <c r="B43" s="17"/>
    </row>
    <row r="44" spans="2:2" x14ac:dyDescent="0.25">
      <c r="B44" s="17"/>
    </row>
    <row r="45" spans="2:2" x14ac:dyDescent="0.25">
      <c r="B45" s="1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M76"/>
  <sheetViews>
    <sheetView workbookViewId="0">
      <selection activeCell="B1" sqref="B1"/>
    </sheetView>
  </sheetViews>
  <sheetFormatPr defaultRowHeight="12.75" x14ac:dyDescent="0.2"/>
  <cols>
    <col min="5" max="5" width="27.140625" customWidth="1"/>
  </cols>
  <sheetData>
    <row r="2" spans="2:13" ht="13.5" thickBot="1" x14ac:dyDescent="0.25"/>
    <row r="3" spans="2:13" ht="33.75" customHeight="1" x14ac:dyDescent="0.2">
      <c r="B3" s="137"/>
      <c r="C3" s="139" t="s">
        <v>102</v>
      </c>
      <c r="D3" s="139"/>
      <c r="E3" s="139" t="s">
        <v>363</v>
      </c>
      <c r="F3" s="141" t="s">
        <v>364</v>
      </c>
      <c r="G3" s="141"/>
      <c r="H3" s="36" t="s">
        <v>365</v>
      </c>
      <c r="I3" s="141" t="s">
        <v>366</v>
      </c>
      <c r="J3" s="141" t="s">
        <v>367</v>
      </c>
    </row>
    <row r="4" spans="2:13" ht="23.25" thickBot="1" x14ac:dyDescent="0.25">
      <c r="B4" s="138"/>
      <c r="C4" s="140"/>
      <c r="D4" s="140"/>
      <c r="E4" s="140"/>
      <c r="F4" s="142"/>
      <c r="G4" s="142"/>
      <c r="H4" s="37" t="s">
        <v>368</v>
      </c>
      <c r="I4" s="142"/>
      <c r="J4" s="142"/>
      <c r="M4" s="2" t="s">
        <v>495</v>
      </c>
    </row>
    <row r="5" spans="2:13" ht="13.5" thickBot="1" x14ac:dyDescent="0.25">
      <c r="B5" s="38" t="s">
        <v>369</v>
      </c>
      <c r="C5" s="133" t="s">
        <v>370</v>
      </c>
      <c r="D5" s="133"/>
      <c r="E5" s="133"/>
      <c r="F5" s="134">
        <v>500</v>
      </c>
      <c r="G5" s="134"/>
      <c r="H5" s="39">
        <f>1000/F5</f>
        <v>2</v>
      </c>
      <c r="I5" s="40">
        <f>+(H5/1000/2)*15</f>
        <v>1.4999999999999999E-2</v>
      </c>
      <c r="J5" s="40">
        <v>0.15</v>
      </c>
    </row>
    <row r="6" spans="2:13" ht="15.75" thickBot="1" x14ac:dyDescent="0.25">
      <c r="B6" s="38" t="s">
        <v>371</v>
      </c>
      <c r="C6" s="133" t="s">
        <v>372</v>
      </c>
      <c r="D6" s="133"/>
      <c r="E6" s="133"/>
      <c r="F6" s="134" t="s">
        <v>373</v>
      </c>
      <c r="G6" s="134"/>
      <c r="H6" s="39"/>
      <c r="I6" s="40"/>
      <c r="J6" s="40">
        <v>0.15</v>
      </c>
      <c r="M6" s="45" t="s">
        <v>487</v>
      </c>
    </row>
    <row r="7" spans="2:13" ht="15.75" thickBot="1" x14ac:dyDescent="0.25">
      <c r="B7" s="38" t="s">
        <v>374</v>
      </c>
      <c r="C7" s="133" t="s">
        <v>375</v>
      </c>
      <c r="D7" s="133"/>
      <c r="E7" s="133"/>
      <c r="F7" s="134"/>
      <c r="G7" s="134"/>
      <c r="H7" s="39"/>
      <c r="I7" s="40"/>
      <c r="J7" s="40"/>
      <c r="M7" s="45" t="s">
        <v>488</v>
      </c>
    </row>
    <row r="8" spans="2:13" ht="15.75" thickBot="1" x14ac:dyDescent="0.25">
      <c r="B8" s="38"/>
      <c r="C8" s="41"/>
      <c r="D8" s="133" t="s">
        <v>376</v>
      </c>
      <c r="E8" s="133"/>
      <c r="F8" s="134" t="s">
        <v>373</v>
      </c>
      <c r="G8" s="134"/>
      <c r="H8" s="39"/>
      <c r="I8" s="40"/>
      <c r="J8" s="40">
        <v>0.15</v>
      </c>
      <c r="M8" s="45" t="s">
        <v>489</v>
      </c>
    </row>
    <row r="9" spans="2:13" ht="15.75" thickBot="1" x14ac:dyDescent="0.25">
      <c r="B9" s="38"/>
      <c r="C9" s="41"/>
      <c r="D9" s="133" t="s">
        <v>377</v>
      </c>
      <c r="E9" s="133"/>
      <c r="F9" s="134" t="s">
        <v>378</v>
      </c>
      <c r="G9" s="134"/>
      <c r="H9" s="39"/>
      <c r="I9" s="40"/>
      <c r="J9" s="40">
        <v>0.15</v>
      </c>
      <c r="M9" s="45" t="s">
        <v>490</v>
      </c>
    </row>
    <row r="10" spans="2:13" ht="15.75" thickBot="1" x14ac:dyDescent="0.25">
      <c r="B10" s="38"/>
      <c r="C10" s="41"/>
      <c r="D10" s="133" t="s">
        <v>379</v>
      </c>
      <c r="E10" s="133"/>
      <c r="F10" s="134">
        <v>7</v>
      </c>
      <c r="G10" s="134"/>
      <c r="H10" s="39">
        <f>1000/F10</f>
        <v>142.85714285714286</v>
      </c>
      <c r="I10" s="40">
        <f>+(H10/1000/2)*15</f>
        <v>1.0714285714285714</v>
      </c>
      <c r="J10" s="40">
        <v>0.15</v>
      </c>
      <c r="M10" s="45" t="s">
        <v>496</v>
      </c>
    </row>
    <row r="11" spans="2:13" ht="15.75" thickBot="1" x14ac:dyDescent="0.25">
      <c r="B11" s="38"/>
      <c r="C11" s="41"/>
      <c r="D11" s="133" t="s">
        <v>380</v>
      </c>
      <c r="E11" s="133"/>
      <c r="F11" s="134">
        <v>5</v>
      </c>
      <c r="G11" s="134"/>
      <c r="H11" s="39">
        <f>1000/F11</f>
        <v>200</v>
      </c>
      <c r="I11" s="40">
        <f>+(H11/1000/2)*15</f>
        <v>1.5</v>
      </c>
      <c r="J11" s="40">
        <v>1.1499999999999999</v>
      </c>
      <c r="M11" s="45" t="s">
        <v>491</v>
      </c>
    </row>
    <row r="12" spans="2:13" ht="15.75" thickBot="1" x14ac:dyDescent="0.25">
      <c r="B12" s="38"/>
      <c r="C12" s="41"/>
      <c r="D12" s="133" t="s">
        <v>362</v>
      </c>
      <c r="E12" s="133"/>
      <c r="F12" s="134">
        <v>15</v>
      </c>
      <c r="G12" s="134"/>
      <c r="H12" s="39">
        <f>1000/F12</f>
        <v>66.666666666666671</v>
      </c>
      <c r="I12" s="40">
        <f>+(H12/1000/2)*15</f>
        <v>0.5</v>
      </c>
      <c r="J12" s="40">
        <v>2.15</v>
      </c>
      <c r="M12" s="45" t="s">
        <v>492</v>
      </c>
    </row>
    <row r="13" spans="2:13" ht="15.75" thickBot="1" x14ac:dyDescent="0.25">
      <c r="B13" s="38"/>
      <c r="C13" s="41"/>
      <c r="D13" s="133" t="s">
        <v>381</v>
      </c>
      <c r="E13" s="133"/>
      <c r="F13" s="134">
        <v>7</v>
      </c>
      <c r="G13" s="134"/>
      <c r="H13" s="39">
        <f>1000/F13</f>
        <v>142.85714285714286</v>
      </c>
      <c r="I13" s="40">
        <f>+(H13/1000/2)*15</f>
        <v>1.0714285714285714</v>
      </c>
      <c r="J13" s="40">
        <v>3.15</v>
      </c>
      <c r="M13" s="45" t="s">
        <v>493</v>
      </c>
    </row>
    <row r="14" spans="2:13" ht="15.75" thickBot="1" x14ac:dyDescent="0.25">
      <c r="B14" s="38"/>
      <c r="C14" s="41"/>
      <c r="D14" s="133" t="s">
        <v>382</v>
      </c>
      <c r="E14" s="133"/>
      <c r="F14" s="134">
        <v>15</v>
      </c>
      <c r="G14" s="134"/>
      <c r="H14" s="39">
        <f>1000/F14</f>
        <v>66.666666666666671</v>
      </c>
      <c r="I14" s="40">
        <f>+(H14/1000/2)*15</f>
        <v>0.5</v>
      </c>
      <c r="J14" s="40">
        <v>4.1500000000000004</v>
      </c>
      <c r="M14" s="45" t="s">
        <v>494</v>
      </c>
    </row>
    <row r="15" spans="2:13" ht="13.5" thickBot="1" x14ac:dyDescent="0.25">
      <c r="B15" s="38"/>
      <c r="C15" s="41"/>
      <c r="D15" s="133" t="s">
        <v>383</v>
      </c>
      <c r="E15" s="133"/>
      <c r="F15" s="134" t="s">
        <v>373</v>
      </c>
      <c r="G15" s="134"/>
      <c r="H15" s="39"/>
      <c r="I15" s="40"/>
      <c r="J15" s="40">
        <v>0.15</v>
      </c>
    </row>
    <row r="16" spans="2:13" ht="13.5" thickBot="1" x14ac:dyDescent="0.25">
      <c r="B16" s="38"/>
      <c r="C16" s="41"/>
      <c r="D16" s="133" t="s">
        <v>384</v>
      </c>
      <c r="E16" s="133"/>
      <c r="F16" s="134" t="s">
        <v>373</v>
      </c>
      <c r="G16" s="134"/>
      <c r="H16" s="39"/>
      <c r="I16" s="40"/>
      <c r="J16" s="40">
        <v>0.15</v>
      </c>
    </row>
    <row r="17" spans="2:10" ht="13.5" thickBot="1" x14ac:dyDescent="0.25">
      <c r="B17" s="38"/>
      <c r="C17" s="41"/>
      <c r="D17" s="133" t="s">
        <v>385</v>
      </c>
      <c r="E17" s="133"/>
      <c r="F17" s="134">
        <v>15</v>
      </c>
      <c r="G17" s="134"/>
      <c r="H17" s="39">
        <f t="shared" ref="H17:H40" si="0">1000/F17</f>
        <v>66.666666666666671</v>
      </c>
      <c r="I17" s="40">
        <f t="shared" ref="I17:I40" si="1">+(H17/1000/2)*15</f>
        <v>0.5</v>
      </c>
      <c r="J17" s="40">
        <v>4.1500000000000004</v>
      </c>
    </row>
    <row r="18" spans="2:10" ht="13.5" thickBot="1" x14ac:dyDescent="0.25">
      <c r="B18" s="38" t="s">
        <v>386</v>
      </c>
      <c r="C18" s="133" t="s">
        <v>387</v>
      </c>
      <c r="D18" s="133"/>
      <c r="E18" s="133"/>
      <c r="F18" s="134">
        <v>15</v>
      </c>
      <c r="G18" s="134"/>
      <c r="H18" s="39">
        <f t="shared" si="0"/>
        <v>66.666666666666671</v>
      </c>
      <c r="I18" s="40">
        <f t="shared" si="1"/>
        <v>0.5</v>
      </c>
      <c r="J18" s="40">
        <v>4.1500000000000004</v>
      </c>
    </row>
    <row r="19" spans="2:10" ht="13.5" thickBot="1" x14ac:dyDescent="0.25">
      <c r="B19" s="38"/>
      <c r="C19" s="41"/>
      <c r="D19" s="133" t="s">
        <v>388</v>
      </c>
      <c r="E19" s="133"/>
      <c r="F19" s="134">
        <v>15</v>
      </c>
      <c r="G19" s="134"/>
      <c r="H19" s="39">
        <f t="shared" si="0"/>
        <v>66.666666666666671</v>
      </c>
      <c r="I19" s="40">
        <f t="shared" si="1"/>
        <v>0.5</v>
      </c>
      <c r="J19" s="40">
        <v>4.1500000000000004</v>
      </c>
    </row>
    <row r="20" spans="2:10" ht="13.5" thickBot="1" x14ac:dyDescent="0.25">
      <c r="B20" s="38"/>
      <c r="C20" s="41"/>
      <c r="D20" s="133" t="s">
        <v>389</v>
      </c>
      <c r="E20" s="133"/>
      <c r="F20" s="134">
        <v>15</v>
      </c>
      <c r="G20" s="134"/>
      <c r="H20" s="39">
        <f t="shared" si="0"/>
        <v>66.666666666666671</v>
      </c>
      <c r="I20" s="40">
        <f t="shared" si="1"/>
        <v>0.5</v>
      </c>
      <c r="J20" s="40">
        <v>4.1500000000000004</v>
      </c>
    </row>
    <row r="21" spans="2:10" ht="13.5" thickBot="1" x14ac:dyDescent="0.25">
      <c r="B21" s="38"/>
      <c r="C21" s="41"/>
      <c r="D21" s="133" t="s">
        <v>390</v>
      </c>
      <c r="E21" s="133"/>
      <c r="F21" s="134">
        <v>15</v>
      </c>
      <c r="G21" s="134"/>
      <c r="H21" s="39">
        <f t="shared" si="0"/>
        <v>66.666666666666671</v>
      </c>
      <c r="I21" s="40">
        <f t="shared" si="1"/>
        <v>0.5</v>
      </c>
      <c r="J21" s="40">
        <v>4.1500000000000004</v>
      </c>
    </row>
    <row r="22" spans="2:10" ht="13.5" thickBot="1" x14ac:dyDescent="0.25">
      <c r="B22" s="38"/>
      <c r="C22" s="41"/>
      <c r="D22" s="133" t="s">
        <v>391</v>
      </c>
      <c r="E22" s="133"/>
      <c r="F22" s="134">
        <v>15</v>
      </c>
      <c r="G22" s="134"/>
      <c r="H22" s="39">
        <f t="shared" si="0"/>
        <v>66.666666666666671</v>
      </c>
      <c r="I22" s="40">
        <f t="shared" si="1"/>
        <v>0.5</v>
      </c>
      <c r="J22" s="40">
        <v>4.1500000000000004</v>
      </c>
    </row>
    <row r="23" spans="2:10" ht="13.5" thickBot="1" x14ac:dyDescent="0.25">
      <c r="B23" s="38"/>
      <c r="C23" s="41"/>
      <c r="D23" s="133" t="s">
        <v>392</v>
      </c>
      <c r="E23" s="133"/>
      <c r="F23" s="134">
        <v>15</v>
      </c>
      <c r="G23" s="134"/>
      <c r="H23" s="39">
        <f t="shared" si="0"/>
        <v>66.666666666666671</v>
      </c>
      <c r="I23" s="40">
        <f t="shared" si="1"/>
        <v>0.5</v>
      </c>
      <c r="J23" s="40">
        <v>4.1500000000000004</v>
      </c>
    </row>
    <row r="24" spans="2:10" ht="13.5" thickBot="1" x14ac:dyDescent="0.25">
      <c r="B24" s="38"/>
      <c r="C24" s="41"/>
      <c r="D24" s="133" t="s">
        <v>393</v>
      </c>
      <c r="E24" s="133"/>
      <c r="F24" s="134">
        <v>15</v>
      </c>
      <c r="G24" s="134"/>
      <c r="H24" s="39">
        <f t="shared" si="0"/>
        <v>66.666666666666671</v>
      </c>
      <c r="I24" s="40">
        <f t="shared" si="1"/>
        <v>0.5</v>
      </c>
      <c r="J24" s="40">
        <v>4.1500000000000004</v>
      </c>
    </row>
    <row r="25" spans="2:10" ht="13.5" thickBot="1" x14ac:dyDescent="0.25">
      <c r="B25" s="38"/>
      <c r="C25" s="41"/>
      <c r="D25" s="133" t="s">
        <v>394</v>
      </c>
      <c r="E25" s="133"/>
      <c r="F25" s="134">
        <v>15</v>
      </c>
      <c r="G25" s="134"/>
      <c r="H25" s="39">
        <f t="shared" si="0"/>
        <v>66.666666666666671</v>
      </c>
      <c r="I25" s="40">
        <f t="shared" si="1"/>
        <v>0.5</v>
      </c>
      <c r="J25" s="40">
        <v>4.1500000000000004</v>
      </c>
    </row>
    <row r="26" spans="2:10" ht="13.5" thickBot="1" x14ac:dyDescent="0.25">
      <c r="B26" s="38"/>
      <c r="C26" s="41"/>
      <c r="D26" s="133" t="s">
        <v>395</v>
      </c>
      <c r="E26" s="133"/>
      <c r="F26" s="134">
        <v>11</v>
      </c>
      <c r="G26" s="134"/>
      <c r="H26" s="39">
        <f t="shared" si="0"/>
        <v>90.909090909090907</v>
      </c>
      <c r="I26" s="40">
        <f t="shared" si="1"/>
        <v>0.68181818181818188</v>
      </c>
      <c r="J26" s="40">
        <v>4.1500000000000004</v>
      </c>
    </row>
    <row r="27" spans="2:10" ht="13.5" thickBot="1" x14ac:dyDescent="0.25">
      <c r="B27" s="38" t="s">
        <v>396</v>
      </c>
      <c r="C27" s="133" t="s">
        <v>397</v>
      </c>
      <c r="D27" s="133"/>
      <c r="E27" s="133"/>
      <c r="F27" s="134">
        <v>100</v>
      </c>
      <c r="G27" s="134"/>
      <c r="H27" s="39">
        <f t="shared" si="0"/>
        <v>10</v>
      </c>
      <c r="I27" s="40">
        <f t="shared" si="1"/>
        <v>7.4999999999999997E-2</v>
      </c>
      <c r="J27" s="40">
        <v>4.1500000000000004</v>
      </c>
    </row>
    <row r="28" spans="2:10" ht="13.5" thickBot="1" x14ac:dyDescent="0.25">
      <c r="B28" s="38" t="s">
        <v>398</v>
      </c>
      <c r="C28" s="133" t="s">
        <v>399</v>
      </c>
      <c r="D28" s="133"/>
      <c r="E28" s="133"/>
      <c r="F28" s="134">
        <v>100</v>
      </c>
      <c r="G28" s="134"/>
      <c r="H28" s="39">
        <f t="shared" si="0"/>
        <v>10</v>
      </c>
      <c r="I28" s="40">
        <f t="shared" si="1"/>
        <v>7.4999999999999997E-2</v>
      </c>
      <c r="J28" s="40">
        <v>4.1500000000000004</v>
      </c>
    </row>
    <row r="29" spans="2:10" ht="13.5" thickBot="1" x14ac:dyDescent="0.25">
      <c r="B29" s="38" t="s">
        <v>400</v>
      </c>
      <c r="C29" s="133" t="s">
        <v>401</v>
      </c>
      <c r="D29" s="133"/>
      <c r="E29" s="133"/>
      <c r="F29" s="134">
        <v>120</v>
      </c>
      <c r="G29" s="134"/>
      <c r="H29" s="39">
        <f t="shared" si="0"/>
        <v>8.3333333333333339</v>
      </c>
      <c r="I29" s="40">
        <f t="shared" si="1"/>
        <v>6.25E-2</v>
      </c>
      <c r="J29" s="40">
        <v>4.1500000000000004</v>
      </c>
    </row>
    <row r="30" spans="2:10" ht="13.5" thickBot="1" x14ac:dyDescent="0.25">
      <c r="B30" s="38" t="s">
        <v>402</v>
      </c>
      <c r="C30" s="133" t="s">
        <v>403</v>
      </c>
      <c r="D30" s="133"/>
      <c r="E30" s="133"/>
      <c r="F30" s="134">
        <v>20</v>
      </c>
      <c r="G30" s="134"/>
      <c r="H30" s="39">
        <f t="shared" si="0"/>
        <v>50</v>
      </c>
      <c r="I30" s="40">
        <f t="shared" si="1"/>
        <v>0.375</v>
      </c>
      <c r="J30" s="40">
        <v>4.1500000000000004</v>
      </c>
    </row>
    <row r="31" spans="2:10" ht="13.5" thickBot="1" x14ac:dyDescent="0.25">
      <c r="B31" s="38" t="s">
        <v>404</v>
      </c>
      <c r="C31" s="122" t="s">
        <v>361</v>
      </c>
      <c r="D31" s="122"/>
      <c r="E31" s="42"/>
      <c r="F31" s="134">
        <v>40</v>
      </c>
      <c r="G31" s="134"/>
      <c r="H31" s="39">
        <f t="shared" si="0"/>
        <v>25</v>
      </c>
      <c r="I31" s="40">
        <f t="shared" si="1"/>
        <v>0.1875</v>
      </c>
      <c r="J31" s="40">
        <v>4.1500000000000004</v>
      </c>
    </row>
    <row r="32" spans="2:10" ht="13.5" thickBot="1" x14ac:dyDescent="0.25">
      <c r="B32" s="38" t="s">
        <v>405</v>
      </c>
      <c r="C32" s="122" t="s">
        <v>406</v>
      </c>
      <c r="D32" s="122"/>
      <c r="E32" s="42"/>
      <c r="F32" s="134">
        <v>50</v>
      </c>
      <c r="G32" s="134"/>
      <c r="H32" s="39">
        <f t="shared" si="0"/>
        <v>20</v>
      </c>
      <c r="I32" s="40">
        <f t="shared" si="1"/>
        <v>0.15</v>
      </c>
      <c r="J32" s="40">
        <v>4.1500000000000004</v>
      </c>
    </row>
    <row r="33" spans="2:10" ht="13.5" thickBot="1" x14ac:dyDescent="0.25">
      <c r="B33" s="38" t="s">
        <v>407</v>
      </c>
      <c r="C33" s="133" t="s">
        <v>408</v>
      </c>
      <c r="D33" s="133"/>
      <c r="E33" s="133"/>
      <c r="F33" s="134">
        <v>100</v>
      </c>
      <c r="G33" s="134"/>
      <c r="H33" s="39">
        <f t="shared" si="0"/>
        <v>10</v>
      </c>
      <c r="I33" s="40">
        <f t="shared" si="1"/>
        <v>7.4999999999999997E-2</v>
      </c>
      <c r="J33" s="40">
        <v>4.1500000000000004</v>
      </c>
    </row>
    <row r="34" spans="2:10" ht="13.5" thickBot="1" x14ac:dyDescent="0.25">
      <c r="B34" s="38" t="s">
        <v>409</v>
      </c>
      <c r="C34" s="133" t="s">
        <v>410</v>
      </c>
      <c r="D34" s="133"/>
      <c r="E34" s="133"/>
      <c r="F34" s="134">
        <v>100</v>
      </c>
      <c r="G34" s="134"/>
      <c r="H34" s="39">
        <f t="shared" si="0"/>
        <v>10</v>
      </c>
      <c r="I34" s="40">
        <f t="shared" si="1"/>
        <v>7.4999999999999997E-2</v>
      </c>
      <c r="J34" s="40">
        <v>4.1500000000000004</v>
      </c>
    </row>
    <row r="35" spans="2:10" ht="13.5" thickBot="1" x14ac:dyDescent="0.25">
      <c r="B35" s="38" t="s">
        <v>411</v>
      </c>
      <c r="C35" s="133" t="s">
        <v>412</v>
      </c>
      <c r="D35" s="133"/>
      <c r="E35" s="133"/>
      <c r="F35" s="134">
        <v>200</v>
      </c>
      <c r="G35" s="134"/>
      <c r="H35" s="39">
        <f t="shared" si="0"/>
        <v>5</v>
      </c>
      <c r="I35" s="40">
        <f t="shared" si="1"/>
        <v>3.7499999999999999E-2</v>
      </c>
      <c r="J35" s="40">
        <v>4.1500000000000004</v>
      </c>
    </row>
    <row r="36" spans="2:10" ht="13.5" thickBot="1" x14ac:dyDescent="0.25">
      <c r="B36" s="38" t="s">
        <v>413</v>
      </c>
      <c r="C36" s="122" t="s">
        <v>414</v>
      </c>
      <c r="D36" s="122"/>
      <c r="E36" s="42" t="s">
        <v>415</v>
      </c>
      <c r="F36" s="134">
        <v>120</v>
      </c>
      <c r="G36" s="134"/>
      <c r="H36" s="39">
        <f t="shared" si="0"/>
        <v>8.3333333333333339</v>
      </c>
      <c r="I36" s="40">
        <f t="shared" si="1"/>
        <v>6.25E-2</v>
      </c>
      <c r="J36" s="40">
        <v>4.1500000000000004</v>
      </c>
    </row>
    <row r="37" spans="2:10" ht="13.5" thickBot="1" x14ac:dyDescent="0.25">
      <c r="B37" s="38"/>
      <c r="C37" s="122"/>
      <c r="D37" s="122"/>
      <c r="E37" s="42" t="s">
        <v>416</v>
      </c>
      <c r="F37" s="134">
        <v>240</v>
      </c>
      <c r="G37" s="134"/>
      <c r="H37" s="39">
        <f t="shared" si="0"/>
        <v>4.166666666666667</v>
      </c>
      <c r="I37" s="40">
        <f t="shared" si="1"/>
        <v>3.125E-2</v>
      </c>
      <c r="J37" s="40">
        <v>4.1500000000000004</v>
      </c>
    </row>
    <row r="38" spans="2:10" ht="13.5" thickBot="1" x14ac:dyDescent="0.25">
      <c r="B38" s="38" t="s">
        <v>417</v>
      </c>
      <c r="C38" s="133" t="s">
        <v>418</v>
      </c>
      <c r="D38" s="133"/>
      <c r="E38" s="133"/>
      <c r="F38" s="134">
        <v>200</v>
      </c>
      <c r="G38" s="134"/>
      <c r="H38" s="39">
        <f t="shared" si="0"/>
        <v>5</v>
      </c>
      <c r="I38" s="40">
        <f t="shared" si="1"/>
        <v>3.7499999999999999E-2</v>
      </c>
      <c r="J38" s="40">
        <v>4.1500000000000004</v>
      </c>
    </row>
    <row r="39" spans="2:10" ht="13.5" thickBot="1" x14ac:dyDescent="0.25">
      <c r="B39" s="38"/>
      <c r="C39" s="122"/>
      <c r="D39" s="122"/>
      <c r="E39" s="42" t="s">
        <v>419</v>
      </c>
      <c r="F39" s="134">
        <v>7</v>
      </c>
      <c r="G39" s="134"/>
      <c r="H39" s="39">
        <f t="shared" si="0"/>
        <v>142.85714285714286</v>
      </c>
      <c r="I39" s="40">
        <f t="shared" si="1"/>
        <v>1.0714285714285714</v>
      </c>
      <c r="J39" s="40">
        <v>4.1500000000000004</v>
      </c>
    </row>
    <row r="40" spans="2:10" ht="13.5" thickBot="1" x14ac:dyDescent="0.25">
      <c r="B40" s="38"/>
      <c r="C40" s="122"/>
      <c r="D40" s="122"/>
      <c r="E40" s="42" t="s">
        <v>420</v>
      </c>
      <c r="F40" s="134">
        <v>100</v>
      </c>
      <c r="G40" s="134"/>
      <c r="H40" s="39">
        <f t="shared" si="0"/>
        <v>10</v>
      </c>
      <c r="I40" s="40">
        <f t="shared" si="1"/>
        <v>7.4999999999999997E-2</v>
      </c>
      <c r="J40" s="40">
        <v>4.1500000000000004</v>
      </c>
    </row>
    <row r="41" spans="2:10" ht="13.5" thickBot="1" x14ac:dyDescent="0.25">
      <c r="B41" s="38"/>
      <c r="C41" s="122"/>
      <c r="D41" s="122"/>
      <c r="E41" s="42" t="s">
        <v>421</v>
      </c>
      <c r="F41" s="134">
        <v>200</v>
      </c>
      <c r="G41" s="134"/>
      <c r="H41" s="39">
        <v>5</v>
      </c>
      <c r="I41" s="40">
        <v>0.04</v>
      </c>
      <c r="J41" s="40" t="s">
        <v>422</v>
      </c>
    </row>
    <row r="42" spans="2:10" ht="13.5" thickBot="1" x14ac:dyDescent="0.25">
      <c r="B42" s="38"/>
      <c r="C42" s="122"/>
      <c r="D42" s="122"/>
      <c r="E42" s="42" t="s">
        <v>423</v>
      </c>
      <c r="F42" s="134">
        <v>200</v>
      </c>
      <c r="G42" s="134"/>
      <c r="H42" s="39">
        <f>1000/F42</f>
        <v>5</v>
      </c>
      <c r="I42" s="40">
        <f>+(H42/1000/2)*15</f>
        <v>3.7499999999999999E-2</v>
      </c>
      <c r="J42" s="40">
        <v>4.1500000000000004</v>
      </c>
    </row>
    <row r="43" spans="2:10" ht="33.75" customHeight="1" x14ac:dyDescent="0.2">
      <c r="B43" s="137"/>
      <c r="C43" s="139" t="s">
        <v>102</v>
      </c>
      <c r="D43" s="139"/>
      <c r="E43" s="139" t="s">
        <v>363</v>
      </c>
      <c r="F43" s="141" t="s">
        <v>364</v>
      </c>
      <c r="G43" s="141"/>
      <c r="H43" s="43" t="s">
        <v>365</v>
      </c>
      <c r="I43" s="135" t="s">
        <v>366</v>
      </c>
      <c r="J43" s="135" t="s">
        <v>367</v>
      </c>
    </row>
    <row r="44" spans="2:10" ht="23.25" thickBot="1" x14ac:dyDescent="0.25">
      <c r="B44" s="138"/>
      <c r="C44" s="140"/>
      <c r="D44" s="140"/>
      <c r="E44" s="140"/>
      <c r="F44" s="142"/>
      <c r="G44" s="142"/>
      <c r="H44" s="44" t="s">
        <v>368</v>
      </c>
      <c r="I44" s="136"/>
      <c r="J44" s="136"/>
    </row>
    <row r="45" spans="2:10" ht="13.5" thickBot="1" x14ac:dyDescent="0.25">
      <c r="B45" s="38"/>
      <c r="C45" s="122"/>
      <c r="D45" s="122"/>
      <c r="E45" s="42" t="s">
        <v>424</v>
      </c>
      <c r="F45" s="134">
        <v>200</v>
      </c>
      <c r="G45" s="134"/>
      <c r="H45" s="39">
        <v>5</v>
      </c>
      <c r="I45" s="40">
        <v>0.04</v>
      </c>
      <c r="J45" s="40" t="s">
        <v>425</v>
      </c>
    </row>
    <row r="46" spans="2:10" ht="13.5" thickBot="1" x14ac:dyDescent="0.25">
      <c r="B46" s="38" t="s">
        <v>426</v>
      </c>
      <c r="C46" s="122" t="s">
        <v>427</v>
      </c>
      <c r="D46" s="122"/>
      <c r="E46" s="42"/>
      <c r="F46" s="134">
        <v>200</v>
      </c>
      <c r="G46" s="134"/>
      <c r="H46" s="39">
        <f t="shared" ref="H46:H55" si="2">1000/F46</f>
        <v>5</v>
      </c>
      <c r="I46" s="40">
        <f t="shared" ref="I46:I55" si="3">+(H46/1000/2)*15</f>
        <v>3.7499999999999999E-2</v>
      </c>
      <c r="J46" s="40">
        <v>4.1500000000000004</v>
      </c>
    </row>
    <row r="47" spans="2:10" ht="13.5" thickBot="1" x14ac:dyDescent="0.25">
      <c r="B47" s="38" t="s">
        <v>428</v>
      </c>
      <c r="C47" s="122" t="s">
        <v>429</v>
      </c>
      <c r="D47" s="122"/>
      <c r="E47" s="42" t="s">
        <v>430</v>
      </c>
      <c r="F47" s="134">
        <v>50</v>
      </c>
      <c r="G47" s="134"/>
      <c r="H47" s="39">
        <f t="shared" si="2"/>
        <v>20</v>
      </c>
      <c r="I47" s="40">
        <f t="shared" si="3"/>
        <v>0.15</v>
      </c>
      <c r="J47" s="40">
        <v>4.1500000000000004</v>
      </c>
    </row>
    <row r="48" spans="2:10" ht="13.5" thickBot="1" x14ac:dyDescent="0.25">
      <c r="B48" s="38"/>
      <c r="C48" s="122"/>
      <c r="D48" s="122"/>
      <c r="E48" s="42" t="s">
        <v>431</v>
      </c>
      <c r="F48" s="134">
        <v>100</v>
      </c>
      <c r="G48" s="134"/>
      <c r="H48" s="39">
        <f t="shared" si="2"/>
        <v>10</v>
      </c>
      <c r="I48" s="40">
        <f t="shared" si="3"/>
        <v>7.4999999999999997E-2</v>
      </c>
      <c r="J48" s="40">
        <v>4.1500000000000004</v>
      </c>
    </row>
    <row r="49" spans="2:10" ht="13.5" thickBot="1" x14ac:dyDescent="0.25">
      <c r="B49" s="38" t="s">
        <v>432</v>
      </c>
      <c r="C49" s="133" t="s">
        <v>433</v>
      </c>
      <c r="D49" s="133"/>
      <c r="E49" s="133"/>
      <c r="F49" s="134">
        <v>50</v>
      </c>
      <c r="G49" s="134"/>
      <c r="H49" s="39">
        <f t="shared" si="2"/>
        <v>20</v>
      </c>
      <c r="I49" s="40">
        <f t="shared" si="3"/>
        <v>0.15</v>
      </c>
      <c r="J49" s="40">
        <v>4.1500000000000004</v>
      </c>
    </row>
    <row r="50" spans="2:10" ht="13.5" thickBot="1" x14ac:dyDescent="0.25">
      <c r="B50" s="38" t="s">
        <v>434</v>
      </c>
      <c r="C50" s="133" t="s">
        <v>89</v>
      </c>
      <c r="D50" s="133"/>
      <c r="E50" s="133"/>
      <c r="F50" s="134">
        <v>200</v>
      </c>
      <c r="G50" s="134"/>
      <c r="H50" s="39">
        <f t="shared" si="2"/>
        <v>5</v>
      </c>
      <c r="I50" s="40">
        <f t="shared" si="3"/>
        <v>3.7499999999999999E-2</v>
      </c>
      <c r="J50" s="40">
        <v>4.1500000000000004</v>
      </c>
    </row>
    <row r="51" spans="2:10" ht="13.5" thickBot="1" x14ac:dyDescent="0.25">
      <c r="B51" s="38" t="s">
        <v>435</v>
      </c>
      <c r="C51" s="133" t="s">
        <v>436</v>
      </c>
      <c r="D51" s="133"/>
      <c r="E51" s="133"/>
      <c r="F51" s="134">
        <v>300</v>
      </c>
      <c r="G51" s="134"/>
      <c r="H51" s="39">
        <f t="shared" si="2"/>
        <v>3.3333333333333335</v>
      </c>
      <c r="I51" s="40">
        <f t="shared" si="3"/>
        <v>2.5000000000000001E-2</v>
      </c>
      <c r="J51" s="40">
        <v>4.1500000000000004</v>
      </c>
    </row>
    <row r="52" spans="2:10" ht="13.5" thickBot="1" x14ac:dyDescent="0.25">
      <c r="B52" s="38" t="s">
        <v>437</v>
      </c>
      <c r="C52" s="133" t="s">
        <v>438</v>
      </c>
      <c r="D52" s="133"/>
      <c r="E52" s="133"/>
      <c r="F52" s="134">
        <v>35</v>
      </c>
      <c r="G52" s="134"/>
      <c r="H52" s="39">
        <f t="shared" si="2"/>
        <v>28.571428571428573</v>
      </c>
      <c r="I52" s="40">
        <f t="shared" si="3"/>
        <v>0.2142857142857143</v>
      </c>
      <c r="J52" s="40">
        <v>4.1500000000000004</v>
      </c>
    </row>
    <row r="53" spans="2:10" ht="13.5" thickBot="1" x14ac:dyDescent="0.25">
      <c r="B53" s="38" t="s">
        <v>439</v>
      </c>
      <c r="C53" s="122" t="s">
        <v>440</v>
      </c>
      <c r="D53" s="122"/>
      <c r="E53" s="42" t="s">
        <v>60</v>
      </c>
      <c r="F53" s="134">
        <v>100</v>
      </c>
      <c r="G53" s="134"/>
      <c r="H53" s="39">
        <f t="shared" si="2"/>
        <v>10</v>
      </c>
      <c r="I53" s="40">
        <f t="shared" si="3"/>
        <v>7.4999999999999997E-2</v>
      </c>
      <c r="J53" s="40">
        <v>4.1500000000000004</v>
      </c>
    </row>
    <row r="54" spans="2:10" ht="13.5" thickBot="1" x14ac:dyDescent="0.25">
      <c r="B54" s="38"/>
      <c r="C54" s="122"/>
      <c r="D54" s="122"/>
      <c r="E54" s="42" t="s">
        <v>441</v>
      </c>
      <c r="F54" s="134">
        <v>100</v>
      </c>
      <c r="G54" s="134"/>
      <c r="H54" s="39">
        <f t="shared" si="2"/>
        <v>10</v>
      </c>
      <c r="I54" s="40">
        <f t="shared" si="3"/>
        <v>7.4999999999999997E-2</v>
      </c>
      <c r="J54" s="40">
        <v>4.1500000000000004</v>
      </c>
    </row>
    <row r="55" spans="2:10" ht="13.5" thickBot="1" x14ac:dyDescent="0.25">
      <c r="B55" s="38"/>
      <c r="C55" s="122"/>
      <c r="D55" s="122"/>
      <c r="E55" s="42" t="s">
        <v>442</v>
      </c>
      <c r="F55" s="134">
        <v>100</v>
      </c>
      <c r="G55" s="134"/>
      <c r="H55" s="39">
        <f t="shared" si="2"/>
        <v>10</v>
      </c>
      <c r="I55" s="40">
        <f t="shared" si="3"/>
        <v>7.4999999999999997E-2</v>
      </c>
      <c r="J55" s="40">
        <v>4.1500000000000004</v>
      </c>
    </row>
    <row r="56" spans="2:10" ht="13.5" thickBot="1" x14ac:dyDescent="0.25">
      <c r="B56" s="38" t="s">
        <v>443</v>
      </c>
      <c r="C56" s="133" t="s">
        <v>444</v>
      </c>
      <c r="D56" s="133"/>
      <c r="E56" s="133"/>
      <c r="F56" s="134"/>
      <c r="G56" s="134"/>
      <c r="H56" s="39"/>
      <c r="I56" s="40"/>
      <c r="J56" s="40"/>
    </row>
    <row r="57" spans="2:10" ht="13.5" thickBot="1" x14ac:dyDescent="0.25">
      <c r="B57" s="38" t="s">
        <v>445</v>
      </c>
      <c r="C57" s="133" t="s">
        <v>446</v>
      </c>
      <c r="D57" s="133"/>
      <c r="E57" s="133"/>
      <c r="F57" s="134">
        <v>50</v>
      </c>
      <c r="G57" s="134"/>
      <c r="H57" s="39">
        <f t="shared" ref="H57:H70" si="4">1000/F57</f>
        <v>20</v>
      </c>
      <c r="I57" s="40">
        <f t="shared" ref="I57:I70" si="5">+(H57/1000/2)*15</f>
        <v>0.15</v>
      </c>
      <c r="J57" s="40">
        <v>4.1500000000000004</v>
      </c>
    </row>
    <row r="58" spans="2:10" ht="13.5" thickBot="1" x14ac:dyDescent="0.25">
      <c r="B58" s="38" t="s">
        <v>447</v>
      </c>
      <c r="C58" s="122" t="s">
        <v>448</v>
      </c>
      <c r="D58" s="122"/>
      <c r="E58" s="42" t="s">
        <v>449</v>
      </c>
      <c r="F58" s="134">
        <v>50</v>
      </c>
      <c r="G58" s="134"/>
      <c r="H58" s="39">
        <f t="shared" si="4"/>
        <v>20</v>
      </c>
      <c r="I58" s="40">
        <f t="shared" si="5"/>
        <v>0.15</v>
      </c>
      <c r="J58" s="40">
        <v>4.1500000000000004</v>
      </c>
    </row>
    <row r="59" spans="2:10" ht="13.5" thickBot="1" x14ac:dyDescent="0.25">
      <c r="B59" s="38"/>
      <c r="C59" s="122"/>
      <c r="D59" s="122"/>
      <c r="E59" s="42" t="s">
        <v>450</v>
      </c>
      <c r="F59" s="134">
        <v>15</v>
      </c>
      <c r="G59" s="134"/>
      <c r="H59" s="39">
        <f t="shared" si="4"/>
        <v>66.666666666666671</v>
      </c>
      <c r="I59" s="40">
        <f t="shared" si="5"/>
        <v>0.5</v>
      </c>
      <c r="J59" s="40">
        <v>4.1500000000000004</v>
      </c>
    </row>
    <row r="60" spans="2:10" ht="13.5" thickBot="1" x14ac:dyDescent="0.25">
      <c r="B60" s="38" t="s">
        <v>451</v>
      </c>
      <c r="C60" s="122" t="s">
        <v>452</v>
      </c>
      <c r="D60" s="122"/>
      <c r="E60" s="42" t="s">
        <v>453</v>
      </c>
      <c r="F60" s="134">
        <v>30</v>
      </c>
      <c r="G60" s="134"/>
      <c r="H60" s="39">
        <f t="shared" si="4"/>
        <v>33.333333333333336</v>
      </c>
      <c r="I60" s="40">
        <f t="shared" si="5"/>
        <v>0.25</v>
      </c>
      <c r="J60" s="40">
        <v>4.1500000000000004</v>
      </c>
    </row>
    <row r="61" spans="2:10" ht="13.5" thickBot="1" x14ac:dyDescent="0.25">
      <c r="B61" s="38"/>
      <c r="C61" s="122"/>
      <c r="D61" s="122"/>
      <c r="E61" s="42" t="s">
        <v>454</v>
      </c>
      <c r="F61" s="134">
        <v>30</v>
      </c>
      <c r="G61" s="134"/>
      <c r="H61" s="39">
        <f t="shared" si="4"/>
        <v>33.333333333333336</v>
      </c>
      <c r="I61" s="40">
        <f t="shared" si="5"/>
        <v>0.25</v>
      </c>
      <c r="J61" s="40">
        <v>4.1500000000000004</v>
      </c>
    </row>
    <row r="62" spans="2:10" ht="13.5" thickBot="1" x14ac:dyDescent="0.25">
      <c r="B62" s="38"/>
      <c r="C62" s="122"/>
      <c r="D62" s="122"/>
      <c r="E62" s="42" t="s">
        <v>455</v>
      </c>
      <c r="F62" s="134">
        <v>60</v>
      </c>
      <c r="G62" s="134"/>
      <c r="H62" s="39">
        <f t="shared" si="4"/>
        <v>16.666666666666668</v>
      </c>
      <c r="I62" s="40">
        <f t="shared" si="5"/>
        <v>0.125</v>
      </c>
      <c r="J62" s="40">
        <v>4.1500000000000004</v>
      </c>
    </row>
    <row r="63" spans="2:10" ht="13.5" thickBot="1" x14ac:dyDescent="0.25">
      <c r="B63" s="38"/>
      <c r="C63" s="122"/>
      <c r="D63" s="122"/>
      <c r="E63" s="42" t="s">
        <v>456</v>
      </c>
      <c r="F63" s="134">
        <v>30</v>
      </c>
      <c r="G63" s="134"/>
      <c r="H63" s="39">
        <f t="shared" si="4"/>
        <v>33.333333333333336</v>
      </c>
      <c r="I63" s="40">
        <f t="shared" si="5"/>
        <v>0.25</v>
      </c>
      <c r="J63" s="40">
        <v>4.1500000000000004</v>
      </c>
    </row>
    <row r="64" spans="2:10" ht="13.5" thickBot="1" x14ac:dyDescent="0.25">
      <c r="B64" s="38"/>
      <c r="C64" s="122"/>
      <c r="D64" s="122"/>
      <c r="E64" s="42" t="s">
        <v>457</v>
      </c>
      <c r="F64" s="134">
        <v>30</v>
      </c>
      <c r="G64" s="134"/>
      <c r="H64" s="39">
        <f t="shared" si="4"/>
        <v>33.333333333333336</v>
      </c>
      <c r="I64" s="40">
        <f t="shared" si="5"/>
        <v>0.25</v>
      </c>
      <c r="J64" s="40">
        <v>4.1500000000000004</v>
      </c>
    </row>
    <row r="65" spans="2:10" ht="13.5" thickBot="1" x14ac:dyDescent="0.25">
      <c r="B65" s="38" t="s">
        <v>458</v>
      </c>
      <c r="C65" s="122" t="s">
        <v>459</v>
      </c>
      <c r="D65" s="122"/>
      <c r="E65" s="42" t="s">
        <v>460</v>
      </c>
      <c r="F65" s="134">
        <v>50</v>
      </c>
      <c r="G65" s="134"/>
      <c r="H65" s="39">
        <f t="shared" si="4"/>
        <v>20</v>
      </c>
      <c r="I65" s="40">
        <f t="shared" si="5"/>
        <v>0.15</v>
      </c>
      <c r="J65" s="40">
        <v>4.1500000000000004</v>
      </c>
    </row>
    <row r="66" spans="2:10" ht="13.5" thickBot="1" x14ac:dyDescent="0.25">
      <c r="B66" s="38"/>
      <c r="C66" s="122"/>
      <c r="D66" s="122"/>
      <c r="E66" s="42" t="s">
        <v>450</v>
      </c>
      <c r="F66" s="134">
        <v>15</v>
      </c>
      <c r="G66" s="134"/>
      <c r="H66" s="39">
        <f t="shared" si="4"/>
        <v>66.666666666666671</v>
      </c>
      <c r="I66" s="40">
        <f t="shared" si="5"/>
        <v>0.5</v>
      </c>
      <c r="J66" s="40">
        <v>4.1500000000000004</v>
      </c>
    </row>
    <row r="67" spans="2:10" ht="13.5" thickBot="1" x14ac:dyDescent="0.25">
      <c r="B67" s="38" t="s">
        <v>461</v>
      </c>
      <c r="C67" s="133" t="s">
        <v>462</v>
      </c>
      <c r="D67" s="133"/>
      <c r="E67" s="133"/>
      <c r="F67" s="134">
        <v>500</v>
      </c>
      <c r="G67" s="134"/>
      <c r="H67" s="39">
        <f t="shared" si="4"/>
        <v>2</v>
      </c>
      <c r="I67" s="40">
        <f t="shared" si="5"/>
        <v>1.4999999999999999E-2</v>
      </c>
      <c r="J67" s="40">
        <v>4.1500000000000004</v>
      </c>
    </row>
    <row r="68" spans="2:10" ht="13.5" thickBot="1" x14ac:dyDescent="0.25">
      <c r="B68" s="38" t="s">
        <v>463</v>
      </c>
      <c r="C68" s="133" t="s">
        <v>464</v>
      </c>
      <c r="D68" s="133"/>
      <c r="E68" s="133"/>
      <c r="F68" s="134">
        <v>100</v>
      </c>
      <c r="G68" s="134"/>
      <c r="H68" s="39">
        <f t="shared" si="4"/>
        <v>10</v>
      </c>
      <c r="I68" s="40">
        <f t="shared" si="5"/>
        <v>7.4999999999999997E-2</v>
      </c>
      <c r="J68" s="40">
        <v>4.1500000000000004</v>
      </c>
    </row>
    <row r="69" spans="2:10" ht="13.5" thickBot="1" x14ac:dyDescent="0.25">
      <c r="B69" s="38"/>
      <c r="C69" s="122"/>
      <c r="D69" s="122"/>
      <c r="E69" s="42" t="s">
        <v>465</v>
      </c>
      <c r="F69" s="134">
        <v>100</v>
      </c>
      <c r="G69" s="134"/>
      <c r="H69" s="39">
        <f t="shared" si="4"/>
        <v>10</v>
      </c>
      <c r="I69" s="40">
        <f t="shared" si="5"/>
        <v>7.4999999999999997E-2</v>
      </c>
      <c r="J69" s="40">
        <v>4.1500000000000004</v>
      </c>
    </row>
    <row r="70" spans="2:10" ht="13.5" thickBot="1" x14ac:dyDescent="0.25">
      <c r="B70" s="38"/>
      <c r="C70" s="122"/>
      <c r="D70" s="122"/>
      <c r="E70" s="42" t="s">
        <v>466</v>
      </c>
      <c r="F70" s="134">
        <v>100</v>
      </c>
      <c r="G70" s="134"/>
      <c r="H70" s="39">
        <f t="shared" si="4"/>
        <v>10</v>
      </c>
      <c r="I70" s="40">
        <f t="shared" si="5"/>
        <v>7.4999999999999997E-2</v>
      </c>
      <c r="J70" s="40">
        <v>4.1500000000000004</v>
      </c>
    </row>
    <row r="71" spans="2:10" ht="13.5" thickBot="1" x14ac:dyDescent="0.25">
      <c r="B71" s="121" t="s">
        <v>467</v>
      </c>
      <c r="C71" s="122"/>
      <c r="D71" s="122"/>
      <c r="E71" s="122"/>
      <c r="F71" s="122"/>
      <c r="G71" s="123" t="s">
        <v>468</v>
      </c>
      <c r="H71" s="123"/>
      <c r="I71" s="123"/>
      <c r="J71" s="123"/>
    </row>
    <row r="72" spans="2:10" x14ac:dyDescent="0.2">
      <c r="B72" s="124" t="s">
        <v>469</v>
      </c>
      <c r="C72" s="125"/>
      <c r="D72" s="125"/>
      <c r="E72" s="125"/>
      <c r="F72" s="125"/>
      <c r="G72" s="126"/>
      <c r="H72" s="126"/>
      <c r="I72" s="126"/>
      <c r="J72" s="126"/>
    </row>
    <row r="73" spans="2:10" ht="13.5" thickBot="1" x14ac:dyDescent="0.25">
      <c r="B73" s="128" t="s">
        <v>470</v>
      </c>
      <c r="C73" s="129"/>
      <c r="D73" s="129"/>
      <c r="E73" s="129"/>
      <c r="F73" s="129"/>
      <c r="G73" s="127"/>
      <c r="H73" s="127"/>
      <c r="I73" s="127"/>
      <c r="J73" s="127"/>
    </row>
    <row r="74" spans="2:10" x14ac:dyDescent="0.2">
      <c r="B74" s="124" t="s">
        <v>471</v>
      </c>
      <c r="C74" s="125"/>
      <c r="D74" s="125"/>
      <c r="E74" s="125"/>
      <c r="F74" s="125"/>
      <c r="G74" s="126"/>
      <c r="H74" s="126"/>
      <c r="I74" s="126"/>
      <c r="J74" s="126"/>
    </row>
    <row r="75" spans="2:10" x14ac:dyDescent="0.2">
      <c r="B75" s="131" t="s">
        <v>472</v>
      </c>
      <c r="C75" s="132"/>
      <c r="D75" s="132"/>
      <c r="E75" s="132"/>
      <c r="F75" s="132"/>
      <c r="G75" s="130"/>
      <c r="H75" s="130"/>
      <c r="I75" s="130"/>
      <c r="J75" s="130"/>
    </row>
    <row r="76" spans="2:10" ht="13.5" thickBot="1" x14ac:dyDescent="0.25">
      <c r="B76" s="128" t="s">
        <v>473</v>
      </c>
      <c r="C76" s="129"/>
      <c r="D76" s="129"/>
      <c r="E76" s="129"/>
      <c r="F76" s="129"/>
      <c r="G76" s="127"/>
      <c r="H76" s="127"/>
      <c r="I76" s="127"/>
      <c r="J76" s="127"/>
    </row>
  </sheetData>
  <mergeCells count="149">
    <mergeCell ref="I3:I4"/>
    <mergeCell ref="J3:J4"/>
    <mergeCell ref="C5:E5"/>
    <mergeCell ref="F5:G5"/>
    <mergeCell ref="C6:E6"/>
    <mergeCell ref="F6:G6"/>
    <mergeCell ref="C7:E7"/>
    <mergeCell ref="F7:G7"/>
    <mergeCell ref="B3:B4"/>
    <mergeCell ref="C3:D4"/>
    <mergeCell ref="E3:E4"/>
    <mergeCell ref="F3:G4"/>
    <mergeCell ref="D11:E11"/>
    <mergeCell ref="F11:G11"/>
    <mergeCell ref="D12:E12"/>
    <mergeCell ref="F12:G12"/>
    <mergeCell ref="D13:E13"/>
    <mergeCell ref="F13:G13"/>
    <mergeCell ref="D8:E8"/>
    <mergeCell ref="F8:G8"/>
    <mergeCell ref="D9:E9"/>
    <mergeCell ref="F9:G9"/>
    <mergeCell ref="D10:E10"/>
    <mergeCell ref="F10:G10"/>
    <mergeCell ref="D17:E17"/>
    <mergeCell ref="F17:G17"/>
    <mergeCell ref="C18:E18"/>
    <mergeCell ref="F18:G18"/>
    <mergeCell ref="D19:E19"/>
    <mergeCell ref="F19:G19"/>
    <mergeCell ref="D14:E14"/>
    <mergeCell ref="F14:G14"/>
    <mergeCell ref="D15:E15"/>
    <mergeCell ref="F15:G15"/>
    <mergeCell ref="D16:E16"/>
    <mergeCell ref="F16:G16"/>
    <mergeCell ref="D23:E23"/>
    <mergeCell ref="F23:G23"/>
    <mergeCell ref="D24:E24"/>
    <mergeCell ref="F24:G24"/>
    <mergeCell ref="D25:E25"/>
    <mergeCell ref="F25:G25"/>
    <mergeCell ref="D20:E20"/>
    <mergeCell ref="F20:G20"/>
    <mergeCell ref="D21:E21"/>
    <mergeCell ref="F21:G21"/>
    <mergeCell ref="D22:E22"/>
    <mergeCell ref="F22:G22"/>
    <mergeCell ref="C29:E29"/>
    <mergeCell ref="F29:G29"/>
    <mergeCell ref="C30:E30"/>
    <mergeCell ref="F30:G30"/>
    <mergeCell ref="C31:D31"/>
    <mergeCell ref="F31:G31"/>
    <mergeCell ref="D26:E26"/>
    <mergeCell ref="F26:G26"/>
    <mergeCell ref="C27:E27"/>
    <mergeCell ref="F27:G27"/>
    <mergeCell ref="C28:E28"/>
    <mergeCell ref="F28:G28"/>
    <mergeCell ref="C35:E35"/>
    <mergeCell ref="F35:G35"/>
    <mergeCell ref="C36:D36"/>
    <mergeCell ref="F36:G36"/>
    <mergeCell ref="C37:D37"/>
    <mergeCell ref="F37:G37"/>
    <mergeCell ref="C32:D32"/>
    <mergeCell ref="F32:G32"/>
    <mergeCell ref="C33:E33"/>
    <mergeCell ref="F33:G33"/>
    <mergeCell ref="C34:E34"/>
    <mergeCell ref="F34:G34"/>
    <mergeCell ref="B43:B44"/>
    <mergeCell ref="C43:D44"/>
    <mergeCell ref="E43:E44"/>
    <mergeCell ref="F43:G44"/>
    <mergeCell ref="C38:E38"/>
    <mergeCell ref="F38:G38"/>
    <mergeCell ref="C39:D39"/>
    <mergeCell ref="F39:G39"/>
    <mergeCell ref="C40:D40"/>
    <mergeCell ref="F40:G40"/>
    <mergeCell ref="I43:I44"/>
    <mergeCell ref="J43:J44"/>
    <mergeCell ref="C45:D45"/>
    <mergeCell ref="F45:G45"/>
    <mergeCell ref="C46:D46"/>
    <mergeCell ref="F46:G46"/>
    <mergeCell ref="C41:D41"/>
    <mergeCell ref="F41:G41"/>
    <mergeCell ref="C42:D42"/>
    <mergeCell ref="F42:G42"/>
    <mergeCell ref="C50:E50"/>
    <mergeCell ref="F50:G50"/>
    <mergeCell ref="C51:E51"/>
    <mergeCell ref="F51:G51"/>
    <mergeCell ref="C52:E52"/>
    <mergeCell ref="F52:G52"/>
    <mergeCell ref="C47:D47"/>
    <mergeCell ref="F47:G47"/>
    <mergeCell ref="C48:D48"/>
    <mergeCell ref="F48:G48"/>
    <mergeCell ref="C49:E49"/>
    <mergeCell ref="F49:G49"/>
    <mergeCell ref="C56:E56"/>
    <mergeCell ref="F56:G56"/>
    <mergeCell ref="C57:E57"/>
    <mergeCell ref="F57:G57"/>
    <mergeCell ref="C58:D58"/>
    <mergeCell ref="F58:G58"/>
    <mergeCell ref="C53:D53"/>
    <mergeCell ref="F53:G53"/>
    <mergeCell ref="C54:D54"/>
    <mergeCell ref="F54:G54"/>
    <mergeCell ref="C55:D55"/>
    <mergeCell ref="F55:G55"/>
    <mergeCell ref="C62:D62"/>
    <mergeCell ref="F62:G62"/>
    <mergeCell ref="C63:D63"/>
    <mergeCell ref="F63:G63"/>
    <mergeCell ref="C64:D64"/>
    <mergeCell ref="F64:G64"/>
    <mergeCell ref="C59:D59"/>
    <mergeCell ref="F59:G59"/>
    <mergeCell ref="C60:D60"/>
    <mergeCell ref="F60:G60"/>
    <mergeCell ref="C61:D61"/>
    <mergeCell ref="F61:G61"/>
    <mergeCell ref="C68:E68"/>
    <mergeCell ref="F68:G68"/>
    <mergeCell ref="C69:D69"/>
    <mergeCell ref="F69:G69"/>
    <mergeCell ref="C70:D70"/>
    <mergeCell ref="F70:G70"/>
    <mergeCell ref="C65:D65"/>
    <mergeCell ref="F65:G65"/>
    <mergeCell ref="C66:D66"/>
    <mergeCell ref="F66:G66"/>
    <mergeCell ref="C67:E67"/>
    <mergeCell ref="F67:G67"/>
    <mergeCell ref="B71:F71"/>
    <mergeCell ref="G71:J71"/>
    <mergeCell ref="B72:F72"/>
    <mergeCell ref="G72:J73"/>
    <mergeCell ref="B73:F73"/>
    <mergeCell ref="B74:F74"/>
    <mergeCell ref="G74:J76"/>
    <mergeCell ref="B75:F75"/>
    <mergeCell ref="B76:F76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T73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F3" sqref="F3:F59"/>
    </sheetView>
  </sheetViews>
  <sheetFormatPr defaultRowHeight="15" x14ac:dyDescent="0.25"/>
  <cols>
    <col min="1" max="1" width="48.28515625" style="1" customWidth="1"/>
    <col min="2" max="2" width="9.7109375" style="1" customWidth="1"/>
    <col min="3" max="3" width="6.85546875" hidden="1" customWidth="1"/>
    <col min="4" max="4" width="0" style="1" hidden="1" customWidth="1"/>
    <col min="5" max="5" width="9.140625" style="4"/>
    <col min="6" max="6" width="13.140625" style="1" customWidth="1"/>
    <col min="7" max="7" width="13.140625" style="49" customWidth="1"/>
    <col min="8" max="8" width="51.28515625" style="1" bestFit="1" customWidth="1"/>
    <col min="9" max="9" width="6.5703125" customWidth="1"/>
    <col min="10" max="11" width="14.5703125" style="1" customWidth="1"/>
  </cols>
  <sheetData>
    <row r="1" spans="1:20" ht="51.75" customHeight="1" x14ac:dyDescent="0.2">
      <c r="A1" s="9" t="s">
        <v>50</v>
      </c>
      <c r="B1" s="6" t="s">
        <v>508</v>
      </c>
      <c r="D1" s="6" t="s">
        <v>355</v>
      </c>
      <c r="E1" s="50" t="s">
        <v>474</v>
      </c>
      <c r="F1" s="6" t="s">
        <v>505</v>
      </c>
      <c r="G1" s="6" t="s">
        <v>497</v>
      </c>
      <c r="H1" s="47" t="s">
        <v>507</v>
      </c>
      <c r="I1" s="54"/>
      <c r="J1" s="6" t="s">
        <v>506</v>
      </c>
      <c r="K1" s="6" t="s">
        <v>533</v>
      </c>
      <c r="L1" s="55" t="s">
        <v>509</v>
      </c>
      <c r="M1" s="55" t="s">
        <v>511</v>
      </c>
      <c r="N1" s="55" t="s">
        <v>513</v>
      </c>
      <c r="O1" s="55" t="s">
        <v>512</v>
      </c>
      <c r="Q1" s="55" t="s">
        <v>515</v>
      </c>
      <c r="R1" s="55" t="s">
        <v>516</v>
      </c>
      <c r="T1" s="55" t="s">
        <v>518</v>
      </c>
    </row>
    <row r="2" spans="1:20" ht="26.25" x14ac:dyDescent="0.25">
      <c r="A2" s="1" t="s">
        <v>65</v>
      </c>
      <c r="B2" s="6" t="s">
        <v>52</v>
      </c>
      <c r="E2" s="50" t="s">
        <v>52</v>
      </c>
      <c r="F2" s="6"/>
      <c r="G2" s="48"/>
      <c r="I2" s="54"/>
      <c r="J2" s="6" t="s">
        <v>52</v>
      </c>
      <c r="K2" s="6"/>
    </row>
    <row r="3" spans="1:20" x14ac:dyDescent="0.25">
      <c r="A3" s="10" t="s">
        <v>475</v>
      </c>
      <c r="B3" s="1">
        <v>143</v>
      </c>
      <c r="E3" s="51" t="s">
        <v>360</v>
      </c>
      <c r="F3" s="1">
        <v>1</v>
      </c>
      <c r="G3" s="49">
        <f>IF(E3="n/a",999,E3*F3)</f>
        <v>999</v>
      </c>
      <c r="H3" s="10" t="s">
        <v>360</v>
      </c>
      <c r="I3" s="54"/>
      <c r="J3" s="11">
        <f t="shared" ref="J3:J20" si="0">ROUND(IF(ISNUMBER(G3),IF(G3&lt;999,G3,B3),B3),1)</f>
        <v>143</v>
      </c>
      <c r="K3" s="11"/>
      <c r="L3">
        <v>143</v>
      </c>
      <c r="M3" s="56">
        <f>F3*15*L3/1000</f>
        <v>2.145</v>
      </c>
      <c r="O3" s="56">
        <f>MAX(M3,0.15)</f>
        <v>2.145</v>
      </c>
      <c r="Q3">
        <v>7</v>
      </c>
      <c r="R3" s="59">
        <f>1000/Q3</f>
        <v>142.85714285714286</v>
      </c>
      <c r="T3">
        <f>MAX(B3,E3)</f>
        <v>143</v>
      </c>
    </row>
    <row r="4" spans="1:20" x14ac:dyDescent="0.25">
      <c r="A4" s="1" t="s">
        <v>28</v>
      </c>
      <c r="B4" s="1">
        <v>10</v>
      </c>
      <c r="E4" s="51">
        <v>10</v>
      </c>
      <c r="F4" s="1">
        <v>0.5</v>
      </c>
      <c r="G4" s="49">
        <f t="shared" ref="G4:G57" si="1">IF(E4="n/a",999,E4*F4)</f>
        <v>5</v>
      </c>
      <c r="H4" s="10" t="s">
        <v>478</v>
      </c>
      <c r="I4" s="54"/>
      <c r="J4" s="11">
        <f t="shared" si="0"/>
        <v>5</v>
      </c>
      <c r="K4" s="11"/>
      <c r="L4">
        <v>10</v>
      </c>
      <c r="M4" s="56">
        <f t="shared" ref="M4:M59" si="2">F4*15*L4/1000</f>
        <v>7.4999999999999997E-2</v>
      </c>
      <c r="N4" s="58">
        <v>1.5</v>
      </c>
      <c r="O4" s="56">
        <v>1.5</v>
      </c>
      <c r="Q4">
        <v>100</v>
      </c>
      <c r="R4" s="59">
        <f t="shared" ref="R4:R8" si="3">1000/Q4</f>
        <v>10</v>
      </c>
      <c r="T4">
        <f t="shared" ref="T4:T59" si="4">MAX(B4,E4)</f>
        <v>10</v>
      </c>
    </row>
    <row r="5" spans="1:20" x14ac:dyDescent="0.25">
      <c r="A5" s="10" t="s">
        <v>476</v>
      </c>
      <c r="B5" s="1">
        <v>67</v>
      </c>
      <c r="E5" s="51">
        <v>67</v>
      </c>
      <c r="F5" s="1">
        <v>0.5</v>
      </c>
      <c r="G5" s="49">
        <f t="shared" si="1"/>
        <v>33.5</v>
      </c>
      <c r="H5" s="10" t="s">
        <v>479</v>
      </c>
      <c r="I5" s="54"/>
      <c r="J5" s="11">
        <f t="shared" si="0"/>
        <v>33.5</v>
      </c>
      <c r="K5" s="11"/>
      <c r="L5">
        <v>67</v>
      </c>
      <c r="M5" s="56">
        <f t="shared" si="2"/>
        <v>0.50249999999999995</v>
      </c>
      <c r="N5">
        <v>0.2</v>
      </c>
      <c r="O5" s="56">
        <f t="shared" ref="O5:O59" si="5">MAX(M5,0.15)</f>
        <v>0.50249999999999995</v>
      </c>
      <c r="Q5">
        <v>15</v>
      </c>
      <c r="R5" s="59">
        <f t="shared" si="3"/>
        <v>66.666666666666671</v>
      </c>
      <c r="T5">
        <f t="shared" si="4"/>
        <v>67</v>
      </c>
    </row>
    <row r="6" spans="1:20" x14ac:dyDescent="0.25">
      <c r="A6" s="1" t="s">
        <v>29</v>
      </c>
      <c r="B6" s="1">
        <v>10</v>
      </c>
      <c r="E6" s="51">
        <v>10</v>
      </c>
      <c r="F6" s="1">
        <v>0.5</v>
      </c>
      <c r="G6" s="49">
        <f t="shared" si="1"/>
        <v>5</v>
      </c>
      <c r="H6" s="10" t="s">
        <v>399</v>
      </c>
      <c r="I6" s="54"/>
      <c r="J6" s="11">
        <f t="shared" si="0"/>
        <v>5</v>
      </c>
      <c r="K6" s="11"/>
      <c r="L6">
        <v>10</v>
      </c>
      <c r="M6" s="56">
        <f t="shared" si="2"/>
        <v>7.4999999999999997E-2</v>
      </c>
      <c r="N6" s="58">
        <v>0.4</v>
      </c>
      <c r="O6" s="56">
        <v>0.4</v>
      </c>
      <c r="Q6">
        <v>100</v>
      </c>
      <c r="R6" s="59">
        <f t="shared" si="3"/>
        <v>10</v>
      </c>
      <c r="T6">
        <f t="shared" si="4"/>
        <v>10</v>
      </c>
    </row>
    <row r="7" spans="1:20" x14ac:dyDescent="0.25">
      <c r="A7" s="1" t="s">
        <v>30</v>
      </c>
      <c r="B7" s="1">
        <v>50</v>
      </c>
      <c r="E7" s="51">
        <v>50</v>
      </c>
      <c r="F7" s="1">
        <v>0.5</v>
      </c>
      <c r="G7" s="49">
        <f t="shared" si="1"/>
        <v>25</v>
      </c>
      <c r="H7" s="10" t="s">
        <v>403</v>
      </c>
      <c r="I7" s="54"/>
      <c r="J7" s="11">
        <f t="shared" si="0"/>
        <v>25</v>
      </c>
      <c r="K7" s="11"/>
      <c r="L7">
        <v>50</v>
      </c>
      <c r="M7" s="56">
        <f t="shared" si="2"/>
        <v>0.375</v>
      </c>
      <c r="O7" s="56">
        <f t="shared" si="5"/>
        <v>0.375</v>
      </c>
      <c r="Q7">
        <v>20</v>
      </c>
      <c r="R7" s="59">
        <f t="shared" si="3"/>
        <v>50</v>
      </c>
      <c r="T7">
        <f t="shared" si="4"/>
        <v>50</v>
      </c>
    </row>
    <row r="8" spans="1:20" x14ac:dyDescent="0.25">
      <c r="A8" s="1" t="s">
        <v>31</v>
      </c>
      <c r="B8" s="1">
        <v>25</v>
      </c>
      <c r="E8" s="51">
        <v>67</v>
      </c>
      <c r="F8" s="1">
        <v>0.5</v>
      </c>
      <c r="G8" s="49">
        <f t="shared" si="1"/>
        <v>33.5</v>
      </c>
      <c r="H8" s="10" t="s">
        <v>362</v>
      </c>
      <c r="I8" s="54"/>
      <c r="J8" s="11">
        <f t="shared" si="0"/>
        <v>33.5</v>
      </c>
      <c r="K8" s="11"/>
      <c r="L8">
        <v>25</v>
      </c>
      <c r="M8" s="56">
        <f t="shared" si="2"/>
        <v>0.1875</v>
      </c>
      <c r="O8" s="56">
        <f t="shared" si="5"/>
        <v>0.1875</v>
      </c>
      <c r="Q8">
        <v>40</v>
      </c>
      <c r="R8" s="59">
        <f t="shared" si="3"/>
        <v>25</v>
      </c>
      <c r="T8">
        <f t="shared" si="4"/>
        <v>67</v>
      </c>
    </row>
    <row r="9" spans="1:20" x14ac:dyDescent="0.25">
      <c r="A9" s="1" t="s">
        <v>32</v>
      </c>
      <c r="B9" s="1">
        <v>3</v>
      </c>
      <c r="E9" s="51">
        <v>2</v>
      </c>
      <c r="F9" s="1">
        <v>0.5</v>
      </c>
      <c r="G9" s="49">
        <f t="shared" si="1"/>
        <v>1</v>
      </c>
      <c r="H9" s="10" t="s">
        <v>462</v>
      </c>
      <c r="I9" s="54"/>
      <c r="J9" s="11">
        <f t="shared" si="0"/>
        <v>1</v>
      </c>
      <c r="K9" s="11"/>
      <c r="L9">
        <v>3</v>
      </c>
      <c r="M9" s="56">
        <f t="shared" si="2"/>
        <v>2.2499999999999999E-2</v>
      </c>
      <c r="O9" s="56">
        <f t="shared" si="5"/>
        <v>0.15</v>
      </c>
      <c r="Q9">
        <v>300</v>
      </c>
      <c r="R9" s="59">
        <f t="shared" ref="R9:R12" si="6">1000/Q9</f>
        <v>3.3333333333333335</v>
      </c>
      <c r="T9">
        <f t="shared" si="4"/>
        <v>3</v>
      </c>
    </row>
    <row r="10" spans="1:20" x14ac:dyDescent="0.25">
      <c r="A10" s="1" t="s">
        <v>33</v>
      </c>
      <c r="B10" s="1">
        <v>0</v>
      </c>
      <c r="E10" s="52" t="s">
        <v>360</v>
      </c>
      <c r="F10" s="10"/>
      <c r="G10" s="49">
        <f t="shared" si="1"/>
        <v>999</v>
      </c>
      <c r="H10" s="10"/>
      <c r="I10" s="54"/>
      <c r="J10" s="11">
        <f t="shared" si="0"/>
        <v>0</v>
      </c>
      <c r="K10" s="11"/>
      <c r="L10" s="57">
        <v>1</v>
      </c>
      <c r="M10" s="56">
        <f t="shared" si="2"/>
        <v>0</v>
      </c>
      <c r="O10" s="56">
        <f t="shared" si="5"/>
        <v>0.15</v>
      </c>
      <c r="Q10">
        <v>500</v>
      </c>
      <c r="R10" s="59">
        <f t="shared" si="6"/>
        <v>2</v>
      </c>
      <c r="T10">
        <f t="shared" si="4"/>
        <v>0</v>
      </c>
    </row>
    <row r="11" spans="1:20" x14ac:dyDescent="0.25">
      <c r="A11" s="10" t="s">
        <v>477</v>
      </c>
      <c r="B11" s="1">
        <v>3</v>
      </c>
      <c r="D11" s="1" t="s">
        <v>356</v>
      </c>
      <c r="E11" s="52" t="s">
        <v>360</v>
      </c>
      <c r="F11" s="10"/>
      <c r="G11" s="49">
        <f t="shared" si="1"/>
        <v>999</v>
      </c>
      <c r="H11" s="10"/>
      <c r="I11" s="54"/>
      <c r="J11" s="11">
        <f t="shared" si="0"/>
        <v>3</v>
      </c>
      <c r="K11" s="11"/>
      <c r="L11">
        <v>20</v>
      </c>
      <c r="M11" s="56">
        <f t="shared" si="2"/>
        <v>0</v>
      </c>
      <c r="O11" s="56">
        <f t="shared" si="5"/>
        <v>0.15</v>
      </c>
      <c r="Q11">
        <v>50</v>
      </c>
      <c r="R11" s="59">
        <f t="shared" si="6"/>
        <v>20</v>
      </c>
      <c r="T11">
        <f t="shared" si="4"/>
        <v>3</v>
      </c>
    </row>
    <row r="12" spans="1:20" x14ac:dyDescent="0.25">
      <c r="A12" s="10" t="s">
        <v>480</v>
      </c>
      <c r="B12" s="1">
        <v>67</v>
      </c>
      <c r="E12" s="52">
        <v>67</v>
      </c>
      <c r="F12" s="10">
        <v>0.5</v>
      </c>
      <c r="G12" s="49">
        <f t="shared" si="1"/>
        <v>33.5</v>
      </c>
      <c r="H12" s="10" t="s">
        <v>387</v>
      </c>
      <c r="I12" s="54"/>
      <c r="J12" s="11">
        <f t="shared" si="0"/>
        <v>33.5</v>
      </c>
      <c r="K12" s="11"/>
      <c r="L12">
        <v>67</v>
      </c>
      <c r="M12" s="56">
        <f t="shared" si="2"/>
        <v>0.50249999999999995</v>
      </c>
      <c r="O12" s="56">
        <f t="shared" si="5"/>
        <v>0.50249999999999995</v>
      </c>
      <c r="Q12">
        <v>15</v>
      </c>
      <c r="R12" s="59">
        <f t="shared" si="6"/>
        <v>66.666666666666671</v>
      </c>
      <c r="T12">
        <f t="shared" si="4"/>
        <v>67</v>
      </c>
    </row>
    <row r="13" spans="1:20" x14ac:dyDescent="0.25">
      <c r="A13" s="1" t="s">
        <v>3</v>
      </c>
      <c r="B13" s="1">
        <v>10</v>
      </c>
      <c r="E13" s="52" t="s">
        <v>360</v>
      </c>
      <c r="F13" s="10"/>
      <c r="G13" s="49">
        <f t="shared" si="1"/>
        <v>999</v>
      </c>
      <c r="H13" s="10"/>
      <c r="I13" s="54"/>
      <c r="J13" s="11">
        <f t="shared" si="0"/>
        <v>10</v>
      </c>
      <c r="K13" s="11"/>
      <c r="L13">
        <v>10</v>
      </c>
      <c r="M13" s="56">
        <f t="shared" si="2"/>
        <v>0</v>
      </c>
      <c r="N13" s="58"/>
      <c r="O13" s="56">
        <f t="shared" si="5"/>
        <v>0.15</v>
      </c>
      <c r="T13">
        <f t="shared" si="4"/>
        <v>10</v>
      </c>
    </row>
    <row r="14" spans="1:20" x14ac:dyDescent="0.25">
      <c r="A14" s="10" t="s">
        <v>481</v>
      </c>
      <c r="B14" s="1">
        <v>67</v>
      </c>
      <c r="E14" s="52" t="s">
        <v>360</v>
      </c>
      <c r="G14" s="49">
        <f t="shared" si="1"/>
        <v>999</v>
      </c>
      <c r="H14" s="10"/>
      <c r="I14" s="54"/>
      <c r="J14" s="11">
        <f t="shared" si="0"/>
        <v>67</v>
      </c>
      <c r="K14" s="11"/>
      <c r="L14">
        <v>67</v>
      </c>
      <c r="M14" s="56">
        <f t="shared" si="2"/>
        <v>0</v>
      </c>
      <c r="O14" s="56">
        <f t="shared" si="5"/>
        <v>0.15</v>
      </c>
      <c r="Q14">
        <v>15</v>
      </c>
      <c r="R14" s="59">
        <f t="shared" ref="R14:R23" si="7">1000/Q14</f>
        <v>66.666666666666671</v>
      </c>
      <c r="T14">
        <f t="shared" si="4"/>
        <v>67</v>
      </c>
    </row>
    <row r="15" spans="1:20" x14ac:dyDescent="0.25">
      <c r="A15" s="3" t="s">
        <v>4</v>
      </c>
      <c r="B15" s="1">
        <v>10</v>
      </c>
      <c r="E15" s="51">
        <v>10</v>
      </c>
      <c r="F15" s="1">
        <v>0.5</v>
      </c>
      <c r="G15" s="49">
        <f t="shared" si="1"/>
        <v>5</v>
      </c>
      <c r="H15" s="10" t="s">
        <v>408</v>
      </c>
      <c r="I15" s="54"/>
      <c r="J15" s="11">
        <f t="shared" si="0"/>
        <v>5</v>
      </c>
      <c r="K15" s="11"/>
      <c r="L15">
        <v>10</v>
      </c>
      <c r="M15" s="56">
        <f t="shared" si="2"/>
        <v>7.4999999999999997E-2</v>
      </c>
      <c r="N15" s="58">
        <v>0.3</v>
      </c>
      <c r="O15" s="56">
        <v>0.3</v>
      </c>
      <c r="Q15">
        <v>100</v>
      </c>
      <c r="R15" s="59">
        <f t="shared" si="7"/>
        <v>10</v>
      </c>
      <c r="T15">
        <f t="shared" si="4"/>
        <v>10</v>
      </c>
    </row>
    <row r="16" spans="1:20" x14ac:dyDescent="0.25">
      <c r="A16" s="1" t="s">
        <v>5</v>
      </c>
      <c r="B16" s="1">
        <v>10</v>
      </c>
      <c r="E16" s="51">
        <v>10</v>
      </c>
      <c r="F16" s="1">
        <v>0.5</v>
      </c>
      <c r="G16" s="49">
        <f t="shared" si="1"/>
        <v>5</v>
      </c>
      <c r="H16" s="10" t="s">
        <v>410</v>
      </c>
      <c r="I16" s="54"/>
      <c r="J16" s="11">
        <f t="shared" si="0"/>
        <v>5</v>
      </c>
      <c r="K16" s="11"/>
      <c r="L16">
        <v>10</v>
      </c>
      <c r="M16" s="56">
        <f t="shared" si="2"/>
        <v>7.4999999999999997E-2</v>
      </c>
      <c r="N16" s="58">
        <v>0.45</v>
      </c>
      <c r="O16" s="56">
        <v>0.45</v>
      </c>
      <c r="Q16">
        <v>100</v>
      </c>
      <c r="R16" s="59">
        <f t="shared" si="7"/>
        <v>10</v>
      </c>
      <c r="T16">
        <f t="shared" si="4"/>
        <v>10</v>
      </c>
    </row>
    <row r="17" spans="1:20" x14ac:dyDescent="0.25">
      <c r="A17" s="10" t="s">
        <v>35</v>
      </c>
      <c r="B17" s="1">
        <v>3</v>
      </c>
      <c r="E17" s="51">
        <v>3</v>
      </c>
      <c r="F17" s="1">
        <v>0.5</v>
      </c>
      <c r="G17" s="49">
        <f t="shared" si="1"/>
        <v>1.5</v>
      </c>
      <c r="H17" s="10" t="s">
        <v>436</v>
      </c>
      <c r="I17" s="54"/>
      <c r="J17" s="11">
        <f t="shared" si="0"/>
        <v>1.5</v>
      </c>
      <c r="K17" s="11"/>
      <c r="L17">
        <v>3</v>
      </c>
      <c r="M17" s="56">
        <f t="shared" si="2"/>
        <v>2.2499999999999999E-2</v>
      </c>
      <c r="O17" s="56">
        <f t="shared" si="5"/>
        <v>0.15</v>
      </c>
      <c r="Q17">
        <v>300</v>
      </c>
      <c r="R17" s="59">
        <f t="shared" si="7"/>
        <v>3.3333333333333335</v>
      </c>
      <c r="T17">
        <f t="shared" si="4"/>
        <v>3</v>
      </c>
    </row>
    <row r="18" spans="1:20" x14ac:dyDescent="0.25">
      <c r="A18" s="1" t="s">
        <v>36</v>
      </c>
      <c r="B18" s="1">
        <v>67</v>
      </c>
      <c r="E18" s="51">
        <v>67</v>
      </c>
      <c r="F18" s="1">
        <v>0.5</v>
      </c>
      <c r="G18" s="49">
        <f t="shared" si="1"/>
        <v>33.5</v>
      </c>
      <c r="H18" s="10" t="s">
        <v>392</v>
      </c>
      <c r="I18" s="54"/>
      <c r="J18" s="11">
        <f t="shared" si="0"/>
        <v>33.5</v>
      </c>
      <c r="K18" s="11"/>
      <c r="L18" s="57">
        <v>20</v>
      </c>
      <c r="M18" s="56">
        <f t="shared" si="2"/>
        <v>0.15</v>
      </c>
      <c r="O18" s="56">
        <f t="shared" si="5"/>
        <v>0.15</v>
      </c>
      <c r="Q18">
        <v>50</v>
      </c>
      <c r="R18" s="59">
        <f t="shared" si="7"/>
        <v>20</v>
      </c>
      <c r="T18">
        <f t="shared" si="4"/>
        <v>67</v>
      </c>
    </row>
    <row r="19" spans="1:20" x14ac:dyDescent="0.25">
      <c r="A19" s="10" t="s">
        <v>482</v>
      </c>
      <c r="B19" s="1">
        <v>67</v>
      </c>
      <c r="E19" s="51">
        <v>67</v>
      </c>
      <c r="F19" s="1">
        <v>0.5</v>
      </c>
      <c r="G19" s="49">
        <f t="shared" si="1"/>
        <v>33.5</v>
      </c>
      <c r="H19" s="10" t="s">
        <v>391</v>
      </c>
      <c r="I19" s="54"/>
      <c r="J19" s="11">
        <f t="shared" si="0"/>
        <v>33.5</v>
      </c>
      <c r="K19" s="11"/>
      <c r="L19">
        <v>67</v>
      </c>
      <c r="M19" s="56">
        <f t="shared" si="2"/>
        <v>0.50249999999999995</v>
      </c>
      <c r="O19" s="56">
        <f t="shared" si="5"/>
        <v>0.50249999999999995</v>
      </c>
      <c r="Q19">
        <v>15</v>
      </c>
      <c r="R19" s="59">
        <f t="shared" si="7"/>
        <v>66.666666666666671</v>
      </c>
      <c r="T19">
        <f t="shared" si="4"/>
        <v>67</v>
      </c>
    </row>
    <row r="20" spans="1:20" x14ac:dyDescent="0.25">
      <c r="A20" s="3" t="s">
        <v>46</v>
      </c>
      <c r="B20" s="1">
        <v>10</v>
      </c>
      <c r="E20" s="51">
        <v>10</v>
      </c>
      <c r="F20" s="1">
        <v>0.5</v>
      </c>
      <c r="G20" s="49">
        <f t="shared" si="1"/>
        <v>5</v>
      </c>
      <c r="H20" s="10" t="s">
        <v>441</v>
      </c>
      <c r="I20" s="54"/>
      <c r="J20" s="11">
        <f t="shared" si="0"/>
        <v>5</v>
      </c>
      <c r="K20" s="11"/>
      <c r="L20">
        <v>10</v>
      </c>
      <c r="M20" s="56">
        <f t="shared" si="2"/>
        <v>7.4999999999999997E-2</v>
      </c>
      <c r="O20" s="56">
        <f t="shared" si="5"/>
        <v>0.15</v>
      </c>
      <c r="Q20">
        <v>100</v>
      </c>
      <c r="R20" s="59">
        <f t="shared" si="7"/>
        <v>10</v>
      </c>
      <c r="T20">
        <f t="shared" si="4"/>
        <v>10</v>
      </c>
    </row>
    <row r="21" spans="1:20" x14ac:dyDescent="0.25">
      <c r="A21" s="3" t="s">
        <v>48</v>
      </c>
      <c r="B21" s="1">
        <v>10</v>
      </c>
      <c r="E21" s="51">
        <v>5</v>
      </c>
      <c r="F21" s="1">
        <v>0.5</v>
      </c>
      <c r="G21" s="49">
        <f t="shared" si="1"/>
        <v>2.5</v>
      </c>
      <c r="H21" s="10" t="s">
        <v>89</v>
      </c>
      <c r="I21" s="54"/>
      <c r="J21" s="11">
        <f>ROUND(IF(ISNUMBER(G21),IF(G21&lt;999,G21,B21),B21),1)</f>
        <v>2.5</v>
      </c>
      <c r="K21" s="11"/>
      <c r="L21">
        <v>10</v>
      </c>
      <c r="M21" s="56">
        <f t="shared" si="2"/>
        <v>7.4999999999999997E-2</v>
      </c>
      <c r="N21" s="58"/>
      <c r="O21" s="56">
        <f t="shared" si="5"/>
        <v>0.15</v>
      </c>
      <c r="Q21">
        <v>100</v>
      </c>
      <c r="R21" s="59">
        <f t="shared" si="7"/>
        <v>10</v>
      </c>
      <c r="T21">
        <f t="shared" si="4"/>
        <v>10</v>
      </c>
    </row>
    <row r="22" spans="1:20" x14ac:dyDescent="0.25">
      <c r="A22" s="3" t="s">
        <v>47</v>
      </c>
      <c r="B22" s="1">
        <v>10</v>
      </c>
      <c r="E22" s="51">
        <v>5</v>
      </c>
      <c r="F22" s="1">
        <v>0.5</v>
      </c>
      <c r="G22" s="49">
        <f t="shared" si="1"/>
        <v>2.5</v>
      </c>
      <c r="H22" s="10" t="s">
        <v>89</v>
      </c>
      <c r="I22" s="54"/>
      <c r="J22" s="11">
        <f t="shared" ref="J22:J59" si="8">ROUND(IF(ISNUMBER(G22),IF(G22&lt;999,G22,B22),B22),1)</f>
        <v>2.5</v>
      </c>
      <c r="K22" s="11"/>
      <c r="L22">
        <v>10</v>
      </c>
      <c r="M22" s="56">
        <f t="shared" si="2"/>
        <v>7.4999999999999997E-2</v>
      </c>
      <c r="N22" s="58"/>
      <c r="O22" s="56">
        <f t="shared" si="5"/>
        <v>0.15</v>
      </c>
      <c r="Q22">
        <v>100</v>
      </c>
      <c r="R22" s="59">
        <f t="shared" si="7"/>
        <v>10</v>
      </c>
      <c r="T22">
        <f t="shared" si="4"/>
        <v>10</v>
      </c>
    </row>
    <row r="23" spans="1:20" x14ac:dyDescent="0.25">
      <c r="A23" s="3" t="s">
        <v>49</v>
      </c>
      <c r="B23" s="1">
        <v>10</v>
      </c>
      <c r="E23" s="51">
        <v>5</v>
      </c>
      <c r="F23" s="1">
        <v>0.5</v>
      </c>
      <c r="G23" s="49">
        <f t="shared" si="1"/>
        <v>2.5</v>
      </c>
      <c r="H23" s="10" t="s">
        <v>89</v>
      </c>
      <c r="I23" s="54"/>
      <c r="J23" s="11">
        <f t="shared" si="8"/>
        <v>2.5</v>
      </c>
      <c r="K23" s="11"/>
      <c r="L23">
        <v>10</v>
      </c>
      <c r="M23" s="56">
        <f t="shared" si="2"/>
        <v>7.4999999999999997E-2</v>
      </c>
      <c r="N23" s="58"/>
      <c r="O23" s="56">
        <f t="shared" si="5"/>
        <v>0.15</v>
      </c>
      <c r="Q23">
        <v>100</v>
      </c>
      <c r="R23" s="59">
        <f t="shared" si="7"/>
        <v>10</v>
      </c>
      <c r="T23">
        <f t="shared" si="4"/>
        <v>10</v>
      </c>
    </row>
    <row r="24" spans="1:20" x14ac:dyDescent="0.25">
      <c r="A24" s="10" t="s">
        <v>486</v>
      </c>
      <c r="B24" s="1">
        <v>33</v>
      </c>
      <c r="E24" s="51">
        <v>33</v>
      </c>
      <c r="F24" s="1">
        <v>0.5</v>
      </c>
      <c r="G24" s="49">
        <f t="shared" si="1"/>
        <v>16.5</v>
      </c>
      <c r="H24" s="10" t="s">
        <v>456</v>
      </c>
      <c r="I24" s="54"/>
      <c r="J24" s="11">
        <f t="shared" si="8"/>
        <v>16.5</v>
      </c>
      <c r="K24" s="11"/>
      <c r="L24">
        <v>33</v>
      </c>
      <c r="M24" s="56">
        <f t="shared" si="2"/>
        <v>0.2475</v>
      </c>
      <c r="N24">
        <v>0.2</v>
      </c>
      <c r="O24" s="56">
        <f t="shared" si="5"/>
        <v>0.2475</v>
      </c>
      <c r="T24">
        <f t="shared" si="4"/>
        <v>33</v>
      </c>
    </row>
    <row r="25" spans="1:20" x14ac:dyDescent="0.25">
      <c r="A25" s="1" t="s">
        <v>96</v>
      </c>
      <c r="B25" s="1">
        <v>5</v>
      </c>
      <c r="E25" s="51">
        <v>5</v>
      </c>
      <c r="F25" s="1">
        <v>1</v>
      </c>
      <c r="G25" s="49">
        <f t="shared" si="1"/>
        <v>5</v>
      </c>
      <c r="H25" s="10" t="s">
        <v>483</v>
      </c>
      <c r="I25" s="54"/>
      <c r="J25" s="11">
        <f t="shared" si="8"/>
        <v>5</v>
      </c>
      <c r="K25" s="11"/>
      <c r="L25">
        <v>5</v>
      </c>
      <c r="M25" s="56">
        <f t="shared" si="2"/>
        <v>7.4999999999999997E-2</v>
      </c>
      <c r="N25" s="57" t="s">
        <v>510</v>
      </c>
      <c r="O25" s="56">
        <f t="shared" si="5"/>
        <v>0.15</v>
      </c>
      <c r="Q25">
        <v>200</v>
      </c>
      <c r="R25" s="59">
        <f>1000/Q25</f>
        <v>5</v>
      </c>
      <c r="T25">
        <f t="shared" si="4"/>
        <v>5</v>
      </c>
    </row>
    <row r="26" spans="1:20" x14ac:dyDescent="0.25">
      <c r="A26" s="10" t="s">
        <v>485</v>
      </c>
      <c r="B26" s="1">
        <v>67</v>
      </c>
      <c r="E26" s="51">
        <v>143</v>
      </c>
      <c r="F26" s="1">
        <v>0.5</v>
      </c>
      <c r="G26" s="49">
        <f t="shared" si="1"/>
        <v>71.5</v>
      </c>
      <c r="H26" s="10" t="s">
        <v>484</v>
      </c>
      <c r="I26" s="54"/>
      <c r="J26" s="11">
        <f t="shared" si="8"/>
        <v>71.5</v>
      </c>
      <c r="K26" s="11"/>
      <c r="L26">
        <v>67</v>
      </c>
      <c r="M26" s="56">
        <f t="shared" si="2"/>
        <v>0.50249999999999995</v>
      </c>
      <c r="O26" s="56">
        <f t="shared" si="5"/>
        <v>0.50249999999999995</v>
      </c>
      <c r="T26">
        <f t="shared" si="4"/>
        <v>143</v>
      </c>
    </row>
    <row r="27" spans="1:20" x14ac:dyDescent="0.25">
      <c r="A27" s="1" t="s">
        <v>95</v>
      </c>
      <c r="B27" s="1">
        <v>5</v>
      </c>
      <c r="E27" s="51">
        <v>5</v>
      </c>
      <c r="F27" s="1">
        <v>1</v>
      </c>
      <c r="G27" s="49">
        <f t="shared" si="1"/>
        <v>5</v>
      </c>
      <c r="H27" s="10" t="s">
        <v>483</v>
      </c>
      <c r="I27" s="54"/>
      <c r="J27" s="11">
        <f t="shared" si="8"/>
        <v>5</v>
      </c>
      <c r="K27" s="11"/>
      <c r="L27">
        <v>5</v>
      </c>
      <c r="M27" s="56">
        <f t="shared" si="2"/>
        <v>7.4999999999999997E-2</v>
      </c>
      <c r="N27" s="57" t="s">
        <v>514</v>
      </c>
      <c r="O27" s="56">
        <f t="shared" si="5"/>
        <v>0.15</v>
      </c>
      <c r="Q27">
        <v>200</v>
      </c>
      <c r="R27" s="59">
        <f>1000/Q27</f>
        <v>5</v>
      </c>
      <c r="T27">
        <f t="shared" si="4"/>
        <v>5</v>
      </c>
    </row>
    <row r="28" spans="1:20" x14ac:dyDescent="0.25">
      <c r="A28" s="1" t="s">
        <v>6</v>
      </c>
      <c r="B28" s="1">
        <v>10</v>
      </c>
      <c r="E28" s="51">
        <v>20</v>
      </c>
      <c r="F28" s="1">
        <v>0.5</v>
      </c>
      <c r="G28" s="49">
        <f t="shared" si="1"/>
        <v>10</v>
      </c>
      <c r="H28" s="10" t="s">
        <v>406</v>
      </c>
      <c r="I28" s="54"/>
      <c r="J28" s="11">
        <f t="shared" si="8"/>
        <v>10</v>
      </c>
      <c r="K28" s="11"/>
      <c r="L28">
        <v>10</v>
      </c>
      <c r="M28" s="56">
        <f t="shared" si="2"/>
        <v>7.4999999999999997E-2</v>
      </c>
      <c r="O28" s="56">
        <f t="shared" si="5"/>
        <v>0.15</v>
      </c>
      <c r="T28">
        <f t="shared" si="4"/>
        <v>20</v>
      </c>
    </row>
    <row r="29" spans="1:20" x14ac:dyDescent="0.25">
      <c r="A29" s="10" t="s">
        <v>279</v>
      </c>
      <c r="B29" s="1">
        <v>10</v>
      </c>
      <c r="E29" s="51">
        <v>8</v>
      </c>
      <c r="F29" s="1">
        <v>1</v>
      </c>
      <c r="G29" s="49">
        <f t="shared" si="1"/>
        <v>8</v>
      </c>
      <c r="H29" s="10" t="s">
        <v>401</v>
      </c>
      <c r="I29" s="54"/>
      <c r="J29" s="11">
        <f t="shared" si="8"/>
        <v>8</v>
      </c>
      <c r="K29" s="11"/>
      <c r="L29">
        <v>10</v>
      </c>
      <c r="M29" s="56">
        <f t="shared" si="2"/>
        <v>0.15</v>
      </c>
      <c r="O29" s="56">
        <f t="shared" si="5"/>
        <v>0.15</v>
      </c>
      <c r="T29">
        <f t="shared" si="4"/>
        <v>10</v>
      </c>
    </row>
    <row r="30" spans="1:20" x14ac:dyDescent="0.25">
      <c r="A30" s="1" t="s">
        <v>287</v>
      </c>
      <c r="B30" s="1">
        <v>5</v>
      </c>
      <c r="D30" s="1" t="s">
        <v>357</v>
      </c>
      <c r="E30" s="51">
        <v>5</v>
      </c>
      <c r="F30" s="1">
        <v>0.5</v>
      </c>
      <c r="G30" s="49">
        <f t="shared" si="1"/>
        <v>2.5</v>
      </c>
      <c r="H30" s="10" t="s">
        <v>427</v>
      </c>
      <c r="I30" s="54"/>
      <c r="J30" s="11">
        <f t="shared" si="8"/>
        <v>2.5</v>
      </c>
      <c r="K30" s="11"/>
      <c r="L30">
        <v>5</v>
      </c>
      <c r="M30" s="56">
        <f t="shared" si="2"/>
        <v>3.7499999999999999E-2</v>
      </c>
      <c r="O30" s="56">
        <f t="shared" si="5"/>
        <v>0.15</v>
      </c>
      <c r="Q30">
        <v>200</v>
      </c>
      <c r="R30" s="59">
        <f t="shared" ref="R30:R53" si="9">1000/Q30</f>
        <v>5</v>
      </c>
      <c r="T30">
        <f t="shared" si="4"/>
        <v>5</v>
      </c>
    </row>
    <row r="31" spans="1:20" x14ac:dyDescent="0.25">
      <c r="A31" s="10" t="s">
        <v>286</v>
      </c>
      <c r="B31" s="1">
        <v>5</v>
      </c>
      <c r="E31" s="51">
        <v>5</v>
      </c>
      <c r="F31" s="1">
        <v>0.5</v>
      </c>
      <c r="G31" s="49">
        <f t="shared" si="1"/>
        <v>2.5</v>
      </c>
      <c r="H31" s="10" t="s">
        <v>427</v>
      </c>
      <c r="I31" s="54"/>
      <c r="J31" s="11">
        <f t="shared" si="8"/>
        <v>2.5</v>
      </c>
      <c r="K31" s="11"/>
      <c r="L31">
        <v>5</v>
      </c>
      <c r="M31" s="56">
        <f t="shared" si="2"/>
        <v>3.7499999999999999E-2</v>
      </c>
      <c r="O31" s="56">
        <f t="shared" si="5"/>
        <v>0.15</v>
      </c>
      <c r="Q31">
        <v>200</v>
      </c>
      <c r="R31" s="59">
        <f t="shared" si="9"/>
        <v>5</v>
      </c>
      <c r="T31">
        <f t="shared" si="4"/>
        <v>5</v>
      </c>
    </row>
    <row r="32" spans="1:20" x14ac:dyDescent="0.25">
      <c r="A32" s="1" t="s">
        <v>7</v>
      </c>
      <c r="B32" s="1">
        <v>10</v>
      </c>
      <c r="E32" s="52" t="s">
        <v>360</v>
      </c>
      <c r="G32" s="49">
        <f t="shared" si="1"/>
        <v>999</v>
      </c>
      <c r="H32" s="10"/>
      <c r="I32" s="54"/>
      <c r="J32" s="11">
        <f t="shared" si="8"/>
        <v>10</v>
      </c>
      <c r="K32" s="11"/>
      <c r="L32">
        <v>10</v>
      </c>
      <c r="M32" s="56">
        <f t="shared" si="2"/>
        <v>0</v>
      </c>
      <c r="N32">
        <v>0.38</v>
      </c>
      <c r="O32" s="56">
        <f t="shared" si="5"/>
        <v>0.15</v>
      </c>
      <c r="Q32">
        <v>100</v>
      </c>
      <c r="R32" s="59">
        <f t="shared" si="9"/>
        <v>10</v>
      </c>
      <c r="T32">
        <f t="shared" si="4"/>
        <v>10</v>
      </c>
    </row>
    <row r="33" spans="1:20" x14ac:dyDescent="0.25">
      <c r="A33" s="10" t="s">
        <v>81</v>
      </c>
      <c r="B33" s="10">
        <v>5</v>
      </c>
      <c r="E33" s="52" t="s">
        <v>360</v>
      </c>
      <c r="G33" s="49">
        <f t="shared" si="1"/>
        <v>999</v>
      </c>
      <c r="H33" s="10"/>
      <c r="I33" s="54"/>
      <c r="J33" s="11">
        <f t="shared" si="8"/>
        <v>5</v>
      </c>
      <c r="K33" s="11"/>
      <c r="L33">
        <v>5</v>
      </c>
      <c r="M33" s="56">
        <f t="shared" si="2"/>
        <v>0</v>
      </c>
      <c r="O33" s="56">
        <f t="shared" si="5"/>
        <v>0.15</v>
      </c>
      <c r="Q33">
        <v>200</v>
      </c>
      <c r="R33" s="59">
        <f t="shared" si="9"/>
        <v>5</v>
      </c>
      <c r="T33">
        <f t="shared" si="4"/>
        <v>5</v>
      </c>
    </row>
    <row r="34" spans="1:20" x14ac:dyDescent="0.25">
      <c r="A34" s="1" t="s">
        <v>8</v>
      </c>
      <c r="B34" s="1">
        <v>10</v>
      </c>
      <c r="E34" s="52" t="s">
        <v>360</v>
      </c>
      <c r="G34" s="49">
        <f t="shared" si="1"/>
        <v>999</v>
      </c>
      <c r="H34" s="10"/>
      <c r="I34" s="54"/>
      <c r="J34" s="11">
        <f t="shared" si="8"/>
        <v>10</v>
      </c>
      <c r="K34" s="11"/>
      <c r="L34">
        <v>10</v>
      </c>
      <c r="M34" s="56">
        <f t="shared" si="2"/>
        <v>0</v>
      </c>
      <c r="O34" s="56">
        <f t="shared" si="5"/>
        <v>0.15</v>
      </c>
      <c r="Q34">
        <v>100</v>
      </c>
      <c r="R34" s="59">
        <f t="shared" si="9"/>
        <v>10</v>
      </c>
      <c r="T34">
        <f t="shared" si="4"/>
        <v>10</v>
      </c>
    </row>
    <row r="35" spans="1:20" x14ac:dyDescent="0.25">
      <c r="A35" s="1" t="s">
        <v>9</v>
      </c>
      <c r="B35" s="1">
        <v>20</v>
      </c>
      <c r="E35" s="51">
        <v>20</v>
      </c>
      <c r="F35" s="1">
        <v>0.5</v>
      </c>
      <c r="G35" s="49">
        <f t="shared" si="1"/>
        <v>10</v>
      </c>
      <c r="H35" s="10" t="s">
        <v>9</v>
      </c>
      <c r="I35" s="54"/>
      <c r="J35" s="11">
        <f t="shared" si="8"/>
        <v>10</v>
      </c>
      <c r="K35" s="11"/>
      <c r="L35">
        <v>20</v>
      </c>
      <c r="M35" s="56">
        <f t="shared" si="2"/>
        <v>0.15</v>
      </c>
      <c r="O35" s="56">
        <f t="shared" si="5"/>
        <v>0.15</v>
      </c>
      <c r="Q35">
        <v>50</v>
      </c>
      <c r="R35" s="59">
        <f t="shared" si="9"/>
        <v>20</v>
      </c>
      <c r="T35">
        <f t="shared" si="4"/>
        <v>20</v>
      </c>
    </row>
    <row r="36" spans="1:20" x14ac:dyDescent="0.25">
      <c r="A36" s="10" t="s">
        <v>10</v>
      </c>
      <c r="B36" s="1">
        <v>10</v>
      </c>
      <c r="E36" s="51">
        <v>10</v>
      </c>
      <c r="F36" s="1">
        <v>0.5</v>
      </c>
      <c r="G36" s="49">
        <f t="shared" si="1"/>
        <v>5</v>
      </c>
      <c r="H36" s="10" t="s">
        <v>10</v>
      </c>
      <c r="I36" s="54"/>
      <c r="J36" s="11">
        <f t="shared" si="8"/>
        <v>5</v>
      </c>
      <c r="K36" s="11"/>
      <c r="L36">
        <v>10</v>
      </c>
      <c r="M36" s="56">
        <f t="shared" si="2"/>
        <v>7.4999999999999997E-2</v>
      </c>
      <c r="O36" s="56">
        <f t="shared" si="5"/>
        <v>0.15</v>
      </c>
      <c r="Q36">
        <v>100</v>
      </c>
      <c r="R36" s="59">
        <f t="shared" si="9"/>
        <v>10</v>
      </c>
      <c r="T36">
        <f t="shared" si="4"/>
        <v>10</v>
      </c>
    </row>
    <row r="37" spans="1:20" x14ac:dyDescent="0.25">
      <c r="A37" s="1" t="s">
        <v>11</v>
      </c>
      <c r="B37" s="1">
        <v>10</v>
      </c>
      <c r="E37" s="51">
        <v>67</v>
      </c>
      <c r="F37" s="1">
        <v>0.5</v>
      </c>
      <c r="G37" s="49">
        <f t="shared" si="1"/>
        <v>33.5</v>
      </c>
      <c r="H37" s="10" t="s">
        <v>498</v>
      </c>
      <c r="I37" s="54"/>
      <c r="J37" s="11">
        <f t="shared" si="8"/>
        <v>33.5</v>
      </c>
      <c r="K37" s="11"/>
      <c r="L37">
        <v>10</v>
      </c>
      <c r="M37" s="56">
        <f t="shared" si="2"/>
        <v>7.4999999999999997E-2</v>
      </c>
      <c r="O37" s="56">
        <f t="shared" si="5"/>
        <v>0.15</v>
      </c>
      <c r="Q37">
        <v>100</v>
      </c>
      <c r="R37" s="59">
        <f t="shared" si="9"/>
        <v>10</v>
      </c>
      <c r="T37">
        <f t="shared" si="4"/>
        <v>67</v>
      </c>
    </row>
    <row r="38" spans="1:20" x14ac:dyDescent="0.25">
      <c r="A38" s="1" t="s">
        <v>12</v>
      </c>
      <c r="B38" s="1">
        <v>10</v>
      </c>
      <c r="E38" s="51">
        <v>67</v>
      </c>
      <c r="F38" s="1">
        <v>0.5</v>
      </c>
      <c r="G38" s="49">
        <f t="shared" si="1"/>
        <v>33.5</v>
      </c>
      <c r="H38" s="10"/>
      <c r="I38" s="54"/>
      <c r="J38" s="11">
        <f t="shared" si="8"/>
        <v>33.5</v>
      </c>
      <c r="K38" s="11"/>
      <c r="L38">
        <v>10</v>
      </c>
      <c r="M38" s="56">
        <f t="shared" si="2"/>
        <v>7.4999999999999997E-2</v>
      </c>
      <c r="O38" s="56">
        <f t="shared" si="5"/>
        <v>0.15</v>
      </c>
      <c r="Q38">
        <v>100</v>
      </c>
      <c r="R38" s="59">
        <f t="shared" si="9"/>
        <v>10</v>
      </c>
      <c r="T38">
        <f t="shared" si="4"/>
        <v>67</v>
      </c>
    </row>
    <row r="39" spans="1:20" x14ac:dyDescent="0.25">
      <c r="A39" s="10" t="s">
        <v>13</v>
      </c>
      <c r="B39" s="1">
        <v>20</v>
      </c>
      <c r="E39" s="51">
        <v>20</v>
      </c>
      <c r="F39" s="1">
        <v>0.5</v>
      </c>
      <c r="G39" s="49">
        <f t="shared" si="1"/>
        <v>10</v>
      </c>
      <c r="H39" s="10" t="s">
        <v>433</v>
      </c>
      <c r="I39" s="54"/>
      <c r="J39" s="11">
        <f t="shared" si="8"/>
        <v>10</v>
      </c>
      <c r="K39" s="11"/>
      <c r="L39">
        <v>20</v>
      </c>
      <c r="M39" s="56">
        <f t="shared" si="2"/>
        <v>0.15</v>
      </c>
      <c r="O39" s="56">
        <f t="shared" si="5"/>
        <v>0.15</v>
      </c>
      <c r="Q39">
        <v>50</v>
      </c>
      <c r="R39" s="59">
        <f t="shared" si="9"/>
        <v>20</v>
      </c>
      <c r="T39">
        <f t="shared" si="4"/>
        <v>20</v>
      </c>
    </row>
    <row r="40" spans="1:20" x14ac:dyDescent="0.25">
      <c r="A40" s="10" t="s">
        <v>499</v>
      </c>
      <c r="B40" s="1">
        <v>67</v>
      </c>
      <c r="E40" s="51">
        <v>67</v>
      </c>
      <c r="F40" s="1">
        <v>0.5</v>
      </c>
      <c r="G40" s="49">
        <f t="shared" si="1"/>
        <v>33.5</v>
      </c>
      <c r="H40" s="10" t="s">
        <v>500</v>
      </c>
      <c r="I40" s="54"/>
      <c r="J40" s="11">
        <f t="shared" si="8"/>
        <v>33.5</v>
      </c>
      <c r="K40" s="11"/>
      <c r="L40">
        <v>67</v>
      </c>
      <c r="M40" s="56">
        <f t="shared" si="2"/>
        <v>0.50249999999999995</v>
      </c>
      <c r="O40" s="56">
        <f t="shared" si="5"/>
        <v>0.50249999999999995</v>
      </c>
      <c r="Q40">
        <v>15</v>
      </c>
      <c r="R40" s="59">
        <f t="shared" si="9"/>
        <v>66.666666666666671</v>
      </c>
      <c r="T40">
        <f t="shared" si="4"/>
        <v>67</v>
      </c>
    </row>
    <row r="41" spans="1:20" x14ac:dyDescent="0.25">
      <c r="A41" s="10" t="s">
        <v>501</v>
      </c>
      <c r="B41" s="1">
        <v>33</v>
      </c>
      <c r="E41" s="51">
        <v>33.333333333333336</v>
      </c>
      <c r="F41" s="1">
        <v>0.5</v>
      </c>
      <c r="G41" s="49">
        <f t="shared" si="1"/>
        <v>16.666666666666668</v>
      </c>
      <c r="H41" s="10" t="s">
        <v>502</v>
      </c>
      <c r="I41" s="54"/>
      <c r="J41" s="11">
        <f t="shared" si="8"/>
        <v>16.7</v>
      </c>
      <c r="K41" s="11"/>
      <c r="L41">
        <v>33</v>
      </c>
      <c r="M41" s="56">
        <f t="shared" si="2"/>
        <v>0.2475</v>
      </c>
      <c r="O41" s="56">
        <f t="shared" si="5"/>
        <v>0.2475</v>
      </c>
      <c r="Q41">
        <v>30</v>
      </c>
      <c r="R41" s="59">
        <f t="shared" si="9"/>
        <v>33.333333333333336</v>
      </c>
      <c r="T41" s="59">
        <f t="shared" si="4"/>
        <v>33.333333333333336</v>
      </c>
    </row>
    <row r="42" spans="1:20" x14ac:dyDescent="0.25">
      <c r="A42" s="1" t="s">
        <v>14</v>
      </c>
      <c r="B42" s="1">
        <v>10</v>
      </c>
      <c r="E42" s="51">
        <v>10</v>
      </c>
      <c r="F42" s="1">
        <v>0.5</v>
      </c>
      <c r="G42" s="49">
        <f t="shared" si="1"/>
        <v>5</v>
      </c>
      <c r="H42" s="10" t="s">
        <v>503</v>
      </c>
      <c r="I42" s="54"/>
      <c r="J42" s="11">
        <f t="shared" si="8"/>
        <v>5</v>
      </c>
      <c r="K42" s="11"/>
      <c r="L42">
        <v>10</v>
      </c>
      <c r="M42" s="56">
        <f t="shared" si="2"/>
        <v>7.4999999999999997E-2</v>
      </c>
      <c r="O42" s="56">
        <f t="shared" si="5"/>
        <v>0.15</v>
      </c>
      <c r="Q42">
        <v>100</v>
      </c>
      <c r="R42" s="59">
        <f t="shared" si="9"/>
        <v>10</v>
      </c>
      <c r="T42">
        <f t="shared" si="4"/>
        <v>10</v>
      </c>
    </row>
    <row r="43" spans="1:20" x14ac:dyDescent="0.25">
      <c r="A43" s="10" t="s">
        <v>297</v>
      </c>
      <c r="B43" s="1">
        <v>10</v>
      </c>
      <c r="E43" s="51">
        <v>10</v>
      </c>
      <c r="F43" s="1">
        <v>0.5</v>
      </c>
      <c r="G43" s="49">
        <f t="shared" si="1"/>
        <v>5</v>
      </c>
      <c r="H43" s="10" t="s">
        <v>60</v>
      </c>
      <c r="I43" s="54"/>
      <c r="J43" s="11">
        <f t="shared" si="8"/>
        <v>5</v>
      </c>
      <c r="K43" s="11"/>
      <c r="L43">
        <v>10</v>
      </c>
      <c r="M43" s="56">
        <f t="shared" si="2"/>
        <v>7.4999999999999997E-2</v>
      </c>
      <c r="O43" s="56">
        <f t="shared" si="5"/>
        <v>0.15</v>
      </c>
      <c r="Q43">
        <v>100</v>
      </c>
      <c r="R43" s="59">
        <f t="shared" si="9"/>
        <v>10</v>
      </c>
      <c r="T43">
        <f t="shared" si="4"/>
        <v>10</v>
      </c>
    </row>
    <row r="44" spans="1:20" x14ac:dyDescent="0.25">
      <c r="A44" s="10" t="s">
        <v>298</v>
      </c>
      <c r="B44" s="1">
        <v>10</v>
      </c>
      <c r="E44" s="51">
        <v>10</v>
      </c>
      <c r="F44" s="1">
        <v>0.5</v>
      </c>
      <c r="G44" s="49">
        <f t="shared" si="1"/>
        <v>5</v>
      </c>
      <c r="H44" s="10" t="s">
        <v>60</v>
      </c>
      <c r="I44" s="54"/>
      <c r="J44" s="11">
        <f t="shared" si="8"/>
        <v>5</v>
      </c>
      <c r="K44" s="11"/>
      <c r="L44">
        <v>10</v>
      </c>
      <c r="M44" s="56">
        <f t="shared" si="2"/>
        <v>7.4999999999999997E-2</v>
      </c>
      <c r="O44" s="56">
        <f t="shared" si="5"/>
        <v>0.15</v>
      </c>
      <c r="Q44">
        <v>100</v>
      </c>
      <c r="R44" s="59">
        <f t="shared" si="9"/>
        <v>10</v>
      </c>
      <c r="T44">
        <f t="shared" si="4"/>
        <v>10</v>
      </c>
    </row>
    <row r="45" spans="1:20" x14ac:dyDescent="0.25">
      <c r="A45" s="10" t="s">
        <v>66</v>
      </c>
      <c r="B45" s="1">
        <v>10</v>
      </c>
      <c r="E45" s="51">
        <v>5</v>
      </c>
      <c r="F45" s="1">
        <v>0.5</v>
      </c>
      <c r="G45" s="49">
        <f t="shared" si="1"/>
        <v>2.5</v>
      </c>
      <c r="H45" s="10" t="s">
        <v>412</v>
      </c>
      <c r="I45" s="54"/>
      <c r="J45" s="11">
        <f t="shared" si="8"/>
        <v>2.5</v>
      </c>
      <c r="K45" s="11"/>
      <c r="L45">
        <v>5</v>
      </c>
      <c r="M45" s="56">
        <f t="shared" si="2"/>
        <v>3.7499999999999999E-2</v>
      </c>
      <c r="O45" s="56">
        <f t="shared" si="5"/>
        <v>0.15</v>
      </c>
      <c r="Q45">
        <v>200</v>
      </c>
      <c r="R45" s="59">
        <f t="shared" si="9"/>
        <v>5</v>
      </c>
      <c r="T45">
        <f t="shared" si="4"/>
        <v>10</v>
      </c>
    </row>
    <row r="46" spans="1:20" x14ac:dyDescent="0.25">
      <c r="A46" s="10" t="s">
        <v>296</v>
      </c>
      <c r="B46" s="1">
        <v>10</v>
      </c>
      <c r="E46" s="51">
        <v>5</v>
      </c>
      <c r="F46" s="1">
        <v>0.5</v>
      </c>
      <c r="G46" s="49">
        <f t="shared" si="1"/>
        <v>2.5</v>
      </c>
      <c r="H46" s="10" t="s">
        <v>412</v>
      </c>
      <c r="I46" s="54"/>
      <c r="J46" s="11">
        <f t="shared" si="8"/>
        <v>2.5</v>
      </c>
      <c r="K46" s="11"/>
      <c r="L46">
        <v>5</v>
      </c>
      <c r="M46" s="56">
        <f t="shared" si="2"/>
        <v>3.7499999999999999E-2</v>
      </c>
      <c r="O46" s="56">
        <f t="shared" si="5"/>
        <v>0.15</v>
      </c>
      <c r="Q46">
        <v>200</v>
      </c>
      <c r="R46" s="59">
        <f t="shared" si="9"/>
        <v>5</v>
      </c>
      <c r="T46">
        <f t="shared" si="4"/>
        <v>10</v>
      </c>
    </row>
    <row r="47" spans="1:20" x14ac:dyDescent="0.25">
      <c r="A47" s="10" t="s">
        <v>55</v>
      </c>
      <c r="B47" s="1">
        <v>10</v>
      </c>
      <c r="E47" s="51">
        <v>5</v>
      </c>
      <c r="F47" s="1">
        <v>0.5</v>
      </c>
      <c r="G47" s="49">
        <f t="shared" si="1"/>
        <v>2.5</v>
      </c>
      <c r="H47" s="10" t="s">
        <v>412</v>
      </c>
      <c r="I47" s="54"/>
      <c r="J47" s="11">
        <f t="shared" si="8"/>
        <v>2.5</v>
      </c>
      <c r="K47" s="11"/>
      <c r="L47">
        <v>5</v>
      </c>
      <c r="M47" s="56">
        <f t="shared" si="2"/>
        <v>3.7499999999999999E-2</v>
      </c>
      <c r="O47" s="56">
        <f t="shared" si="5"/>
        <v>0.15</v>
      </c>
      <c r="Q47">
        <v>200</v>
      </c>
      <c r="R47" s="59">
        <f t="shared" si="9"/>
        <v>5</v>
      </c>
      <c r="T47">
        <f t="shared" si="4"/>
        <v>10</v>
      </c>
    </row>
    <row r="48" spans="1:20" x14ac:dyDescent="0.25">
      <c r="A48" s="1" t="s">
        <v>15</v>
      </c>
      <c r="B48" s="1">
        <v>10</v>
      </c>
      <c r="E48" s="52" t="s">
        <v>360</v>
      </c>
      <c r="G48" s="49">
        <f t="shared" si="1"/>
        <v>999</v>
      </c>
      <c r="H48" s="10"/>
      <c r="I48" s="54"/>
      <c r="J48" s="11">
        <f t="shared" si="8"/>
        <v>10</v>
      </c>
      <c r="K48" s="11"/>
      <c r="L48">
        <v>10</v>
      </c>
      <c r="M48" s="56">
        <f t="shared" si="2"/>
        <v>0</v>
      </c>
      <c r="O48" s="56">
        <f t="shared" si="5"/>
        <v>0.15</v>
      </c>
      <c r="Q48">
        <v>100</v>
      </c>
      <c r="R48" s="59">
        <f t="shared" si="9"/>
        <v>10</v>
      </c>
      <c r="T48">
        <f t="shared" si="4"/>
        <v>10</v>
      </c>
    </row>
    <row r="49" spans="1:20" x14ac:dyDescent="0.25">
      <c r="A49" s="1" t="s">
        <v>27</v>
      </c>
      <c r="B49" s="1">
        <v>143</v>
      </c>
      <c r="E49" s="52">
        <v>143</v>
      </c>
      <c r="F49" s="1">
        <v>1</v>
      </c>
      <c r="G49" s="49">
        <f t="shared" si="1"/>
        <v>143</v>
      </c>
      <c r="H49" s="10" t="s">
        <v>379</v>
      </c>
      <c r="I49" s="54"/>
      <c r="J49" s="11">
        <f t="shared" si="8"/>
        <v>143</v>
      </c>
      <c r="K49" s="11"/>
      <c r="L49">
        <v>143</v>
      </c>
      <c r="M49" s="56">
        <f t="shared" si="2"/>
        <v>2.145</v>
      </c>
      <c r="O49" s="56">
        <f t="shared" si="5"/>
        <v>2.145</v>
      </c>
      <c r="Q49">
        <v>7</v>
      </c>
      <c r="R49" s="59">
        <f t="shared" si="9"/>
        <v>142.85714285714286</v>
      </c>
      <c r="T49">
        <f t="shared" si="4"/>
        <v>143</v>
      </c>
    </row>
    <row r="50" spans="1:20" x14ac:dyDescent="0.25">
      <c r="A50" s="1" t="s">
        <v>16</v>
      </c>
      <c r="B50" s="1">
        <v>33</v>
      </c>
      <c r="E50" s="52">
        <v>33</v>
      </c>
      <c r="F50" s="1">
        <v>0.5</v>
      </c>
      <c r="G50" s="49">
        <f t="shared" si="1"/>
        <v>16.5</v>
      </c>
      <c r="H50" s="10" t="s">
        <v>453</v>
      </c>
      <c r="I50" s="54"/>
      <c r="J50" s="11">
        <f t="shared" si="8"/>
        <v>16.5</v>
      </c>
      <c r="K50" s="11"/>
      <c r="L50">
        <v>33</v>
      </c>
      <c r="M50" s="56">
        <f t="shared" si="2"/>
        <v>0.2475</v>
      </c>
      <c r="N50">
        <v>0.2</v>
      </c>
      <c r="O50" s="56">
        <f t="shared" si="5"/>
        <v>0.2475</v>
      </c>
      <c r="Q50">
        <v>30</v>
      </c>
      <c r="R50" s="59">
        <f t="shared" si="9"/>
        <v>33.333333333333336</v>
      </c>
      <c r="T50">
        <f t="shared" si="4"/>
        <v>33</v>
      </c>
    </row>
    <row r="51" spans="1:20" x14ac:dyDescent="0.25">
      <c r="A51" s="1" t="s">
        <v>20</v>
      </c>
      <c r="B51" s="1">
        <v>143</v>
      </c>
      <c r="E51" s="52">
        <v>67</v>
      </c>
      <c r="F51" s="1">
        <v>0.5</v>
      </c>
      <c r="G51" s="49">
        <f t="shared" si="1"/>
        <v>33.5</v>
      </c>
      <c r="H51" s="10" t="s">
        <v>392</v>
      </c>
      <c r="I51" s="54"/>
      <c r="J51" s="11">
        <f t="shared" si="8"/>
        <v>33.5</v>
      </c>
      <c r="K51" s="11"/>
      <c r="M51" s="56">
        <f t="shared" si="2"/>
        <v>0</v>
      </c>
      <c r="O51" s="56">
        <f t="shared" si="5"/>
        <v>0.15</v>
      </c>
      <c r="R51" s="59"/>
      <c r="T51">
        <f t="shared" si="4"/>
        <v>143</v>
      </c>
    </row>
    <row r="52" spans="1:20" x14ac:dyDescent="0.25">
      <c r="A52" s="10" t="s">
        <v>271</v>
      </c>
      <c r="B52" s="1">
        <v>143</v>
      </c>
      <c r="E52" s="52" t="s">
        <v>360</v>
      </c>
      <c r="G52" s="49">
        <f t="shared" si="1"/>
        <v>999</v>
      </c>
      <c r="H52" s="10"/>
      <c r="I52" s="54"/>
      <c r="J52" s="11">
        <f t="shared" si="8"/>
        <v>143</v>
      </c>
      <c r="K52" s="11"/>
      <c r="L52">
        <v>143</v>
      </c>
      <c r="M52" s="56">
        <f t="shared" si="2"/>
        <v>0</v>
      </c>
      <c r="O52" s="56">
        <f t="shared" si="5"/>
        <v>0.15</v>
      </c>
      <c r="Q52">
        <v>7</v>
      </c>
      <c r="R52" s="59">
        <f t="shared" si="9"/>
        <v>142.85714285714286</v>
      </c>
      <c r="T52">
        <f t="shared" si="4"/>
        <v>143</v>
      </c>
    </row>
    <row r="53" spans="1:20" x14ac:dyDescent="0.25">
      <c r="A53" s="10" t="s">
        <v>272</v>
      </c>
      <c r="B53" s="1">
        <v>143</v>
      </c>
      <c r="E53" s="52" t="s">
        <v>360</v>
      </c>
      <c r="G53" s="49">
        <f t="shared" si="1"/>
        <v>999</v>
      </c>
      <c r="H53" s="10"/>
      <c r="I53" s="54"/>
      <c r="J53" s="11">
        <f t="shared" si="8"/>
        <v>143</v>
      </c>
      <c r="K53" s="11"/>
      <c r="L53">
        <v>143</v>
      </c>
      <c r="M53" s="56">
        <f t="shared" si="2"/>
        <v>0</v>
      </c>
      <c r="O53" s="56">
        <f t="shared" si="5"/>
        <v>0.15</v>
      </c>
      <c r="Q53">
        <v>7</v>
      </c>
      <c r="R53" s="59">
        <f t="shared" si="9"/>
        <v>142.85714285714286</v>
      </c>
      <c r="T53">
        <f t="shared" si="4"/>
        <v>143</v>
      </c>
    </row>
    <row r="54" spans="1:20" x14ac:dyDescent="0.25">
      <c r="A54" s="1" t="s">
        <v>17</v>
      </c>
      <c r="B54" s="1">
        <v>33</v>
      </c>
      <c r="E54" s="52" t="s">
        <v>360</v>
      </c>
      <c r="G54" s="49">
        <f t="shared" si="1"/>
        <v>999</v>
      </c>
      <c r="H54" s="10"/>
      <c r="I54" s="54"/>
      <c r="J54" s="11">
        <f t="shared" si="8"/>
        <v>33</v>
      </c>
      <c r="K54" s="11"/>
      <c r="L54">
        <v>33</v>
      </c>
      <c r="M54" s="56">
        <f t="shared" si="2"/>
        <v>0</v>
      </c>
      <c r="O54" s="56">
        <f t="shared" si="5"/>
        <v>0.15</v>
      </c>
      <c r="R54" s="59"/>
      <c r="T54">
        <f t="shared" si="4"/>
        <v>33</v>
      </c>
    </row>
    <row r="55" spans="1:20" x14ac:dyDescent="0.25">
      <c r="A55" s="35" t="s">
        <v>290</v>
      </c>
      <c r="B55" s="1">
        <v>0</v>
      </c>
      <c r="E55" s="52" t="s">
        <v>360</v>
      </c>
      <c r="G55" s="49">
        <f t="shared" si="1"/>
        <v>999</v>
      </c>
      <c r="H55" s="10"/>
      <c r="I55" s="54"/>
      <c r="J55" s="11">
        <f t="shared" si="8"/>
        <v>0</v>
      </c>
      <c r="K55" s="11"/>
      <c r="M55" s="56">
        <f t="shared" si="2"/>
        <v>0</v>
      </c>
      <c r="O55" s="56">
        <f t="shared" si="5"/>
        <v>0.15</v>
      </c>
      <c r="R55" s="59"/>
      <c r="T55">
        <f t="shared" si="4"/>
        <v>0</v>
      </c>
    </row>
    <row r="56" spans="1:20" x14ac:dyDescent="0.25">
      <c r="A56" s="10" t="s">
        <v>289</v>
      </c>
      <c r="B56" s="1">
        <v>0</v>
      </c>
      <c r="E56" s="53" t="s">
        <v>360</v>
      </c>
      <c r="G56" s="49">
        <f t="shared" si="1"/>
        <v>999</v>
      </c>
      <c r="H56" s="10"/>
      <c r="I56" s="54"/>
      <c r="J56" s="11">
        <f t="shared" si="8"/>
        <v>0</v>
      </c>
      <c r="K56" s="11"/>
      <c r="M56" s="56">
        <f t="shared" si="2"/>
        <v>0</v>
      </c>
      <c r="O56" s="56">
        <f t="shared" si="5"/>
        <v>0.15</v>
      </c>
      <c r="R56" s="59"/>
      <c r="T56">
        <f t="shared" si="4"/>
        <v>0</v>
      </c>
    </row>
    <row r="57" spans="1:20" x14ac:dyDescent="0.25">
      <c r="A57" s="10" t="s">
        <v>68</v>
      </c>
      <c r="B57" s="10">
        <v>10</v>
      </c>
      <c r="E57" s="53" t="s">
        <v>360</v>
      </c>
      <c r="G57" s="49">
        <f t="shared" si="1"/>
        <v>999</v>
      </c>
      <c r="H57" s="10"/>
      <c r="I57" s="54"/>
      <c r="J57" s="11">
        <f t="shared" si="8"/>
        <v>10</v>
      </c>
      <c r="K57" s="11"/>
      <c r="M57" s="56">
        <f t="shared" si="2"/>
        <v>0</v>
      </c>
      <c r="O57" s="56">
        <f t="shared" si="5"/>
        <v>0.15</v>
      </c>
      <c r="R57" s="59"/>
      <c r="T57">
        <f t="shared" si="4"/>
        <v>10</v>
      </c>
    </row>
    <row r="58" spans="1:20" x14ac:dyDescent="0.25">
      <c r="A58" s="1" t="s">
        <v>18</v>
      </c>
      <c r="B58" s="1">
        <v>10</v>
      </c>
      <c r="E58" s="53" t="s">
        <v>504</v>
      </c>
      <c r="H58" s="10"/>
      <c r="I58" s="54"/>
      <c r="J58" s="11">
        <f t="shared" si="8"/>
        <v>10</v>
      </c>
      <c r="K58" s="11"/>
      <c r="L58">
        <v>10</v>
      </c>
      <c r="M58" s="56">
        <f t="shared" si="2"/>
        <v>0</v>
      </c>
      <c r="O58" s="56">
        <f t="shared" si="5"/>
        <v>0.15</v>
      </c>
      <c r="R58" s="59"/>
      <c r="T58">
        <f t="shared" si="4"/>
        <v>10</v>
      </c>
    </row>
    <row r="59" spans="1:20" x14ac:dyDescent="0.25">
      <c r="A59" s="1" t="s">
        <v>67</v>
      </c>
      <c r="B59" s="1">
        <v>10</v>
      </c>
      <c r="E59" s="51"/>
      <c r="H59" s="10"/>
      <c r="I59" s="54"/>
      <c r="J59" s="11">
        <f t="shared" si="8"/>
        <v>10</v>
      </c>
      <c r="K59" s="11"/>
      <c r="L59">
        <v>10</v>
      </c>
      <c r="M59" s="56">
        <f t="shared" si="2"/>
        <v>0</v>
      </c>
      <c r="O59" s="56">
        <f t="shared" si="5"/>
        <v>0.15</v>
      </c>
      <c r="T59">
        <f t="shared" si="4"/>
        <v>10</v>
      </c>
    </row>
    <row r="60" spans="1:20" x14ac:dyDescent="0.25">
      <c r="H60" s="10"/>
      <c r="J60" s="4"/>
      <c r="K60" s="4"/>
    </row>
    <row r="61" spans="1:20" x14ac:dyDescent="0.25">
      <c r="H61" s="10"/>
    </row>
    <row r="62" spans="1:20" x14ac:dyDescent="0.25">
      <c r="A62"/>
      <c r="B62"/>
      <c r="D62"/>
      <c r="E62" s="46"/>
      <c r="F62"/>
      <c r="H62"/>
      <c r="J62"/>
      <c r="K62"/>
    </row>
    <row r="63" spans="1:20" x14ac:dyDescent="0.25">
      <c r="A63"/>
      <c r="B63"/>
      <c r="D63"/>
      <c r="E63" s="46"/>
      <c r="F63"/>
      <c r="H63"/>
      <c r="J63"/>
      <c r="K63"/>
    </row>
    <row r="64" spans="1:20" x14ac:dyDescent="0.25">
      <c r="A64"/>
      <c r="B64"/>
      <c r="D64"/>
      <c r="E64" s="46"/>
      <c r="F64"/>
      <c r="H64"/>
      <c r="J64"/>
      <c r="K64"/>
    </row>
    <row r="65" spans="1:11" x14ac:dyDescent="0.25">
      <c r="A65"/>
      <c r="B65"/>
      <c r="D65"/>
      <c r="E65" s="46"/>
      <c r="F65"/>
      <c r="H65"/>
      <c r="J65"/>
      <c r="K65"/>
    </row>
    <row r="66" spans="1:11" x14ac:dyDescent="0.25">
      <c r="A66"/>
      <c r="B66"/>
      <c r="D66"/>
      <c r="E66" s="46"/>
      <c r="F66"/>
      <c r="H66"/>
      <c r="J66"/>
      <c r="K66"/>
    </row>
    <row r="67" spans="1:11" x14ac:dyDescent="0.25">
      <c r="A67"/>
      <c r="B67"/>
      <c r="D67"/>
      <c r="E67" s="46"/>
      <c r="F67"/>
      <c r="H67"/>
      <c r="J67"/>
      <c r="K67"/>
    </row>
    <row r="68" spans="1:11" x14ac:dyDescent="0.25">
      <c r="A68"/>
      <c r="B68"/>
      <c r="D68"/>
      <c r="E68" s="46"/>
      <c r="F68"/>
      <c r="H68"/>
      <c r="J68"/>
      <c r="K68"/>
    </row>
    <row r="69" spans="1:11" x14ac:dyDescent="0.25">
      <c r="A69"/>
      <c r="B69"/>
      <c r="D69"/>
      <c r="E69" s="46"/>
      <c r="F69"/>
      <c r="H69"/>
      <c r="J69"/>
      <c r="K69"/>
    </row>
    <row r="70" spans="1:11" x14ac:dyDescent="0.25">
      <c r="A70"/>
      <c r="B70"/>
      <c r="D70"/>
      <c r="E70" s="46"/>
      <c r="F70"/>
      <c r="H70"/>
      <c r="J70"/>
      <c r="K70"/>
    </row>
    <row r="71" spans="1:11" x14ac:dyDescent="0.25">
      <c r="A71"/>
      <c r="B71"/>
      <c r="D71"/>
      <c r="E71" s="46"/>
      <c r="F71"/>
      <c r="H71"/>
      <c r="J71"/>
      <c r="K71"/>
    </row>
    <row r="72" spans="1:11" x14ac:dyDescent="0.25">
      <c r="B72" s="1" t="s">
        <v>65</v>
      </c>
    </row>
    <row r="73" spans="1:11" x14ac:dyDescent="0.25">
      <c r="B73" s="13"/>
    </row>
  </sheetData>
  <conditionalFormatting sqref="J3:K3">
    <cfRule type="cellIs" dxfId="65" priority="133" stopIfTrue="1" operator="equal">
      <formula>"N/A"</formula>
    </cfRule>
  </conditionalFormatting>
  <conditionalFormatting sqref="J3:K59">
    <cfRule type="cellIs" dxfId="64" priority="123" stopIfTrue="1" operator="equal">
      <formula>"N/A"</formula>
    </cfRule>
  </conditionalFormatting>
  <conditionalFormatting sqref="J3:K59">
    <cfRule type="expression" priority="122">
      <formula>$J$3&lt;$B$3</formula>
    </cfRule>
  </conditionalFormatting>
  <conditionalFormatting sqref="J3:K59">
    <cfRule type="cellIs" dxfId="63" priority="121" stopIfTrue="1" operator="equal">
      <formula>"N/A"</formula>
    </cfRule>
  </conditionalFormatting>
  <conditionalFormatting sqref="J3:K59">
    <cfRule type="cellIs" dxfId="62" priority="119" stopIfTrue="1" operator="equal">
      <formula>"N/A"</formula>
    </cfRule>
  </conditionalFormatting>
  <conditionalFormatting sqref="J4:K4">
    <cfRule type="cellIs" dxfId="61" priority="117" stopIfTrue="1" operator="equal">
      <formula>"N/A"</formula>
    </cfRule>
  </conditionalFormatting>
  <conditionalFormatting sqref="J5:K5">
    <cfRule type="cellIs" dxfId="60" priority="115" stopIfTrue="1" operator="equal">
      <formula>"N/A"</formula>
    </cfRule>
  </conditionalFormatting>
  <conditionalFormatting sqref="J6:K6">
    <cfRule type="cellIs" dxfId="59" priority="113" stopIfTrue="1" operator="equal">
      <formula>"N/A"</formula>
    </cfRule>
  </conditionalFormatting>
  <conditionalFormatting sqref="J7:K7">
    <cfRule type="cellIs" dxfId="58" priority="111" stopIfTrue="1" operator="equal">
      <formula>"N/A"</formula>
    </cfRule>
  </conditionalFormatting>
  <conditionalFormatting sqref="J8:K8">
    <cfRule type="cellIs" dxfId="57" priority="109" stopIfTrue="1" operator="equal">
      <formula>"N/A"</formula>
    </cfRule>
  </conditionalFormatting>
  <conditionalFormatting sqref="J9:K9">
    <cfRule type="cellIs" dxfId="56" priority="107" stopIfTrue="1" operator="equal">
      <formula>"N/A"</formula>
    </cfRule>
  </conditionalFormatting>
  <conditionalFormatting sqref="J10:K10">
    <cfRule type="cellIs" dxfId="55" priority="105" stopIfTrue="1" operator="equal">
      <formula>"N/A"</formula>
    </cfRule>
  </conditionalFormatting>
  <conditionalFormatting sqref="J11:K11">
    <cfRule type="cellIs" dxfId="54" priority="103" stopIfTrue="1" operator="equal">
      <formula>"N/A"</formula>
    </cfRule>
  </conditionalFormatting>
  <conditionalFormatting sqref="J12:K12">
    <cfRule type="cellIs" dxfId="53" priority="101" stopIfTrue="1" operator="equal">
      <formula>"N/A"</formula>
    </cfRule>
  </conditionalFormatting>
  <conditionalFormatting sqref="J13:K13">
    <cfRule type="cellIs" dxfId="52" priority="99" stopIfTrue="1" operator="equal">
      <formula>"N/A"</formula>
    </cfRule>
  </conditionalFormatting>
  <conditionalFormatting sqref="J14:K14">
    <cfRule type="cellIs" dxfId="51" priority="97" stopIfTrue="1" operator="equal">
      <formula>"N/A"</formula>
    </cfRule>
  </conditionalFormatting>
  <conditionalFormatting sqref="J15:K15">
    <cfRule type="cellIs" dxfId="50" priority="95" stopIfTrue="1" operator="equal">
      <formula>"N/A"</formula>
    </cfRule>
  </conditionalFormatting>
  <conditionalFormatting sqref="J16:K16">
    <cfRule type="cellIs" dxfId="49" priority="93" stopIfTrue="1" operator="equal">
      <formula>"N/A"</formula>
    </cfRule>
  </conditionalFormatting>
  <conditionalFormatting sqref="J17:K17">
    <cfRule type="cellIs" dxfId="48" priority="91" stopIfTrue="1" operator="equal">
      <formula>"N/A"</formula>
    </cfRule>
  </conditionalFormatting>
  <conditionalFormatting sqref="J18:K18">
    <cfRule type="cellIs" dxfId="47" priority="89" stopIfTrue="1" operator="equal">
      <formula>"N/A"</formula>
    </cfRule>
  </conditionalFormatting>
  <conditionalFormatting sqref="J19:K19">
    <cfRule type="cellIs" dxfId="46" priority="87" stopIfTrue="1" operator="equal">
      <formula>"N/A"</formula>
    </cfRule>
  </conditionalFormatting>
  <conditionalFormatting sqref="J20:K20">
    <cfRule type="cellIs" dxfId="45" priority="85" stopIfTrue="1" operator="equal">
      <formula>"N/A"</formula>
    </cfRule>
  </conditionalFormatting>
  <conditionalFormatting sqref="J3:K59">
    <cfRule type="cellIs" dxfId="44" priority="83" stopIfTrue="1" operator="equal">
      <formula>"N/A"</formula>
    </cfRule>
  </conditionalFormatting>
  <conditionalFormatting sqref="J22:K22">
    <cfRule type="cellIs" dxfId="43" priority="81" stopIfTrue="1" operator="equal">
      <formula>"N/A"</formula>
    </cfRule>
  </conditionalFormatting>
  <conditionalFormatting sqref="J23:K23">
    <cfRule type="cellIs" dxfId="42" priority="79" stopIfTrue="1" operator="equal">
      <formula>"N/A"</formula>
    </cfRule>
  </conditionalFormatting>
  <conditionalFormatting sqref="J24:K24">
    <cfRule type="cellIs" dxfId="41" priority="77" stopIfTrue="1" operator="equal">
      <formula>"N/A"</formula>
    </cfRule>
  </conditionalFormatting>
  <conditionalFormatting sqref="J25:K25">
    <cfRule type="cellIs" dxfId="40" priority="75" stopIfTrue="1" operator="equal">
      <formula>"N/A"</formula>
    </cfRule>
  </conditionalFormatting>
  <conditionalFormatting sqref="J26:K26">
    <cfRule type="cellIs" dxfId="39" priority="73" stopIfTrue="1" operator="equal">
      <formula>"N/A"</formula>
    </cfRule>
  </conditionalFormatting>
  <conditionalFormatting sqref="J27:K27">
    <cfRule type="cellIs" dxfId="38" priority="71" stopIfTrue="1" operator="equal">
      <formula>"N/A"</formula>
    </cfRule>
  </conditionalFormatting>
  <conditionalFormatting sqref="J28:K28">
    <cfRule type="cellIs" dxfId="37" priority="69" stopIfTrue="1" operator="equal">
      <formula>"N/A"</formula>
    </cfRule>
  </conditionalFormatting>
  <conditionalFormatting sqref="J29:K29">
    <cfRule type="cellIs" dxfId="36" priority="67" stopIfTrue="1" operator="equal">
      <formula>"N/A"</formula>
    </cfRule>
  </conditionalFormatting>
  <conditionalFormatting sqref="J30:K30">
    <cfRule type="cellIs" dxfId="35" priority="65" stopIfTrue="1" operator="equal">
      <formula>"N/A"</formula>
    </cfRule>
  </conditionalFormatting>
  <conditionalFormatting sqref="J31:K31">
    <cfRule type="cellIs" dxfId="34" priority="63" stopIfTrue="1" operator="equal">
      <formula>"N/A"</formula>
    </cfRule>
  </conditionalFormatting>
  <conditionalFormatting sqref="J32:K32">
    <cfRule type="cellIs" dxfId="33" priority="61" stopIfTrue="1" operator="equal">
      <formula>"N/A"</formula>
    </cfRule>
  </conditionalFormatting>
  <conditionalFormatting sqref="J33:K33">
    <cfRule type="cellIs" dxfId="32" priority="59" stopIfTrue="1" operator="equal">
      <formula>"N/A"</formula>
    </cfRule>
  </conditionalFormatting>
  <conditionalFormatting sqref="J34:K34">
    <cfRule type="cellIs" dxfId="31" priority="57" stopIfTrue="1" operator="equal">
      <formula>"N/A"</formula>
    </cfRule>
  </conditionalFormatting>
  <conditionalFormatting sqref="J35:K35">
    <cfRule type="cellIs" dxfId="30" priority="55" stopIfTrue="1" operator="equal">
      <formula>"N/A"</formula>
    </cfRule>
  </conditionalFormatting>
  <conditionalFormatting sqref="J36:K36">
    <cfRule type="cellIs" dxfId="29" priority="53" stopIfTrue="1" operator="equal">
      <formula>"N/A"</formula>
    </cfRule>
  </conditionalFormatting>
  <conditionalFormatting sqref="J37:K37">
    <cfRule type="cellIs" dxfId="28" priority="51" stopIfTrue="1" operator="equal">
      <formula>"N/A"</formula>
    </cfRule>
  </conditionalFormatting>
  <conditionalFormatting sqref="J38:K38">
    <cfRule type="cellIs" dxfId="27" priority="49" stopIfTrue="1" operator="equal">
      <formula>"N/A"</formula>
    </cfRule>
  </conditionalFormatting>
  <conditionalFormatting sqref="J39:K39">
    <cfRule type="cellIs" dxfId="26" priority="47" stopIfTrue="1" operator="equal">
      <formula>"N/A"</formula>
    </cfRule>
  </conditionalFormatting>
  <conditionalFormatting sqref="J40:K40">
    <cfRule type="cellIs" dxfId="25" priority="45" stopIfTrue="1" operator="equal">
      <formula>"N/A"</formula>
    </cfRule>
  </conditionalFormatting>
  <conditionalFormatting sqref="J41:K41">
    <cfRule type="cellIs" dxfId="24" priority="43" stopIfTrue="1" operator="equal">
      <formula>"N/A"</formula>
    </cfRule>
  </conditionalFormatting>
  <conditionalFormatting sqref="J42:K42">
    <cfRule type="cellIs" dxfId="23" priority="41" stopIfTrue="1" operator="equal">
      <formula>"N/A"</formula>
    </cfRule>
  </conditionalFormatting>
  <conditionalFormatting sqref="J43:K43">
    <cfRule type="cellIs" dxfId="22" priority="39" stopIfTrue="1" operator="equal">
      <formula>"N/A"</formula>
    </cfRule>
  </conditionalFormatting>
  <conditionalFormatting sqref="J44:K44">
    <cfRule type="cellIs" dxfId="21" priority="37" stopIfTrue="1" operator="equal">
      <formula>"N/A"</formula>
    </cfRule>
  </conditionalFormatting>
  <conditionalFormatting sqref="J45:K45">
    <cfRule type="cellIs" dxfId="20" priority="35" stopIfTrue="1" operator="equal">
      <formula>"N/A"</formula>
    </cfRule>
  </conditionalFormatting>
  <conditionalFormatting sqref="J46:K46">
    <cfRule type="cellIs" dxfId="19" priority="33" stopIfTrue="1" operator="equal">
      <formula>"N/A"</formula>
    </cfRule>
  </conditionalFormatting>
  <conditionalFormatting sqref="J47:K47">
    <cfRule type="cellIs" dxfId="18" priority="31" stopIfTrue="1" operator="equal">
      <formula>"N/A"</formula>
    </cfRule>
  </conditionalFormatting>
  <conditionalFormatting sqref="J48:K48">
    <cfRule type="cellIs" dxfId="17" priority="29" stopIfTrue="1" operator="equal">
      <formula>"N/A"</formula>
    </cfRule>
  </conditionalFormatting>
  <conditionalFormatting sqref="J49:K49">
    <cfRule type="cellIs" dxfId="16" priority="27" stopIfTrue="1" operator="equal">
      <formula>"N/A"</formula>
    </cfRule>
  </conditionalFormatting>
  <conditionalFormatting sqref="J50:K50">
    <cfRule type="cellIs" dxfId="15" priority="25" stopIfTrue="1" operator="equal">
      <formula>"N/A"</formula>
    </cfRule>
  </conditionalFormatting>
  <conditionalFormatting sqref="J51:K51">
    <cfRule type="cellIs" dxfId="14" priority="23" stopIfTrue="1" operator="equal">
      <formula>"N/A"</formula>
    </cfRule>
  </conditionalFormatting>
  <conditionalFormatting sqref="J52:K52">
    <cfRule type="cellIs" dxfId="13" priority="21" stopIfTrue="1" operator="equal">
      <formula>"N/A"</formula>
    </cfRule>
  </conditionalFormatting>
  <conditionalFormatting sqref="J53:K53">
    <cfRule type="cellIs" dxfId="12" priority="19" stopIfTrue="1" operator="equal">
      <formula>"N/A"</formula>
    </cfRule>
  </conditionalFormatting>
  <conditionalFormatting sqref="J54:K54">
    <cfRule type="cellIs" dxfId="11" priority="17" stopIfTrue="1" operator="equal">
      <formula>"N/A"</formula>
    </cfRule>
  </conditionalFormatting>
  <conditionalFormatting sqref="J55:K55">
    <cfRule type="cellIs" dxfId="10" priority="15" stopIfTrue="1" operator="equal">
      <formula>"N/A"</formula>
    </cfRule>
  </conditionalFormatting>
  <conditionalFormatting sqref="J56:K56">
    <cfRule type="cellIs" dxfId="9" priority="13" stopIfTrue="1" operator="equal">
      <formula>"N/A"</formula>
    </cfRule>
  </conditionalFormatting>
  <conditionalFormatting sqref="J57:K57">
    <cfRule type="cellIs" dxfId="8" priority="11" stopIfTrue="1" operator="equal">
      <formula>"N/A"</formula>
    </cfRule>
  </conditionalFormatting>
  <conditionalFormatting sqref="J58:K58">
    <cfRule type="cellIs" dxfId="7" priority="9" stopIfTrue="1" operator="equal">
      <formula>"N/A"</formula>
    </cfRule>
  </conditionalFormatting>
  <conditionalFormatting sqref="J59:K59">
    <cfRule type="cellIs" dxfId="6" priority="7" stopIfTrue="1" operator="equal">
      <formula>"N/A"</formula>
    </cfRule>
  </conditionalFormatting>
  <conditionalFormatting sqref="J3:K59">
    <cfRule type="expression" dxfId="5" priority="138">
      <formula>$J3&lt;$B3</formula>
    </cfRule>
  </conditionalFormatting>
  <conditionalFormatting sqref="J28:K28">
    <cfRule type="cellIs" dxfId="4" priority="5" stopIfTrue="1" operator="equal">
      <formula>"N/A"</formula>
    </cfRule>
  </conditionalFormatting>
  <conditionalFormatting sqref="J39:K39">
    <cfRule type="cellIs" dxfId="3" priority="4" stopIfTrue="1" operator="equal">
      <formula>"N/A"</formula>
    </cfRule>
  </conditionalFormatting>
  <conditionalFormatting sqref="J26:K38">
    <cfRule type="cellIs" dxfId="2" priority="3" stopIfTrue="1" operator="equal">
      <formula>"N/A"</formula>
    </cfRule>
  </conditionalFormatting>
  <conditionalFormatting sqref="J26:K38">
    <cfRule type="cellIs" dxfId="1" priority="2" stopIfTrue="1" operator="equal">
      <formula>"N/A"</formula>
    </cfRule>
  </conditionalFormatting>
  <conditionalFormatting sqref="J8:K8">
    <cfRule type="cellIs" dxfId="0" priority="1" stopIfTrue="1" operator="equal">
      <formula>"N/A"</formula>
    </cfRule>
  </conditionalFormatting>
  <printOptions gridLines="1"/>
  <pageMargins left="0.26" right="0.21" top="0.43" bottom="0.37" header="0.3" footer="0.3"/>
  <pageSetup scale="49" orientation="landscape" r:id="rId1"/>
  <headerFooter>
    <oddHeader>&amp;F</odd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11A193B808B048BE9C36880F83334D" ma:contentTypeVersion="0" ma:contentTypeDescription="Create a new document." ma:contentTypeScope="" ma:versionID="0746d81a80e2ed2bba9a2d8e3a654102">
  <xsd:schema xmlns:xsd="http://www.w3.org/2001/XMLSchema" xmlns:p="http://schemas.microsoft.com/office/2006/metadata/properties" targetNamespace="http://schemas.microsoft.com/office/2006/metadata/properties" ma:root="true" ma:fieldsID="4aeb20c0e3442673af7ee1078645876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E211833-CA6F-48B7-A254-1CD480E9C9A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769BD8B-15F3-4E68-9198-56C3D9E57B3D}">
  <ds:schemaRefs>
    <ds:schemaRef ds:uri="http://purl.org/dc/dcmitype/"/>
    <ds:schemaRef ds:uri="http://schemas.microsoft.com/office/2006/documentManagement/types"/>
    <ds:schemaRef ds:uri="http://purl.org/dc/elements/1.1/"/>
    <ds:schemaRef ds:uri="http://purl.org/dc/terms/"/>
    <ds:schemaRef ds:uri="http://schemas.openxmlformats.org/package/2006/metadata/core-properties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2CFE7A76-BDFD-4867-B433-23387A6159E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Complete Building Method</vt:lpstr>
      <vt:lpstr>Area Category Method</vt:lpstr>
      <vt:lpstr>For CSV Generation</vt:lpstr>
      <vt:lpstr>FuncSchGrp Table</vt:lpstr>
      <vt:lpstr>CBC Table</vt:lpstr>
      <vt:lpstr>Comparison</vt:lpstr>
    </vt:vector>
  </TitlesOfParts>
  <Company>Architectural Energy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Eley</dc:creator>
  <cp:lastModifiedBy>Luke</cp:lastModifiedBy>
  <cp:lastPrinted>2014-12-16T02:53:02Z</cp:lastPrinted>
  <dcterms:created xsi:type="dcterms:W3CDTF">2009-04-17T21:02:28Z</dcterms:created>
  <dcterms:modified xsi:type="dcterms:W3CDTF">2018-06-19T06:21:06Z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0x0101005711A193B808B048BE9C36880F83334D</vt:lpwstr>
  </property>
</Properties>
</file>