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24226"/>
  <mc:AlternateContent xmlns:mc="http://schemas.openxmlformats.org/markup-compatibility/2006">
    <mc:Choice Requires="x15">
      <x15ac:absPath xmlns:x15ac="http://schemas.microsoft.com/office/spreadsheetml/2010/11/ac" url="E:\360 Local\CBECC Repos\CBECC Com Dev-SF\CBECC Dev Folder\Documentation\T24N\"/>
    </mc:Choice>
  </mc:AlternateContent>
  <xr:revisionPtr revIDLastSave="0" documentId="13_ncr:1_{E0E5CD66-8C51-4D47-BA86-247D28270204}" xr6:coauthVersionLast="43" xr6:coauthVersionMax="43" xr10:uidLastSave="{00000000-0000-0000-0000-000000000000}"/>
  <bookViews>
    <workbookView xWindow="-120" yWindow="-120" windowWidth="25440" windowHeight="15390" tabRatio="837"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SDD Curve Name Proposal" sheetId="5" state="hidden" r:id="rId11"/>
  </sheets>
  <definedNames>
    <definedName name="_xlnm._FilterDatabase" localSheetId="0" hidden="1">'ACM Performance Curves'!$B$15:$AO$15</definedName>
    <definedName name="CAPFT" localSheetId="5">#REF!</definedName>
    <definedName name="CAPFT">#REF!</definedName>
    <definedName name="coef_a" localSheetId="5">#REF!</definedName>
    <definedName name="coef_a">#REF!</definedName>
    <definedName name="coef_b" localSheetId="5">#REF!</definedName>
    <definedName name="coef_b">#REF!</definedName>
    <definedName name="coef_c" localSheetId="5">#REF!</definedName>
    <definedName name="coef_c">#REF!</definedName>
    <definedName name="coef_d" localSheetId="5">#REF!</definedName>
    <definedName name="coef_d">#REF!</definedName>
    <definedName name="coef_e" localSheetId="5">#REF!</definedName>
    <definedName name="coef_e">#REF!</definedName>
    <definedName name="coef_f" localSheetId="5">#REF!</definedName>
    <definedName name="coef_f">#REF!</definedName>
    <definedName name="dT" localSheetId="5">'Chiller Curves - Ref Only'!$F$98</definedName>
    <definedName name="dT">#REF!</definedName>
    <definedName name="EERref" localSheetId="5">#REF!</definedName>
    <definedName name="EERref">#REF!</definedName>
    <definedName name="EIRFPLR" localSheetId="5">#REF!</definedName>
    <definedName name="EIRFPLR">#REF!</definedName>
    <definedName name="EIRFT" localSheetId="5">#REF!</definedName>
    <definedName name="EIRFT">#REF!</definedName>
    <definedName name="OAT" localSheetId="5">#REF!</definedName>
    <definedName name="OAT">#REF!</definedName>
    <definedName name="PLR_a" localSheetId="5">#REF!</definedName>
    <definedName name="PLR_a">#REF!</definedName>
    <definedName name="PLR_b" localSheetId="5">#REF!</definedName>
    <definedName name="PLR_b">#REF!</definedName>
    <definedName name="PLR_c" localSheetId="5">#REF!</definedName>
    <definedName name="PLR_c">#REF!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14" l="1"/>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C14" i="14" l="1"/>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77" i="1"/>
  <c r="BU277" i="1"/>
  <c r="BM277" i="1"/>
  <c r="BJ277" i="1"/>
  <c r="BI277" i="1"/>
  <c r="BH277" i="1"/>
  <c r="BG277" i="1"/>
  <c r="BF277" i="1"/>
  <c r="BE277" i="1"/>
  <c r="BC277" i="1"/>
  <c r="BB277" i="1"/>
  <c r="BA277" i="1"/>
  <c r="AZ277" i="1"/>
  <c r="AY277" i="1"/>
  <c r="AX277" i="1"/>
  <c r="AT277" i="1"/>
  <c r="AU277" i="1" s="1"/>
  <c r="AS277" i="1"/>
  <c r="N277" i="1"/>
  <c r="AV277" i="1" s="1"/>
  <c r="AW277" i="1" s="1"/>
  <c r="BW276" i="1"/>
  <c r="BU276" i="1"/>
  <c r="BM276" i="1"/>
  <c r="BJ276" i="1"/>
  <c r="BI276" i="1"/>
  <c r="BH276" i="1"/>
  <c r="BG276" i="1"/>
  <c r="BF276" i="1"/>
  <c r="BE276" i="1"/>
  <c r="BC276" i="1"/>
  <c r="BB276" i="1"/>
  <c r="BA276" i="1"/>
  <c r="AZ276" i="1"/>
  <c r="AY276" i="1"/>
  <c r="AX276" i="1"/>
  <c r="AT276" i="1"/>
  <c r="AU276" i="1" s="1"/>
  <c r="AS276" i="1"/>
  <c r="N276" i="1"/>
  <c r="AV276" i="1" s="1"/>
  <c r="AW276" i="1" s="1"/>
  <c r="BW275" i="1"/>
  <c r="BU275" i="1"/>
  <c r="BN275" i="1"/>
  <c r="BM275" i="1"/>
  <c r="BJ275" i="1"/>
  <c r="BI275" i="1"/>
  <c r="BH275" i="1"/>
  <c r="BG275" i="1"/>
  <c r="BF275" i="1"/>
  <c r="BE275" i="1"/>
  <c r="BC275" i="1"/>
  <c r="BB275" i="1"/>
  <c r="BA275" i="1"/>
  <c r="AZ275" i="1"/>
  <c r="AY275" i="1"/>
  <c r="AX275" i="1"/>
  <c r="AT275" i="1"/>
  <c r="AU275" i="1" s="1"/>
  <c r="AS275" i="1"/>
  <c r="N275" i="1"/>
  <c r="AV275" i="1" s="1"/>
  <c r="AW275" i="1" s="1"/>
  <c r="BW274" i="1"/>
  <c r="BU274" i="1"/>
  <c r="BM274" i="1"/>
  <c r="BJ274" i="1"/>
  <c r="BI274" i="1"/>
  <c r="BH274" i="1"/>
  <c r="BG274" i="1"/>
  <c r="BF274" i="1"/>
  <c r="BE274" i="1"/>
  <c r="BC274" i="1"/>
  <c r="BB274" i="1"/>
  <c r="BA274" i="1"/>
  <c r="AZ274" i="1"/>
  <c r="AY274" i="1"/>
  <c r="AX274" i="1"/>
  <c r="AT274" i="1"/>
  <c r="AU274" i="1" s="1"/>
  <c r="AS274" i="1"/>
  <c r="N274" i="1"/>
  <c r="AV274" i="1" s="1"/>
  <c r="AW274" i="1" s="1"/>
  <c r="BW273" i="1"/>
  <c r="BU273" i="1"/>
  <c r="BN273" i="1"/>
  <c r="BM273" i="1"/>
  <c r="BJ273" i="1"/>
  <c r="BI273" i="1"/>
  <c r="BH273" i="1"/>
  <c r="BG273" i="1"/>
  <c r="BF273" i="1"/>
  <c r="BE273" i="1"/>
  <c r="BC273" i="1"/>
  <c r="BB273" i="1"/>
  <c r="BA273" i="1"/>
  <c r="AZ273" i="1"/>
  <c r="AY273" i="1"/>
  <c r="AX273" i="1"/>
  <c r="AT273" i="1"/>
  <c r="AU273" i="1" s="1"/>
  <c r="AS273" i="1"/>
  <c r="N273" i="1"/>
  <c r="AV273" i="1" s="1"/>
  <c r="AW273" i="1" s="1"/>
  <c r="BW272" i="1"/>
  <c r="BU272" i="1"/>
  <c r="BN272" i="1"/>
  <c r="BM272" i="1"/>
  <c r="BJ272" i="1"/>
  <c r="BI272" i="1"/>
  <c r="BH272" i="1"/>
  <c r="BG272" i="1"/>
  <c r="BF272" i="1"/>
  <c r="BE272" i="1"/>
  <c r="BC272" i="1"/>
  <c r="BB272" i="1"/>
  <c r="BA272" i="1"/>
  <c r="AZ272" i="1"/>
  <c r="AY272" i="1"/>
  <c r="AX272" i="1"/>
  <c r="AT272" i="1"/>
  <c r="AU272" i="1" s="1"/>
  <c r="AS272" i="1"/>
  <c r="N272" i="1"/>
  <c r="AV272" i="1" s="1"/>
  <c r="AW272" i="1" s="1"/>
  <c r="BW271" i="1"/>
  <c r="BU271" i="1"/>
  <c r="BN271" i="1"/>
  <c r="BM271" i="1"/>
  <c r="BJ271" i="1"/>
  <c r="BI271" i="1"/>
  <c r="BH271" i="1"/>
  <c r="BG271" i="1"/>
  <c r="BF271" i="1"/>
  <c r="BE271" i="1"/>
  <c r="BC271" i="1"/>
  <c r="BB271" i="1"/>
  <c r="BA271" i="1"/>
  <c r="AZ271" i="1"/>
  <c r="AY271" i="1"/>
  <c r="AX271" i="1"/>
  <c r="AT271" i="1"/>
  <c r="AU271" i="1" s="1"/>
  <c r="AS271" i="1"/>
  <c r="N271" i="1"/>
  <c r="AV271" i="1" s="1"/>
  <c r="AW271" i="1" s="1"/>
  <c r="BW270" i="1"/>
  <c r="BU270" i="1"/>
  <c r="BM270" i="1"/>
  <c r="BJ270" i="1"/>
  <c r="BI270" i="1"/>
  <c r="BH270" i="1"/>
  <c r="BG270" i="1"/>
  <c r="BF270" i="1"/>
  <c r="BE270" i="1"/>
  <c r="BC270" i="1"/>
  <c r="BB270" i="1"/>
  <c r="BA270" i="1"/>
  <c r="AZ270" i="1"/>
  <c r="AY270" i="1"/>
  <c r="AX270" i="1"/>
  <c r="AT270" i="1"/>
  <c r="AU270" i="1" s="1"/>
  <c r="AS270" i="1"/>
  <c r="N270" i="1"/>
  <c r="AV270" i="1" s="1"/>
  <c r="AW270" i="1" s="1"/>
  <c r="BW269" i="1"/>
  <c r="BU269" i="1"/>
  <c r="BN269" i="1"/>
  <c r="BM269" i="1"/>
  <c r="BJ269" i="1"/>
  <c r="BI269" i="1"/>
  <c r="BH269" i="1"/>
  <c r="BG269" i="1"/>
  <c r="BF269" i="1"/>
  <c r="BE269" i="1"/>
  <c r="BC269" i="1"/>
  <c r="BB269" i="1"/>
  <c r="BA269" i="1"/>
  <c r="AZ269" i="1"/>
  <c r="AY269" i="1"/>
  <c r="AX269" i="1"/>
  <c r="AT269" i="1"/>
  <c r="AU269" i="1" s="1"/>
  <c r="AS269" i="1"/>
  <c r="N269" i="1"/>
  <c r="AV269" i="1" s="1"/>
  <c r="AW269" i="1" s="1"/>
  <c r="BW268" i="1"/>
  <c r="BU268" i="1"/>
  <c r="BN268" i="1"/>
  <c r="BM268" i="1"/>
  <c r="BJ268" i="1"/>
  <c r="BI268" i="1"/>
  <c r="BH268" i="1"/>
  <c r="BG268" i="1"/>
  <c r="BF268" i="1"/>
  <c r="BE268" i="1"/>
  <c r="BC268" i="1"/>
  <c r="BB268" i="1"/>
  <c r="BA268" i="1"/>
  <c r="AZ268" i="1"/>
  <c r="AY268" i="1"/>
  <c r="AX268" i="1"/>
  <c r="AT268" i="1"/>
  <c r="AU268" i="1" s="1"/>
  <c r="AS268" i="1"/>
  <c r="N268" i="1"/>
  <c r="AV268" i="1" s="1"/>
  <c r="AW268" i="1" s="1"/>
  <c r="BW267" i="1"/>
  <c r="BU267" i="1"/>
  <c r="BM267" i="1"/>
  <c r="BJ267" i="1"/>
  <c r="BI267" i="1"/>
  <c r="BH267" i="1"/>
  <c r="BG267" i="1"/>
  <c r="BF267" i="1"/>
  <c r="BE267" i="1"/>
  <c r="BC267" i="1"/>
  <c r="BB267" i="1"/>
  <c r="BA267" i="1"/>
  <c r="AZ267" i="1"/>
  <c r="AY267" i="1"/>
  <c r="AX267" i="1"/>
  <c r="AT267" i="1"/>
  <c r="AU267" i="1" s="1"/>
  <c r="AS267" i="1"/>
  <c r="N267" i="1"/>
  <c r="AV267" i="1" s="1"/>
  <c r="AW267" i="1" s="1"/>
  <c r="BW266" i="1"/>
  <c r="BU266" i="1"/>
  <c r="BN266" i="1"/>
  <c r="BM266" i="1"/>
  <c r="BJ266" i="1"/>
  <c r="BI266" i="1"/>
  <c r="BH266" i="1"/>
  <c r="BG266" i="1"/>
  <c r="BF266" i="1"/>
  <c r="BE266" i="1"/>
  <c r="BC266" i="1"/>
  <c r="BB266" i="1"/>
  <c r="BA266" i="1"/>
  <c r="AZ266" i="1"/>
  <c r="AY266" i="1"/>
  <c r="AX266" i="1"/>
  <c r="AT266" i="1"/>
  <c r="AU266" i="1" s="1"/>
  <c r="AS266" i="1"/>
  <c r="N266" i="1"/>
  <c r="AV266" i="1" s="1"/>
  <c r="AW266" i="1" s="1"/>
  <c r="BW265" i="1"/>
  <c r="BU265" i="1"/>
  <c r="BN265" i="1"/>
  <c r="BM265" i="1"/>
  <c r="BJ265" i="1"/>
  <c r="BI265" i="1"/>
  <c r="BH265" i="1"/>
  <c r="BG265" i="1"/>
  <c r="BF265" i="1"/>
  <c r="BE265" i="1"/>
  <c r="BC265" i="1"/>
  <c r="BB265" i="1"/>
  <c r="BA265" i="1"/>
  <c r="AZ265" i="1"/>
  <c r="AY265" i="1"/>
  <c r="AX265" i="1"/>
  <c r="AT265" i="1"/>
  <c r="AU265" i="1" s="1"/>
  <c r="AS265" i="1"/>
  <c r="N265" i="1"/>
  <c r="AV265" i="1" s="1"/>
  <c r="AW265" i="1" s="1"/>
  <c r="BW264" i="1"/>
  <c r="BU264" i="1"/>
  <c r="BN264" i="1"/>
  <c r="BM264" i="1"/>
  <c r="BJ264" i="1"/>
  <c r="BI264" i="1"/>
  <c r="BH264" i="1"/>
  <c r="BG264" i="1"/>
  <c r="BF264" i="1"/>
  <c r="BE264" i="1"/>
  <c r="BC264" i="1"/>
  <c r="BB264" i="1"/>
  <c r="BA264" i="1"/>
  <c r="AZ264" i="1"/>
  <c r="AY264" i="1"/>
  <c r="AX264" i="1"/>
  <c r="AT264" i="1"/>
  <c r="AU264" i="1" s="1"/>
  <c r="AS264" i="1"/>
  <c r="N264" i="1"/>
  <c r="AV264" i="1" s="1"/>
  <c r="BW263" i="1"/>
  <c r="BU263" i="1"/>
  <c r="BM263" i="1"/>
  <c r="BJ263" i="1"/>
  <c r="BI263" i="1"/>
  <c r="BH263" i="1"/>
  <c r="BG263" i="1"/>
  <c r="BF263" i="1"/>
  <c r="BE263" i="1"/>
  <c r="BC263" i="1"/>
  <c r="BB263" i="1"/>
  <c r="BA263" i="1"/>
  <c r="AZ263" i="1"/>
  <c r="AY263" i="1"/>
  <c r="AX263" i="1"/>
  <c r="AT263" i="1"/>
  <c r="AU263" i="1" s="1"/>
  <c r="AS263" i="1"/>
  <c r="N263" i="1"/>
  <c r="AV263" i="1" s="1"/>
  <c r="AW263" i="1" s="1"/>
  <c r="BW262" i="1"/>
  <c r="BU262" i="1"/>
  <c r="BN262" i="1"/>
  <c r="BM262" i="1"/>
  <c r="BJ262" i="1"/>
  <c r="BI262" i="1"/>
  <c r="BH262" i="1"/>
  <c r="BG262" i="1"/>
  <c r="BF262" i="1"/>
  <c r="BE262" i="1"/>
  <c r="BC262" i="1"/>
  <c r="BB262" i="1"/>
  <c r="BA262" i="1"/>
  <c r="AZ262" i="1"/>
  <c r="AY262" i="1"/>
  <c r="AX262" i="1"/>
  <c r="AT262" i="1"/>
  <c r="AU262" i="1" s="1"/>
  <c r="AS262" i="1"/>
  <c r="N262" i="1"/>
  <c r="AV262" i="1" s="1"/>
  <c r="AW262" i="1" s="1"/>
  <c r="BW261" i="1"/>
  <c r="BU261" i="1"/>
  <c r="BN261" i="1"/>
  <c r="BM261" i="1"/>
  <c r="BJ261" i="1"/>
  <c r="BI261" i="1"/>
  <c r="BH261" i="1"/>
  <c r="BG261" i="1"/>
  <c r="BF261" i="1"/>
  <c r="BE261" i="1"/>
  <c r="BA261" i="1"/>
  <c r="AZ261" i="1"/>
  <c r="AY261" i="1"/>
  <c r="AX261" i="1"/>
  <c r="AT261" i="1"/>
  <c r="AU261" i="1" s="1"/>
  <c r="AS261" i="1"/>
  <c r="N261" i="1"/>
  <c r="AV261" i="1" s="1"/>
  <c r="BW260" i="1"/>
  <c r="BU260" i="1"/>
  <c r="BM260" i="1"/>
  <c r="BJ260" i="1"/>
  <c r="BI260" i="1"/>
  <c r="BH260" i="1"/>
  <c r="BG260" i="1"/>
  <c r="BF260" i="1"/>
  <c r="BE260" i="1"/>
  <c r="BC260" i="1"/>
  <c r="BB260" i="1"/>
  <c r="BA260" i="1"/>
  <c r="AZ260" i="1"/>
  <c r="AY260" i="1"/>
  <c r="AX260" i="1"/>
  <c r="AT260" i="1"/>
  <c r="AU260" i="1" s="1"/>
  <c r="AS260" i="1"/>
  <c r="N260" i="1"/>
  <c r="AV260" i="1" s="1"/>
  <c r="AW260" i="1" s="1"/>
  <c r="BW259" i="1"/>
  <c r="BU259" i="1"/>
  <c r="BN259" i="1"/>
  <c r="BM259" i="1"/>
  <c r="BJ259" i="1"/>
  <c r="BI259" i="1"/>
  <c r="BH259" i="1"/>
  <c r="BG259" i="1"/>
  <c r="BF259" i="1"/>
  <c r="BE259" i="1"/>
  <c r="BC259" i="1"/>
  <c r="BB259" i="1"/>
  <c r="BA259" i="1"/>
  <c r="AZ259" i="1"/>
  <c r="AY259" i="1"/>
  <c r="AX259" i="1"/>
  <c r="AT259" i="1"/>
  <c r="AU259" i="1" s="1"/>
  <c r="AS259" i="1"/>
  <c r="N259" i="1"/>
  <c r="AV259" i="1" s="1"/>
  <c r="AW259" i="1" s="1"/>
  <c r="BW258" i="1"/>
  <c r="BU258" i="1"/>
  <c r="BM258" i="1"/>
  <c r="BJ258" i="1"/>
  <c r="BI258" i="1"/>
  <c r="BH258" i="1"/>
  <c r="BG258" i="1"/>
  <c r="BF258" i="1"/>
  <c r="BE258" i="1"/>
  <c r="BC258" i="1"/>
  <c r="BB258" i="1"/>
  <c r="BA258" i="1"/>
  <c r="AZ258" i="1"/>
  <c r="AY258" i="1"/>
  <c r="AX258" i="1"/>
  <c r="AT258" i="1"/>
  <c r="AU258" i="1" s="1"/>
  <c r="AS258" i="1"/>
  <c r="N258" i="1"/>
  <c r="AV258" i="1" s="1"/>
  <c r="AW258" i="1" s="1"/>
  <c r="BW257" i="1"/>
  <c r="BU257" i="1"/>
  <c r="BN257" i="1"/>
  <c r="BM257" i="1"/>
  <c r="BJ257" i="1"/>
  <c r="BI257" i="1"/>
  <c r="BH257" i="1"/>
  <c r="BG257" i="1"/>
  <c r="BF257" i="1"/>
  <c r="BE257" i="1"/>
  <c r="BC257" i="1"/>
  <c r="BB257" i="1"/>
  <c r="BA257" i="1"/>
  <c r="AZ257" i="1"/>
  <c r="AY257" i="1"/>
  <c r="AX257" i="1"/>
  <c r="AT257" i="1"/>
  <c r="AU257" i="1" s="1"/>
  <c r="AS257" i="1"/>
  <c r="N257" i="1"/>
  <c r="AV257" i="1" s="1"/>
  <c r="AW257" i="1" s="1"/>
  <c r="BW256" i="1"/>
  <c r="BU256" i="1"/>
  <c r="BN256" i="1"/>
  <c r="BM256" i="1"/>
  <c r="BJ256" i="1"/>
  <c r="BI256" i="1"/>
  <c r="BH256" i="1"/>
  <c r="BG256" i="1"/>
  <c r="BF256" i="1"/>
  <c r="BE256" i="1"/>
  <c r="BC256" i="1"/>
  <c r="BB256" i="1"/>
  <c r="BA256" i="1"/>
  <c r="AZ256" i="1"/>
  <c r="AY256" i="1"/>
  <c r="AX256" i="1"/>
  <c r="AT256" i="1"/>
  <c r="AS256" i="1"/>
  <c r="N256" i="1"/>
  <c r="AV256" i="1" s="1"/>
  <c r="AW256" i="1" s="1"/>
  <c r="BW255" i="1"/>
  <c r="BU255" i="1"/>
  <c r="BM255" i="1"/>
  <c r="BJ255" i="1"/>
  <c r="BI255" i="1"/>
  <c r="BH255" i="1"/>
  <c r="BG255" i="1"/>
  <c r="BF255" i="1"/>
  <c r="BE255" i="1"/>
  <c r="BC255" i="1"/>
  <c r="BB255" i="1"/>
  <c r="BA255" i="1"/>
  <c r="AZ255" i="1"/>
  <c r="AY255" i="1"/>
  <c r="AX255" i="1"/>
  <c r="AT255" i="1"/>
  <c r="AU255" i="1" s="1"/>
  <c r="AS255" i="1"/>
  <c r="N255" i="1"/>
  <c r="AV255" i="1" s="1"/>
  <c r="AW255" i="1" s="1"/>
  <c r="BW254" i="1"/>
  <c r="BU254" i="1"/>
  <c r="BN254" i="1"/>
  <c r="BM254" i="1"/>
  <c r="BJ254" i="1"/>
  <c r="BI254" i="1"/>
  <c r="BH254" i="1"/>
  <c r="BG254" i="1"/>
  <c r="BF254" i="1"/>
  <c r="BE254" i="1"/>
  <c r="BC254" i="1"/>
  <c r="BB254" i="1"/>
  <c r="BA254" i="1"/>
  <c r="AZ254" i="1"/>
  <c r="AY254" i="1"/>
  <c r="AX254" i="1"/>
  <c r="AT254" i="1"/>
  <c r="AS254" i="1"/>
  <c r="N254" i="1"/>
  <c r="AV254" i="1" s="1"/>
  <c r="AW254" i="1" s="1"/>
  <c r="BW253" i="1"/>
  <c r="BU253" i="1"/>
  <c r="BM253" i="1"/>
  <c r="BJ253" i="1"/>
  <c r="BI253" i="1"/>
  <c r="BH253" i="1"/>
  <c r="BG253" i="1"/>
  <c r="BF253" i="1"/>
  <c r="BE253" i="1"/>
  <c r="BC253" i="1"/>
  <c r="BB253" i="1"/>
  <c r="BA253" i="1"/>
  <c r="AZ253" i="1"/>
  <c r="AY253" i="1"/>
  <c r="AX253" i="1"/>
  <c r="AT253" i="1"/>
  <c r="AU253" i="1" s="1"/>
  <c r="AS253" i="1"/>
  <c r="N253" i="1"/>
  <c r="AV253" i="1" s="1"/>
  <c r="AW253" i="1" s="1"/>
  <c r="BW252" i="1"/>
  <c r="BU252" i="1"/>
  <c r="BN252" i="1"/>
  <c r="BM252" i="1"/>
  <c r="BJ252" i="1"/>
  <c r="BI252" i="1"/>
  <c r="BH252" i="1"/>
  <c r="BG252" i="1"/>
  <c r="BF252" i="1"/>
  <c r="BE252" i="1"/>
  <c r="BC252" i="1"/>
  <c r="BB252" i="1"/>
  <c r="BA252" i="1"/>
  <c r="AZ252" i="1"/>
  <c r="AY252" i="1"/>
  <c r="AX252" i="1"/>
  <c r="AT252" i="1"/>
  <c r="AU252" i="1" s="1"/>
  <c r="AS252" i="1"/>
  <c r="N252" i="1"/>
  <c r="AV252" i="1" s="1"/>
  <c r="AW252" i="1" s="1"/>
  <c r="J19" i="14" l="1"/>
  <c r="J15" i="14"/>
  <c r="C17" i="14"/>
  <c r="D17" i="14" s="1"/>
  <c r="E17" i="14" s="1"/>
  <c r="F17" i="14" s="1"/>
  <c r="J17" i="14" s="1"/>
  <c r="D14" i="14"/>
  <c r="E14" i="14" s="1"/>
  <c r="F14" i="14" s="1"/>
  <c r="J14" i="14" s="1"/>
  <c r="C20" i="14"/>
  <c r="D20" i="14" s="1"/>
  <c r="E20" i="14" s="1"/>
  <c r="F20" i="14" s="1"/>
  <c r="J20" i="14" s="1"/>
  <c r="AQ261" i="1"/>
  <c r="AQ269" i="1"/>
  <c r="AQ274" i="1"/>
  <c r="AW264" i="1"/>
  <c r="AQ264" i="1" s="1"/>
  <c r="AQ275" i="1"/>
  <c r="AQ265" i="1"/>
  <c r="AQ273" i="1"/>
  <c r="AQ277" i="1"/>
  <c r="AR261" i="1"/>
  <c r="AP261" i="1" s="1"/>
  <c r="AQ266" i="1"/>
  <c r="AQ267" i="1"/>
  <c r="AQ268" i="1"/>
  <c r="AQ271" i="1"/>
  <c r="AU256" i="1"/>
  <c r="AQ256" i="1" s="1"/>
  <c r="AQ262" i="1"/>
  <c r="AQ270" i="1"/>
  <c r="AQ272" i="1"/>
  <c r="AQ263" i="1"/>
  <c r="AQ276"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BV202" i="1" l="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AP225" i="1" l="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P235" i="1" l="1"/>
  <c r="BM251" i="1" l="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BW249" i="1" l="1"/>
  <c r="BU249" i="1"/>
  <c r="BJ249" i="1"/>
  <c r="BI249" i="1"/>
  <c r="BH249" i="1"/>
  <c r="BG249" i="1"/>
  <c r="BF249" i="1"/>
  <c r="BE249" i="1"/>
  <c r="BC249" i="1"/>
  <c r="BB249" i="1"/>
  <c r="BA249" i="1"/>
  <c r="AZ249" i="1"/>
  <c r="AY249" i="1"/>
  <c r="AX249" i="1"/>
  <c r="AT249" i="1"/>
  <c r="AU249" i="1" s="1"/>
  <c r="AS249" i="1"/>
  <c r="N249" i="1"/>
  <c r="AV249" i="1" s="1"/>
  <c r="AW249" i="1" s="1"/>
  <c r="AQ249" i="1" l="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N41" i="1"/>
  <c r="BM41" i="1"/>
  <c r="BN41" i="1"/>
  <c r="BU41" i="1"/>
  <c r="BM42" i="1"/>
  <c r="BN42" i="1"/>
  <c r="BU42" i="1"/>
  <c r="BM83" i="1"/>
  <c r="BN83" i="1"/>
  <c r="BM84" i="1"/>
  <c r="BN84" i="1"/>
  <c r="N83" i="1"/>
  <c r="N84" i="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3" i="1"/>
  <c r="BI73" i="1"/>
  <c r="BH73" i="1"/>
  <c r="BG73" i="1"/>
  <c r="BF73" i="1"/>
  <c r="BE73"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AI73" i="1"/>
  <c r="AJ73" i="1"/>
  <c r="AK73" i="1"/>
  <c r="AL73" i="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<sst xmlns="http://schemas.openxmlformats.org/spreadsheetml/2006/main" count="4135" uniqueCount="941">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</sst>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s>
  <fonts count="44"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8">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cellStyleXfs>
  <cellXfs count="194">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cellXfs>
  <cellStyles count="48">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te" xfId="18" builtinId="10" customBuiltin="1"/>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b/>
        <i val="0"/>
        <strike val="0"/>
      </font>
      <fill>
        <patternFill>
          <bgColor theme="8" tint="0.59996337778862885"/>
        </patternFill>
      </fill>
    </dxf>
    <dxf>
      <border>
        <top style="thin">
          <color auto="1"/>
        </top>
        <vertical/>
        <horizontal/>
      </border>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B2DE8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tabSelected="1" zoomScale="70" zoomScaleNormal="70" workbookViewId="0">
      <pane xSplit="6" ySplit="15" topLeftCell="W263" activePane="bottomRight" state="frozen"/>
      <selection pane="topRight" activeCell="G1" sqref="G1"/>
      <selection pane="bottomLeft" activeCell="A16" sqref="A16"/>
      <selection pane="bottomRight" activeCell="AR276" sqref="AR276"/>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188" t="s">
        <v>27</v>
      </c>
      <c r="Q13" s="188"/>
      <c r="R13" s="188"/>
      <c r="S13" s="188"/>
      <c r="T13" s="188"/>
      <c r="U13" s="188"/>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189"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189"/>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t="s">
        <v>823</v>
      </c>
      <c r="M41" s="56"/>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t="s">
        <v>826</v>
      </c>
      <c r="M42" s="56"/>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0</v>
      </c>
      <c r="AP73" s="166" t="str">
        <f t="shared" si="8"/>
        <v/>
      </c>
      <c r="AQ73" s="166" t="str">
        <f t="shared" si="272"/>
        <v/>
      </c>
      <c r="AR73" s="166" t="str">
        <f t="shared" si="175"/>
        <v/>
      </c>
      <c r="AS73" s="166" t="str">
        <f t="shared" si="23"/>
        <v/>
      </c>
      <c r="AT73" s="43" t="str">
        <f t="shared" si="82"/>
        <v/>
      </c>
      <c r="AU73" s="43" t="str">
        <f t="shared" si="24"/>
        <v xml:space="preserve">               </v>
      </c>
      <c r="AV73" s="62" t="str">
        <f t="shared" si="215"/>
        <v/>
      </c>
      <c r="AW73" s="43" t="str">
        <f t="shared" si="177"/>
        <v xml:space="preserve">                                                                 </v>
      </c>
      <c r="AX73" s="43" t="str">
        <f t="shared" si="121"/>
        <v/>
      </c>
      <c r="AY73" s="43" t="str">
        <f t="shared" si="122"/>
        <v/>
      </c>
      <c r="AZ73" s="43" t="str">
        <f t="shared" si="123"/>
        <v/>
      </c>
      <c r="BA73" s="43" t="str">
        <f t="shared" si="124"/>
        <v/>
      </c>
      <c r="BB73" s="43" t="str">
        <f t="shared" si="125"/>
        <v/>
      </c>
      <c r="BC73" s="43" t="str">
        <f t="shared" si="126"/>
        <v/>
      </c>
      <c r="BD73" s="43" t="str">
        <f t="shared" si="15"/>
        <v xml:space="preserve">_x000D_
                                                                                </v>
      </c>
      <c r="BE73" s="43" t="str">
        <f t="shared" si="188"/>
        <v/>
      </c>
      <c r="BF73" s="43" t="str">
        <f t="shared" si="189"/>
        <v/>
      </c>
      <c r="BG73" s="43" t="str">
        <f t="shared" si="190"/>
        <v/>
      </c>
      <c r="BH73" s="43" t="str">
        <f t="shared" si="191"/>
        <v/>
      </c>
      <c r="BI73" s="43" t="str">
        <f t="shared" si="192"/>
        <v/>
      </c>
      <c r="BJ73" s="43" t="str">
        <f t="shared" si="193"/>
        <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t="s">
        <v>827</v>
      </c>
      <c r="M83" s="56"/>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t="s">
        <v>828</v>
      </c>
      <c r="M84" s="56"/>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2: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2: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2: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2: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2: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2: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2: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2: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2: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2: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2: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2: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2:78" outlineLevel="1" x14ac:dyDescent="0.25">
      <c r="E269" s="43" t="s">
        <v>923</v>
      </c>
      <c r="F269" s="43" t="s">
        <v>771</v>
      </c>
      <c r="G269" s="45" t="s">
        <v>841</v>
      </c>
      <c r="H269" s="43" t="s">
        <v>806</v>
      </c>
      <c r="I269" s="43" t="s">
        <v>660</v>
      </c>
      <c r="J269" s="43" t="s">
        <v>912</v>
      </c>
      <c r="L269" s="43" t="s">
        <v>777</v>
      </c>
      <c r="M269" s="43" t="s">
        <v>793</v>
      </c>
      <c r="N269" s="43" t="str">
        <f t="shared" si="954"/>
        <v>EPDef-VRFSysHtgEIRRatio_fTwbToadbLowSI</v>
      </c>
      <c r="O269" s="43" t="s">
        <v>165</v>
      </c>
      <c r="P269" s="43" t="s">
        <v>288</v>
      </c>
      <c r="Q269" s="43" t="s">
        <v>116</v>
      </c>
      <c r="R269" s="43" t="s">
        <v>460</v>
      </c>
      <c r="S269" s="43" t="s">
        <v>798</v>
      </c>
      <c r="V269" s="43">
        <v>0.87465501000000001</v>
      </c>
      <c r="W269" s="43">
        <v>-1.3197540000000001E-2</v>
      </c>
      <c r="X269" s="43">
        <v>1.10307E-3</v>
      </c>
      <c r="Y269" s="43">
        <v>-1.33118E-2</v>
      </c>
      <c r="Z269" s="43">
        <v>8.9017000000000002E-4</v>
      </c>
      <c r="AA269" s="43">
        <v>-1.2766000000000001E-4</v>
      </c>
      <c r="AI269" s="43">
        <v>27</v>
      </c>
      <c r="AJ269" s="43">
        <v>15</v>
      </c>
      <c r="AK269" s="43">
        <v>12</v>
      </c>
      <c r="AL269" s="43">
        <v>-20</v>
      </c>
      <c r="AM269" t="s">
        <v>925</v>
      </c>
      <c r="AO269" s="43">
        <v>1</v>
      </c>
      <c r="AP269" s="166" t="str">
        <f t="shared" si="955"/>
        <v>CrvDblQuad     "EPDef-VRFSysHtgEIRRatio_fTwbToadbLowSI"                         Coef1 =  0.874655  Coef2 = -0.013198  Coef3 =  0.001103  Coef4 = -0.013312  Coef5 =  0.000890  Coef6 = -0.000128  _x000D_
                                                                                MaxVar1 = 27.000   MinVar1 = 15.000   MaxVar2 = 12.000   MinVar2 = -20.000   _x000D_
..</v>
      </c>
      <c r="AQ269" s="167" t="str">
        <f t="shared" si="956"/>
        <v xml:space="preserve">CrvDblQuad     "EPDef-VRFSysHtgEIRRatio_fTwbToadbLowSI"                         Coef1 =  0.874655  Coef2 = -0.013198  Coef3 =  0.001103  Coef4 = -0.013312  Coef5 =  0.000890  Coef6 = -0.000128  </v>
      </c>
      <c r="AR269" s="166" t="str">
        <f t="shared" si="934"/>
        <v xml:space="preserve">_x000D_
                                                                                MaxVar1 = 27.000   MinVar1 = 15.000   MaxVar2 = 12.000   MinVar2 = -20.000   </v>
      </c>
      <c r="AS269" s="166" t="str">
        <f t="shared" si="957"/>
        <v>_x000D_
..</v>
      </c>
      <c r="AT269" s="20" t="str">
        <f t="shared" si="958"/>
        <v>CrvDblQuad</v>
      </c>
      <c r="AU269" s="43" t="str">
        <f t="shared" si="935"/>
        <v xml:space="preserve">     </v>
      </c>
      <c r="AV269" s="62" t="str">
        <f t="shared" si="936"/>
        <v>"EPDef-VRFSysHtgEIRRatio_fTwbToadbLowSI"</v>
      </c>
      <c r="AW269" s="20" t="str">
        <f t="shared" si="959"/>
        <v xml:space="preserve">                         </v>
      </c>
      <c r="AX269" s="43" t="str">
        <f t="shared" si="949"/>
        <v xml:space="preserve"> 0.874655  </v>
      </c>
      <c r="AY269" s="43" t="str">
        <f t="shared" si="950"/>
        <v xml:space="preserve">-0.013198  </v>
      </c>
      <c r="AZ269" s="43" t="str">
        <f t="shared" si="951"/>
        <v xml:space="preserve"> 0.001103  </v>
      </c>
      <c r="BA269" s="43" t="str">
        <f t="shared" si="952"/>
        <v xml:space="preserve">-0.013312  </v>
      </c>
      <c r="BB269" s="43" t="str">
        <f t="shared" si="960"/>
        <v xml:space="preserve"> 0.000890  </v>
      </c>
      <c r="BC269" s="43" t="str">
        <f t="shared" si="961"/>
        <v xml:space="preserve">-0.000128  </v>
      </c>
      <c r="BD269" s="43" t="str">
        <f t="shared" si="962"/>
        <v xml:space="preserve">_x000D_
                                                                                </v>
      </c>
      <c r="BE269" s="20" t="str">
        <f t="shared" si="937"/>
        <v>-</v>
      </c>
      <c r="BF269" s="20" t="str">
        <f t="shared" si="938"/>
        <v>-</v>
      </c>
      <c r="BG269" s="20" t="str">
        <f t="shared" si="939"/>
        <v xml:space="preserve">27.000   </v>
      </c>
      <c r="BH269" s="20" t="str">
        <f t="shared" si="940"/>
        <v xml:space="preserve">15.000   </v>
      </c>
      <c r="BI269" s="20" t="str">
        <f t="shared" si="941"/>
        <v xml:space="preserve">12.000   </v>
      </c>
      <c r="BJ269" s="20" t="str">
        <f t="shared" si="942"/>
        <v xml:space="preserve">-20.000   </v>
      </c>
      <c r="BK269" s="20"/>
      <c r="BL269" s="20"/>
      <c r="BM269" s="43" t="str">
        <f t="shared" si="963"/>
        <v>Twb</v>
      </c>
      <c r="BN269" s="43" t="str">
        <f>R269</f>
        <v>Toadb</v>
      </c>
      <c r="BO269" s="43">
        <v>1</v>
      </c>
      <c r="BQ269" s="20"/>
      <c r="BR269" s="43">
        <v>0</v>
      </c>
      <c r="BS269" s="20"/>
      <c r="BT269" s="20"/>
      <c r="BU269" s="147">
        <f t="shared" si="943"/>
        <v>0.86256054000000004</v>
      </c>
      <c r="BV269" s="161"/>
      <c r="BW269" s="147">
        <f t="shared" si="944"/>
        <v>0.87465501000000001</v>
      </c>
      <c r="BY269" s="20"/>
      <c r="BZ269" s="20"/>
    </row>
    <row r="270" spans="2: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2:78" outlineLevel="1" x14ac:dyDescent="0.25">
      <c r="E271" s="43" t="s">
        <v>923</v>
      </c>
      <c r="F271" s="43" t="s">
        <v>773</v>
      </c>
      <c r="G271" s="45" t="s">
        <v>841</v>
      </c>
      <c r="H271" s="43" t="s">
        <v>806</v>
      </c>
      <c r="I271" s="43" t="s">
        <v>660</v>
      </c>
      <c r="J271" s="43" t="s">
        <v>912</v>
      </c>
      <c r="L271" s="43" t="s">
        <v>777</v>
      </c>
      <c r="M271" s="43" t="s">
        <v>795</v>
      </c>
      <c r="N271" s="43" t="str">
        <f t="shared" si="954"/>
        <v>EPDef-VRFSysHtgEIRRatio_fTwbToadbHiSI</v>
      </c>
      <c r="O271" s="43" t="s">
        <v>165</v>
      </c>
      <c r="P271" s="43" t="s">
        <v>288</v>
      </c>
      <c r="Q271" s="43" t="s">
        <v>116</v>
      </c>
      <c r="R271" s="43" t="s">
        <v>460</v>
      </c>
      <c r="S271" s="43" t="s">
        <v>799</v>
      </c>
      <c r="V271" s="43">
        <v>2.5040051459999999</v>
      </c>
      <c r="W271" s="43">
        <v>-5.7367670000000003E-2</v>
      </c>
      <c r="X271" s="173">
        <v>4.07E-5</v>
      </c>
      <c r="Y271" s="43">
        <v>-0.12959668999999999</v>
      </c>
      <c r="Z271" s="43">
        <v>1.3583899999999999E-3</v>
      </c>
      <c r="AA271" s="173">
        <v>3.1700000000000001E-3</v>
      </c>
      <c r="AI271" s="43">
        <v>27</v>
      </c>
      <c r="AJ271" s="43">
        <v>15</v>
      </c>
      <c r="AK271" s="43">
        <v>15</v>
      </c>
      <c r="AL271" s="43">
        <v>-10</v>
      </c>
      <c r="AM271" t="s">
        <v>925</v>
      </c>
      <c r="AO271" s="43">
        <v>1</v>
      </c>
      <c r="AP271" s="166" t="str">
        <f t="shared" si="955"/>
        <v>CrvDblQuad     "EPDef-VRFSysHtgEIRRatio_fTwbToadbHiSI"                          Coef1 =  2.504005  Coef2 = -0.057368  Coef3 =  0.000041  Coef4 = -0.129597  Coef5 =  0.001358  Coef6 =  0.003170  _x000D_
                                                                                MaxVar1 = 27.000   MinVar1 = 15.000   MaxVar2 = 15.000   MinVar2 = -10.000   _x000D_
..</v>
      </c>
      <c r="AQ271" s="167" t="str">
        <f t="shared" si="956"/>
        <v xml:space="preserve">CrvDblQuad     "EPDef-VRFSysHtgEIRRatio_fTwbToadbHiSI"                          Coef1 =  2.504005  Coef2 = -0.057368  Coef3 =  0.000041  Coef4 = -0.129597  Coef5 =  0.001358  Coef6 =  0.003170  </v>
      </c>
      <c r="AR271" s="166" t="str">
        <f t="shared" si="934"/>
        <v xml:space="preserve">_x000D_
                                                                                MaxVar1 = 27.000   MinVar1 = 15.000   MaxVar2 = 15.000   MinVar2 = -10.000   </v>
      </c>
      <c r="AS271" s="166" t="str">
        <f t="shared" si="957"/>
        <v>_x000D_
..</v>
      </c>
      <c r="AT271" s="20" t="str">
        <f t="shared" si="958"/>
        <v>CrvDblQuad</v>
      </c>
      <c r="AU271" s="43" t="str">
        <f t="shared" si="935"/>
        <v xml:space="preserve">     </v>
      </c>
      <c r="AV271" s="62" t="str">
        <f t="shared" si="936"/>
        <v>"EPDef-VRFSysHtgEIRRatio_fTwbToadbHiSI"</v>
      </c>
      <c r="AW271" s="20" t="str">
        <f t="shared" si="959"/>
        <v xml:space="preserve">                          </v>
      </c>
      <c r="AX271" s="43" t="str">
        <f t="shared" si="949"/>
        <v xml:space="preserve"> 2.504005  </v>
      </c>
      <c r="AY271" s="43" t="str">
        <f t="shared" si="950"/>
        <v xml:space="preserve">-0.057368  </v>
      </c>
      <c r="AZ271" s="43" t="str">
        <f t="shared" si="951"/>
        <v xml:space="preserve"> 0.000041  </v>
      </c>
      <c r="BA271" s="43" t="str">
        <f t="shared" si="952"/>
        <v xml:space="preserve">-0.129597  </v>
      </c>
      <c r="BB271" s="43" t="str">
        <f t="shared" si="960"/>
        <v xml:space="preserve"> 0.001358  </v>
      </c>
      <c r="BC271" s="43" t="str">
        <f t="shared" si="961"/>
        <v xml:space="preserve"> 0.003170  </v>
      </c>
      <c r="BD271" s="43" t="str">
        <f t="shared" si="962"/>
        <v xml:space="preserve">_x000D_
                                                                                </v>
      </c>
      <c r="BE271" s="20" t="str">
        <f t="shared" si="937"/>
        <v>-</v>
      </c>
      <c r="BF271" s="20" t="str">
        <f t="shared" si="938"/>
        <v>-</v>
      </c>
      <c r="BG271" s="20" t="str">
        <f t="shared" si="939"/>
        <v xml:space="preserve">27.000   </v>
      </c>
      <c r="BH271" s="20" t="str">
        <f t="shared" si="940"/>
        <v xml:space="preserve">15.000   </v>
      </c>
      <c r="BI271" s="20" t="str">
        <f t="shared" si="941"/>
        <v xml:space="preserve">15.000   </v>
      </c>
      <c r="BJ271" s="20" t="str">
        <f t="shared" si="942"/>
        <v xml:space="preserve">-10.000   </v>
      </c>
      <c r="BK271" s="20"/>
      <c r="BL271" s="20"/>
      <c r="BM271" s="43" t="str">
        <f t="shared" si="963"/>
        <v>Twb</v>
      </c>
      <c r="BN271" s="43" t="str">
        <f>R271</f>
        <v>Toadb</v>
      </c>
      <c r="BO271" s="43">
        <v>1</v>
      </c>
      <c r="BQ271" s="20"/>
      <c r="BR271" s="43">
        <v>0</v>
      </c>
      <c r="BS271" s="20"/>
      <c r="BT271" s="20"/>
      <c r="BU271" s="147">
        <f t="shared" si="943"/>
        <v>2.4466781759999998</v>
      </c>
      <c r="BV271" s="161"/>
      <c r="BW271" s="147">
        <f t="shared" si="944"/>
        <v>2.5040051459999999</v>
      </c>
      <c r="BY271" s="20"/>
      <c r="BZ271" s="20"/>
    </row>
    <row r="272" spans="2: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EPDef-VRFSysClgPipeLoss_fLenSI</v>
      </c>
      <c r="O276" s="43" t="s">
        <v>165</v>
      </c>
      <c r="P276" s="43" t="s">
        <v>821</v>
      </c>
      <c r="Q276" s="43" t="s">
        <v>822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"EPDef-VRFSysClgPipeLoss_fLenSI"                                 Coef1 =  1.069379  Coef2 = -0.001495  Coef3 =  0.000003  Coef4 = -0.115110  Coef5 =  0.051117  Coef6 = -0.000437  _x000D_
                                                                                MaxVar1 = 175.000   MinVar1 = 8.000   MaxVar2 = 1.500   MinVar2 = 0.500   _x000D_
..</v>
      </c>
      <c r="AQ276" s="167" t="str">
        <f t="shared" si="956"/>
        <v xml:space="preserve">CrvDblQuad     "EPDef-VRFSysClgPipeLoss_fLenSI"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EPDef-VRFSysHtgPipeLoss_fLenSI</v>
      </c>
      <c r="O277" s="43" t="s">
        <v>165</v>
      </c>
      <c r="P277" s="43" t="s">
        <v>821</v>
      </c>
      <c r="Q277" s="43" t="s">
        <v>822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"EPDef-VRFSysHtgPipeLoss_fLenSI"                                 Coef1 =  1.069379  Coef2 = -0.001495  Coef3 =  0.000003  Coef4 = -0.115110  Coef5 =  0.051117  Coef6 = -0.000437  _x000D_
                                                                                MaxVar1 = 175.000   MinVar1 = 8.000   MaxVar2 = 1.500   MinVar2 = 0.500   _x000D_
..</v>
      </c>
      <c r="AQ277" s="167" t="str">
        <f t="shared" si="956"/>
        <v xml:space="preserve">CrvDblQuad     "EPDef-VRFSysHtgPipeLoss_fLenSI"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6">
      <formula>NOT(ISBLANK($D16))</formula>
    </cfRule>
    <cfRule type="expression" dxfId="24" priority="727">
      <formula>NOT(ISBLANK($A16))</formula>
    </cfRule>
    <cfRule type="expression" dxfId="23" priority="725">
      <formula>$J16="DOE2"</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85">
        <v>13</v>
      </c>
      <c r="H3" s="141"/>
    </row>
    <row r="4" spans="1:10" x14ac:dyDescent="0.25">
      <c r="A4" t="s">
        <v>689</v>
      </c>
      <c r="B4" s="186">
        <f>E4</f>
        <v>10.8446</v>
      </c>
      <c r="C4" t="s">
        <v>929</v>
      </c>
      <c r="E4" s="187">
        <f>MIN(-0.0194*B3^2+1.0864*B3,13)</f>
        <v>10.8446</v>
      </c>
      <c r="H4" s="141"/>
    </row>
    <row r="5" spans="1:10" x14ac:dyDescent="0.25">
      <c r="H5" s="141"/>
    </row>
    <row r="6" spans="1:10" x14ac:dyDescent="0.25">
      <c r="A6" t="s">
        <v>17</v>
      </c>
      <c r="B6">
        <v>1.0451999999999999</v>
      </c>
      <c r="H6" s="141"/>
    </row>
    <row r="7" spans="1:10" x14ac:dyDescent="0.25">
      <c r="A7" t="s">
        <v>18</v>
      </c>
      <c r="B7">
        <v>1.15E-2</v>
      </c>
      <c r="H7" s="141"/>
    </row>
    <row r="8" spans="1:10" x14ac:dyDescent="0.25">
      <c r="A8" t="s">
        <v>19</v>
      </c>
      <c r="B8">
        <v>2.5099999999999998E-4</v>
      </c>
      <c r="H8" s="141"/>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141" t="s">
        <v>940</v>
      </c>
    </row>
    <row r="12" spans="1:10" x14ac:dyDescent="0.25">
      <c r="A12">
        <v>67</v>
      </c>
      <c r="B12">
        <v>95</v>
      </c>
      <c r="C12" s="141">
        <f>B4</f>
        <v>10.8446</v>
      </c>
      <c r="D12" s="141">
        <f>($B$6*C12)+($B$7*C12^2)+($B$8*C12^3)</f>
        <v>13.007358560684633</v>
      </c>
      <c r="E12" s="141">
        <f>D12/3.413</f>
        <v>3.8111217581847741</v>
      </c>
      <c r="F12" s="141">
        <f>1/E12</f>
        <v>0.26238993751705719</v>
      </c>
      <c r="G12" s="141"/>
      <c r="H12" s="141">
        <f t="shared" ref="H12:I20" si="0">(A12-32)/1.8</f>
        <v>19.444444444444443</v>
      </c>
      <c r="I12" s="141">
        <f t="shared" si="0"/>
        <v>35</v>
      </c>
      <c r="J12" s="155">
        <f>F12/$F$12</f>
        <v>1</v>
      </c>
    </row>
    <row r="13" spans="1:10" x14ac:dyDescent="0.25">
      <c r="A13">
        <v>67</v>
      </c>
      <c r="B13">
        <v>82</v>
      </c>
      <c r="C13" s="141">
        <f>B3</f>
        <v>13</v>
      </c>
      <c r="D13" s="141">
        <f t="shared" ref="D13:D20" si="1">($B$6*C13)+($B$7*C13^2)+($B$8*C13^3)</f>
        <v>16.082546999999998</v>
      </c>
      <c r="E13" s="141">
        <f>D13/3.413</f>
        <v>4.7121438617052442</v>
      </c>
      <c r="F13" s="141">
        <f t="shared" ref="F13:F20" si="2">1/E13</f>
        <v>0.21221762945881645</v>
      </c>
      <c r="G13" s="141"/>
      <c r="H13" s="141">
        <f t="shared" si="0"/>
        <v>19.444444444444443</v>
      </c>
      <c r="I13" s="141">
        <f t="shared" si="0"/>
        <v>27.777777777777779</v>
      </c>
      <c r="J13" s="155">
        <f t="shared" ref="J13:J20" si="3">F13/$F$12</f>
        <v>0.80878722510088941</v>
      </c>
    </row>
    <row r="14" spans="1:10" x14ac:dyDescent="0.25">
      <c r="A14">
        <v>67</v>
      </c>
      <c r="B14">
        <v>110</v>
      </c>
      <c r="C14" s="141">
        <f>C12-1.8</f>
        <v>9.0445999999999991</v>
      </c>
      <c r="D14" s="141">
        <f t="shared" si="1"/>
        <v>10.579883785945169</v>
      </c>
      <c r="E14" s="141">
        <f t="shared" ref="E14:E20" si="4">D14/3.413</f>
        <v>3.0998780503794814</v>
      </c>
      <c r="F14" s="141">
        <f t="shared" si="2"/>
        <v>0.32259333552737079</v>
      </c>
      <c r="G14" s="141"/>
      <c r="H14" s="141">
        <f t="shared" si="0"/>
        <v>19.444444444444443</v>
      </c>
      <c r="I14" s="141">
        <f t="shared" si="0"/>
        <v>43.333333333333336</v>
      </c>
      <c r="J14" s="155">
        <f t="shared" si="3"/>
        <v>1.229442480073764</v>
      </c>
    </row>
    <row r="15" spans="1:10" x14ac:dyDescent="0.25">
      <c r="A15">
        <v>57</v>
      </c>
      <c r="B15">
        <v>95</v>
      </c>
      <c r="C15" s="141">
        <f>C12*0.877</f>
        <v>9.5107142000000007</v>
      </c>
      <c r="D15" s="141">
        <f t="shared" si="1"/>
        <v>11.196745919442264</v>
      </c>
      <c r="E15" s="141">
        <f t="shared" si="4"/>
        <v>3.2806170288433241</v>
      </c>
      <c r="F15" s="141">
        <f t="shared" si="2"/>
        <v>0.30482070635126185</v>
      </c>
      <c r="G15" s="141"/>
      <c r="H15" s="141">
        <f t="shared" si="0"/>
        <v>13.888888888888889</v>
      </c>
      <c r="I15" s="141">
        <f t="shared" si="0"/>
        <v>35</v>
      </c>
      <c r="J15" s="155">
        <f t="shared" si="3"/>
        <v>1.1617088263205457</v>
      </c>
    </row>
    <row r="16" spans="1:10" x14ac:dyDescent="0.25">
      <c r="A16">
        <v>57</v>
      </c>
      <c r="B16">
        <v>82</v>
      </c>
      <c r="C16" s="141">
        <f>C13*0.877</f>
        <v>11.401</v>
      </c>
      <c r="D16" s="141">
        <f t="shared" si="1"/>
        <v>13.78309282396445</v>
      </c>
      <c r="E16" s="141">
        <f t="shared" si="4"/>
        <v>4.0384098517329186</v>
      </c>
      <c r="F16" s="141">
        <f t="shared" si="2"/>
        <v>0.24762221684133692</v>
      </c>
      <c r="G16" s="141"/>
      <c r="H16" s="141">
        <f t="shared" si="0"/>
        <v>13.888888888888889</v>
      </c>
      <c r="I16" s="141">
        <f t="shared" si="0"/>
        <v>27.777777777777779</v>
      </c>
      <c r="J16" s="155">
        <f t="shared" si="3"/>
        <v>0.94371841841396731</v>
      </c>
    </row>
    <row r="17" spans="1:10" x14ac:dyDescent="0.25">
      <c r="A17">
        <v>57</v>
      </c>
      <c r="B17">
        <v>110</v>
      </c>
      <c r="C17" s="141">
        <f>C14*0.877</f>
        <v>7.9321141999999991</v>
      </c>
      <c r="D17" s="141">
        <f t="shared" si="1"/>
        <v>9.1394759026767218</v>
      </c>
      <c r="E17" s="141">
        <f t="shared" si="4"/>
        <v>2.6778423389032295</v>
      </c>
      <c r="F17" s="141">
        <f t="shared" si="2"/>
        <v>0.37343497989861957</v>
      </c>
      <c r="G17" s="141"/>
      <c r="H17" s="141">
        <f t="shared" si="0"/>
        <v>13.888888888888889</v>
      </c>
      <c r="I17" s="141">
        <f t="shared" si="0"/>
        <v>43.333333333333336</v>
      </c>
      <c r="J17" s="155">
        <f t="shared" si="3"/>
        <v>1.4232061771589228</v>
      </c>
    </row>
    <row r="18" spans="1:10" x14ac:dyDescent="0.25">
      <c r="A18">
        <v>77</v>
      </c>
      <c r="B18">
        <v>95</v>
      </c>
      <c r="C18" s="141">
        <f>C12*1.11</f>
        <v>12.037506</v>
      </c>
      <c r="D18" s="141">
        <f t="shared" si="1"/>
        <v>14.685776679026622</v>
      </c>
      <c r="E18" s="141">
        <f t="shared" si="4"/>
        <v>4.3028938409102322</v>
      </c>
      <c r="F18" s="141">
        <f t="shared" si="2"/>
        <v>0.23240173635993316</v>
      </c>
      <c r="G18" s="141"/>
      <c r="H18" s="141">
        <f t="shared" si="0"/>
        <v>25</v>
      </c>
      <c r="I18" s="141">
        <f t="shared" si="0"/>
        <v>35</v>
      </c>
      <c r="J18" s="155">
        <f t="shared" si="3"/>
        <v>0.8857113140812628</v>
      </c>
    </row>
    <row r="19" spans="1:10" x14ac:dyDescent="0.25">
      <c r="A19">
        <v>77</v>
      </c>
      <c r="B19">
        <v>82</v>
      </c>
      <c r="C19" s="141">
        <f>C13*1.11</f>
        <v>14.430000000000001</v>
      </c>
      <c r="D19" s="141">
        <f t="shared" si="1"/>
        <v>18.230998362057001</v>
      </c>
      <c r="E19" s="141">
        <f t="shared" si="4"/>
        <v>5.3416344453726934</v>
      </c>
      <c r="F19" s="141">
        <f t="shared" si="2"/>
        <v>0.18720861755455237</v>
      </c>
      <c r="G19" s="141"/>
      <c r="H19" s="141">
        <f t="shared" si="0"/>
        <v>25</v>
      </c>
      <c r="I19" s="141">
        <f t="shared" si="0"/>
        <v>27.777777777777779</v>
      </c>
      <c r="J19" s="155">
        <f t="shared" si="3"/>
        <v>0.71347483568184655</v>
      </c>
    </row>
    <row r="20" spans="1:10" x14ac:dyDescent="0.25">
      <c r="A20">
        <v>77</v>
      </c>
      <c r="B20">
        <v>110</v>
      </c>
      <c r="C20" s="141">
        <f>C14*1.11</f>
        <v>10.039505999999999</v>
      </c>
      <c r="D20" s="141">
        <f t="shared" si="1"/>
        <v>11.906382569054552</v>
      </c>
      <c r="E20" s="141">
        <f t="shared" si="4"/>
        <v>3.4885386958847211</v>
      </c>
      <c r="F20" s="141">
        <f t="shared" si="2"/>
        <v>0.28665297626758646</v>
      </c>
      <c r="G20" s="141"/>
      <c r="H20" s="141">
        <f t="shared" si="0"/>
        <v>25</v>
      </c>
      <c r="I20" s="141">
        <f t="shared" si="0"/>
        <v>43.333333333333336</v>
      </c>
      <c r="J20" s="155">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workbookViewId="0">
      <selection activeCell="C39" sqref="C3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190" t="s">
        <v>583</v>
      </c>
      <c r="C4" s="191"/>
      <c r="D4" s="192"/>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190" t="s">
        <v>587</v>
      </c>
      <c r="C13" s="191"/>
      <c r="D13" s="192"/>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190" t="s">
        <v>588</v>
      </c>
      <c r="C22" s="191"/>
      <c r="D22" s="192"/>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190" t="s">
        <v>589</v>
      </c>
      <c r="C31" s="191"/>
      <c r="D31" s="192"/>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190" t="s">
        <v>590</v>
      </c>
      <c r="C40" s="191"/>
      <c r="D40" s="192"/>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190" t="s">
        <v>591</v>
      </c>
      <c r="C49" s="191"/>
      <c r="D49" s="192"/>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190" t="s">
        <v>592</v>
      </c>
      <c r="C58" s="191"/>
      <c r="D58" s="192"/>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190" t="s">
        <v>593</v>
      </c>
      <c r="C67" s="191"/>
      <c r="D67" s="192"/>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193" t="s">
        <v>27</v>
      </c>
      <c r="H11" s="193"/>
      <c r="I11" s="193"/>
    </row>
    <row r="12" spans="1:10" x14ac:dyDescent="0.25">
      <c r="G12" s="21" t="s">
        <v>264</v>
      </c>
      <c r="H12" s="193" t="s">
        <v>265</v>
      </c>
      <c r="I12" s="193"/>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654B72B-F65C-4635-AB22-1E9E6D893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Luke</cp:lastModifiedBy>
  <dcterms:created xsi:type="dcterms:W3CDTF">2012-07-03T18:05:16Z</dcterms:created>
  <dcterms:modified xsi:type="dcterms:W3CDTF">2019-04-09T05:04:23Z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