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45" windowWidth="21075" windowHeight="8835"/>
  </bookViews>
  <sheets>
    <sheet name="Results" sheetId="4" r:id="rId1"/>
    <sheet name="Sheet1" sheetId="5" state="hidden" r:id="rId2"/>
    <sheet name="Sheet3" sheetId="6" state="hidden" r:id="rId3"/>
  </sheets>
  <externalReferences>
    <externalReference r:id="rId4"/>
    <externalReference r:id="rId5"/>
  </externalReferences>
  <definedNames>
    <definedName name="EnveDataNonRes">[1]EnveLookups!$X$3:$AO$49</definedName>
    <definedName name="EQBaseByCol">'[1]Runs by Col'!A1='[1]Runs by Col'!$B1</definedName>
    <definedName name="EQBaseByRow">'[1]Runs by Row'!A1='[1]Runs by Row'!A$2</definedName>
    <definedName name="EQParentByCol">'[1]Runs by Col'!A1=HLOOKUP('[1]Runs by Col'!A$3,'[1]Runs by Col'!$B$2:$IV$11,ROW('[1]Runs by Col'!A1)-1,FALSE)</definedName>
    <definedName name="EQParentByRow">'[1]Runs by Row'!A1=VLOOKUP('[1]Runs by Row'!$C1,'[1]Runs by Row'!$B$2:$II$945,COLUMN('[1]Runs by Row'!A1)-1,FALSE)</definedName>
    <definedName name="ParentValue">HLOOKUP('[1]Runs by Col'!A$3,'[1]Runs by Col'!$2:$11,ROW()-1,FALSE)</definedName>
    <definedName name="ParentValueByCol">HLOOKUP('[1]Runs by Col'!A$3,'[1]Runs by Col'!$2:$11,ROW()-1,FALSE)</definedName>
    <definedName name="ParentValueByRow">VLOOKUP('[1]Runs by Row'!$C1,'[1]Runs by Row'!$B$2:$II$72,COLUMN('[1]Runs by Row'!A1)-1,FALSE)</definedName>
    <definedName name="PowerDensitytoSI">[1]Constructions!$H$13</definedName>
    <definedName name="RtoSI">[1]Constructions!$H$9</definedName>
    <definedName name="SMallSch">[2]Schedules!#REF!</definedName>
    <definedName name="TDVabl7">Results!$E$24</definedName>
    <definedName name="TDVabm15">Results!#REF!</definedName>
    <definedName name="TDVabm16">Results!#REF!</definedName>
    <definedName name="TDVabm6">Results!#REF!</definedName>
    <definedName name="TDVrbl7">Results!$D$24</definedName>
    <definedName name="TDVrbm15">Results!#REF!</definedName>
    <definedName name="TDVrbm16">Results!#REF!</definedName>
    <definedName name="TDVrbm6">Results!#REF!</definedName>
    <definedName name="UtoSI">[1]Constructions!$H$10</definedName>
    <definedName name="WHSCh">[2]Schedules!#REF!</definedName>
  </definedNames>
  <calcPr calcId="145621"/>
</workbook>
</file>

<file path=xl/calcChain.xml><?xml version="1.0" encoding="utf-8"?>
<calcChain xmlns="http://schemas.openxmlformats.org/spreadsheetml/2006/main">
  <c r="AF38" i="4" l="1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F5" i="4"/>
  <c r="AD5" i="4"/>
  <c r="D5" i="4" l="1"/>
  <c r="E5" i="4" s="1"/>
  <c r="AP35" i="4"/>
  <c r="AG35" i="4"/>
  <c r="AE35" i="4"/>
  <c r="E35" i="4"/>
  <c r="AP30" i="4"/>
  <c r="AG30" i="4"/>
  <c r="AE30" i="4"/>
  <c r="E30" i="4"/>
  <c r="B5" i="4"/>
  <c r="Z35" i="4" l="1"/>
  <c r="AA35" i="4" s="1"/>
  <c r="R35" i="4"/>
  <c r="S35" i="4" s="1"/>
  <c r="L35" i="4"/>
  <c r="M35" i="4" s="1"/>
  <c r="H35" i="4"/>
  <c r="I35" i="4" s="1"/>
  <c r="V35" i="4"/>
  <c r="W35" i="4" s="1"/>
  <c r="AB35" i="4"/>
  <c r="N35" i="4"/>
  <c r="O35" i="4" s="1"/>
  <c r="F35" i="4"/>
  <c r="G35" i="4" s="1"/>
  <c r="X35" i="4"/>
  <c r="Y35" i="4" s="1"/>
  <c r="P35" i="4"/>
  <c r="Q35" i="4" s="1"/>
  <c r="T35" i="4"/>
  <c r="U35" i="4" s="1"/>
  <c r="AB30" i="4"/>
  <c r="AC30" i="4" s="1"/>
  <c r="T30" i="4"/>
  <c r="N30" i="4"/>
  <c r="O30" i="4" s="1"/>
  <c r="X30" i="4"/>
  <c r="Y30" i="4" s="1"/>
  <c r="P30" i="4"/>
  <c r="Q30" i="4" s="1"/>
  <c r="V30" i="4"/>
  <c r="R30" i="4"/>
  <c r="S30" i="4" s="1"/>
  <c r="Z30" i="4"/>
  <c r="AA30" i="4" s="1"/>
  <c r="L30" i="4"/>
  <c r="H30" i="4"/>
  <c r="I30" i="4" s="1"/>
  <c r="F30" i="4"/>
  <c r="G30" i="4" s="1"/>
  <c r="AC35" i="4"/>
  <c r="W30" i="4"/>
  <c r="U30" i="4"/>
  <c r="A4" i="4"/>
  <c r="J35" i="4" l="1"/>
  <c r="K35" i="4" s="1"/>
  <c r="J30" i="4"/>
  <c r="M30" i="4"/>
  <c r="K30" i="4"/>
  <c r="AG38" i="4"/>
  <c r="AG37" i="4"/>
  <c r="AG36" i="4"/>
  <c r="AG34" i="4"/>
  <c r="AG33" i="4"/>
  <c r="AG32" i="4"/>
  <c r="AG31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E38" i="4"/>
  <c r="AE37" i="4"/>
  <c r="AE36" i="4"/>
  <c r="AE34" i="4"/>
  <c r="AE33" i="4"/>
  <c r="AE32" i="4"/>
  <c r="AE31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B6" i="4" l="1"/>
  <c r="B7" i="4" s="1"/>
  <c r="B8" i="4" s="1"/>
  <c r="B9" i="4" s="1"/>
  <c r="B10" i="4" l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AP38" i="4"/>
  <c r="E38" i="4"/>
  <c r="AP37" i="4"/>
  <c r="E37" i="4"/>
  <c r="AP36" i="4"/>
  <c r="E36" i="4"/>
  <c r="X36" i="4" l="1"/>
  <c r="P36" i="4"/>
  <c r="AB36" i="4"/>
  <c r="AC36" i="4" s="1"/>
  <c r="T36" i="4"/>
  <c r="U36" i="4" s="1"/>
  <c r="N36" i="4"/>
  <c r="Z36" i="4"/>
  <c r="AA36" i="4" s="1"/>
  <c r="L36" i="4"/>
  <c r="J36" i="4" s="1"/>
  <c r="H36" i="4"/>
  <c r="I36" i="4" s="1"/>
  <c r="V36" i="4"/>
  <c r="F36" i="4"/>
  <c r="G36" i="4" s="1"/>
  <c r="R36" i="4"/>
  <c r="S36" i="4" s="1"/>
  <c r="AB38" i="4"/>
  <c r="AC38" i="4" s="1"/>
  <c r="T38" i="4"/>
  <c r="N38" i="4"/>
  <c r="X38" i="4"/>
  <c r="P38" i="4"/>
  <c r="Q38" i="4" s="1"/>
  <c r="V38" i="4"/>
  <c r="W38" i="4" s="1"/>
  <c r="Z38" i="4"/>
  <c r="AA38" i="4" s="1"/>
  <c r="R38" i="4"/>
  <c r="S38" i="4" s="1"/>
  <c r="H38" i="4"/>
  <c r="I38" i="4" s="1"/>
  <c r="L38" i="4"/>
  <c r="F38" i="4"/>
  <c r="G38" i="4" s="1"/>
  <c r="V37" i="4"/>
  <c r="W37" i="4" s="1"/>
  <c r="Z37" i="4"/>
  <c r="AA37" i="4" s="1"/>
  <c r="R37" i="4"/>
  <c r="L37" i="4"/>
  <c r="H37" i="4"/>
  <c r="X37" i="4"/>
  <c r="Y37" i="4" s="1"/>
  <c r="F37" i="4"/>
  <c r="G37" i="4" s="1"/>
  <c r="T37" i="4"/>
  <c r="P37" i="4"/>
  <c r="Q37" i="4" s="1"/>
  <c r="AB37" i="4"/>
  <c r="AC37" i="4" s="1"/>
  <c r="N37" i="4"/>
  <c r="O37" i="4" s="1"/>
  <c r="B31" i="4"/>
  <c r="B32" i="4" s="1"/>
  <c r="B33" i="4" s="1"/>
  <c r="B34" i="4" s="1"/>
  <c r="B30" i="4"/>
  <c r="AI38" i="4"/>
  <c r="AI37" i="4"/>
  <c r="AH38" i="4"/>
  <c r="AH37" i="4"/>
  <c r="S37" i="4"/>
  <c r="Y36" i="4"/>
  <c r="Q36" i="4"/>
  <c r="O38" i="4"/>
  <c r="I37" i="4"/>
  <c r="M37" i="4"/>
  <c r="U37" i="4"/>
  <c r="U38" i="4"/>
  <c r="Y38" i="4"/>
  <c r="O36" i="4"/>
  <c r="W36" i="4"/>
  <c r="J38" i="4" l="1"/>
  <c r="M36" i="4"/>
  <c r="J37" i="4"/>
  <c r="K37" i="4" s="1"/>
  <c r="M38" i="4"/>
  <c r="B35" i="4"/>
  <c r="B36" i="4" s="1"/>
  <c r="B37" i="4" s="1"/>
  <c r="B38" i="4" s="1"/>
  <c r="AK37" i="4"/>
  <c r="AK38" i="4"/>
  <c r="AJ38" i="4"/>
  <c r="AJ37" i="4"/>
  <c r="K36" i="4"/>
  <c r="AM37" i="4"/>
  <c r="AL37" i="4"/>
  <c r="AM38" i="4"/>
  <c r="AL38" i="4"/>
  <c r="K38" i="4"/>
  <c r="AN38" i="4" l="1"/>
  <c r="AN37" i="4"/>
  <c r="E6" i="4"/>
  <c r="E7" i="4"/>
  <c r="E8" i="4"/>
  <c r="E9" i="4"/>
  <c r="E10" i="4"/>
  <c r="E11" i="4"/>
  <c r="E12" i="4"/>
  <c r="E13" i="4"/>
  <c r="E14" i="4"/>
  <c r="E15" i="4"/>
  <c r="E16" i="4"/>
  <c r="E17" i="4"/>
  <c r="AP14" i="4"/>
  <c r="AP15" i="4"/>
  <c r="AP16" i="4"/>
  <c r="AP17" i="4"/>
  <c r="AP13" i="4"/>
  <c r="AP12" i="4"/>
  <c r="AP10" i="4"/>
  <c r="AP11" i="4"/>
  <c r="AP5" i="4"/>
  <c r="AP6" i="4"/>
  <c r="AP7" i="4"/>
  <c r="AP8" i="4"/>
  <c r="AP9" i="4"/>
  <c r="AB6" i="4" l="1"/>
  <c r="AC6" i="4" s="1"/>
  <c r="T6" i="4"/>
  <c r="U6" i="4" s="1"/>
  <c r="N6" i="4"/>
  <c r="O6" i="4" s="1"/>
  <c r="X6" i="4"/>
  <c r="P6" i="4"/>
  <c r="Q6" i="4" s="1"/>
  <c r="V6" i="4"/>
  <c r="R6" i="4"/>
  <c r="S6" i="4" s="1"/>
  <c r="H6" i="4"/>
  <c r="I6" i="4" s="1"/>
  <c r="Z6" i="4"/>
  <c r="L6" i="4"/>
  <c r="F6" i="4"/>
  <c r="X12" i="4"/>
  <c r="P12" i="4"/>
  <c r="Q12" i="4" s="1"/>
  <c r="AB12" i="4"/>
  <c r="T12" i="4"/>
  <c r="N12" i="4"/>
  <c r="O12" i="4" s="1"/>
  <c r="Z12" i="4"/>
  <c r="L12" i="4"/>
  <c r="M12" i="4" s="1"/>
  <c r="H12" i="4"/>
  <c r="R12" i="4"/>
  <c r="S12" i="4" s="1"/>
  <c r="V12" i="4"/>
  <c r="F12" i="4"/>
  <c r="G12" i="4" s="1"/>
  <c r="Z15" i="4"/>
  <c r="R15" i="4"/>
  <c r="L15" i="4"/>
  <c r="V15" i="4"/>
  <c r="W15" i="4" s="1"/>
  <c r="T15" i="4"/>
  <c r="F15" i="4"/>
  <c r="G15" i="4" s="1"/>
  <c r="P15" i="4"/>
  <c r="H15" i="4"/>
  <c r="I15" i="4" s="1"/>
  <c r="X15" i="4"/>
  <c r="AB15" i="4"/>
  <c r="N15" i="4"/>
  <c r="O15" i="4" s="1"/>
  <c r="V9" i="4"/>
  <c r="W9" i="4" s="1"/>
  <c r="Z9" i="4"/>
  <c r="AA9" i="4" s="1"/>
  <c r="R9" i="4"/>
  <c r="S9" i="4" s="1"/>
  <c r="L9" i="4"/>
  <c r="P9" i="4"/>
  <c r="F9" i="4"/>
  <c r="G9" i="4" s="1"/>
  <c r="AB9" i="4"/>
  <c r="N9" i="4"/>
  <c r="O9" i="4" s="1"/>
  <c r="T9" i="4"/>
  <c r="X9" i="4"/>
  <c r="Y9" i="4" s="1"/>
  <c r="H9" i="4"/>
  <c r="I9" i="4" s="1"/>
  <c r="V13" i="4"/>
  <c r="Z13" i="4"/>
  <c r="AA13" i="4" s="1"/>
  <c r="R13" i="4"/>
  <c r="L13" i="4"/>
  <c r="X13" i="4"/>
  <c r="Y13" i="4" s="1"/>
  <c r="F13" i="4"/>
  <c r="G13" i="4" s="1"/>
  <c r="T13" i="4"/>
  <c r="U13" i="4" s="1"/>
  <c r="P13" i="4"/>
  <c r="Q13" i="4" s="1"/>
  <c r="AB13" i="4"/>
  <c r="AC13" i="4" s="1"/>
  <c r="N13" i="4"/>
  <c r="O13" i="4" s="1"/>
  <c r="H13" i="4"/>
  <c r="AB14" i="4"/>
  <c r="AC14" i="4" s="1"/>
  <c r="T14" i="4"/>
  <c r="U14" i="4" s="1"/>
  <c r="N14" i="4"/>
  <c r="X14" i="4"/>
  <c r="Y14" i="4" s="1"/>
  <c r="P14" i="4"/>
  <c r="Q14" i="4" s="1"/>
  <c r="V14" i="4"/>
  <c r="Z14" i="4"/>
  <c r="AA14" i="4" s="1"/>
  <c r="R14" i="4"/>
  <c r="S14" i="4" s="1"/>
  <c r="H14" i="4"/>
  <c r="F14" i="4"/>
  <c r="L14" i="4"/>
  <c r="M14" i="4" s="1"/>
  <c r="X8" i="4"/>
  <c r="P8" i="4"/>
  <c r="Q8" i="4" s="1"/>
  <c r="AB8" i="4"/>
  <c r="AC8" i="4" s="1"/>
  <c r="T8" i="4"/>
  <c r="U8" i="4" s="1"/>
  <c r="N8" i="4"/>
  <c r="R8" i="4"/>
  <c r="S8" i="4" s="1"/>
  <c r="H8" i="4"/>
  <c r="I8" i="4" s="1"/>
  <c r="L8" i="4"/>
  <c r="V8" i="4"/>
  <c r="F8" i="4"/>
  <c r="G8" i="4" s="1"/>
  <c r="Z8" i="4"/>
  <c r="AA8" i="4" s="1"/>
  <c r="AA11" i="4"/>
  <c r="Z11" i="4"/>
  <c r="R11" i="4"/>
  <c r="S11" i="4" s="1"/>
  <c r="L11" i="4"/>
  <c r="V11" i="4"/>
  <c r="W11" i="4" s="1"/>
  <c r="AB11" i="4"/>
  <c r="N11" i="4"/>
  <c r="P11" i="4"/>
  <c r="Q11" i="4" s="1"/>
  <c r="X11" i="4"/>
  <c r="Y11" i="4" s="1"/>
  <c r="H11" i="4"/>
  <c r="F11" i="4"/>
  <c r="G11" i="4" s="1"/>
  <c r="T11" i="4"/>
  <c r="V17" i="4"/>
  <c r="Z17" i="4"/>
  <c r="AA17" i="4" s="1"/>
  <c r="R17" i="4"/>
  <c r="S17" i="4" s="1"/>
  <c r="L17" i="4"/>
  <c r="P17" i="4"/>
  <c r="F17" i="4"/>
  <c r="T17" i="4"/>
  <c r="U17" i="4" s="1"/>
  <c r="AB17" i="4"/>
  <c r="AC17" i="4" s="1"/>
  <c r="N17" i="4"/>
  <c r="X17" i="4"/>
  <c r="Y17" i="4" s="1"/>
  <c r="H17" i="4"/>
  <c r="I17" i="4" s="1"/>
  <c r="Z7" i="4"/>
  <c r="R7" i="4"/>
  <c r="L7" i="4"/>
  <c r="M7" i="4" s="1"/>
  <c r="V7" i="4"/>
  <c r="W7" i="4" s="1"/>
  <c r="T7" i="4"/>
  <c r="U7" i="4" s="1"/>
  <c r="N7" i="4"/>
  <c r="F7" i="4"/>
  <c r="P7" i="4"/>
  <c r="Q7" i="4" s="1"/>
  <c r="H7" i="4"/>
  <c r="I7" i="4" s="1"/>
  <c r="AB7" i="4"/>
  <c r="X7" i="4"/>
  <c r="Y7" i="4" s="1"/>
  <c r="AB10" i="4"/>
  <c r="AC10" i="4" s="1"/>
  <c r="T10" i="4"/>
  <c r="U10" i="4" s="1"/>
  <c r="N10" i="4"/>
  <c r="X10" i="4"/>
  <c r="Y10" i="4" s="1"/>
  <c r="P10" i="4"/>
  <c r="Q10" i="4" s="1"/>
  <c r="H10" i="4"/>
  <c r="I10" i="4" s="1"/>
  <c r="R10" i="4"/>
  <c r="Z10" i="4"/>
  <c r="AA10" i="4" s="1"/>
  <c r="L10" i="4"/>
  <c r="V10" i="4"/>
  <c r="W10" i="4" s="1"/>
  <c r="F10" i="4"/>
  <c r="X16" i="4"/>
  <c r="Y16" i="4" s="1"/>
  <c r="P16" i="4"/>
  <c r="Q16" i="4" s="1"/>
  <c r="AB16" i="4"/>
  <c r="T16" i="4"/>
  <c r="N16" i="4"/>
  <c r="R16" i="4"/>
  <c r="S16" i="4" s="1"/>
  <c r="H16" i="4"/>
  <c r="F16" i="4"/>
  <c r="Z16" i="4"/>
  <c r="L16" i="4"/>
  <c r="J16" i="4" s="1"/>
  <c r="V16" i="4"/>
  <c r="AB5" i="4"/>
  <c r="T5" i="4"/>
  <c r="U5" i="4" s="1"/>
  <c r="Z5" i="4"/>
  <c r="AA5" i="4" s="1"/>
  <c r="R5" i="4"/>
  <c r="X5" i="4"/>
  <c r="Y5" i="4" s="1"/>
  <c r="V5" i="4"/>
  <c r="W5" i="4" s="1"/>
  <c r="H5" i="4"/>
  <c r="I5" i="4" s="1"/>
  <c r="P5" i="4"/>
  <c r="Q5" i="4" s="1"/>
  <c r="F5" i="4"/>
  <c r="L5" i="4"/>
  <c r="N5" i="4"/>
  <c r="O5" i="4" s="1"/>
  <c r="S5" i="4"/>
  <c r="G5" i="4"/>
  <c r="AI7" i="4"/>
  <c r="AI8" i="4"/>
  <c r="AI6" i="4"/>
  <c r="AI9" i="4"/>
  <c r="AI14" i="4"/>
  <c r="AI15" i="4"/>
  <c r="AI11" i="4"/>
  <c r="AI12" i="4"/>
  <c r="AI17" i="4"/>
  <c r="AH12" i="4"/>
  <c r="AH11" i="4"/>
  <c r="AH14" i="4"/>
  <c r="AH15" i="4"/>
  <c r="AH17" i="4"/>
  <c r="AH8" i="4"/>
  <c r="AH9" i="4"/>
  <c r="AH7" i="4"/>
  <c r="AH6" i="4"/>
  <c r="I14" i="4"/>
  <c r="AA6" i="4"/>
  <c r="I16" i="4"/>
  <c r="AA16" i="4"/>
  <c r="I11" i="4"/>
  <c r="O7" i="4"/>
  <c r="G7" i="4"/>
  <c r="O10" i="4"/>
  <c r="G10" i="4"/>
  <c r="U12" i="4"/>
  <c r="AC12" i="4"/>
  <c r="M15" i="4"/>
  <c r="U15" i="4"/>
  <c r="AC15" i="4"/>
  <c r="Q17" i="4"/>
  <c r="G17" i="4"/>
  <c r="Q15" i="4"/>
  <c r="AC9" i="4"/>
  <c r="M9" i="4"/>
  <c r="AC5" i="4"/>
  <c r="W6" i="4"/>
  <c r="G6" i="4"/>
  <c r="Y6" i="4"/>
  <c r="M13" i="4"/>
  <c r="W13" i="4"/>
  <c r="O14" i="4"/>
  <c r="W14" i="4"/>
  <c r="W17" i="4"/>
  <c r="O17" i="4"/>
  <c r="AA15" i="4"/>
  <c r="G14" i="4"/>
  <c r="S13" i="4"/>
  <c r="S7" i="4"/>
  <c r="Q9" i="4"/>
  <c r="M17" i="4"/>
  <c r="Y15" i="4"/>
  <c r="AA12" i="4"/>
  <c r="I12" i="4"/>
  <c r="U9" i="4"/>
  <c r="AC7" i="4"/>
  <c r="O8" i="4"/>
  <c r="W8" i="4"/>
  <c r="Y8" i="4"/>
  <c r="U11" i="4"/>
  <c r="AC11" i="4"/>
  <c r="O11" i="4"/>
  <c r="M16" i="4"/>
  <c r="U16" i="4"/>
  <c r="AC16" i="4"/>
  <c r="O16" i="4"/>
  <c r="W16" i="4"/>
  <c r="G16" i="4"/>
  <c r="S15" i="4"/>
  <c r="I13" i="4"/>
  <c r="Y12" i="4"/>
  <c r="S10" i="4"/>
  <c r="AA7" i="4"/>
  <c r="J13" i="4" l="1"/>
  <c r="J6" i="4"/>
  <c r="J8" i="4"/>
  <c r="J9" i="4"/>
  <c r="K9" i="4" s="1"/>
  <c r="J11" i="4"/>
  <c r="J15" i="4"/>
  <c r="J17" i="4"/>
  <c r="K17" i="4" s="1"/>
  <c r="M8" i="4"/>
  <c r="M6" i="4"/>
  <c r="J10" i="4"/>
  <c r="J14" i="4"/>
  <c r="J12" i="4"/>
  <c r="K12" i="4" s="1"/>
  <c r="M11" i="4"/>
  <c r="M10" i="4"/>
  <c r="W12" i="4"/>
  <c r="J7" i="4"/>
  <c r="K7" i="4" s="1"/>
  <c r="J5" i="4"/>
  <c r="K5" i="4" s="1"/>
  <c r="M5" i="4"/>
  <c r="AK17" i="4"/>
  <c r="AK9" i="4"/>
  <c r="AK6" i="4"/>
  <c r="AK8" i="4"/>
  <c r="AK7" i="4"/>
  <c r="AK11" i="4"/>
  <c r="AK12" i="4"/>
  <c r="AK14" i="4"/>
  <c r="AK15" i="4"/>
  <c r="AJ7" i="4"/>
  <c r="AJ8" i="4"/>
  <c r="AJ9" i="4"/>
  <c r="AJ6" i="4"/>
  <c r="AJ12" i="4"/>
  <c r="AJ11" i="4"/>
  <c r="AJ17" i="4"/>
  <c r="AJ14" i="4"/>
  <c r="AJ15" i="4"/>
  <c r="AM11" i="4"/>
  <c r="AM17" i="4"/>
  <c r="AL11" i="4"/>
  <c r="AM15" i="4"/>
  <c r="AM9" i="4"/>
  <c r="AL7" i="4"/>
  <c r="AL14" i="4"/>
  <c r="AM12" i="4"/>
  <c r="AL8" i="4"/>
  <c r="AM7" i="4"/>
  <c r="AM6" i="4"/>
  <c r="K15" i="4"/>
  <c r="K11" i="4"/>
  <c r="AM14" i="4"/>
  <c r="K8" i="4"/>
  <c r="K6" i="4"/>
  <c r="K14" i="4"/>
  <c r="AL15" i="4"/>
  <c r="AL12" i="4"/>
  <c r="K10" i="4"/>
  <c r="K13" i="4"/>
  <c r="AL17" i="4"/>
  <c r="K16" i="4"/>
  <c r="AN11" i="4" l="1"/>
  <c r="AN14" i="4"/>
  <c r="AN12" i="4"/>
  <c r="AN17" i="4"/>
  <c r="AN15" i="4"/>
  <c r="AN7" i="4"/>
  <c r="AM8" i="4"/>
  <c r="AN8" i="4" s="1"/>
  <c r="AL9" i="4"/>
  <c r="AN9" i="4" s="1"/>
  <c r="AL6" i="4"/>
  <c r="AN6" i="4" s="1"/>
  <c r="AP18" i="4"/>
  <c r="AP19" i="4"/>
  <c r="AP20" i="4"/>
  <c r="AP21" i="4"/>
  <c r="AP22" i="4"/>
  <c r="AP23" i="4"/>
  <c r="AP24" i="4"/>
  <c r="AP25" i="4"/>
  <c r="AP26" i="4"/>
  <c r="AP27" i="4"/>
  <c r="AP28" i="4"/>
  <c r="AP29" i="4"/>
  <c r="AP31" i="4"/>
  <c r="AP32" i="4"/>
  <c r="AP33" i="4"/>
  <c r="AP34" i="4"/>
  <c r="X20" i="4" l="1"/>
  <c r="P20" i="4"/>
  <c r="AB20" i="4"/>
  <c r="T20" i="4"/>
  <c r="N20" i="4"/>
  <c r="Z20" i="4"/>
  <c r="L20" i="4"/>
  <c r="H20" i="4"/>
  <c r="V20" i="4"/>
  <c r="F20" i="4"/>
  <c r="R20" i="4"/>
  <c r="Z19" i="4"/>
  <c r="R19" i="4"/>
  <c r="L19" i="4"/>
  <c r="V19" i="4"/>
  <c r="AB19" i="4"/>
  <c r="N19" i="4"/>
  <c r="X19" i="4"/>
  <c r="H19" i="4"/>
  <c r="T19" i="4"/>
  <c r="F19" i="4"/>
  <c r="P19" i="4"/>
  <c r="Z31" i="4"/>
  <c r="R31" i="4"/>
  <c r="L31" i="4"/>
  <c r="H31" i="4"/>
  <c r="V31" i="4"/>
  <c r="T31" i="4"/>
  <c r="P31" i="4"/>
  <c r="F31" i="4"/>
  <c r="AB31" i="4"/>
  <c r="N31" i="4"/>
  <c r="X31" i="4"/>
  <c r="AB22" i="4"/>
  <c r="T22" i="4"/>
  <c r="N22" i="4"/>
  <c r="X22" i="4"/>
  <c r="P22" i="4"/>
  <c r="V22" i="4"/>
  <c r="R22" i="4"/>
  <c r="H22" i="4"/>
  <c r="Z22" i="4"/>
  <c r="F22" i="4"/>
  <c r="L22" i="4"/>
  <c r="AB18" i="4"/>
  <c r="T18" i="4"/>
  <c r="N18" i="4"/>
  <c r="X18" i="4"/>
  <c r="P18" i="4"/>
  <c r="H18" i="4"/>
  <c r="Z18" i="4"/>
  <c r="L18" i="4"/>
  <c r="V18" i="4"/>
  <c r="R18" i="4"/>
  <c r="F18" i="4"/>
  <c r="V33" i="4"/>
  <c r="Z33" i="4"/>
  <c r="R33" i="4"/>
  <c r="L33" i="4"/>
  <c r="H33" i="4"/>
  <c r="P33" i="4"/>
  <c r="F33" i="4"/>
  <c r="AB33" i="4"/>
  <c r="N33" i="4"/>
  <c r="X33" i="4"/>
  <c r="T33" i="4"/>
  <c r="X28" i="4"/>
  <c r="P28" i="4"/>
  <c r="AB28" i="4"/>
  <c r="T28" i="4"/>
  <c r="N28" i="4"/>
  <c r="Z28" i="4"/>
  <c r="L28" i="4"/>
  <c r="H28" i="4"/>
  <c r="V28" i="4"/>
  <c r="F28" i="4"/>
  <c r="R28" i="4"/>
  <c r="X24" i="4"/>
  <c r="P24" i="4"/>
  <c r="AB24" i="4"/>
  <c r="T24" i="4"/>
  <c r="N24" i="4"/>
  <c r="R24" i="4"/>
  <c r="H24" i="4"/>
  <c r="F24" i="4"/>
  <c r="V24" i="4"/>
  <c r="Z24" i="4"/>
  <c r="L24" i="4"/>
  <c r="X32" i="4"/>
  <c r="P32" i="4"/>
  <c r="AB32" i="4"/>
  <c r="T32" i="4"/>
  <c r="N32" i="4"/>
  <c r="R32" i="4"/>
  <c r="V32" i="4"/>
  <c r="J32" i="4" s="1"/>
  <c r="F32" i="4"/>
  <c r="Z32" i="4"/>
  <c r="L32" i="4"/>
  <c r="H32" i="4"/>
  <c r="Z27" i="4"/>
  <c r="R27" i="4"/>
  <c r="L27" i="4"/>
  <c r="V27" i="4"/>
  <c r="AB27" i="4"/>
  <c r="N27" i="4"/>
  <c r="T27" i="4"/>
  <c r="F27" i="4"/>
  <c r="X27" i="4"/>
  <c r="H27" i="4"/>
  <c r="P27" i="4"/>
  <c r="Z23" i="4"/>
  <c r="R23" i="4"/>
  <c r="L23" i="4"/>
  <c r="V23" i="4"/>
  <c r="T23" i="4"/>
  <c r="X23" i="4"/>
  <c r="P23" i="4"/>
  <c r="H23" i="4"/>
  <c r="N23" i="4"/>
  <c r="AB23" i="4"/>
  <c r="F23" i="4"/>
  <c r="AB26" i="4"/>
  <c r="T26" i="4"/>
  <c r="N26" i="4"/>
  <c r="X26" i="4"/>
  <c r="P26" i="4"/>
  <c r="H26" i="4"/>
  <c r="R26" i="4"/>
  <c r="Z26" i="4"/>
  <c r="L26" i="4"/>
  <c r="V26" i="4"/>
  <c r="F26" i="4"/>
  <c r="AB34" i="4"/>
  <c r="T34" i="4"/>
  <c r="U34" i="4" s="1"/>
  <c r="N34" i="4"/>
  <c r="O34" i="4" s="1"/>
  <c r="X34" i="4"/>
  <c r="Y34" i="4" s="1"/>
  <c r="P34" i="4"/>
  <c r="Z34" i="4"/>
  <c r="L34" i="4"/>
  <c r="M34" i="4" s="1"/>
  <c r="H34" i="4"/>
  <c r="I34" i="4" s="1"/>
  <c r="V34" i="4"/>
  <c r="R34" i="4"/>
  <c r="S34" i="4" s="1"/>
  <c r="F34" i="4"/>
  <c r="G34" i="4" s="1"/>
  <c r="V29" i="4"/>
  <c r="Z29" i="4"/>
  <c r="R29" i="4"/>
  <c r="L29" i="4"/>
  <c r="H29" i="4"/>
  <c r="X29" i="4"/>
  <c r="F29" i="4"/>
  <c r="AB29" i="4"/>
  <c r="T29" i="4"/>
  <c r="P29" i="4"/>
  <c r="N29" i="4"/>
  <c r="V25" i="4"/>
  <c r="Z25" i="4"/>
  <c r="R25" i="4"/>
  <c r="L25" i="4"/>
  <c r="P25" i="4"/>
  <c r="F25" i="4"/>
  <c r="AB25" i="4"/>
  <c r="N25" i="4"/>
  <c r="X25" i="4"/>
  <c r="T25" i="4"/>
  <c r="H25" i="4"/>
  <c r="V21" i="4"/>
  <c r="Z21" i="4"/>
  <c r="R21" i="4"/>
  <c r="L21" i="4"/>
  <c r="X21" i="4"/>
  <c r="F21" i="4"/>
  <c r="P21" i="4"/>
  <c r="N21" i="4"/>
  <c r="T21" i="4"/>
  <c r="AB21" i="4"/>
  <c r="H21" i="4"/>
  <c r="E34" i="4"/>
  <c r="Q34" i="4"/>
  <c r="W34" i="4"/>
  <c r="AA34" i="4"/>
  <c r="AC34" i="4"/>
  <c r="J21" i="4" l="1"/>
  <c r="J18" i="4"/>
  <c r="J22" i="4"/>
  <c r="J33" i="4"/>
  <c r="J25" i="4"/>
  <c r="J26" i="4"/>
  <c r="J27" i="4"/>
  <c r="J24" i="4"/>
  <c r="J19" i="4"/>
  <c r="J34" i="4"/>
  <c r="J29" i="4"/>
  <c r="J23" i="4"/>
  <c r="J28" i="4"/>
  <c r="J31" i="4"/>
  <c r="J20" i="4"/>
  <c r="K34" i="4"/>
  <c r="AA33" i="4" l="1"/>
  <c r="E33" i="4"/>
  <c r="O33" i="4" l="1"/>
  <c r="Y33" i="4"/>
  <c r="G33" i="4"/>
  <c r="Q33" i="4"/>
  <c r="AC33" i="4"/>
  <c r="I33" i="4"/>
  <c r="U33" i="4"/>
  <c r="M33" i="4"/>
  <c r="W33" i="4"/>
  <c r="S33" i="4"/>
  <c r="K33" i="4" l="1"/>
  <c r="E21" i="4" l="1"/>
  <c r="E22" i="4"/>
  <c r="E23" i="4"/>
  <c r="E24" i="4"/>
  <c r="E25" i="4"/>
  <c r="E27" i="4"/>
  <c r="E28" i="4"/>
  <c r="E29" i="4"/>
  <c r="E32" i="4"/>
  <c r="E31" i="4" l="1"/>
  <c r="AI35" i="4" s="1"/>
  <c r="AH35" i="4"/>
  <c r="E26" i="4"/>
  <c r="AI30" i="4" s="1"/>
  <c r="AH30" i="4"/>
  <c r="AH19" i="4"/>
  <c r="E19" i="4"/>
  <c r="AI19" i="4" s="1"/>
  <c r="AI24" i="4"/>
  <c r="AI22" i="4"/>
  <c r="AI23" i="4"/>
  <c r="AI25" i="4"/>
  <c r="AH18" i="4"/>
  <c r="E18" i="4"/>
  <c r="AI18" i="4" s="1"/>
  <c r="AH20" i="4"/>
  <c r="E20" i="4"/>
  <c r="AI20" i="4" s="1"/>
  <c r="AH24" i="4"/>
  <c r="AH23" i="4"/>
  <c r="AH22" i="4"/>
  <c r="AH25" i="4"/>
  <c r="AH34" i="4"/>
  <c r="AH33" i="4"/>
  <c r="AH32" i="4"/>
  <c r="AH28" i="4"/>
  <c r="AH27" i="4"/>
  <c r="AH29" i="4"/>
  <c r="O31" i="4"/>
  <c r="W31" i="4"/>
  <c r="Q31" i="4"/>
  <c r="Y31" i="4"/>
  <c r="I31" i="4"/>
  <c r="S31" i="4"/>
  <c r="AA31" i="4"/>
  <c r="U31" i="4"/>
  <c r="AC31" i="4"/>
  <c r="M31" i="4"/>
  <c r="O29" i="4"/>
  <c r="W29" i="4"/>
  <c r="G29" i="4"/>
  <c r="Q29" i="4"/>
  <c r="Y29" i="4"/>
  <c r="I29" i="4"/>
  <c r="S29" i="4"/>
  <c r="AA29" i="4"/>
  <c r="U29" i="4"/>
  <c r="M29" i="4"/>
  <c r="AC29" i="4"/>
  <c r="O28" i="4"/>
  <c r="W28" i="4"/>
  <c r="G28" i="4"/>
  <c r="Q28" i="4"/>
  <c r="Y28" i="4"/>
  <c r="I28" i="4"/>
  <c r="S28" i="4"/>
  <c r="AA28" i="4"/>
  <c r="U28" i="4"/>
  <c r="AC28" i="4"/>
  <c r="M28" i="4"/>
  <c r="O27" i="4"/>
  <c r="W27" i="4"/>
  <c r="G27" i="4"/>
  <c r="Q27" i="4"/>
  <c r="Y27" i="4"/>
  <c r="I27" i="4"/>
  <c r="S27" i="4"/>
  <c r="AA27" i="4"/>
  <c r="U27" i="4"/>
  <c r="AC27" i="4"/>
  <c r="M27" i="4"/>
  <c r="G32" i="4"/>
  <c r="Q32" i="4"/>
  <c r="Y32" i="4"/>
  <c r="I32" i="4"/>
  <c r="S32" i="4"/>
  <c r="AA32" i="4"/>
  <c r="O32" i="4"/>
  <c r="AC32" i="4"/>
  <c r="U32" i="4"/>
  <c r="W32" i="4"/>
  <c r="M32" i="4"/>
  <c r="M25" i="4"/>
  <c r="U25" i="4"/>
  <c r="AC25" i="4"/>
  <c r="G25" i="4"/>
  <c r="Q25" i="4"/>
  <c r="Y25" i="4"/>
  <c r="I25" i="4"/>
  <c r="S25" i="4"/>
  <c r="AA25" i="4"/>
  <c r="O25" i="4"/>
  <c r="W25" i="4"/>
  <c r="M21" i="4"/>
  <c r="U21" i="4"/>
  <c r="AC21" i="4"/>
  <c r="G21" i="4"/>
  <c r="Q21" i="4"/>
  <c r="Y21" i="4"/>
  <c r="I21" i="4"/>
  <c r="S21" i="4"/>
  <c r="AA21" i="4"/>
  <c r="O21" i="4"/>
  <c r="W21" i="4"/>
  <c r="M22" i="4"/>
  <c r="U22" i="4"/>
  <c r="AC22" i="4"/>
  <c r="G22" i="4"/>
  <c r="Q22" i="4"/>
  <c r="Y22" i="4"/>
  <c r="I22" i="4"/>
  <c r="S22" i="4"/>
  <c r="AA22" i="4"/>
  <c r="O22" i="4"/>
  <c r="W22" i="4"/>
  <c r="M24" i="4"/>
  <c r="U24" i="4"/>
  <c r="AC24" i="4"/>
  <c r="G24" i="4"/>
  <c r="Q24" i="4"/>
  <c r="Y24" i="4"/>
  <c r="I24" i="4"/>
  <c r="S24" i="4"/>
  <c r="AA24" i="4"/>
  <c r="O24" i="4"/>
  <c r="W24" i="4"/>
  <c r="M20" i="4"/>
  <c r="U20" i="4"/>
  <c r="AC20" i="4"/>
  <c r="Q20" i="4"/>
  <c r="Y20" i="4"/>
  <c r="I20" i="4"/>
  <c r="S20" i="4"/>
  <c r="AA20" i="4"/>
  <c r="O20" i="4"/>
  <c r="W20" i="4"/>
  <c r="M26" i="4"/>
  <c r="U26" i="4"/>
  <c r="AC26" i="4"/>
  <c r="Q26" i="4"/>
  <c r="Y26" i="4"/>
  <c r="I26" i="4"/>
  <c r="S26" i="4"/>
  <c r="AA26" i="4"/>
  <c r="O26" i="4"/>
  <c r="W26" i="4"/>
  <c r="M23" i="4"/>
  <c r="U23" i="4"/>
  <c r="AC23" i="4"/>
  <c r="G23" i="4"/>
  <c r="Q23" i="4"/>
  <c r="Y23" i="4"/>
  <c r="I23" i="4"/>
  <c r="S23" i="4"/>
  <c r="AA23" i="4"/>
  <c r="O23" i="4"/>
  <c r="W23" i="4"/>
  <c r="M19" i="4"/>
  <c r="U19" i="4"/>
  <c r="AC19" i="4"/>
  <c r="Q19" i="4"/>
  <c r="Y19" i="4"/>
  <c r="I19" i="4"/>
  <c r="S19" i="4"/>
  <c r="AA19" i="4"/>
  <c r="O19" i="4"/>
  <c r="W19" i="4"/>
  <c r="Q18" i="4"/>
  <c r="Y18" i="4"/>
  <c r="I18" i="4"/>
  <c r="S18" i="4"/>
  <c r="AA18" i="4"/>
  <c r="M18" i="4"/>
  <c r="U18" i="4"/>
  <c r="AC18" i="4"/>
  <c r="O18" i="4"/>
  <c r="W18" i="4"/>
  <c r="AI27" i="4" l="1"/>
  <c r="AI32" i="4"/>
  <c r="AL32" i="4" s="1"/>
  <c r="AI34" i="4"/>
  <c r="AM34" i="4" s="1"/>
  <c r="AI33" i="4"/>
  <c r="AM33" i="4" s="1"/>
  <c r="AI29" i="4"/>
  <c r="AL29" i="4" s="1"/>
  <c r="AI28" i="4"/>
  <c r="AM28" i="4" s="1"/>
  <c r="AM35" i="4"/>
  <c r="AL35" i="4"/>
  <c r="G31" i="4"/>
  <c r="AK35" i="4" s="1"/>
  <c r="AJ35" i="4"/>
  <c r="AL27" i="4"/>
  <c r="AM30" i="4"/>
  <c r="AL30" i="4"/>
  <c r="G26" i="4"/>
  <c r="AK30" i="4" s="1"/>
  <c r="AJ30" i="4"/>
  <c r="AM25" i="4"/>
  <c r="AL18" i="4"/>
  <c r="AL25" i="4"/>
  <c r="AM20" i="4"/>
  <c r="AL20" i="4"/>
  <c r="AL24" i="4"/>
  <c r="AL28" i="4"/>
  <c r="AM18" i="4"/>
  <c r="AL33" i="4"/>
  <c r="AM19" i="4"/>
  <c r="AJ19" i="4"/>
  <c r="G19" i="4"/>
  <c r="AK19" i="4" s="1"/>
  <c r="AM27" i="4"/>
  <c r="AJ20" i="4"/>
  <c r="G20" i="4"/>
  <c r="AK20" i="4" s="1"/>
  <c r="AL19" i="4"/>
  <c r="AL22" i="4"/>
  <c r="AJ18" i="4"/>
  <c r="G18" i="4"/>
  <c r="AK18" i="4" s="1"/>
  <c r="AK22" i="4"/>
  <c r="AK23" i="4"/>
  <c r="AK24" i="4"/>
  <c r="AK25" i="4"/>
  <c r="AM24" i="4"/>
  <c r="AM23" i="4"/>
  <c r="AM22" i="4"/>
  <c r="AL23" i="4"/>
  <c r="AJ33" i="4"/>
  <c r="AJ34" i="4"/>
  <c r="AJ32" i="4"/>
  <c r="AJ28" i="4"/>
  <c r="AJ29" i="4"/>
  <c r="AJ27" i="4"/>
  <c r="AJ24" i="4"/>
  <c r="AJ25" i="4"/>
  <c r="AJ22" i="4"/>
  <c r="AJ23" i="4"/>
  <c r="K31" i="4"/>
  <c r="K29" i="4"/>
  <c r="K27" i="4"/>
  <c r="K32" i="4"/>
  <c r="K28" i="4"/>
  <c r="K19" i="4"/>
  <c r="K24" i="4"/>
  <c r="K20" i="4"/>
  <c r="K25" i="4"/>
  <c r="K26" i="4"/>
  <c r="K21" i="4"/>
  <c r="K23" i="4"/>
  <c r="K22" i="4"/>
  <c r="K18" i="4"/>
  <c r="AN23" i="4" l="1"/>
  <c r="AN25" i="4"/>
  <c r="AN24" i="4"/>
  <c r="AN18" i="4"/>
  <c r="AN22" i="4"/>
  <c r="AN20" i="4"/>
  <c r="AN35" i="4"/>
  <c r="AN30" i="4"/>
  <c r="AN19" i="4"/>
  <c r="AM29" i="4"/>
  <c r="AM32" i="4"/>
  <c r="AK27" i="4"/>
  <c r="AN27" i="4" s="1"/>
  <c r="AL34" i="4"/>
  <c r="AK28" i="4"/>
  <c r="AN28" i="4" s="1"/>
  <c r="AK29" i="4"/>
  <c r="AK32" i="4"/>
  <c r="AK34" i="4"/>
  <c r="AK33" i="4"/>
  <c r="AN33" i="4" s="1"/>
  <c r="AN32" i="4" l="1"/>
  <c r="AN29" i="4"/>
  <c r="AN34" i="4"/>
</calcChain>
</file>

<file path=xl/sharedStrings.xml><?xml version="1.0" encoding="utf-8"?>
<sst xmlns="http://schemas.openxmlformats.org/spreadsheetml/2006/main" count="884" uniqueCount="194">
  <si>
    <t>TEST RESULTS</t>
  </si>
  <si>
    <t xml:space="preserve">Test Case </t>
  </si>
  <si>
    <t>Annual  End Use Site Energy EUI</t>
  </si>
  <si>
    <t>Variation from Baseline</t>
  </si>
  <si>
    <t xml:space="preserve"> (kBtu/sqft)</t>
  </si>
  <si>
    <t xml:space="preserve"> (kwh/sqft)</t>
  </si>
  <si>
    <t xml:space="preserve"> (therm/sqft)</t>
  </si>
  <si>
    <t>Heating (kBtu/sqft)</t>
  </si>
  <si>
    <t>Cooling (kBtu/sqft)</t>
  </si>
  <si>
    <t>Interior Lighting (kBtu/sqft)</t>
  </si>
  <si>
    <t>Fans (kBtu/sqft)</t>
  </si>
  <si>
    <t>Pumps (kBtu/sqft)</t>
  </si>
  <si>
    <t>Water Heating (kBtu/sqft)</t>
  </si>
  <si>
    <t>TDV % variation</t>
  </si>
  <si>
    <t>Total End Use Site Energy % Variation</t>
  </si>
  <si>
    <t>Reference Model</t>
  </si>
  <si>
    <t>Applicant Model</t>
  </si>
  <si>
    <t>Tower (kBtu/sqft)</t>
  </si>
  <si>
    <t>Gas Equipment (kBtu/sqft)</t>
  </si>
  <si>
    <t>Electric Equipment (kBtu/sqft)</t>
  </si>
  <si>
    <t>Annual Total End Use Site Energy EUI
(excludes Receptacle, Process, Process Ltg)</t>
  </si>
  <si>
    <t>Annual  TDV EUI
(excludes Receptacle, Process, Process Ltg)</t>
  </si>
  <si>
    <t>Pass/Fail</t>
  </si>
  <si>
    <t>Unmet Load Hours (UMLH)
(Heating + Cooling)</t>
  </si>
  <si>
    <t>Number of Zones with
Total UMLH &gt; 150</t>
  </si>
  <si>
    <t>Zone Max Total UMLH
(Hr/yr)</t>
  </si>
  <si>
    <t xml:space="preserve"> Site Energy EUI - Natural Gas
(excludes Receptacle, Process, Process Ltg)</t>
  </si>
  <si>
    <t>Site Energy EUI - Electricity
(excludes Receptacle, Process, Process Ltg)</t>
  </si>
  <si>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</si>
  <si>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</si>
  <si>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</si>
  <si>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</si>
  <si>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</si>
  <si>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</si>
  <si>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</si>
  <si>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</si>
  <si>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</si>
  <si>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</si>
  <si>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</si>
  <si>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</si>
  <si>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Time Dependent Valuation (kTDV/ft2)</t>
  </si>
  <si>
    <t>Cooling Unmet Load Hours</t>
  </si>
  <si>
    <t>Heating Unmet Load Hours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</si>
  <si>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</si>
  <si>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</si>
  <si>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</si>
  <si>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</si>
  <si>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</si>
  <si>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</si>
  <si>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</si>
  <si>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</si>
  <si>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</si>
  <si>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</si>
  <si>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</si>
  <si>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</si>
  <si>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</si>
  <si>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</si>
  <si>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</si>
  <si>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</si>
  <si>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</si>
  <si>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</si>
  <si>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</si>
  <si>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</si>
  <si>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</si>
  <si>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</si>
  <si>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Lighting</t>
  </si>
  <si>
    <t>Comp Total</t>
  </si>
  <si>
    <t>Receptacle</t>
  </si>
  <si>
    <t>Process</t>
  </si>
  <si>
    <t>TOTAL</t>
  </si>
  <si>
    <t>Zone Max</t>
  </si>
  <si>
    <t>Zone Name</t>
  </si>
  <si>
    <t>Num Zones Exceed Max</t>
  </si>
  <si>
    <t>Version</t>
  </si>
  <si>
    <t>Weather File Path</t>
  </si>
  <si>
    <t>Project Path</t>
  </si>
  <si>
    <t>Floor Area</t>
  </si>
  <si>
    <t>0300006-OffMed-SG-Baseline</t>
  </si>
  <si>
    <t>Small Office Building (02000CZ-OffSml)</t>
  </si>
  <si>
    <t>Medium Office Building ((0300CZ-OffMed))</t>
  </si>
  <si>
    <t>Large Office Building (0400CZ-OffLrg)</t>
  </si>
  <si>
    <t>Stand-alone Retail (0500CZ-RetlMed)</t>
  </si>
  <si>
    <t>Strip Mall-PSZ System (1000CZ-RetlStrp)</t>
  </si>
  <si>
    <t>(90.8 ft x 60.5ft)</t>
  </si>
  <si>
    <t>(163.8 ft x 109.2 ft)</t>
  </si>
  <si>
    <t>(240 ft x 160 ft)</t>
  </si>
  <si>
    <t xml:space="preserve"> (178 ft x 139 ft)</t>
  </si>
  <si>
    <t>(300 ft x 75 ft)</t>
  </si>
  <si>
    <t>Version number</t>
  </si>
  <si>
    <t>0500015-RetlMed-SG-Baseline</t>
  </si>
  <si>
    <t>COPY BatchResults.csv values from cell A1 and paste here @cell B2</t>
  </si>
  <si>
    <t>0400006-OffLrg-Baserun_NDL</t>
  </si>
  <si>
    <t>Propane Energy Consumption (MBtu)</t>
  </si>
  <si>
    <t>Domestic Hot Water</t>
  </si>
  <si>
    <t>Indoor Lighting</t>
  </si>
  <si>
    <t>Other Ltg</t>
  </si>
  <si>
    <t>Title24Compliance</t>
  </si>
  <si>
    <t>PASS</t>
  </si>
  <si>
    <t>--</t>
  </si>
  <si>
    <t>CA 2016 Nonresidential, Vers. 2.0</t>
  </si>
  <si>
    <t>-</t>
  </si>
  <si>
    <t>TORRANCE_722955</t>
  </si>
  <si>
    <t>FAIL</t>
  </si>
  <si>
    <t>PALM-SPRINGS-INTL_722868</t>
  </si>
  <si>
    <t>Successful (117 warnings)</t>
  </si>
  <si>
    <t>Successful (136 warnings)</t>
  </si>
  <si>
    <t>Successful (137 warnings)</t>
  </si>
  <si>
    <t>Successful (141 warnings)</t>
  </si>
  <si>
    <t>Successful (130 warnings)</t>
  </si>
  <si>
    <t>Successful (88 warnings)</t>
  </si>
  <si>
    <t>Successful (83 warnings)</t>
  </si>
  <si>
    <t>Successful (81 warnings)</t>
  </si>
  <si>
    <t>Successful (94 warnings)</t>
  </si>
  <si>
    <t>x</t>
  </si>
  <si>
    <t>CBECC-Com 2016.3.0</t>
  </si>
  <si>
    <t>0315006-OffMed-SG-BotOpWinNoInterlock</t>
  </si>
  <si>
    <t>0315106-OffMed-SG-BotMidOpWinNoInterlock</t>
  </si>
  <si>
    <t>0315206-OffMed-SG-BotMidTopOpWinNoInterlock</t>
  </si>
  <si>
    <t>0315306-OffMed-SG-BotMidOpWinNoInterlockTopInterlock</t>
  </si>
  <si>
    <t>0415006-OffLrg-TES-ChlrPriority_NDL</t>
  </si>
  <si>
    <t>0415106-OffLrg-TES-StoPriority_NDL</t>
  </si>
  <si>
    <t>0416006-OffLrg-ActiveBeam_NDL</t>
  </si>
  <si>
    <t>0416106-OffLrg-PassiveBeam_NDL</t>
  </si>
  <si>
    <t>0415206-OffLrg-TES-StoTnkShp_NDL</t>
  </si>
  <si>
    <t>0415306-OffLrg-TES-StoTnkLoc_NDL</t>
  </si>
  <si>
    <t>0415406-OffLrg-TES-StoTnkRval_NDL</t>
  </si>
  <si>
    <t>0415506-OffLrg-TES-StoTnkVol_NDL</t>
  </si>
  <si>
    <t>0515015-RetlMed-SG-HPWtrHtrPckgdEF2x</t>
  </si>
  <si>
    <t>0515115-RetlMed-SG-HPWtrHtrPckgdEF3x</t>
  </si>
  <si>
    <t>0515215-RetlMed-SG-HPWtrHtrSplitTnkCprsrOut</t>
  </si>
  <si>
    <t>0515415-RetlMed-SG-UEFConsumerStoGas</t>
  </si>
  <si>
    <t>0515515-RetlMed-SG-UEFConsumerInstGas</t>
  </si>
  <si>
    <t>0515615-RetlMed-SG-UEFConsumerStoElec</t>
  </si>
  <si>
    <t>0515715-RetlMed-SG-UEFConsumerInstElec</t>
  </si>
  <si>
    <t>0516015-RetlMed-SG-ExtWall-MtlFrmR0</t>
  </si>
  <si>
    <t>0516115-RetlMed-SG-ExtWall-WdFrmR0</t>
  </si>
  <si>
    <t>0516215-RetlMed-SG-ExtWall-MtlWallSingleLyrBatt-R10</t>
  </si>
  <si>
    <t>0516315-RetlMed-SG-ExtWall-MtlWallDoubleLyrBatt-R13-R13</t>
  </si>
  <si>
    <t>0517015-RetlMed-SG-MiniSplitAC-EER11.2</t>
  </si>
  <si>
    <t>0517115-RetlMed-SG-MiniSplitHP-COP3.3</t>
  </si>
  <si>
    <t>0300006-eline</t>
  </si>
  <si>
    <t>0315006-rlock</t>
  </si>
  <si>
    <t>0315106-rlock</t>
  </si>
  <si>
    <t>0315206-rlock</t>
  </si>
  <si>
    <t>0315306-rlock</t>
  </si>
  <si>
    <t>0400006-n_NDL</t>
  </si>
  <si>
    <t>0415006-y_NDL</t>
  </si>
  <si>
    <t>Perimeter_top_ZN_4 Thermal Zone</t>
  </si>
  <si>
    <t>0415106-y_NDL</t>
  </si>
  <si>
    <t>Successful (143 warnings)</t>
  </si>
  <si>
    <t>0415206-p_NDL</t>
  </si>
  <si>
    <t>0415306-c_NDL</t>
  </si>
  <si>
    <t>0415406-l_NDL</t>
  </si>
  <si>
    <t>Basement Thermal Zone</t>
  </si>
  <si>
    <t>0415506-l_NDL</t>
  </si>
  <si>
    <t>0416006-m_NDL</t>
  </si>
  <si>
    <t>Successful (6 severe errors, 153 warnings)</t>
  </si>
  <si>
    <t>Perimeter_mid_ZN_1 Thermal Zone</t>
  </si>
  <si>
    <t>Core_mid Thermal Zone</t>
  </si>
  <si>
    <t>0416106-m_NDL</t>
  </si>
  <si>
    <t>Successful (5 severe errors, 153 warnings)</t>
  </si>
  <si>
    <t>0500015-eline</t>
  </si>
  <si>
    <t>0515015-dEF2x</t>
  </si>
  <si>
    <t>0515115-dEF3x</t>
  </si>
  <si>
    <t>0515215-srOut</t>
  </si>
  <si>
    <t>0515315-srInd</t>
  </si>
  <si>
    <t>0515415-toGas</t>
  </si>
  <si>
    <t>0515515-stGas</t>
  </si>
  <si>
    <t>0515615-oElec</t>
  </si>
  <si>
    <t>0515715-tElec</t>
  </si>
  <si>
    <t>0516015-FrmR0</t>
  </si>
  <si>
    <t>0516115-FrmR0</t>
  </si>
  <si>
    <t>0516215-t-R10</t>
  </si>
  <si>
    <t>0516315-3-R13</t>
  </si>
  <si>
    <t>0517015-R11.2</t>
  </si>
  <si>
    <t>0517115-OP3.3</t>
  </si>
  <si>
    <t>Conditioned Floor</t>
  </si>
  <si>
    <t>Total Floor</t>
  </si>
  <si>
    <t>TDV by Fuel (kTDV/ft2)</t>
  </si>
  <si>
    <t>Generation Coincident Peak Demand (kW)</t>
  </si>
  <si>
    <t>Area (SqFt)</t>
  </si>
  <si>
    <t>Proc Mtrs</t>
  </si>
  <si>
    <t>Electric</t>
  </si>
  <si>
    <t>Natural Gas</t>
  </si>
  <si>
    <t>Propane</t>
  </si>
  <si>
    <t>CBECC-Com 2016.3.0 (963)</t>
  </si>
  <si>
    <t>BEMCmpMgr 2016.3.0 (5160)</t>
  </si>
  <si>
    <t>1.11.3.f52686d8e1</t>
  </si>
  <si>
    <t>D:\Public\Documents\CBECC-Com 2016.3.0 Data\EPW\</t>
  </si>
  <si>
    <t>D:\Public\Documents\CBECC-Com 2016.3.0 Projects\BatchOut_170926_v3-SST_SG\</t>
  </si>
  <si>
    <t>Perimeter_top_ZN_3 Thermal Zone</t>
  </si>
  <si>
    <t>Perimeter_mid_ZN_3 Thermal Zone</t>
  </si>
  <si>
    <t>Successful (77 warnings)</t>
  </si>
  <si>
    <t>0515315-RetlMed-SG-HPWtrHtrSplitTnkOutCprsrIns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</si>
</sst>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&quot;$&quot;#,##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8"/>
      <color indexed="8"/>
      <name val="MS Sans Serif"/>
      <family val="2"/>
    </font>
    <font>
      <u/>
      <sz val="9.35"/>
      <color theme="1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94">
    <xf numFmtId="0" fontId="0" fillId="0" borderId="0"/>
    <xf numFmtId="9" fontId="6" fillId="0" borderId="0" applyFont="0" applyFill="0" applyBorder="0" applyAlignment="0" applyProtection="0"/>
    <xf numFmtId="0" fontId="8" fillId="0" borderId="0"/>
    <xf numFmtId="164" fontId="12" fillId="0" borderId="0" applyFont="0" applyFill="0" applyBorder="0" applyAlignment="0" applyProtection="0">
      <alignment horizontal="right"/>
    </xf>
    <xf numFmtId="2" fontId="12" fillId="0" borderId="0" applyFont="0" applyFill="0" applyBorder="0" applyAlignment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3" fontId="12" fillId="0" borderId="0" applyFont="0" applyFill="0" applyBorder="0" applyAlignment="0" applyProtection="0">
      <alignment horizontal="right"/>
    </xf>
    <xf numFmtId="165" fontId="1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6" fillId="2" borderId="1" applyNumberFormat="0" applyFont="0" applyAlignment="0" applyProtection="0"/>
    <xf numFmtId="0" fontId="15" fillId="0" borderId="7" applyFill="0" applyProtection="0">
      <alignment horizontal="right" wrapText="1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 applyFill="0" applyBorder="0" applyProtection="0">
      <alignment horizontal="left" wrapText="1"/>
    </xf>
    <xf numFmtId="0" fontId="9" fillId="0" borderId="0"/>
    <xf numFmtId="0" fontId="17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9" fontId="17" fillId="0" borderId="0" applyFont="0" applyFill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8" fillId="0" borderId="0"/>
    <xf numFmtId="0" fontId="8" fillId="0" borderId="0"/>
    <xf numFmtId="0" fontId="6" fillId="0" borderId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12" applyNumberFormat="0" applyAlignment="0" applyProtection="0"/>
    <xf numFmtId="0" fontId="26" fillId="8" borderId="13" applyNumberFormat="0" applyAlignment="0" applyProtection="0"/>
    <xf numFmtId="0" fontId="27" fillId="8" borderId="12" applyNumberFormat="0" applyAlignment="0" applyProtection="0"/>
    <xf numFmtId="0" fontId="28" fillId="0" borderId="14" applyNumberFormat="0" applyFill="0" applyAlignment="0" applyProtection="0"/>
    <xf numFmtId="0" fontId="29" fillId="9" borderId="15" applyNumberFormat="0" applyAlignment="0" applyProtection="0"/>
    <xf numFmtId="0" fontId="30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31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3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2" fillId="3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" fillId="0" borderId="0"/>
    <xf numFmtId="0" fontId="8" fillId="0" borderId="0"/>
    <xf numFmtId="0" fontId="35" fillId="0" borderId="0"/>
    <xf numFmtId="9" fontId="35" fillId="0" borderId="0" applyFont="0" applyFill="0" applyBorder="0" applyAlignment="0" applyProtection="0"/>
    <xf numFmtId="0" fontId="35" fillId="0" borderId="0"/>
    <xf numFmtId="0" fontId="35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43" fontId="3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/>
    <xf numFmtId="0" fontId="8" fillId="0" borderId="0"/>
    <xf numFmtId="43" fontId="6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37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41" fillId="0" borderId="9" applyNumberFormat="0" applyFill="0" applyAlignment="0" applyProtection="0"/>
    <xf numFmtId="0" fontId="42" fillId="0" borderId="10" applyNumberFormat="0" applyFill="0" applyAlignment="0" applyProtection="0"/>
    <xf numFmtId="0" fontId="43" fillId="0" borderId="11" applyNumberFormat="0" applyFill="0" applyAlignment="0" applyProtection="0"/>
    <xf numFmtId="0" fontId="43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45" fillId="5" borderId="0" applyNumberFormat="0" applyBorder="0" applyAlignment="0" applyProtection="0"/>
    <xf numFmtId="0" fontId="46" fillId="6" borderId="0" applyNumberFormat="0" applyBorder="0" applyAlignment="0" applyProtection="0"/>
    <xf numFmtId="0" fontId="47" fillId="7" borderId="12" applyNumberFormat="0" applyAlignment="0" applyProtection="0"/>
    <xf numFmtId="0" fontId="48" fillId="8" borderId="13" applyNumberFormat="0" applyAlignment="0" applyProtection="0"/>
    <xf numFmtId="0" fontId="49" fillId="8" borderId="12" applyNumberFormat="0" applyAlignment="0" applyProtection="0"/>
    <xf numFmtId="0" fontId="50" fillId="0" borderId="14" applyNumberFormat="0" applyFill="0" applyAlignment="0" applyProtection="0"/>
    <xf numFmtId="0" fontId="51" fillId="9" borderId="15" applyNumberFormat="0" applyAlignment="0" applyProtection="0"/>
    <xf numFmtId="0" fontId="52" fillId="0" borderId="0" applyNumberFormat="0" applyFill="0" applyBorder="0" applyAlignment="0" applyProtection="0"/>
    <xf numFmtId="0" fontId="5" fillId="2" borderId="1" applyNumberFormat="0" applyFont="0" applyAlignment="0" applyProtection="0"/>
    <xf numFmtId="0" fontId="53" fillId="0" borderId="0" applyNumberFormat="0" applyFill="0" applyBorder="0" applyAlignment="0" applyProtection="0"/>
    <xf numFmtId="0" fontId="54" fillId="0" borderId="16" applyNumberFormat="0" applyFill="0" applyAlignment="0" applyProtection="0"/>
    <xf numFmtId="0" fontId="5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5" fillId="3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12" applyNumberFormat="0" applyAlignment="0" applyProtection="0"/>
    <xf numFmtId="0" fontId="26" fillId="8" borderId="13" applyNumberFormat="0" applyAlignment="0" applyProtection="0"/>
    <xf numFmtId="0" fontId="27" fillId="8" borderId="12" applyNumberFormat="0" applyAlignment="0" applyProtection="0"/>
    <xf numFmtId="0" fontId="28" fillId="0" borderId="14" applyNumberFormat="0" applyFill="0" applyAlignment="0" applyProtection="0"/>
    <xf numFmtId="0" fontId="29" fillId="9" borderId="15" applyNumberFormat="0" applyAlignment="0" applyProtection="0"/>
    <xf numFmtId="0" fontId="30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31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3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2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1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9" fillId="0" borderId="9" applyNumberFormat="0" applyFill="0" applyAlignment="0" applyProtection="0"/>
    <xf numFmtId="0" fontId="20" fillId="0" borderId="10" applyNumberFormat="0" applyFill="0" applyAlignment="0" applyProtection="0"/>
    <xf numFmtId="0" fontId="21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12" applyNumberFormat="0" applyAlignment="0" applyProtection="0"/>
    <xf numFmtId="0" fontId="26" fillId="8" borderId="13" applyNumberFormat="0" applyAlignment="0" applyProtection="0"/>
    <xf numFmtId="0" fontId="27" fillId="8" borderId="12" applyNumberFormat="0" applyAlignment="0" applyProtection="0"/>
    <xf numFmtId="0" fontId="28" fillId="0" borderId="14" applyNumberFormat="0" applyFill="0" applyAlignment="0" applyProtection="0"/>
    <xf numFmtId="0" fontId="29" fillId="9" borderId="15" applyNumberFormat="0" applyAlignment="0" applyProtection="0"/>
    <xf numFmtId="0" fontId="30" fillId="0" borderId="0" applyNumberFormat="0" applyFill="0" applyBorder="0" applyAlignment="0" applyProtection="0"/>
    <xf numFmtId="0" fontId="6" fillId="2" borderId="1" applyNumberFormat="0" applyFont="0" applyAlignment="0" applyProtection="0"/>
    <xf numFmtId="0" fontId="31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3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2" fillId="3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6">
    <xf numFmtId="0" fontId="0" fillId="0" borderId="0" xfId="0"/>
    <xf numFmtId="0" fontId="9" fillId="0" borderId="0" xfId="0" applyFont="1"/>
    <xf numFmtId="0" fontId="7" fillId="0" borderId="0" xfId="0" applyFont="1"/>
    <xf numFmtId="0" fontId="9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9" fillId="0" borderId="0" xfId="0" applyFont="1" applyFill="1"/>
    <xf numFmtId="2" fontId="0" fillId="0" borderId="3" xfId="0" applyNumberFormat="1" applyFont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  <xf numFmtId="0" fontId="0" fillId="0" borderId="0" xfId="0" applyFont="1"/>
    <xf numFmtId="164" fontId="0" fillId="0" borderId="3" xfId="0" applyNumberFormat="1" applyFont="1" applyFill="1" applyBorder="1" applyAlignment="1" applyProtection="1">
      <alignment vertical="center"/>
      <protection hidden="1"/>
    </xf>
    <xf numFmtId="1" fontId="9" fillId="0" borderId="0" xfId="1" applyNumberFormat="1" applyFont="1" applyAlignment="1">
      <alignment horizontal="center"/>
    </xf>
    <xf numFmtId="10" fontId="9" fillId="0" borderId="0" xfId="1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7" fillId="0" borderId="0" xfId="0" applyFont="1" applyFill="1" applyAlignment="1">
      <alignment vertical="center"/>
    </xf>
    <xf numFmtId="0" fontId="9" fillId="0" borderId="0" xfId="0" applyFont="1" applyFill="1" applyAlignment="1">
      <alignment vertical="top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/>
    <xf numFmtId="10" fontId="7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7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1" fontId="0" fillId="0" borderId="0" xfId="0" applyNumberFormat="1"/>
    <xf numFmtId="0" fontId="10" fillId="0" borderId="3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10" fillId="0" borderId="3" xfId="0" applyFont="1" applyFill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3" fontId="39" fillId="0" borderId="3" xfId="149" applyNumberFormat="1" applyFont="1" applyFill="1" applyBorder="1" applyAlignment="1">
      <alignment horizontal="left" vertical="top" wrapText="1"/>
    </xf>
    <xf numFmtId="3" fontId="9" fillId="0" borderId="3" xfId="0" applyNumberFormat="1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3" fontId="9" fillId="0" borderId="3" xfId="0" applyNumberFormat="1" applyFont="1" applyFill="1" applyBorder="1" applyAlignment="1">
      <alignment horizontal="left" vertical="top" wrapText="1"/>
    </xf>
    <xf numFmtId="3" fontId="9" fillId="0" borderId="3" xfId="0" applyNumberFormat="1" applyFont="1" applyFill="1" applyBorder="1" applyAlignment="1">
      <alignment horizontal="left" vertical="top"/>
    </xf>
    <xf numFmtId="3" fontId="7" fillId="0" borderId="0" xfId="0" applyNumberFormat="1" applyFont="1" applyFill="1" applyAlignment="1">
      <alignment horizontal="right"/>
    </xf>
    <xf numFmtId="3" fontId="7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Alignment="1">
      <alignment horizontal="right" vertical="top"/>
    </xf>
    <xf numFmtId="3" fontId="7" fillId="0" borderId="0" xfId="0" applyNumberFormat="1" applyFont="1" applyFill="1" applyBorder="1" applyAlignment="1" applyProtection="1">
      <alignment horizontal="right" vertical="center"/>
      <protection hidden="1"/>
    </xf>
    <xf numFmtId="11" fontId="0" fillId="0" borderId="0" xfId="0" applyNumberFormat="1"/>
    <xf numFmtId="0" fontId="0" fillId="0" borderId="0" xfId="0"/>
    <xf numFmtId="20" fontId="0" fillId="0" borderId="0" xfId="0" applyNumberFormat="1"/>
    <xf numFmtId="0" fontId="0" fillId="0" borderId="0" xfId="0" applyFont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Font="1" applyFill="1" applyAlignment="1">
      <alignment vertical="center"/>
    </xf>
    <xf numFmtId="0" fontId="40" fillId="0" borderId="0" xfId="0" applyFont="1" applyFill="1" applyBorder="1" applyAlignment="1" applyProtection="1">
      <alignment horizontal="center" wrapText="1"/>
      <protection hidden="1"/>
    </xf>
    <xf numFmtId="2" fontId="0" fillId="0" borderId="3" xfId="0" applyNumberFormat="1" applyFont="1" applyFill="1" applyBorder="1" applyAlignment="1" applyProtection="1">
      <alignment vertical="center"/>
      <protection hidden="1"/>
    </xf>
    <xf numFmtId="3" fontId="7" fillId="0" borderId="0" xfId="0" applyNumberFormat="1" applyFont="1" applyFill="1" applyBorder="1" applyAlignment="1" applyProtection="1">
      <alignment horizontal="right" vertical="center"/>
      <protection hidden="1"/>
    </xf>
    <xf numFmtId="10" fontId="6" fillId="0" borderId="3" xfId="1" applyNumberFormat="1" applyFont="1" applyBorder="1" applyAlignment="1" applyProtection="1">
      <alignment vertical="center"/>
      <protection hidden="1"/>
    </xf>
    <xf numFmtId="10" fontId="0" fillId="0" borderId="3" xfId="0" applyNumberFormat="1" applyFont="1" applyFill="1" applyBorder="1" applyAlignment="1" applyProtection="1">
      <alignment vertical="center"/>
      <protection hidden="1"/>
    </xf>
    <xf numFmtId="46" fontId="0" fillId="0" borderId="0" xfId="0" applyNumberFormat="1"/>
    <xf numFmtId="0" fontId="10" fillId="0" borderId="6" xfId="0" applyFont="1" applyBorder="1" applyAlignment="1" applyProtection="1">
      <alignment horizontal="center" vertical="center" wrapText="1"/>
      <protection hidden="1"/>
    </xf>
    <xf numFmtId="2" fontId="0" fillId="35" borderId="3" xfId="0" applyNumberFormat="1" applyFont="1" applyFill="1" applyBorder="1" applyAlignment="1" applyProtection="1">
      <alignment vertical="center"/>
      <protection hidden="1"/>
    </xf>
    <xf numFmtId="164" fontId="0" fillId="35" borderId="3" xfId="0" applyNumberFormat="1" applyFont="1" applyFill="1" applyBorder="1" applyAlignment="1" applyProtection="1">
      <alignment vertical="center"/>
      <protection hidden="1"/>
    </xf>
    <xf numFmtId="10" fontId="6" fillId="35" borderId="3" xfId="1" applyNumberFormat="1" applyFont="1" applyFill="1" applyBorder="1" applyAlignment="1" applyProtection="1">
      <alignment vertical="center"/>
      <protection hidden="1"/>
    </xf>
    <xf numFmtId="0" fontId="10" fillId="0" borderId="22" xfId="0" applyFont="1" applyBorder="1" applyAlignment="1" applyProtection="1">
      <alignment horizontal="center" vertical="top" wrapText="1"/>
      <protection hidden="1"/>
    </xf>
    <xf numFmtId="0" fontId="10" fillId="3" borderId="21" xfId="0" applyFont="1" applyFill="1" applyBorder="1" applyAlignment="1" applyProtection="1">
      <alignment horizontal="center" vertical="top" wrapText="1"/>
      <protection hidden="1"/>
    </xf>
    <xf numFmtId="0" fontId="10" fillId="0" borderId="21" xfId="0" applyFont="1" applyBorder="1" applyAlignment="1" applyProtection="1">
      <alignment horizontal="center" vertical="top" wrapText="1"/>
      <protection hidden="1"/>
    </xf>
    <xf numFmtId="0" fontId="10" fillId="3" borderId="24" xfId="0" applyFont="1" applyFill="1" applyBorder="1" applyAlignment="1" applyProtection="1">
      <alignment horizontal="center" vertical="top" wrapText="1"/>
      <protection hidden="1"/>
    </xf>
    <xf numFmtId="0" fontId="10" fillId="0" borderId="24" xfId="0" applyFont="1" applyBorder="1" applyAlignment="1" applyProtection="1">
      <alignment horizontal="center" vertical="top" wrapText="1"/>
      <protection hidden="1"/>
    </xf>
    <xf numFmtId="0" fontId="10" fillId="3" borderId="26" xfId="0" applyFont="1" applyFill="1" applyBorder="1" applyAlignment="1" applyProtection="1">
      <alignment horizontal="center" vertical="top" wrapText="1"/>
      <protection hidden="1"/>
    </xf>
    <xf numFmtId="0" fontId="11" fillId="35" borderId="3" xfId="66" applyFont="1" applyFill="1" applyBorder="1" applyProtection="1">
      <protection hidden="1"/>
    </xf>
    <xf numFmtId="0" fontId="8" fillId="0" borderId="3" xfId="66" applyFont="1" applyFill="1" applyBorder="1" applyProtection="1">
      <protection hidden="1"/>
    </xf>
    <xf numFmtId="0" fontId="8" fillId="0" borderId="3" xfId="37" applyFont="1" applyFill="1" applyBorder="1" applyProtection="1">
      <protection hidden="1"/>
    </xf>
    <xf numFmtId="0" fontId="9" fillId="34" borderId="19" xfId="0" applyFont="1" applyFill="1" applyBorder="1" applyAlignment="1" applyProtection="1">
      <alignment horizontal="center" vertical="center" wrapText="1"/>
      <protection hidden="1"/>
    </xf>
    <xf numFmtId="0" fontId="10" fillId="0" borderId="28" xfId="0" applyFont="1" applyFill="1" applyBorder="1" applyAlignment="1" applyProtection="1">
      <alignment horizontal="center"/>
      <protection hidden="1"/>
    </xf>
    <xf numFmtId="0" fontId="10" fillId="0" borderId="18" xfId="0" applyFont="1" applyFill="1" applyBorder="1" applyAlignment="1" applyProtection="1">
      <alignment horizontal="center"/>
      <protection hidden="1"/>
    </xf>
    <xf numFmtId="0" fontId="9" fillId="0" borderId="27" xfId="0" applyFont="1" applyFill="1" applyBorder="1" applyAlignment="1" applyProtection="1">
      <alignment horizontal="center" vertical="top" wrapText="1"/>
      <protection hidden="1"/>
    </xf>
    <xf numFmtId="0" fontId="9" fillId="0" borderId="29" xfId="0" applyFont="1" applyFill="1" applyBorder="1" applyAlignment="1" applyProtection="1">
      <alignment horizontal="center" vertical="top" wrapText="1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Fill="1" applyBorder="1" applyAlignment="1" applyProtection="1">
      <alignment vertical="top" wrapText="1"/>
      <protection hidden="1"/>
    </xf>
    <xf numFmtId="0" fontId="9" fillId="0" borderId="23" xfId="0" applyFont="1" applyFill="1" applyBorder="1" applyAlignment="1" applyProtection="1">
      <alignment vertical="top" wrapText="1"/>
      <protection hidden="1"/>
    </xf>
    <xf numFmtId="2" fontId="0" fillId="3" borderId="3" xfId="0" applyNumberFormat="1" applyFont="1" applyFill="1" applyBorder="1" applyAlignment="1" applyProtection="1">
      <alignment vertical="center"/>
      <protection locked="0" hidden="1"/>
    </xf>
    <xf numFmtId="10" fontId="56" fillId="36" borderId="3" xfId="1" applyNumberFormat="1" applyFont="1" applyFill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0" fillId="35" borderId="20" xfId="0" applyFont="1" applyFill="1" applyBorder="1" applyAlignment="1" applyProtection="1">
      <alignment horizontal="center" vertical="center"/>
      <protection hidden="1"/>
    </xf>
    <xf numFmtId="0" fontId="57" fillId="36" borderId="24" xfId="0" applyFont="1" applyFill="1" applyBorder="1" applyAlignment="1" applyProtection="1">
      <alignment horizontal="center" vertical="top" wrapText="1"/>
      <protection hidden="1"/>
    </xf>
    <xf numFmtId="0" fontId="9" fillId="0" borderId="0" xfId="0" applyFont="1" applyFill="1" applyAlignment="1">
      <alignment horizontal="center" vertical="top"/>
    </xf>
    <xf numFmtId="2" fontId="0" fillId="36" borderId="3" xfId="0" applyNumberFormat="1" applyFont="1" applyFill="1" applyBorder="1" applyAlignment="1" applyProtection="1">
      <alignment vertical="center"/>
      <protection hidden="1"/>
    </xf>
    <xf numFmtId="0" fontId="9" fillId="0" borderId="0" xfId="0" applyFont="1" applyFill="1" applyAlignment="1" applyProtection="1">
      <alignment horizontal="center" vertical="top"/>
      <protection locked="0"/>
    </xf>
    <xf numFmtId="0" fontId="0" fillId="0" borderId="0" xfId="0" applyFill="1" applyAlignment="1">
      <alignment horizontal="center"/>
    </xf>
    <xf numFmtId="10" fontId="7" fillId="0" borderId="0" xfId="0" applyNumberFormat="1" applyFont="1" applyFill="1" applyBorder="1" applyAlignment="1" applyProtection="1">
      <alignment horizontal="center" vertical="center"/>
      <protection locked="0" hidden="1"/>
    </xf>
    <xf numFmtId="10" fontId="0" fillId="0" borderId="0" xfId="0" applyNumberFormat="1" applyFont="1" applyFill="1" applyBorder="1" applyAlignment="1" applyProtection="1">
      <alignment horizontal="center" vertical="center"/>
      <protection locked="0" hidden="1"/>
    </xf>
    <xf numFmtId="0" fontId="8" fillId="0" borderId="0" xfId="2" applyFill="1" applyAlignment="1">
      <alignment horizontal="center"/>
    </xf>
    <xf numFmtId="0" fontId="8" fillId="0" borderId="0" xfId="2" applyFill="1" applyAlignment="1">
      <alignment horizontal="center" wrapText="1"/>
    </xf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center" wrapText="1"/>
    </xf>
    <xf numFmtId="22" fontId="0" fillId="0" borderId="0" xfId="0" applyNumberFormat="1"/>
    <xf numFmtId="0" fontId="10" fillId="0" borderId="18" xfId="0" applyFont="1" applyBorder="1" applyAlignment="1" applyProtection="1">
      <alignment horizontal="center" vertical="center" wrapText="1"/>
      <protection hidden="1"/>
    </xf>
    <xf numFmtId="0" fontId="10" fillId="0" borderId="29" xfId="0" applyFont="1" applyBorder="1" applyAlignment="1" applyProtection="1">
      <alignment horizontal="center" vertical="center" wrapText="1"/>
      <protection hidden="1"/>
    </xf>
    <xf numFmtId="0" fontId="10" fillId="0" borderId="23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10" fillId="0" borderId="17" xfId="0" applyFont="1" applyBorder="1" applyAlignment="1" applyProtection="1">
      <alignment horizontal="center" vertical="center"/>
      <protection hidden="1"/>
    </xf>
    <xf numFmtId="0" fontId="10" fillId="0" borderId="2" xfId="0" applyFont="1" applyBorder="1" applyAlignment="1" applyProtection="1">
      <alignment horizontal="center" vertical="center"/>
      <protection hidden="1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2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4" xfId="0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17" xfId="0" applyFont="1" applyFill="1" applyBorder="1" applyAlignment="1" applyProtection="1">
      <alignment horizontal="center" vertical="center"/>
      <protection hidden="1"/>
    </xf>
    <xf numFmtId="0" fontId="10" fillId="0" borderId="2" xfId="0" applyFont="1" applyFill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 wrapText="1"/>
      <protection hidden="1"/>
    </xf>
    <xf numFmtId="0" fontId="10" fillId="0" borderId="21" xfId="0" applyFont="1" applyBorder="1" applyAlignment="1" applyProtection="1">
      <alignment horizontal="center" vertical="center" wrapText="1"/>
      <protection hidden="1"/>
    </xf>
    <xf numFmtId="0" fontId="10" fillId="0" borderId="4" xfId="0" applyFont="1" applyBorder="1" applyAlignment="1" applyProtection="1">
      <alignment horizontal="center" vertical="top" wrapText="1"/>
      <protection hidden="1"/>
    </xf>
    <xf numFmtId="0" fontId="10" fillId="0" borderId="2" xfId="0" applyFont="1" applyBorder="1" applyAlignment="1" applyProtection="1">
      <alignment horizontal="center" vertical="top" wrapText="1"/>
      <protection hidden="1"/>
    </xf>
  </cellXfs>
  <cellStyles count="594">
    <cellStyle name="1" xfId="3"/>
    <cellStyle name="2" xfId="4"/>
    <cellStyle name="20% - Accent1" xfId="87" builtinId="30" customBuiltin="1"/>
    <cellStyle name="20% - Accent1 2" xfId="175"/>
    <cellStyle name="20% - Accent1 2 2" xfId="275"/>
    <cellStyle name="20% - Accent1 2 2 2" xfId="347"/>
    <cellStyle name="20% - Accent1 2 2 2 2" xfId="550"/>
    <cellStyle name="20% - Accent1 2 2 3" xfId="478"/>
    <cellStyle name="20% - Accent1 2 3" xfId="304"/>
    <cellStyle name="20% - Accent1 2 3 2" xfId="507"/>
    <cellStyle name="20% - Accent1 2 4" xfId="435"/>
    <cellStyle name="20% - Accent1 3" xfId="247"/>
    <cellStyle name="20% - Accent1 4" xfId="216"/>
    <cellStyle name="20% - Accent1 4 2" xfId="330"/>
    <cellStyle name="20% - Accent1 4 2 2" xfId="533"/>
    <cellStyle name="20% - Accent1 4 3" xfId="461"/>
    <cellStyle name="20% - Accent1 5" xfId="407"/>
    <cellStyle name="20% - Accent1 6" xfId="376"/>
    <cellStyle name="20% - Accent1 7" xfId="582"/>
    <cellStyle name="20% - Accent2" xfId="91" builtinId="34" customBuiltin="1"/>
    <cellStyle name="20% - Accent2 2" xfId="179"/>
    <cellStyle name="20% - Accent2 2 2" xfId="277"/>
    <cellStyle name="20% - Accent2 2 2 2" xfId="349"/>
    <cellStyle name="20% - Accent2 2 2 2 2" xfId="552"/>
    <cellStyle name="20% - Accent2 2 2 3" xfId="480"/>
    <cellStyle name="20% - Accent2 2 3" xfId="306"/>
    <cellStyle name="20% - Accent2 2 3 2" xfId="509"/>
    <cellStyle name="20% - Accent2 2 4" xfId="437"/>
    <cellStyle name="20% - Accent2 3" xfId="251"/>
    <cellStyle name="20% - Accent2 4" xfId="218"/>
    <cellStyle name="20% - Accent2 4 2" xfId="332"/>
    <cellStyle name="20% - Accent2 4 2 2" xfId="535"/>
    <cellStyle name="20% - Accent2 4 3" xfId="463"/>
    <cellStyle name="20% - Accent2 5" xfId="411"/>
    <cellStyle name="20% - Accent2 6" xfId="378"/>
    <cellStyle name="20% - Accent2 7" xfId="584"/>
    <cellStyle name="20% - Accent3" xfId="95" builtinId="38" customBuiltin="1"/>
    <cellStyle name="20% - Accent3 2" xfId="183"/>
    <cellStyle name="20% - Accent3 2 2" xfId="279"/>
    <cellStyle name="20% - Accent3 2 2 2" xfId="351"/>
    <cellStyle name="20% - Accent3 2 2 2 2" xfId="554"/>
    <cellStyle name="20% - Accent3 2 2 3" xfId="482"/>
    <cellStyle name="20% - Accent3 2 3" xfId="308"/>
    <cellStyle name="20% - Accent3 2 3 2" xfId="511"/>
    <cellStyle name="20% - Accent3 2 4" xfId="439"/>
    <cellStyle name="20% - Accent3 3" xfId="255"/>
    <cellStyle name="20% - Accent3 4" xfId="220"/>
    <cellStyle name="20% - Accent3 4 2" xfId="334"/>
    <cellStyle name="20% - Accent3 4 2 2" xfId="537"/>
    <cellStyle name="20% - Accent3 4 3" xfId="465"/>
    <cellStyle name="20% - Accent3 5" xfId="415"/>
    <cellStyle name="20% - Accent3 6" xfId="380"/>
    <cellStyle name="20% - Accent3 7" xfId="586"/>
    <cellStyle name="20% - Accent4" xfId="99" builtinId="42" customBuiltin="1"/>
    <cellStyle name="20% - Accent4 2" xfId="187"/>
    <cellStyle name="20% - Accent4 2 2" xfId="281"/>
    <cellStyle name="20% - Accent4 2 2 2" xfId="353"/>
    <cellStyle name="20% - Accent4 2 2 2 2" xfId="556"/>
    <cellStyle name="20% - Accent4 2 2 3" xfId="484"/>
    <cellStyle name="20% - Accent4 2 3" xfId="310"/>
    <cellStyle name="20% - Accent4 2 3 2" xfId="513"/>
    <cellStyle name="20% - Accent4 2 4" xfId="441"/>
    <cellStyle name="20% - Accent4 3" xfId="259"/>
    <cellStyle name="20% - Accent4 4" xfId="222"/>
    <cellStyle name="20% - Accent4 4 2" xfId="336"/>
    <cellStyle name="20% - Accent4 4 2 2" xfId="539"/>
    <cellStyle name="20% - Accent4 4 3" xfId="467"/>
    <cellStyle name="20% - Accent4 5" xfId="419"/>
    <cellStyle name="20% - Accent4 6" xfId="382"/>
    <cellStyle name="20% - Accent4 7" xfId="588"/>
    <cellStyle name="20% - Accent5" xfId="103" builtinId="46" customBuiltin="1"/>
    <cellStyle name="20% - Accent5 2" xfId="191"/>
    <cellStyle name="20% - Accent5 2 2" xfId="283"/>
    <cellStyle name="20% - Accent5 2 2 2" xfId="355"/>
    <cellStyle name="20% - Accent5 2 2 2 2" xfId="558"/>
    <cellStyle name="20% - Accent5 2 2 3" xfId="486"/>
    <cellStyle name="20% - Accent5 2 3" xfId="312"/>
    <cellStyle name="20% - Accent5 2 3 2" xfId="515"/>
    <cellStyle name="20% - Accent5 2 4" xfId="443"/>
    <cellStyle name="20% - Accent5 3" xfId="263"/>
    <cellStyle name="20% - Accent5 4" xfId="224"/>
    <cellStyle name="20% - Accent5 4 2" xfId="338"/>
    <cellStyle name="20% - Accent5 4 2 2" xfId="541"/>
    <cellStyle name="20% - Accent5 4 3" xfId="469"/>
    <cellStyle name="20% - Accent5 5" xfId="423"/>
    <cellStyle name="20% - Accent5 6" xfId="384"/>
    <cellStyle name="20% - Accent5 7" xfId="590"/>
    <cellStyle name="20% - Accent6" xfId="107" builtinId="50" customBuiltin="1"/>
    <cellStyle name="20% - Accent6 2" xfId="195"/>
    <cellStyle name="20% - Accent6 2 2" xfId="285"/>
    <cellStyle name="20% - Accent6 2 2 2" xfId="357"/>
    <cellStyle name="20% - Accent6 2 2 2 2" xfId="560"/>
    <cellStyle name="20% - Accent6 2 2 3" xfId="488"/>
    <cellStyle name="20% - Accent6 2 3" xfId="314"/>
    <cellStyle name="20% - Accent6 2 3 2" xfId="517"/>
    <cellStyle name="20% - Accent6 2 4" xfId="445"/>
    <cellStyle name="20% - Accent6 3" xfId="267"/>
    <cellStyle name="20% - Accent6 4" xfId="226"/>
    <cellStyle name="20% - Accent6 4 2" xfId="340"/>
    <cellStyle name="20% - Accent6 4 2 2" xfId="543"/>
    <cellStyle name="20% - Accent6 4 3" xfId="471"/>
    <cellStyle name="20% - Accent6 5" xfId="427"/>
    <cellStyle name="20% - Accent6 6" xfId="386"/>
    <cellStyle name="20% - Accent6 7" xfId="592"/>
    <cellStyle name="40% - Accent1" xfId="88" builtinId="31" customBuiltin="1"/>
    <cellStyle name="40% - Accent1 2" xfId="176"/>
    <cellStyle name="40% - Accent1 2 2" xfId="276"/>
    <cellStyle name="40% - Accent1 2 2 2" xfId="348"/>
    <cellStyle name="40% - Accent1 2 2 2 2" xfId="551"/>
    <cellStyle name="40% - Accent1 2 2 3" xfId="479"/>
    <cellStyle name="40% - Accent1 2 3" xfId="305"/>
    <cellStyle name="40% - Accent1 2 3 2" xfId="508"/>
    <cellStyle name="40% - Accent1 2 4" xfId="436"/>
    <cellStyle name="40% - Accent1 3" xfId="248"/>
    <cellStyle name="40% - Accent1 4" xfId="217"/>
    <cellStyle name="40% - Accent1 4 2" xfId="331"/>
    <cellStyle name="40% - Accent1 4 2 2" xfId="534"/>
    <cellStyle name="40% - Accent1 4 3" xfId="462"/>
    <cellStyle name="40% - Accent1 5" xfId="408"/>
    <cellStyle name="40% - Accent1 6" xfId="377"/>
    <cellStyle name="40% - Accent1 7" xfId="583"/>
    <cellStyle name="40% - Accent2" xfId="92" builtinId="35" customBuiltin="1"/>
    <cellStyle name="40% - Accent2 2" xfId="180"/>
    <cellStyle name="40% - Accent2 2 2" xfId="278"/>
    <cellStyle name="40% - Accent2 2 2 2" xfId="350"/>
    <cellStyle name="40% - Accent2 2 2 2 2" xfId="553"/>
    <cellStyle name="40% - Accent2 2 2 3" xfId="481"/>
    <cellStyle name="40% - Accent2 2 3" xfId="307"/>
    <cellStyle name="40% - Accent2 2 3 2" xfId="510"/>
    <cellStyle name="40% - Accent2 2 4" xfId="438"/>
    <cellStyle name="40% - Accent2 3" xfId="252"/>
    <cellStyle name="40% - Accent2 4" xfId="219"/>
    <cellStyle name="40% - Accent2 4 2" xfId="333"/>
    <cellStyle name="40% - Accent2 4 2 2" xfId="536"/>
    <cellStyle name="40% - Accent2 4 3" xfId="464"/>
    <cellStyle name="40% - Accent2 5" xfId="412"/>
    <cellStyle name="40% - Accent2 6" xfId="379"/>
    <cellStyle name="40% - Accent2 7" xfId="585"/>
    <cellStyle name="40% - Accent3" xfId="96" builtinId="39" customBuiltin="1"/>
    <cellStyle name="40% - Accent3 2" xfId="184"/>
    <cellStyle name="40% - Accent3 2 2" xfId="280"/>
    <cellStyle name="40% - Accent3 2 2 2" xfId="352"/>
    <cellStyle name="40% - Accent3 2 2 2 2" xfId="555"/>
    <cellStyle name="40% - Accent3 2 2 3" xfId="483"/>
    <cellStyle name="40% - Accent3 2 3" xfId="309"/>
    <cellStyle name="40% - Accent3 2 3 2" xfId="512"/>
    <cellStyle name="40% - Accent3 2 4" xfId="440"/>
    <cellStyle name="40% - Accent3 3" xfId="256"/>
    <cellStyle name="40% - Accent3 4" xfId="221"/>
    <cellStyle name="40% - Accent3 4 2" xfId="335"/>
    <cellStyle name="40% - Accent3 4 2 2" xfId="538"/>
    <cellStyle name="40% - Accent3 4 3" xfId="466"/>
    <cellStyle name="40% - Accent3 5" xfId="416"/>
    <cellStyle name="40% - Accent3 6" xfId="381"/>
    <cellStyle name="40% - Accent3 7" xfId="587"/>
    <cellStyle name="40% - Accent4" xfId="100" builtinId="43" customBuiltin="1"/>
    <cellStyle name="40% - Accent4 2" xfId="188"/>
    <cellStyle name="40% - Accent4 2 2" xfId="282"/>
    <cellStyle name="40% - Accent4 2 2 2" xfId="354"/>
    <cellStyle name="40% - Accent4 2 2 2 2" xfId="557"/>
    <cellStyle name="40% - Accent4 2 2 3" xfId="485"/>
    <cellStyle name="40% - Accent4 2 3" xfId="311"/>
    <cellStyle name="40% - Accent4 2 3 2" xfId="514"/>
    <cellStyle name="40% - Accent4 2 4" xfId="442"/>
    <cellStyle name="40% - Accent4 3" xfId="260"/>
    <cellStyle name="40% - Accent4 4" xfId="223"/>
    <cellStyle name="40% - Accent4 4 2" xfId="337"/>
    <cellStyle name="40% - Accent4 4 2 2" xfId="540"/>
    <cellStyle name="40% - Accent4 4 3" xfId="468"/>
    <cellStyle name="40% - Accent4 5" xfId="420"/>
    <cellStyle name="40% - Accent4 6" xfId="383"/>
    <cellStyle name="40% - Accent4 7" xfId="589"/>
    <cellStyle name="40% - Accent5" xfId="104" builtinId="47" customBuiltin="1"/>
    <cellStyle name="40% - Accent5 2" xfId="192"/>
    <cellStyle name="40% - Accent5 2 2" xfId="284"/>
    <cellStyle name="40% - Accent5 2 2 2" xfId="356"/>
    <cellStyle name="40% - Accent5 2 2 2 2" xfId="559"/>
    <cellStyle name="40% - Accent5 2 2 3" xfId="487"/>
    <cellStyle name="40% - Accent5 2 3" xfId="313"/>
    <cellStyle name="40% - Accent5 2 3 2" xfId="516"/>
    <cellStyle name="40% - Accent5 2 4" xfId="444"/>
    <cellStyle name="40% - Accent5 3" xfId="264"/>
    <cellStyle name="40% - Accent5 4" xfId="225"/>
    <cellStyle name="40% - Accent5 4 2" xfId="339"/>
    <cellStyle name="40% - Accent5 4 2 2" xfId="542"/>
    <cellStyle name="40% - Accent5 4 3" xfId="470"/>
    <cellStyle name="40% - Accent5 5" xfId="424"/>
    <cellStyle name="40% - Accent5 6" xfId="385"/>
    <cellStyle name="40% - Accent5 7" xfId="591"/>
    <cellStyle name="40% - Accent6" xfId="108" builtinId="51" customBuiltin="1"/>
    <cellStyle name="40% - Accent6 2" xfId="196"/>
    <cellStyle name="40% - Accent6 2 2" xfId="286"/>
    <cellStyle name="40% - Accent6 2 2 2" xfId="358"/>
    <cellStyle name="40% - Accent6 2 2 2 2" xfId="561"/>
    <cellStyle name="40% - Accent6 2 2 3" xfId="489"/>
    <cellStyle name="40% - Accent6 2 3" xfId="315"/>
    <cellStyle name="40% - Accent6 2 3 2" xfId="518"/>
    <cellStyle name="40% - Accent6 2 4" xfId="446"/>
    <cellStyle name="40% - Accent6 3" xfId="268"/>
    <cellStyle name="40% - Accent6 4" xfId="227"/>
    <cellStyle name="40% - Accent6 4 2" xfId="341"/>
    <cellStyle name="40% - Accent6 4 2 2" xfId="544"/>
    <cellStyle name="40% - Accent6 4 3" xfId="472"/>
    <cellStyle name="40% - Accent6 5" xfId="428"/>
    <cellStyle name="40% - Accent6 6" xfId="387"/>
    <cellStyle name="40% - Accent6 7" xfId="593"/>
    <cellStyle name="60% - Accent1" xfId="89" builtinId="32" customBuiltin="1"/>
    <cellStyle name="60% - Accent1 2" xfId="177"/>
    <cellStyle name="60% - Accent1 3" xfId="249"/>
    <cellStyle name="60% - Accent1 4" xfId="409"/>
    <cellStyle name="60% - Accent2" xfId="93" builtinId="36" customBuiltin="1"/>
    <cellStyle name="60% - Accent2 2" xfId="181"/>
    <cellStyle name="60% - Accent2 3" xfId="253"/>
    <cellStyle name="60% - Accent2 4" xfId="413"/>
    <cellStyle name="60% - Accent3" xfId="97" builtinId="40" customBuiltin="1"/>
    <cellStyle name="60% - Accent3 2" xfId="185"/>
    <cellStyle name="60% - Accent3 3" xfId="257"/>
    <cellStyle name="60% - Accent3 4" xfId="417"/>
    <cellStyle name="60% - Accent4" xfId="101" builtinId="44" customBuiltin="1"/>
    <cellStyle name="60% - Accent4 2" xfId="189"/>
    <cellStyle name="60% - Accent4 3" xfId="261"/>
    <cellStyle name="60% - Accent4 4" xfId="421"/>
    <cellStyle name="60% - Accent5" xfId="105" builtinId="48" customBuiltin="1"/>
    <cellStyle name="60% - Accent5 2" xfId="193"/>
    <cellStyle name="60% - Accent5 3" xfId="265"/>
    <cellStyle name="60% - Accent5 4" xfId="425"/>
    <cellStyle name="60% - Accent6" xfId="109" builtinId="52" customBuiltin="1"/>
    <cellStyle name="60% - Accent6 2" xfId="197"/>
    <cellStyle name="60% - Accent6 3" xfId="269"/>
    <cellStyle name="60% - Accent6 4" xfId="429"/>
    <cellStyle name="Accent1" xfId="86" builtinId="29" customBuiltin="1"/>
    <cellStyle name="Accent1 2" xfId="174"/>
    <cellStyle name="Accent1 3" xfId="246"/>
    <cellStyle name="Accent1 4" xfId="406"/>
    <cellStyle name="Accent2" xfId="90" builtinId="33" customBuiltin="1"/>
    <cellStyle name="Accent2 2" xfId="178"/>
    <cellStyle name="Accent2 3" xfId="250"/>
    <cellStyle name="Accent2 4" xfId="410"/>
    <cellStyle name="Accent3" xfId="94" builtinId="37" customBuiltin="1"/>
    <cellStyle name="Accent3 2" xfId="182"/>
    <cellStyle name="Accent3 3" xfId="254"/>
    <cellStyle name="Accent3 4" xfId="414"/>
    <cellStyle name="Accent4" xfId="98" builtinId="41" customBuiltin="1"/>
    <cellStyle name="Accent4 2" xfId="186"/>
    <cellStyle name="Accent4 3" xfId="258"/>
    <cellStyle name="Accent4 4" xfId="418"/>
    <cellStyle name="Accent5" xfId="102" builtinId="45" customBuiltin="1"/>
    <cellStyle name="Accent5 2" xfId="190"/>
    <cellStyle name="Accent5 3" xfId="262"/>
    <cellStyle name="Accent5 4" xfId="422"/>
    <cellStyle name="Accent6" xfId="106" builtinId="49" customBuiltin="1"/>
    <cellStyle name="Accent6 2" xfId="194"/>
    <cellStyle name="Accent6 3" xfId="266"/>
    <cellStyle name="Accent6 4" xfId="426"/>
    <cellStyle name="Bad" xfId="75" builtinId="27" customBuiltin="1"/>
    <cellStyle name="Bad 2" xfId="163"/>
    <cellStyle name="Bad 3" xfId="235"/>
    <cellStyle name="Bad 4" xfId="395"/>
    <cellStyle name="Calculation" xfId="79" builtinId="22" customBuiltin="1"/>
    <cellStyle name="Calculation 2" xfId="167"/>
    <cellStyle name="Calculation 3" xfId="239"/>
    <cellStyle name="Calculation 4" xfId="399"/>
    <cellStyle name="Check Cell" xfId="81" builtinId="23" customBuiltin="1"/>
    <cellStyle name="Check Cell 2" xfId="169"/>
    <cellStyle name="Check Cell 3" xfId="241"/>
    <cellStyle name="Check Cell 4" xfId="401"/>
    <cellStyle name="Comma 2" xfId="5"/>
    <cellStyle name="Comma 2 2" xfId="6"/>
    <cellStyle name="Comma 2 3" xfId="7"/>
    <cellStyle name="Comma 2 4" xfId="135"/>
    <cellStyle name="Comma 3" xfId="8"/>
    <cellStyle name="Comma 4" xfId="136"/>
    <cellStyle name="Comma 5" xfId="137"/>
    <cellStyle name="Comma 6" xfId="142"/>
    <cellStyle name="Comma 7" xfId="132"/>
    <cellStyle name="CommaSimple" xfId="9"/>
    <cellStyle name="Currency Simple" xfId="10"/>
    <cellStyle name="Explanatory Text" xfId="84" builtinId="53" customBuiltin="1"/>
    <cellStyle name="Explanatory Text 2" xfId="172"/>
    <cellStyle name="Explanatory Text 3" xfId="244"/>
    <cellStyle name="Explanatory Text 4" xfId="404"/>
    <cellStyle name="Good" xfId="74" builtinId="26" customBuiltin="1"/>
    <cellStyle name="Good 2" xfId="162"/>
    <cellStyle name="Good 3" xfId="234"/>
    <cellStyle name="Good 4" xfId="394"/>
    <cellStyle name="Heading 1" xfId="70" builtinId="16" customBuiltin="1"/>
    <cellStyle name="Heading 1 2" xfId="158"/>
    <cellStyle name="Heading 1 3" xfId="230"/>
    <cellStyle name="Heading 1 4" xfId="390"/>
    <cellStyle name="Heading 2" xfId="71" builtinId="17" customBuiltin="1"/>
    <cellStyle name="Heading 2 2" xfId="159"/>
    <cellStyle name="Heading 2 3" xfId="231"/>
    <cellStyle name="Heading 2 4" xfId="391"/>
    <cellStyle name="Heading 3" xfId="72" builtinId="18" customBuiltin="1"/>
    <cellStyle name="Heading 3 2" xfId="160"/>
    <cellStyle name="Heading 3 3" xfId="232"/>
    <cellStyle name="Heading 3 4" xfId="392"/>
    <cellStyle name="Heading 4" xfId="73" builtinId="19" customBuiltin="1"/>
    <cellStyle name="Heading 4 2" xfId="161"/>
    <cellStyle name="Heading 4 3" xfId="233"/>
    <cellStyle name="Heading 4 4" xfId="393"/>
    <cellStyle name="Hyperlink 2" xfId="11"/>
    <cellStyle name="Hyperlink 2 2" xfId="144"/>
    <cellStyle name="Hyperlink 3" xfId="12"/>
    <cellStyle name="Hyperlink 4" xfId="143"/>
    <cellStyle name="Input" xfId="77" builtinId="20" customBuiltin="1"/>
    <cellStyle name="Input 2" xfId="165"/>
    <cellStyle name="Input 3" xfId="237"/>
    <cellStyle name="Input 4" xfId="397"/>
    <cellStyle name="Linked Cell" xfId="80" builtinId="24" customBuiltin="1"/>
    <cellStyle name="Linked Cell 2" xfId="168"/>
    <cellStyle name="Linked Cell 3" xfId="240"/>
    <cellStyle name="Linked Cell 4" xfId="400"/>
    <cellStyle name="Neutral" xfId="76" builtinId="28" customBuiltin="1"/>
    <cellStyle name="Neutral 2" xfId="164"/>
    <cellStyle name="Neutral 3" xfId="236"/>
    <cellStyle name="Neutral 4" xfId="396"/>
    <cellStyle name="Normal" xfId="0" builtinId="0"/>
    <cellStyle name="Normal 10" xfId="64"/>
    <cellStyle name="Normal 10 2" xfId="111"/>
    <cellStyle name="Normal 10 3" xfId="129"/>
    <cellStyle name="Normal 10 3 2" xfId="211"/>
    <cellStyle name="Normal 10 3 3" xfId="156"/>
    <cellStyle name="Normal 10_Results" xfId="112"/>
    <cellStyle name="Normal 11" xfId="157"/>
    <cellStyle name="Normal 11 2" xfId="273"/>
    <cellStyle name="Normal 11 2 2" xfId="345"/>
    <cellStyle name="Normal 11 2 2 2" xfId="548"/>
    <cellStyle name="Normal 11 2 3" xfId="476"/>
    <cellStyle name="Normal 11 3" xfId="302"/>
    <cellStyle name="Normal 11 3 2" xfId="505"/>
    <cellStyle name="Normal 11 4" xfId="433"/>
    <cellStyle name="Normal 12" xfId="198"/>
    <cellStyle name="Normal 12 2" xfId="287"/>
    <cellStyle name="Normal 12 2 2" xfId="359"/>
    <cellStyle name="Normal 12 2 2 2" xfId="562"/>
    <cellStyle name="Normal 12 2 3" xfId="490"/>
    <cellStyle name="Normal 12 3" xfId="316"/>
    <cellStyle name="Normal 12 3 2" xfId="519"/>
    <cellStyle name="Normal 12 4" xfId="447"/>
    <cellStyle name="Normal 13" xfId="199"/>
    <cellStyle name="Normal 13 2" xfId="288"/>
    <cellStyle name="Normal 13 2 2" xfId="360"/>
    <cellStyle name="Normal 13 2 2 2" xfId="563"/>
    <cellStyle name="Normal 13 2 3" xfId="491"/>
    <cellStyle name="Normal 13 3" xfId="317"/>
    <cellStyle name="Normal 13 3 2" xfId="520"/>
    <cellStyle name="Normal 13 4" xfId="448"/>
    <cellStyle name="Normal 14" xfId="200"/>
    <cellStyle name="Normal 14 2" xfId="289"/>
    <cellStyle name="Normal 14 2 2" xfId="361"/>
    <cellStyle name="Normal 14 2 2 2" xfId="564"/>
    <cellStyle name="Normal 14 2 3" xfId="492"/>
    <cellStyle name="Normal 14 3" xfId="318"/>
    <cellStyle name="Normal 14 3 2" xfId="521"/>
    <cellStyle name="Normal 14 4" xfId="449"/>
    <cellStyle name="Normal 15" xfId="202"/>
    <cellStyle name="Normal 15 2" xfId="291"/>
    <cellStyle name="Normal 15 2 2" xfId="363"/>
    <cellStyle name="Normal 15 2 2 2" xfId="566"/>
    <cellStyle name="Normal 15 2 3" xfId="494"/>
    <cellStyle name="Normal 15 3" xfId="320"/>
    <cellStyle name="Normal 15 3 2" xfId="523"/>
    <cellStyle name="Normal 15 4" xfId="451"/>
    <cellStyle name="Normal 16" xfId="204"/>
    <cellStyle name="Normal 16 2" xfId="293"/>
    <cellStyle name="Normal 16 2 2" xfId="365"/>
    <cellStyle name="Normal 16 2 2 2" xfId="568"/>
    <cellStyle name="Normal 16 2 3" xfId="496"/>
    <cellStyle name="Normal 16 3" xfId="322"/>
    <cellStyle name="Normal 16 3 2" xfId="525"/>
    <cellStyle name="Normal 16 4" xfId="453"/>
    <cellStyle name="Normal 17" xfId="201"/>
    <cellStyle name="Normal 17 2" xfId="290"/>
    <cellStyle name="Normal 17 2 2" xfId="362"/>
    <cellStyle name="Normal 17 2 2 2" xfId="565"/>
    <cellStyle name="Normal 17 2 3" xfId="493"/>
    <cellStyle name="Normal 17 3" xfId="319"/>
    <cellStyle name="Normal 17 3 2" xfId="522"/>
    <cellStyle name="Normal 17 4" xfId="450"/>
    <cellStyle name="Normal 18" xfId="206"/>
    <cellStyle name="Normal 18 2" xfId="295"/>
    <cellStyle name="Normal 18 2 2" xfId="367"/>
    <cellStyle name="Normal 18 2 2 2" xfId="570"/>
    <cellStyle name="Normal 18 2 3" xfId="498"/>
    <cellStyle name="Normal 18 3" xfId="324"/>
    <cellStyle name="Normal 18 3 2" xfId="527"/>
    <cellStyle name="Normal 18 4" xfId="455"/>
    <cellStyle name="Normal 19" xfId="205"/>
    <cellStyle name="Normal 19 2" xfId="294"/>
    <cellStyle name="Normal 19 2 2" xfId="366"/>
    <cellStyle name="Normal 19 2 2 2" xfId="569"/>
    <cellStyle name="Normal 19 2 3" xfId="497"/>
    <cellStyle name="Normal 19 3" xfId="323"/>
    <cellStyle name="Normal 19 3 2" xfId="526"/>
    <cellStyle name="Normal 19 4" xfId="454"/>
    <cellStyle name="Normal 2" xfId="2"/>
    <cellStyle name="Normal 2 2" xfId="13"/>
    <cellStyle name="Normal 2 3" xfId="14"/>
    <cellStyle name="Normal 2 4" xfId="138"/>
    <cellStyle name="Normal 2_AEDG50_HotelSmall_Inputs" xfId="15"/>
    <cellStyle name="Normal 20" xfId="203"/>
    <cellStyle name="Normal 20 2" xfId="292"/>
    <cellStyle name="Normal 20 2 2" xfId="364"/>
    <cellStyle name="Normal 20 2 2 2" xfId="567"/>
    <cellStyle name="Normal 20 2 3" xfId="495"/>
    <cellStyle name="Normal 20 3" xfId="321"/>
    <cellStyle name="Normal 20 3 2" xfId="524"/>
    <cellStyle name="Normal 20 4" xfId="452"/>
    <cellStyle name="Normal 21" xfId="207"/>
    <cellStyle name="Normal 21 2" xfId="296"/>
    <cellStyle name="Normal 21 2 2" xfId="368"/>
    <cellStyle name="Normal 21 2 2 2" xfId="571"/>
    <cellStyle name="Normal 21 2 3" xfId="499"/>
    <cellStyle name="Normal 21 3" xfId="325"/>
    <cellStyle name="Normal 21 3 2" xfId="528"/>
    <cellStyle name="Normal 21 4" xfId="456"/>
    <cellStyle name="Normal 22" xfId="212"/>
    <cellStyle name="Normal 22 2" xfId="297"/>
    <cellStyle name="Normal 22 2 2" xfId="369"/>
    <cellStyle name="Normal 22 2 2 2" xfId="572"/>
    <cellStyle name="Normal 22 2 3" xfId="500"/>
    <cellStyle name="Normal 22 3" xfId="326"/>
    <cellStyle name="Normal 22 3 2" xfId="529"/>
    <cellStyle name="Normal 22 4" xfId="457"/>
    <cellStyle name="Normal 23" xfId="213"/>
    <cellStyle name="Normal 23 2" xfId="298"/>
    <cellStyle name="Normal 23 2 2" xfId="370"/>
    <cellStyle name="Normal 23 2 2 2" xfId="573"/>
    <cellStyle name="Normal 23 2 3" xfId="501"/>
    <cellStyle name="Normal 23 3" xfId="327"/>
    <cellStyle name="Normal 23 3 2" xfId="530"/>
    <cellStyle name="Normal 23 4" xfId="458"/>
    <cellStyle name="Normal 24" xfId="150"/>
    <cellStyle name="Normal 24 2" xfId="270"/>
    <cellStyle name="Normal 24 2 2" xfId="342"/>
    <cellStyle name="Normal 24 2 2 2" xfId="545"/>
    <cellStyle name="Normal 24 2 3" xfId="473"/>
    <cellStyle name="Normal 24 3" xfId="299"/>
    <cellStyle name="Normal 24 3 2" xfId="502"/>
    <cellStyle name="Normal 24 4" xfId="430"/>
    <cellStyle name="Normal 25" xfId="152"/>
    <cellStyle name="Normal 25 2" xfId="272"/>
    <cellStyle name="Normal 25 2 2" xfId="344"/>
    <cellStyle name="Normal 25 2 2 2" xfId="547"/>
    <cellStyle name="Normal 25 2 3" xfId="475"/>
    <cellStyle name="Normal 25 3" xfId="301"/>
    <cellStyle name="Normal 25 3 2" xfId="504"/>
    <cellStyle name="Normal 25 4" xfId="432"/>
    <cellStyle name="Normal 26" xfId="151"/>
    <cellStyle name="Normal 26 2" xfId="271"/>
    <cellStyle name="Normal 26 2 2" xfId="343"/>
    <cellStyle name="Normal 26 2 2 2" xfId="546"/>
    <cellStyle name="Normal 26 2 3" xfId="474"/>
    <cellStyle name="Normal 26 3" xfId="300"/>
    <cellStyle name="Normal 26 3 2" xfId="503"/>
    <cellStyle name="Normal 26 4" xfId="431"/>
    <cellStyle name="Normal 265" xfId="16"/>
    <cellStyle name="Normal 265 2" xfId="43"/>
    <cellStyle name="Normal 265 2 2" xfId="60"/>
    <cellStyle name="Normal 265 2_Results" xfId="114"/>
    <cellStyle name="Normal 265 3" xfId="53"/>
    <cellStyle name="Normal 265_Results" xfId="113"/>
    <cellStyle name="Normal 266" xfId="17"/>
    <cellStyle name="Normal 266 2" xfId="42"/>
    <cellStyle name="Normal 266 2 2" xfId="59"/>
    <cellStyle name="Normal 266 2_Results" xfId="116"/>
    <cellStyle name="Normal 266 3" xfId="52"/>
    <cellStyle name="Normal 266_Results" xfId="115"/>
    <cellStyle name="Normal 27" xfId="228"/>
    <cellStyle name="Normal 28" xfId="214"/>
    <cellStyle name="Normal 28 2" xfId="328"/>
    <cellStyle name="Normal 28 2 2" xfId="531"/>
    <cellStyle name="Normal 28 3" xfId="459"/>
    <cellStyle name="Normal 29" xfId="371"/>
    <cellStyle name="Normal 29 2" xfId="574"/>
    <cellStyle name="Normal 3" xfId="18"/>
    <cellStyle name="Normal 3 2" xfId="19"/>
    <cellStyle name="Normal 3 2 2" xfId="44"/>
    <cellStyle name="Normal 3 2 2 2" xfId="61"/>
    <cellStyle name="Normal 3 2 2_Results" xfId="119"/>
    <cellStyle name="Normal 3 2 3" xfId="54"/>
    <cellStyle name="Normal 3 2_Results" xfId="118"/>
    <cellStyle name="Normal 3 3" xfId="39"/>
    <cellStyle name="Normal 3 3 2" xfId="47"/>
    <cellStyle name="Normal 3 3 2 2" xfId="62"/>
    <cellStyle name="Normal 3 3 2_Results" xfId="121"/>
    <cellStyle name="Normal 3 3 3" xfId="55"/>
    <cellStyle name="Normal 3 3 4" xfId="139"/>
    <cellStyle name="Normal 3 3 5" xfId="130"/>
    <cellStyle name="Normal 3 3 6" xfId="131"/>
    <cellStyle name="Normal 3 3 7" xfId="133"/>
    <cellStyle name="Normal 3 3 8" xfId="148"/>
    <cellStyle name="Normal 3 3_Results" xfId="120"/>
    <cellStyle name="Normal 3 4" xfId="40"/>
    <cellStyle name="Normal 3 4 2" xfId="56"/>
    <cellStyle name="Normal 3 4_Results" xfId="122"/>
    <cellStyle name="Normal 3 5" xfId="49"/>
    <cellStyle name="Normal 3_Results" xfId="117"/>
    <cellStyle name="Normal 30" xfId="372"/>
    <cellStyle name="Normal 30 2" xfId="575"/>
    <cellStyle name="Normal 31" xfId="373"/>
    <cellStyle name="Normal 31 2" xfId="576"/>
    <cellStyle name="Normal 32" xfId="388"/>
    <cellStyle name="Normal 33" xfId="577"/>
    <cellStyle name="Normal 34" xfId="374"/>
    <cellStyle name="Normal 35" xfId="578"/>
    <cellStyle name="Normal 36" xfId="581"/>
    <cellStyle name="Normal 37" xfId="579"/>
    <cellStyle name="Normal 4" xfId="20"/>
    <cellStyle name="Normal 4 2" xfId="21"/>
    <cellStyle name="Normal 4 2 2" xfId="57"/>
    <cellStyle name="Normal 4 2_Results" xfId="123"/>
    <cellStyle name="Normal 4 3" xfId="50"/>
    <cellStyle name="Normal 4 3 2" xfId="145"/>
    <cellStyle name="Normal 4 4" xfId="65"/>
    <cellStyle name="Normal 5" xfId="22"/>
    <cellStyle name="Normal 5 2" xfId="23"/>
    <cellStyle name="Normal 5 2 2" xfId="45"/>
    <cellStyle name="Normal 6" xfId="24"/>
    <cellStyle name="Normal 6 2" xfId="146"/>
    <cellStyle name="Normal 7" xfId="37"/>
    <cellStyle name="Normal 7 2" xfId="66"/>
    <cellStyle name="Normal 7 3" xfId="126"/>
    <cellStyle name="Normal 7 3 2" xfId="208"/>
    <cellStyle name="Normal 7 3 3" xfId="153"/>
    <cellStyle name="Normal 7 4" xfId="134"/>
    <cellStyle name="Normal 7_Results" xfId="124"/>
    <cellStyle name="Normal 8" xfId="67"/>
    <cellStyle name="Normal 8 2" xfId="147"/>
    <cellStyle name="Normal 8 3" xfId="141"/>
    <cellStyle name="Normal 9" xfId="63"/>
    <cellStyle name="Normal 9 2" xfId="110"/>
    <cellStyle name="Normal 9 3" xfId="128"/>
    <cellStyle name="Normal 9 3 2" xfId="140"/>
    <cellStyle name="Normal 9 3 3" xfId="210"/>
    <cellStyle name="Normal 9 3 4" xfId="155"/>
    <cellStyle name="Normal 9_Results" xfId="125"/>
    <cellStyle name="Normal_Prototype_Scorecard-LgOffice-2008-03-13" xfId="149"/>
    <cellStyle name="Note" xfId="83" builtinId="10" customBuiltin="1"/>
    <cellStyle name="Note 2" xfId="25"/>
    <cellStyle name="Note 3" xfId="171"/>
    <cellStyle name="Note 3 2" xfId="274"/>
    <cellStyle name="Note 3 2 2" xfId="346"/>
    <cellStyle name="Note 3 2 2 2" xfId="549"/>
    <cellStyle name="Note 3 2 3" xfId="477"/>
    <cellStyle name="Note 3 3" xfId="303"/>
    <cellStyle name="Note 3 3 2" xfId="506"/>
    <cellStyle name="Note 3 4" xfId="434"/>
    <cellStyle name="Note 4" xfId="243"/>
    <cellStyle name="Note 5" xfId="215"/>
    <cellStyle name="Note 5 2" xfId="329"/>
    <cellStyle name="Note 5 2 2" xfId="532"/>
    <cellStyle name="Note 5 3" xfId="460"/>
    <cellStyle name="Note 6" xfId="403"/>
    <cellStyle name="Note 7" xfId="375"/>
    <cellStyle name="Note 8" xfId="580"/>
    <cellStyle name="NumColmHd" xfId="26"/>
    <cellStyle name="Output" xfId="78" builtinId="21" customBuiltin="1"/>
    <cellStyle name="Output 2" xfId="166"/>
    <cellStyle name="Output 3" xfId="238"/>
    <cellStyle name="Output 4" xfId="398"/>
    <cellStyle name="Percent" xfId="1" builtinId="5"/>
    <cellStyle name="Percent 10" xfId="389"/>
    <cellStyle name="Percent 2" xfId="27"/>
    <cellStyle name="Percent 2 2" xfId="28"/>
    <cellStyle name="Percent 2 3" xfId="29"/>
    <cellStyle name="Percent 3" xfId="30"/>
    <cellStyle name="Percent 4" xfId="31"/>
    <cellStyle name="Percent 4 2" xfId="32"/>
    <cellStyle name="Percent 5" xfId="33"/>
    <cellStyle name="Percent 6" xfId="34"/>
    <cellStyle name="Percent 6 2" xfId="41"/>
    <cellStyle name="Percent 6 2 2" xfId="58"/>
    <cellStyle name="Percent 6 3" xfId="51"/>
    <cellStyle name="Percent 7" xfId="38"/>
    <cellStyle name="Percent 7 2" xfId="46"/>
    <cellStyle name="Percent 8" xfId="48"/>
    <cellStyle name="Percent 8 2" xfId="68"/>
    <cellStyle name="Percent 8 3" xfId="127"/>
    <cellStyle name="Percent 8 3 2" xfId="209"/>
    <cellStyle name="Percent 8 3 3" xfId="154"/>
    <cellStyle name="Percent 9" xfId="229"/>
    <cellStyle name="RowLabel" xfId="35"/>
    <cellStyle name="Style 1" xfId="36"/>
    <cellStyle name="Title" xfId="69" builtinId="15" customBuiltin="1"/>
    <cellStyle name="Total" xfId="85" builtinId="25" customBuiltin="1"/>
    <cellStyle name="Total 2" xfId="173"/>
    <cellStyle name="Total 3" xfId="245"/>
    <cellStyle name="Total 4" xfId="405"/>
    <cellStyle name="Warning Text" xfId="82" builtinId="11" customBuiltin="1"/>
    <cellStyle name="Warning Text 2" xfId="170"/>
    <cellStyle name="Warning Text 3" xfId="242"/>
    <cellStyle name="Warning Text 4" xfId="402"/>
  </cellStyles>
  <dxfs count="11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 val="0"/>
        <i val="0"/>
      </font>
    </dxf>
    <dxf>
      <font>
        <b val="0"/>
        <i val="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2013_121116\ComplianceMarginTestModels\Appendix%20A-%20Input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Prototype Model"/>
      <sheetName val="Schedules"/>
      <sheetName val="Results"/>
      <sheetName val="HVAC Results"/>
      <sheetName val="Summary(Reference)"/>
      <sheetName val="Zone Area"/>
    </sheetNames>
    <sheetDataSet>
      <sheetData sheetId="0"/>
      <sheetData sheetId="1"/>
      <sheetData sheetId="2"/>
      <sheetData sheetId="3"/>
      <sheetData sheetId="4"/>
      <sheetData sheetId="5">
        <row r="3">
          <cell r="R3">
            <v>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showGridLines="0" tabSelected="1" zoomScale="70" zoomScaleNormal="70" workbookViewId="0">
      <pane xSplit="3" ySplit="4" topLeftCell="D5" activePane="bottomRight" state="frozen"/>
      <selection activeCell="B1" sqref="B1"/>
      <selection pane="topRight" activeCell="D1" sqref="D1"/>
      <selection pane="bottomLeft" activeCell="B5" sqref="B5"/>
      <selection pane="bottomRight" activeCell="C28" sqref="C28"/>
    </sheetView>
  </sheetViews>
  <sheetFormatPr defaultRowHeight="15" outlineLevelCol="1" x14ac:dyDescent="0.25"/>
  <cols>
    <col min="1" max="1" width="6.140625" style="82" hidden="1" customWidth="1"/>
    <col min="2" max="2" width="26" style="12" bestFit="1" customWidth="1"/>
    <col min="3" max="3" width="53.85546875" customWidth="1"/>
    <col min="4" max="4" width="14.7109375" style="1" customWidth="1"/>
    <col min="5" max="5" width="22.5703125" style="1" customWidth="1"/>
    <col min="6" max="6" width="14.7109375" style="1" customWidth="1"/>
    <col min="7" max="7" width="21" style="1" customWidth="1"/>
    <col min="8" max="8" width="14.7109375" style="1" customWidth="1"/>
    <col min="9" max="9" width="20.85546875" style="1" customWidth="1"/>
    <col min="10" max="10" width="15.28515625" style="1" customWidth="1" outlineLevel="1"/>
    <col min="11" max="11" width="21.7109375" style="1" customWidth="1" outlineLevel="1"/>
    <col min="12" max="29" width="14.7109375" style="1" customWidth="1" outlineLevel="1"/>
    <col min="30" max="30" width="14.7109375" style="5" customWidth="1" outlineLevel="1"/>
    <col min="31" max="31" width="14.7109375" style="1" customWidth="1" outlineLevel="1"/>
    <col min="32" max="32" width="14.7109375" style="5" customWidth="1" outlineLevel="1"/>
    <col min="33" max="33" width="14.7109375" style="1" customWidth="1" outlineLevel="1"/>
    <col min="34" max="36" width="14.7109375" style="1" customWidth="1"/>
    <col min="37" max="37" width="13.42578125" style="1" customWidth="1"/>
    <col min="38" max="39" width="7.7109375" style="5" hidden="1" customWidth="1"/>
    <col min="40" max="40" width="14.7109375" style="11" customWidth="1"/>
    <col min="41" max="41" width="29.28515625" style="79" customWidth="1"/>
    <col min="42" max="42" width="15.42578125" style="34" customWidth="1"/>
    <col min="43" max="44" width="17.42578125" style="20" customWidth="1"/>
    <col min="45" max="45" width="9.140625" style="20"/>
  </cols>
  <sheetData>
    <row r="1" spans="1:45" ht="15" hidden="1" customHeight="1" x14ac:dyDescent="0.25">
      <c r="B1" s="12" t="s">
        <v>0</v>
      </c>
      <c r="D1" s="1">
        <v>1</v>
      </c>
      <c r="F1" s="1">
        <v>2</v>
      </c>
      <c r="H1" s="1">
        <v>3</v>
      </c>
      <c r="J1" s="1">
        <v>4</v>
      </c>
      <c r="L1" s="1">
        <v>5</v>
      </c>
      <c r="N1" s="1">
        <v>6</v>
      </c>
      <c r="P1" s="1">
        <v>7</v>
      </c>
      <c r="R1" s="1">
        <v>8</v>
      </c>
      <c r="V1" s="1">
        <v>9</v>
      </c>
      <c r="X1" s="1">
        <v>10</v>
      </c>
      <c r="Z1" s="1">
        <v>10</v>
      </c>
      <c r="AB1" s="1">
        <v>11</v>
      </c>
      <c r="AH1" s="1">
        <v>12</v>
      </c>
      <c r="AJ1" s="1">
        <v>13</v>
      </c>
      <c r="AN1" s="10">
        <v>14</v>
      </c>
      <c r="AQ1" s="20">
        <v>16</v>
      </c>
    </row>
    <row r="2" spans="1:45" ht="27.75" customHeight="1" x14ac:dyDescent="0.25">
      <c r="B2" s="50" t="s">
        <v>88</v>
      </c>
      <c r="C2" s="102" t="s">
        <v>1</v>
      </c>
      <c r="D2" s="104" t="s">
        <v>21</v>
      </c>
      <c r="E2" s="105"/>
      <c r="F2" s="104" t="s">
        <v>27</v>
      </c>
      <c r="G2" s="105"/>
      <c r="H2" s="104" t="s">
        <v>26</v>
      </c>
      <c r="I2" s="105"/>
      <c r="J2" s="104" t="s">
        <v>20</v>
      </c>
      <c r="K2" s="105"/>
      <c r="L2" s="92" t="s">
        <v>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4"/>
      <c r="AD2" s="98" t="s">
        <v>23</v>
      </c>
      <c r="AE2" s="100"/>
      <c r="AF2" s="100"/>
      <c r="AG2" s="101"/>
      <c r="AH2" s="92" t="s">
        <v>3</v>
      </c>
      <c r="AI2" s="93"/>
      <c r="AJ2" s="93"/>
      <c r="AK2" s="94"/>
      <c r="AL2" s="64"/>
      <c r="AM2" s="65"/>
      <c r="AN2" s="87" t="s">
        <v>22</v>
      </c>
      <c r="AP2" s="35"/>
    </row>
    <row r="3" spans="1:45" s="3" customFormat="1" ht="34.5" customHeight="1" x14ac:dyDescent="0.2">
      <c r="A3" s="82"/>
      <c r="B3" s="63" t="s">
        <v>114</v>
      </c>
      <c r="C3" s="102"/>
      <c r="D3" s="95" t="s">
        <v>4</v>
      </c>
      <c r="E3" s="96"/>
      <c r="F3" s="95" t="s">
        <v>5</v>
      </c>
      <c r="G3" s="96"/>
      <c r="H3" s="95" t="s">
        <v>6</v>
      </c>
      <c r="I3" s="96"/>
      <c r="J3" s="95" t="s">
        <v>4</v>
      </c>
      <c r="K3" s="96"/>
      <c r="L3" s="90" t="s">
        <v>7</v>
      </c>
      <c r="M3" s="91"/>
      <c r="N3" s="90" t="s">
        <v>8</v>
      </c>
      <c r="O3" s="91"/>
      <c r="P3" s="95" t="s">
        <v>9</v>
      </c>
      <c r="Q3" s="96"/>
      <c r="R3" s="95" t="s">
        <v>18</v>
      </c>
      <c r="S3" s="96"/>
      <c r="T3" s="95" t="s">
        <v>19</v>
      </c>
      <c r="U3" s="96"/>
      <c r="V3" s="95" t="s">
        <v>10</v>
      </c>
      <c r="W3" s="96"/>
      <c r="X3" s="95" t="s">
        <v>11</v>
      </c>
      <c r="Y3" s="96"/>
      <c r="Z3" s="97" t="s">
        <v>17</v>
      </c>
      <c r="AA3" s="97"/>
      <c r="AB3" s="95" t="s">
        <v>12</v>
      </c>
      <c r="AC3" s="96"/>
      <c r="AD3" s="98" t="s">
        <v>24</v>
      </c>
      <c r="AE3" s="99"/>
      <c r="AF3" s="98" t="s">
        <v>25</v>
      </c>
      <c r="AG3" s="99"/>
      <c r="AH3" s="92" t="s">
        <v>13</v>
      </c>
      <c r="AI3" s="94"/>
      <c r="AJ3" s="95" t="s">
        <v>14</v>
      </c>
      <c r="AK3" s="96"/>
      <c r="AL3" s="66"/>
      <c r="AM3" s="67"/>
      <c r="AN3" s="88"/>
      <c r="AO3" s="76"/>
      <c r="AP3" s="36" t="s">
        <v>76</v>
      </c>
      <c r="AQ3" s="14"/>
      <c r="AR3" s="14"/>
      <c r="AS3" s="14"/>
    </row>
    <row r="4" spans="1:45" s="3" customFormat="1" ht="33" customHeight="1" thickBot="1" x14ac:dyDescent="0.25">
      <c r="A4" s="83">
        <f>COUNTIF(A5:A38,"x")</f>
        <v>13</v>
      </c>
      <c r="B4" s="68"/>
      <c r="C4" s="103"/>
      <c r="D4" s="58" t="s">
        <v>15</v>
      </c>
      <c r="E4" s="57" t="s">
        <v>16</v>
      </c>
      <c r="F4" s="56" t="s">
        <v>15</v>
      </c>
      <c r="G4" s="55" t="s">
        <v>16</v>
      </c>
      <c r="H4" s="56" t="s">
        <v>15</v>
      </c>
      <c r="I4" s="55" t="s">
        <v>16</v>
      </c>
      <c r="J4" s="56" t="s">
        <v>15</v>
      </c>
      <c r="K4" s="55" t="s">
        <v>16</v>
      </c>
      <c r="L4" s="56" t="s">
        <v>15</v>
      </c>
      <c r="M4" s="55" t="s">
        <v>16</v>
      </c>
      <c r="N4" s="56" t="s">
        <v>15</v>
      </c>
      <c r="O4" s="55" t="s">
        <v>16</v>
      </c>
      <c r="P4" s="56" t="s">
        <v>15</v>
      </c>
      <c r="Q4" s="55" t="s">
        <v>16</v>
      </c>
      <c r="R4" s="56" t="s">
        <v>15</v>
      </c>
      <c r="S4" s="55" t="s">
        <v>16</v>
      </c>
      <c r="T4" s="56" t="s">
        <v>15</v>
      </c>
      <c r="U4" s="55" t="s">
        <v>16</v>
      </c>
      <c r="V4" s="56" t="s">
        <v>15</v>
      </c>
      <c r="W4" s="55" t="s">
        <v>16</v>
      </c>
      <c r="X4" s="56" t="s">
        <v>15</v>
      </c>
      <c r="Y4" s="55" t="s">
        <v>16</v>
      </c>
      <c r="Z4" s="54" t="s">
        <v>15</v>
      </c>
      <c r="AA4" s="59" t="s">
        <v>16</v>
      </c>
      <c r="AB4" s="56" t="s">
        <v>15</v>
      </c>
      <c r="AC4" s="55" t="s">
        <v>16</v>
      </c>
      <c r="AD4" s="58" t="s">
        <v>15</v>
      </c>
      <c r="AE4" s="57" t="s">
        <v>16</v>
      </c>
      <c r="AF4" s="58" t="s">
        <v>15</v>
      </c>
      <c r="AG4" s="57" t="s">
        <v>16</v>
      </c>
      <c r="AH4" s="58" t="s">
        <v>15</v>
      </c>
      <c r="AI4" s="75" t="s">
        <v>16</v>
      </c>
      <c r="AJ4" s="58" t="s">
        <v>15</v>
      </c>
      <c r="AK4" s="75" t="s">
        <v>16</v>
      </c>
      <c r="AL4" s="69"/>
      <c r="AM4" s="70"/>
      <c r="AN4" s="89"/>
      <c r="AO4" s="76"/>
      <c r="AP4" s="36"/>
      <c r="AQ4" s="14"/>
      <c r="AR4" s="14"/>
      <c r="AS4" s="14"/>
    </row>
    <row r="5" spans="1:45" s="3" customFormat="1" ht="26.25" customHeight="1" x14ac:dyDescent="0.2">
      <c r="A5" s="85"/>
      <c r="B5" s="44" t="str">
        <f>B3</f>
        <v>CBECC-Com 2016.3.0</v>
      </c>
      <c r="C5" s="60" t="s">
        <v>77</v>
      </c>
      <c r="D5" s="51">
        <f>INDEX(Sheet1!$C$5:$BW$192,MATCH($C5,Sheet1!$C$5:$C$192,0),59)</f>
        <v>114.538</v>
      </c>
      <c r="E5" s="71">
        <f t="shared" ref="E5:E34" si="0">D5</f>
        <v>114.538</v>
      </c>
      <c r="F5" s="51">
        <f>(INDEX(Sheet1!$C$5:$BW$192,MATCH($C5,Sheet1!$C$5:$C$192,0),20))/$AP5</f>
        <v>3.6699622210868243</v>
      </c>
      <c r="G5" s="71">
        <f t="shared" ref="G5" si="1">F5</f>
        <v>3.6699622210868243</v>
      </c>
      <c r="H5" s="51">
        <f>(INDEX(Sheet1!$C$5:$BW$192,MATCH($C5,Sheet1!$C$5:$C$192,0),33))/$AP5</f>
        <v>3.3716840892223807E-2</v>
      </c>
      <c r="I5" s="71">
        <f t="shared" ref="I5" si="2">H5</f>
        <v>3.3716840892223807E-2</v>
      </c>
      <c r="J5" s="51">
        <f t="shared" ref="J5:J38" si="3">SUM(L5,N5,P5,V5,X5,Z5,AB5)</f>
        <v>15.893324686428491</v>
      </c>
      <c r="K5" s="71">
        <f t="shared" ref="K5" si="4">J5</f>
        <v>15.893324686428491</v>
      </c>
      <c r="L5" s="51">
        <f>(((INDEX(Sheet1!$C$5:$BW$192,MATCH($C5,Sheet1!$C$5:$C$192,0),13))*3.4121416)+((INDEX(Sheet1!$C$5:$BW$192,MATCH($C5,Sheet1!$C$5:$C$192,0),26))*99.976))/$AP5</f>
        <v>2.2359642315113013</v>
      </c>
      <c r="M5" s="71">
        <f t="shared" ref="M5" si="5">L5</f>
        <v>2.2359642315113013</v>
      </c>
      <c r="N5" s="51">
        <f>(((INDEX(Sheet1!$C$5:$BW$192,MATCH($C5,Sheet1!$C$5:$C$192,0),14))*3.4121416)+((INDEX(Sheet1!$C$5:$BW$192,MATCH($C5,Sheet1!$C$5:$C$192,0),27))*99.976))/$AP5</f>
        <v>5.1885767892801873</v>
      </c>
      <c r="O5" s="71">
        <f t="shared" ref="O5" si="6">N5</f>
        <v>5.1885767892801873</v>
      </c>
      <c r="P5" s="51">
        <f>(((INDEX(Sheet1!$C$5:$BW$192,MATCH($C5,Sheet1!$C$5:$C$192,0),19))*3.4121416)+((INDEX(Sheet1!$C$5:$BW$192,MATCH($C5,Sheet1!$C$5:$C$192,0),32))*99.976))/$AP5</f>
        <v>5.7659287241453123</v>
      </c>
      <c r="Q5" s="71">
        <f t="shared" ref="Q5" si="7">P5</f>
        <v>5.7659287241453123</v>
      </c>
      <c r="R5" s="51">
        <f>(((INDEX(Sheet1!$C$5:$BW$192,MATCH($C5,Sheet1!$C$5:$C$192,0),34))+(INDEX(Sheet1!$C$5:$BW$192,MATCH($C5,Sheet1!$C$5:$C$192,0),35)))*99.976)/$AP5</f>
        <v>0</v>
      </c>
      <c r="S5" s="71">
        <f t="shared" ref="S5" si="8">R5</f>
        <v>0</v>
      </c>
      <c r="T5" s="51">
        <f>(((INDEX(Sheet1!$C$5:$BW$192,MATCH($C5,Sheet1!$C$5:$C$192,0),21))+(INDEX(Sheet1!$C$5:$BW$192,MATCH($C5,Sheet1!$C$5:$C$192,0),22))+(INDEX(Sheet1!$C$5:$BW$192,MATCH($C5,Sheet1!$C$5:$C$192,0),23))+(INDEX(Sheet1!$C$5:$BW$192,MATCH($C5,Sheet1!$C$5:$C$192,0),24)))*3.4121416)/$AP5</f>
        <v>14.615038052308689</v>
      </c>
      <c r="U5" s="71">
        <f t="shared" ref="U5" si="9">T5</f>
        <v>14.615038052308689</v>
      </c>
      <c r="V5" s="51">
        <f>(((INDEX(Sheet1!$C$5:$BW$192,MATCH($C5,Sheet1!$C$5:$C$192,0),15))*3.4121416)+((INDEX(Sheet1!$C$5:$BW$192,MATCH($C5,Sheet1!$C$5:$C$192,0),28))*99.976))/$AP5</f>
        <v>1.4697116054091346</v>
      </c>
      <c r="W5" s="71">
        <f t="shared" ref="W5" si="10">V5</f>
        <v>1.4697116054091346</v>
      </c>
      <c r="X5" s="51">
        <f>(((INDEX(Sheet1!$C$5:$BW$192,MATCH($C5,Sheet1!$C$5:C$192,0),17))*3.4121416)+((INDEX(Sheet1!$C$5:$BW$192,MATCH($C5,Sheet1!$C$5:C$192,0),30))*99.976))/$AP5</f>
        <v>9.772881331637695E-2</v>
      </c>
      <c r="Y5" s="71">
        <f t="shared" ref="Y5" si="11">X5</f>
        <v>9.772881331637695E-2</v>
      </c>
      <c r="Z5" s="51">
        <f>(((INDEX(Sheet1!$C$5:$BW$192,MATCH($C5,Sheet1!$C$5:C$192,0),16))*3.4121416)+((INDEX(Sheet1!$C$5:$BW$192,MATCH($C5,Sheet1!$C$5:C$192,0),29))*99.976))/$AP5</f>
        <v>0</v>
      </c>
      <c r="AA5" s="71">
        <f t="shared" ref="AA5" si="12">Z5</f>
        <v>0</v>
      </c>
      <c r="AB5" s="51">
        <f>(((INDEX(Sheet1!$C$5:$BW$192,MATCH($C5,Sheet1!$C$5:C$192,0),18))*3.4121416)+((INDEX(Sheet1!$C$5:$BW$192,MATCH($C5,Sheet1!$C$5:C$192,0),31))*99.976))/$AP5</f>
        <v>1.1354145227661772</v>
      </c>
      <c r="AC5" s="71">
        <f t="shared" ref="AC5" si="13">AB5</f>
        <v>1.1354145227661772</v>
      </c>
      <c r="AD5" s="52">
        <f>INDEX(Sheet1!$C$5:$BW$192,MATCH($C5,Sheet1!$C$5:$C$192,0),70)+INDEX(Sheet1!$C$5:$BW$192,MATCH($C5,Sheet1!$C$5:$C$192,0),73)</f>
        <v>0</v>
      </c>
      <c r="AE5" s="71">
        <f t="shared" ref="AE5" si="14">AD5</f>
        <v>0</v>
      </c>
      <c r="AF5" s="52">
        <f>INDEX(Sheet1!$C$5:$BW$192,MATCH($C5,Sheet1!$C$5:$C$192,0),68)+INDEX(Sheet1!$C$5:$BW$192,MATCH($C5,Sheet1!$C$5:$C$192,0),71)</f>
        <v>0</v>
      </c>
      <c r="AG5" s="71">
        <f t="shared" ref="AG5" si="15">AF5</f>
        <v>0</v>
      </c>
      <c r="AH5" s="53"/>
      <c r="AI5" s="51"/>
      <c r="AJ5" s="53"/>
      <c r="AK5" s="51"/>
      <c r="AL5" s="51"/>
      <c r="AM5" s="51"/>
      <c r="AN5" s="74"/>
      <c r="AO5" s="78"/>
      <c r="AP5" s="46">
        <f>IF(ISNUMBER(SEARCH("RetlMed",C5)),Sheet3!D$2,IF(ISNUMBER(SEARCH("OffSml",C5)),Sheet3!A$2,IF(ISNUMBER(SEARCH("OffMed",C5)),Sheet3!B$2,IF(ISNUMBER(SEARCH("OffLrg",C5)),Sheet3!C$2,IF(ISNUMBER(SEARCH("RetlStrp",C5)),Sheet3!E$2)))))</f>
        <v>53627.8</v>
      </c>
      <c r="AQ5" s="14"/>
      <c r="AR5" s="14"/>
      <c r="AS5" s="14"/>
    </row>
    <row r="6" spans="1:45" s="3" customFormat="1" ht="26.25" customHeight="1" x14ac:dyDescent="0.2">
      <c r="A6" s="85"/>
      <c r="B6" s="44" t="str">
        <f t="shared" ref="B6:B38" si="16">B5</f>
        <v>CBECC-Com 2016.3.0</v>
      </c>
      <c r="C6" s="61" t="s">
        <v>115</v>
      </c>
      <c r="D6" s="45">
        <f>INDEX(Sheet1!$C$5:$BW$192,MATCH($C6,Sheet1!$C$5:$C$192,0),59)</f>
        <v>115.297</v>
      </c>
      <c r="E6" s="71">
        <f t="shared" si="0"/>
        <v>115.297</v>
      </c>
      <c r="F6" s="6">
        <f>(INDEX(Sheet1!$C$5:$BW$192,MATCH($C6,Sheet1!$C$5:$C$192,0),20))/$AP6</f>
        <v>3.6565549957298265</v>
      </c>
      <c r="G6" s="71">
        <f t="shared" ref="G6" si="17">F6</f>
        <v>3.6565549957298265</v>
      </c>
      <c r="H6" s="6">
        <f>(INDEX(Sheet1!$C$5:$BW$192,MATCH($C6,Sheet1!$C$5:$C$192,0),33))/$AP6</f>
        <v>3.8497197349136078E-2</v>
      </c>
      <c r="I6" s="71">
        <f t="shared" ref="I6" si="18">H6</f>
        <v>3.8497197349136078E-2</v>
      </c>
      <c r="J6" s="6">
        <f t="shared" si="3"/>
        <v>16.325466710010719</v>
      </c>
      <c r="K6" s="71">
        <f t="shared" ref="K6" si="19">J6</f>
        <v>16.325466710010719</v>
      </c>
      <c r="L6" s="6">
        <f>(((INDEX(Sheet1!$C$5:$BW$192,MATCH($C6,Sheet1!$C$5:$C$192,0),13))*3.4121416)+((INDEX(Sheet1!$C$5:$BW$192,MATCH($C6,Sheet1!$C$5:$C$192,0),26))*99.976))/$AP6</f>
        <v>2.7139726322978923</v>
      </c>
      <c r="M6" s="71">
        <f t="shared" ref="M6" si="20">L6</f>
        <v>2.7139726322978923</v>
      </c>
      <c r="N6" s="6">
        <f>(((INDEX(Sheet1!$C$5:$BW$192,MATCH($C6,Sheet1!$C$5:$C$192,0),14))*3.4121416)+((INDEX(Sheet1!$C$5:$BW$192,MATCH($C6,Sheet1!$C$5:$C$192,0),27))*99.976))/$AP6</f>
        <v>5.1377202413539242</v>
      </c>
      <c r="O6" s="71">
        <f t="shared" ref="O6" si="21">N6</f>
        <v>5.1377202413539242</v>
      </c>
      <c r="P6" s="6">
        <f>(((INDEX(Sheet1!$C$5:$BW$192,MATCH($C6,Sheet1!$C$5:$C$192,0),19))*3.4121416)+((INDEX(Sheet1!$C$5:$BW$192,MATCH($C6,Sheet1!$C$5:$C$192,0),32))*99.976))/$AP6</f>
        <v>5.7659287241453123</v>
      </c>
      <c r="Q6" s="71">
        <f t="shared" ref="Q6" si="22">P6</f>
        <v>5.7659287241453123</v>
      </c>
      <c r="R6" s="6">
        <f>(((INDEX(Sheet1!$C$5:$BW$192,MATCH($C6,Sheet1!$C$5:$C$192,0),34))+(INDEX(Sheet1!$C$5:$BW$192,MATCH($C6,Sheet1!$C$5:$C$192,0),35)))*99.976)/$AP6</f>
        <v>0</v>
      </c>
      <c r="S6" s="71">
        <f t="shared" ref="S6" si="23">R6</f>
        <v>0</v>
      </c>
      <c r="T6" s="45">
        <f>(((INDEX(Sheet1!$C$5:$BW$192,MATCH($C6,Sheet1!$C$5:$C$192,0),21))+(INDEX(Sheet1!$C$5:$BW$192,MATCH($C6,Sheet1!$C$5:$C$192,0),22))+(INDEX(Sheet1!$C$5:$BW$192,MATCH($C6,Sheet1!$C$5:$C$192,0),23))+(INDEX(Sheet1!$C$5:$BW$192,MATCH($C6,Sheet1!$C$5:$C$192,0),24)))*3.4121416)/$AP6</f>
        <v>14.615038052308689</v>
      </c>
      <c r="U6" s="71">
        <f t="shared" ref="U6" si="24">T6</f>
        <v>14.615038052308689</v>
      </c>
      <c r="V6" s="6">
        <f>(((INDEX(Sheet1!$C$5:$BW$192,MATCH($C6,Sheet1!$C$5:$C$192,0),15))*3.4121416)+((INDEX(Sheet1!$C$5:$BW$192,MATCH($C6,Sheet1!$C$5:$C$192,0),28))*99.976))/$AP6</f>
        <v>1.4504455442155</v>
      </c>
      <c r="W6" s="71">
        <f t="shared" ref="W6" si="25">V6</f>
        <v>1.4504455442155</v>
      </c>
      <c r="X6" s="6">
        <f>(((INDEX(Sheet1!$C$5:$BW$192,MATCH($C6,Sheet1!$C$5:C$192,0),17))*3.4121416)+((INDEX(Sheet1!$C$5:$BW$192,MATCH($C6,Sheet1!$C$5:C$192,0),30))*99.976))/$AP6</f>
        <v>0.12198318097494211</v>
      </c>
      <c r="Y6" s="71">
        <f t="shared" ref="Y6" si="26">X6</f>
        <v>0.12198318097494211</v>
      </c>
      <c r="Z6" s="6">
        <f>(((INDEX(Sheet1!$C$5:$BW$192,MATCH($C6,Sheet1!$C$5:C$192,0),16))*3.4121416)+((INDEX(Sheet1!$C$5:$BW$192,MATCH($C6,Sheet1!$C$5:C$192,0),29))*99.976))/$AP6</f>
        <v>0</v>
      </c>
      <c r="AA6" s="71">
        <f t="shared" ref="AA6" si="27">Z6</f>
        <v>0</v>
      </c>
      <c r="AB6" s="6">
        <f>(((INDEX(Sheet1!$C$5:$BW$192,MATCH($C6,Sheet1!$C$5:C$192,0),18))*3.4121416)+((INDEX(Sheet1!$C$5:$BW$192,MATCH($C6,Sheet1!$C$5:C$192,0),31))*99.976))/$AP6</f>
        <v>1.1354163870231484</v>
      </c>
      <c r="AC6" s="71">
        <f t="shared" ref="AC6" si="28">AB6</f>
        <v>1.1354163870231484</v>
      </c>
      <c r="AD6" s="9">
        <f>INDEX(Sheet1!$C$5:$BW$192,MATCH($C6,Sheet1!$C$5:$C$192,0),70)+INDEX(Sheet1!$C$5:$BW$192,MATCH($C6,Sheet1!$C$5:$C$192,0),73)</f>
        <v>0</v>
      </c>
      <c r="AE6" s="71">
        <f t="shared" ref="AE6" si="29">AD6</f>
        <v>0</v>
      </c>
      <c r="AF6" s="9">
        <f>INDEX(Sheet1!$C$5:$BW$192,MATCH($C6,Sheet1!$C$5:$C$192,0),68)+INDEX(Sheet1!$C$5:$BW$192,MATCH($C6,Sheet1!$C$5:$C$192,0),71)</f>
        <v>0</v>
      </c>
      <c r="AG6" s="71">
        <f t="shared" ref="AG6" si="30">AF6</f>
        <v>0</v>
      </c>
      <c r="AH6" s="47">
        <f>IF($D$5=0,"",(D6-D$5)/D$5)</f>
        <v>6.6266217325254536E-3</v>
      </c>
      <c r="AI6" s="72">
        <f>IF($E$5=0,"",(E6-E$5)/E$5)</f>
        <v>6.6266217325254536E-3</v>
      </c>
      <c r="AJ6" s="47">
        <f>IF($F$5=0,"",(F6-F$5)/F$5)</f>
        <v>-3.6532325264720237E-3</v>
      </c>
      <c r="AK6" s="77">
        <f>IF($G$5=0,"",(G6-G$5)/G$5)</f>
        <v>-3.6532325264720237E-3</v>
      </c>
      <c r="AL6" s="45" t="str">
        <f t="shared" ref="AL6:AL17" si="31">IF(AND(AH6&gt;0,AI6&gt;0), "Yes", "No")</f>
        <v>Yes</v>
      </c>
      <c r="AM6" s="45" t="str">
        <f t="shared" ref="AM6:AM17" si="32">IF(AND(AH6&lt;0,AI6&lt;0), "No", "Yes")</f>
        <v>Yes</v>
      </c>
      <c r="AN6" s="73" t="str">
        <f t="shared" ref="AN6:AN9" si="33">IF((AL6=AM6),(IF(AND(AI6&gt;(-0.5%*D$13),AI6&lt;(0.5%*D$13),AE6&lt;=AD6,AG6&lt;=AF6,(COUNTBLANK(D6:AK6)=0)),"Pass","Fail")),IF(COUNTA(D6:AK6)=0,"","Fail"))</f>
        <v>Pass</v>
      </c>
      <c r="AO6" s="78"/>
      <c r="AP6" s="46">
        <f>IF(ISNUMBER(SEARCH("RetlMed",C6)),Sheet3!D$2,IF(ISNUMBER(SEARCH("OffSml",C6)),Sheet3!A$2,IF(ISNUMBER(SEARCH("OffMed",C6)),Sheet3!B$2,IF(ISNUMBER(SEARCH("OffLrg",C6)),Sheet3!C$2,IF(ISNUMBER(SEARCH("RetlStrp",C6)),Sheet3!E$2)))))</f>
        <v>53627.8</v>
      </c>
      <c r="AQ6" s="14"/>
      <c r="AR6" s="14"/>
      <c r="AS6" s="14"/>
    </row>
    <row r="7" spans="1:45" s="3" customFormat="1" ht="26.25" customHeight="1" x14ac:dyDescent="0.2">
      <c r="A7" s="85"/>
      <c r="B7" s="44" t="str">
        <f t="shared" si="16"/>
        <v>CBECC-Com 2016.3.0</v>
      </c>
      <c r="C7" s="61" t="s">
        <v>116</v>
      </c>
      <c r="D7" s="45">
        <f>INDEX(Sheet1!$C$5:$BW$192,MATCH($C7,Sheet1!$C$5:$C$192,0),59)</f>
        <v>116.116</v>
      </c>
      <c r="E7" s="71">
        <f t="shared" si="0"/>
        <v>116.116</v>
      </c>
      <c r="F7" s="6">
        <f>(INDEX(Sheet1!$C$5:$BW$192,MATCH($C7,Sheet1!$C$5:$C$192,0),20))/$AP7</f>
        <v>3.636975598476909</v>
      </c>
      <c r="G7" s="71">
        <f t="shared" ref="G7" si="34">F7</f>
        <v>3.636975598476909</v>
      </c>
      <c r="H7" s="6">
        <f>(INDEX(Sheet1!$C$5:$BW$192,MATCH($C7,Sheet1!$C$5:$C$192,0),33))/$AP7</f>
        <v>4.4044506767012631E-2</v>
      </c>
      <c r="I7" s="71">
        <f t="shared" ref="I7" si="35">H7</f>
        <v>4.4044506767012631E-2</v>
      </c>
      <c r="J7" s="6">
        <f t="shared" si="3"/>
        <v>16.813259102419764</v>
      </c>
      <c r="K7" s="71">
        <f t="shared" ref="K7" si="36">J7</f>
        <v>16.813259102419764</v>
      </c>
      <c r="L7" s="6">
        <f>(((INDEX(Sheet1!$C$5:$BW$192,MATCH($C7,Sheet1!$C$5:$C$192,0),13))*3.4121416)+((INDEX(Sheet1!$C$5:$BW$192,MATCH($C7,Sheet1!$C$5:$C$192,0),26))*99.976))/$AP7</f>
        <v>3.2686935906566887</v>
      </c>
      <c r="M7" s="71">
        <f t="shared" ref="M7" si="37">L7</f>
        <v>3.2686935906566887</v>
      </c>
      <c r="N7" s="6">
        <f>(((INDEX(Sheet1!$C$5:$BW$192,MATCH($C7,Sheet1!$C$5:$C$192,0),14))*3.4121416)+((INDEX(Sheet1!$C$5:$BW$192,MATCH($C7,Sheet1!$C$5:$C$192,0),27))*99.976))/$AP7</f>
        <v>5.0929654611570854</v>
      </c>
      <c r="O7" s="71">
        <f t="shared" ref="O7" si="38">N7</f>
        <v>5.0929654611570854</v>
      </c>
      <c r="P7" s="6">
        <f>(((INDEX(Sheet1!$C$5:$BW$192,MATCH($C7,Sheet1!$C$5:$C$192,0),19))*3.4121416)+((INDEX(Sheet1!$C$5:$BW$192,MATCH($C7,Sheet1!$C$5:$C$192,0),32))*99.976))/$AP7</f>
        <v>5.7659287241453123</v>
      </c>
      <c r="Q7" s="71">
        <f t="shared" ref="Q7" si="39">P7</f>
        <v>5.7659287241453123</v>
      </c>
      <c r="R7" s="6">
        <f>(((INDEX(Sheet1!$C$5:$BW$192,MATCH($C7,Sheet1!$C$5:$C$192,0),34))+(INDEX(Sheet1!$C$5:$BW$192,MATCH($C7,Sheet1!$C$5:$C$192,0),35)))*99.976)/$AP7</f>
        <v>0</v>
      </c>
      <c r="S7" s="71">
        <f t="shared" ref="S7" si="40">R7</f>
        <v>0</v>
      </c>
      <c r="T7" s="45">
        <f>(((INDEX(Sheet1!$C$5:$BW$192,MATCH($C7,Sheet1!$C$5:$C$192,0),21))+(INDEX(Sheet1!$C$5:$BW$192,MATCH($C7,Sheet1!$C$5:$C$192,0),22))+(INDEX(Sheet1!$C$5:$BW$192,MATCH($C7,Sheet1!$C$5:$C$192,0),23))+(INDEX(Sheet1!$C$5:$BW$192,MATCH($C7,Sheet1!$C$5:$C$192,0),24)))*3.4121416)/$AP7</f>
        <v>14.615038052308689</v>
      </c>
      <c r="U7" s="71">
        <f t="shared" ref="U7" si="41">T7</f>
        <v>14.615038052308689</v>
      </c>
      <c r="V7" s="6">
        <f>(((INDEX(Sheet1!$C$5:$BW$192,MATCH($C7,Sheet1!$C$5:$C$192,0),15))*3.4121416)+((INDEX(Sheet1!$C$5:$BW$192,MATCH($C7,Sheet1!$C$5:$C$192,0),28))*99.976))/$AP7</f>
        <v>1.4235188695221506</v>
      </c>
      <c r="W7" s="71">
        <f t="shared" ref="W7" si="42">V7</f>
        <v>1.4235188695221506</v>
      </c>
      <c r="X7" s="6">
        <f>(((INDEX(Sheet1!$C$5:$BW$192,MATCH($C7,Sheet1!$C$5:C$192,0),17))*3.4121416)+((INDEX(Sheet1!$C$5:$BW$192,MATCH($C7,Sheet1!$C$5:C$192,0),30))*99.976))/$AP7</f>
        <v>0.12673606991537972</v>
      </c>
      <c r="Y7" s="71">
        <f t="shared" ref="Y7" si="43">X7</f>
        <v>0.12673606991537972</v>
      </c>
      <c r="Z7" s="6">
        <f>(((INDEX(Sheet1!$C$5:$BW$192,MATCH($C7,Sheet1!$C$5:C$192,0),16))*3.4121416)+((INDEX(Sheet1!$C$5:$BW$192,MATCH($C7,Sheet1!$C$5:C$192,0),29))*99.976))/$AP7</f>
        <v>0</v>
      </c>
      <c r="AA7" s="71">
        <f t="shared" ref="AA7" si="44">Z7</f>
        <v>0</v>
      </c>
      <c r="AB7" s="6">
        <f>(((INDEX(Sheet1!$C$5:$BW$192,MATCH($C7,Sheet1!$C$5:C$192,0),18))*3.4121416)+((INDEX(Sheet1!$C$5:$BW$192,MATCH($C7,Sheet1!$C$5:C$192,0),31))*99.976))/$AP7</f>
        <v>1.1354163870231484</v>
      </c>
      <c r="AC7" s="71">
        <f t="shared" ref="AC7" si="45">AB7</f>
        <v>1.1354163870231484</v>
      </c>
      <c r="AD7" s="9">
        <f>INDEX(Sheet1!$C$5:$BW$192,MATCH($C7,Sheet1!$C$5:$C$192,0),70)+INDEX(Sheet1!$C$5:$BW$192,MATCH($C7,Sheet1!$C$5:$C$192,0),73)</f>
        <v>0</v>
      </c>
      <c r="AE7" s="71">
        <f t="shared" ref="AE7" si="46">AD7</f>
        <v>0</v>
      </c>
      <c r="AF7" s="9">
        <f>INDEX(Sheet1!$C$5:$BW$192,MATCH($C7,Sheet1!$C$5:$C$192,0),68)+INDEX(Sheet1!$C$5:$BW$192,MATCH($C7,Sheet1!$C$5:$C$192,0),71)</f>
        <v>0</v>
      </c>
      <c r="AG7" s="71">
        <f t="shared" ref="AG7" si="47">AF7</f>
        <v>0</v>
      </c>
      <c r="AH7" s="47">
        <f>IF($D$5=0,"",(D7-D$5)/D$5)</f>
        <v>1.3777087080270329E-2</v>
      </c>
      <c r="AI7" s="72">
        <f>IF($E$5=0,"",(E7-E$5)/E$5)</f>
        <v>1.3777087080270329E-2</v>
      </c>
      <c r="AJ7" s="47">
        <f>IF($F$5=0,"",(F7-F$5)/F$5)</f>
        <v>-8.9882730727802122E-3</v>
      </c>
      <c r="AK7" s="77">
        <f>IF($G$5=0,"",(G7-G$5)/G$5)</f>
        <v>-8.9882730727802122E-3</v>
      </c>
      <c r="AL7" s="45" t="str">
        <f t="shared" si="31"/>
        <v>Yes</v>
      </c>
      <c r="AM7" s="45" t="str">
        <f t="shared" si="32"/>
        <v>Yes</v>
      </c>
      <c r="AN7" s="73" t="str">
        <f t="shared" si="33"/>
        <v>Pass</v>
      </c>
      <c r="AO7" s="78"/>
      <c r="AP7" s="46">
        <f>IF(ISNUMBER(SEARCH("RetlMed",C7)),Sheet3!D$2,IF(ISNUMBER(SEARCH("OffSml",C7)),Sheet3!A$2,IF(ISNUMBER(SEARCH("OffMed",C7)),Sheet3!B$2,IF(ISNUMBER(SEARCH("OffLrg",C7)),Sheet3!C$2,IF(ISNUMBER(SEARCH("RetlStrp",C7)),Sheet3!E$2)))))</f>
        <v>53627.8</v>
      </c>
      <c r="AQ7" s="14"/>
      <c r="AR7" s="14"/>
      <c r="AS7" s="14"/>
    </row>
    <row r="8" spans="1:45" s="3" customFormat="1" ht="26.25" customHeight="1" x14ac:dyDescent="0.2">
      <c r="A8" s="85"/>
      <c r="B8" s="44" t="str">
        <f t="shared" si="16"/>
        <v>CBECC-Com 2016.3.0</v>
      </c>
      <c r="C8" s="61" t="s">
        <v>117</v>
      </c>
      <c r="D8" s="45">
        <f>INDEX(Sheet1!$C$5:$BW$192,MATCH($C8,Sheet1!$C$5:$C$192,0),59)</f>
        <v>116.973</v>
      </c>
      <c r="E8" s="71">
        <f t="shared" si="0"/>
        <v>116.973</v>
      </c>
      <c r="F8" s="6">
        <f>(INDEX(Sheet1!$C$5:$BW$192,MATCH($C8,Sheet1!$C$5:$C$192,0),20))/$AP8</f>
        <v>3.6168367898739087</v>
      </c>
      <c r="G8" s="71">
        <f t="shared" ref="G8" si="48">F8</f>
        <v>3.6168367898739087</v>
      </c>
      <c r="H8" s="6">
        <f>(INDEX(Sheet1!$C$5:$BW$192,MATCH($C8,Sheet1!$C$5:$C$192,0),33))/$AP8</f>
        <v>4.9867419510030243E-2</v>
      </c>
      <c r="I8" s="71">
        <f t="shared" ref="I8" si="49">H8</f>
        <v>4.9867419510030243E-2</v>
      </c>
      <c r="J8" s="6">
        <f t="shared" si="3"/>
        <v>17.326718007412751</v>
      </c>
      <c r="K8" s="71">
        <f t="shared" ref="K8" si="50">J8</f>
        <v>17.326718007412751</v>
      </c>
      <c r="L8" s="6">
        <f>(((INDEX(Sheet1!$C$5:$BW$192,MATCH($C8,Sheet1!$C$5:$C$192,0),13))*3.4121416)+((INDEX(Sheet1!$C$5:$BW$192,MATCH($C8,Sheet1!$C$5:$C$192,0),26))*99.976))/$AP8</f>
        <v>3.8509930336564548</v>
      </c>
      <c r="M8" s="71">
        <f t="shared" ref="M8" si="51">L8</f>
        <v>3.8509930336564548</v>
      </c>
      <c r="N8" s="6">
        <f>(((INDEX(Sheet1!$C$5:$BW$192,MATCH($C8,Sheet1!$C$5:$C$192,0),14))*3.4121416)+((INDEX(Sheet1!$C$5:$BW$192,MATCH($C8,Sheet1!$C$5:$C$192,0),27))*99.976))/$AP8</f>
        <v>5.047733483275465</v>
      </c>
      <c r="O8" s="71">
        <f t="shared" ref="O8" si="52">N8</f>
        <v>5.047733483275465</v>
      </c>
      <c r="P8" s="6">
        <f>(((INDEX(Sheet1!$C$5:$BW$192,MATCH($C8,Sheet1!$C$5:$C$192,0),19))*3.4121416)+((INDEX(Sheet1!$C$5:$BW$192,MATCH($C8,Sheet1!$C$5:$C$192,0),32))*99.976))/$AP8</f>
        <v>5.7659287241453123</v>
      </c>
      <c r="Q8" s="71">
        <f t="shared" ref="Q8" si="53">P8</f>
        <v>5.7659287241453123</v>
      </c>
      <c r="R8" s="6">
        <f>(((INDEX(Sheet1!$C$5:$BW$192,MATCH($C8,Sheet1!$C$5:$C$192,0),34))+(INDEX(Sheet1!$C$5:$BW$192,MATCH($C8,Sheet1!$C$5:$C$192,0),35)))*99.976)/$AP8</f>
        <v>0</v>
      </c>
      <c r="S8" s="71">
        <f t="shared" ref="S8" si="54">R8</f>
        <v>0</v>
      </c>
      <c r="T8" s="45">
        <f>(((INDEX(Sheet1!$C$5:$BW$192,MATCH($C8,Sheet1!$C$5:$C$192,0),21))+(INDEX(Sheet1!$C$5:$BW$192,MATCH($C8,Sheet1!$C$5:$C$192,0),22))+(INDEX(Sheet1!$C$5:$BW$192,MATCH($C8,Sheet1!$C$5:$C$192,0),23))+(INDEX(Sheet1!$C$5:$BW$192,MATCH($C8,Sheet1!$C$5:$C$192,0),24)))*3.4121416)/$AP8</f>
        <v>14.615038052308689</v>
      </c>
      <c r="U8" s="71">
        <f t="shared" ref="U8" si="55">T8</f>
        <v>14.615038052308689</v>
      </c>
      <c r="V8" s="6">
        <f>(((INDEX(Sheet1!$C$5:$BW$192,MATCH($C8,Sheet1!$C$5:$C$192,0),15))*3.4121416)+((INDEX(Sheet1!$C$5:$BW$192,MATCH($C8,Sheet1!$C$5:$C$192,0),28))*99.976))/$AP8</f>
        <v>1.3943843602072061</v>
      </c>
      <c r="W8" s="71">
        <f t="shared" ref="W8" si="56">V8</f>
        <v>1.3943843602072061</v>
      </c>
      <c r="X8" s="6">
        <f>(((INDEX(Sheet1!$C$5:$BW$192,MATCH($C8,Sheet1!$C$5:C$192,0),17))*3.4121416)+((INDEX(Sheet1!$C$5:$BW$192,MATCH($C8,Sheet1!$C$5:C$192,0),30))*99.976))/$AP8</f>
        <v>0.13226201910516561</v>
      </c>
      <c r="Y8" s="71">
        <f t="shared" ref="Y8" si="57">X8</f>
        <v>0.13226201910516561</v>
      </c>
      <c r="Z8" s="6">
        <f>(((INDEX(Sheet1!$C$5:$BW$192,MATCH($C8,Sheet1!$C$5:C$192,0),16))*3.4121416)+((INDEX(Sheet1!$C$5:$BW$192,MATCH($C8,Sheet1!$C$5:C$192,0),29))*99.976))/$AP8</f>
        <v>0</v>
      </c>
      <c r="AA8" s="71">
        <f t="shared" ref="AA8" si="58">Z8</f>
        <v>0</v>
      </c>
      <c r="AB8" s="6">
        <f>(((INDEX(Sheet1!$C$5:$BW$192,MATCH($C8,Sheet1!$C$5:C$192,0),18))*3.4121416)+((INDEX(Sheet1!$C$5:$BW$192,MATCH($C8,Sheet1!$C$5:C$192,0),31))*99.976))/$AP8</f>
        <v>1.1354163870231484</v>
      </c>
      <c r="AC8" s="71">
        <f t="shared" ref="AC8" si="59">AB8</f>
        <v>1.1354163870231484</v>
      </c>
      <c r="AD8" s="9">
        <f>INDEX(Sheet1!$C$5:$BW$192,MATCH($C8,Sheet1!$C$5:$C$192,0),70)+INDEX(Sheet1!$C$5:$BW$192,MATCH($C8,Sheet1!$C$5:$C$192,0),73)</f>
        <v>0</v>
      </c>
      <c r="AE8" s="71">
        <f t="shared" ref="AE8" si="60">AD8</f>
        <v>0</v>
      </c>
      <c r="AF8" s="9">
        <f>INDEX(Sheet1!$C$5:$BW$192,MATCH($C8,Sheet1!$C$5:$C$192,0),68)+INDEX(Sheet1!$C$5:$BW$192,MATCH($C8,Sheet1!$C$5:$C$192,0),71)</f>
        <v>0</v>
      </c>
      <c r="AG8" s="71">
        <f t="shared" ref="AG8" si="61">AF8</f>
        <v>0</v>
      </c>
      <c r="AH8" s="47">
        <f>IF($D$5=0,"",(D8-D$5)/D$5)</f>
        <v>2.1259320050987466E-2</v>
      </c>
      <c r="AI8" s="72">
        <f>IF($E$5=0,"",(E8-E$5)/E$5)</f>
        <v>2.1259320050987466E-2</v>
      </c>
      <c r="AJ8" s="47">
        <f>IF($F$5=0,"",(F8-F$5)/F$5)</f>
        <v>-1.4475743348982785E-2</v>
      </c>
      <c r="AK8" s="77">
        <f>IF($G$5=0,"",(G8-G$5)/G$5)</f>
        <v>-1.4475743348982785E-2</v>
      </c>
      <c r="AL8" s="45" t="str">
        <f t="shared" si="31"/>
        <v>Yes</v>
      </c>
      <c r="AM8" s="45" t="str">
        <f t="shared" si="32"/>
        <v>Yes</v>
      </c>
      <c r="AN8" s="73" t="str">
        <f t="shared" si="33"/>
        <v>Pass</v>
      </c>
      <c r="AO8" s="78"/>
      <c r="AP8" s="46">
        <f>IF(ISNUMBER(SEARCH("RetlMed",C8)),Sheet3!D$2,IF(ISNUMBER(SEARCH("OffSml",C8)),Sheet3!A$2,IF(ISNUMBER(SEARCH("OffMed",C8)),Sheet3!B$2,IF(ISNUMBER(SEARCH("OffLrg",C8)),Sheet3!C$2,IF(ISNUMBER(SEARCH("RetlStrp",C8)),Sheet3!E$2)))))</f>
        <v>53627.8</v>
      </c>
      <c r="AQ8" s="14"/>
      <c r="AR8" s="14"/>
      <c r="AS8" s="14"/>
    </row>
    <row r="9" spans="1:45" s="3" customFormat="1" ht="26.25" customHeight="1" x14ac:dyDescent="0.2">
      <c r="A9" s="85" t="s">
        <v>113</v>
      </c>
      <c r="B9" s="44" t="str">
        <f t="shared" si="16"/>
        <v>CBECC-Com 2016.3.0</v>
      </c>
      <c r="C9" s="61" t="s">
        <v>118</v>
      </c>
      <c r="D9" s="45">
        <f>INDEX(Sheet1!$C$5:$BW$192,MATCH($C9,Sheet1!$C$5:$C$192,0),59)</f>
        <v>116.116</v>
      </c>
      <c r="E9" s="71">
        <f t="shared" si="0"/>
        <v>116.116</v>
      </c>
      <c r="F9" s="6">
        <f>(INDEX(Sheet1!$C$5:$BW$192,MATCH($C9,Sheet1!$C$5:$C$192,0),20))/$AP9</f>
        <v>3.636975598476909</v>
      </c>
      <c r="G9" s="71">
        <f t="shared" ref="G9" si="62">F9</f>
        <v>3.636975598476909</v>
      </c>
      <c r="H9" s="6">
        <f>(INDEX(Sheet1!$C$5:$BW$192,MATCH($C9,Sheet1!$C$5:$C$192,0),33))/$AP9</f>
        <v>4.4044506767012631E-2</v>
      </c>
      <c r="I9" s="71">
        <f t="shared" ref="I9" si="63">H9</f>
        <v>4.4044506767012631E-2</v>
      </c>
      <c r="J9" s="6">
        <f t="shared" si="3"/>
        <v>16.813259102419764</v>
      </c>
      <c r="K9" s="71">
        <f t="shared" ref="K9" si="64">J9</f>
        <v>16.813259102419764</v>
      </c>
      <c r="L9" s="6">
        <f>(((INDEX(Sheet1!$C$5:$BW$192,MATCH($C9,Sheet1!$C$5:$C$192,0),13))*3.4121416)+((INDEX(Sheet1!$C$5:$BW$192,MATCH($C9,Sheet1!$C$5:$C$192,0),26))*99.976))/$AP9</f>
        <v>3.2686935906566887</v>
      </c>
      <c r="M9" s="71">
        <f t="shared" ref="M9" si="65">L9</f>
        <v>3.2686935906566887</v>
      </c>
      <c r="N9" s="6">
        <f>(((INDEX(Sheet1!$C$5:$BW$192,MATCH($C9,Sheet1!$C$5:$C$192,0),14))*3.4121416)+((INDEX(Sheet1!$C$5:$BW$192,MATCH($C9,Sheet1!$C$5:$C$192,0),27))*99.976))/$AP9</f>
        <v>5.0929654611570854</v>
      </c>
      <c r="O9" s="71">
        <f t="shared" ref="O9" si="66">N9</f>
        <v>5.0929654611570854</v>
      </c>
      <c r="P9" s="6">
        <f>(((INDEX(Sheet1!$C$5:$BW$192,MATCH($C9,Sheet1!$C$5:$C$192,0),19))*3.4121416)+((INDEX(Sheet1!$C$5:$BW$192,MATCH($C9,Sheet1!$C$5:$C$192,0),32))*99.976))/$AP9</f>
        <v>5.7659287241453123</v>
      </c>
      <c r="Q9" s="71">
        <f t="shared" ref="Q9" si="67">P9</f>
        <v>5.7659287241453123</v>
      </c>
      <c r="R9" s="6">
        <f>(((INDEX(Sheet1!$C$5:$BW$192,MATCH($C9,Sheet1!$C$5:$C$192,0),34))+(INDEX(Sheet1!$C$5:$BW$192,MATCH($C9,Sheet1!$C$5:$C$192,0),35)))*99.976)/$AP9</f>
        <v>0</v>
      </c>
      <c r="S9" s="71">
        <f t="shared" ref="S9" si="68">R9</f>
        <v>0</v>
      </c>
      <c r="T9" s="45">
        <f>(((INDEX(Sheet1!$C$5:$BW$192,MATCH($C9,Sheet1!$C$5:$C$192,0),21))+(INDEX(Sheet1!$C$5:$BW$192,MATCH($C9,Sheet1!$C$5:$C$192,0),22))+(INDEX(Sheet1!$C$5:$BW$192,MATCH($C9,Sheet1!$C$5:$C$192,0),23))+(INDEX(Sheet1!$C$5:$BW$192,MATCH($C9,Sheet1!$C$5:$C$192,0),24)))*3.4121416)/$AP9</f>
        <v>14.615038052308689</v>
      </c>
      <c r="U9" s="71">
        <f t="shared" ref="U9" si="69">T9</f>
        <v>14.615038052308689</v>
      </c>
      <c r="V9" s="6">
        <f>(((INDEX(Sheet1!$C$5:$BW$192,MATCH($C9,Sheet1!$C$5:$C$192,0),15))*3.4121416)+((INDEX(Sheet1!$C$5:$BW$192,MATCH($C9,Sheet1!$C$5:$C$192,0),28))*99.976))/$AP9</f>
        <v>1.4235188695221506</v>
      </c>
      <c r="W9" s="71">
        <f t="shared" ref="W9" si="70">V9</f>
        <v>1.4235188695221506</v>
      </c>
      <c r="X9" s="6">
        <f>(((INDEX(Sheet1!$C$5:$BW$192,MATCH($C9,Sheet1!$C$5:C$192,0),17))*3.4121416)+((INDEX(Sheet1!$C$5:$BW$192,MATCH($C9,Sheet1!$C$5:C$192,0),30))*99.976))/$AP9</f>
        <v>0.12673606991537972</v>
      </c>
      <c r="Y9" s="71">
        <f t="shared" ref="Y9" si="71">X9</f>
        <v>0.12673606991537972</v>
      </c>
      <c r="Z9" s="6">
        <f>(((INDEX(Sheet1!$C$5:$BW$192,MATCH($C9,Sheet1!$C$5:C$192,0),16))*3.4121416)+((INDEX(Sheet1!$C$5:$BW$192,MATCH($C9,Sheet1!$C$5:C$192,0),29))*99.976))/$AP9</f>
        <v>0</v>
      </c>
      <c r="AA9" s="71">
        <f t="shared" ref="AA9" si="72">Z9</f>
        <v>0</v>
      </c>
      <c r="AB9" s="6">
        <f>(((INDEX(Sheet1!$C$5:$BW$192,MATCH($C9,Sheet1!$C$5:C$192,0),18))*3.4121416)+((INDEX(Sheet1!$C$5:$BW$192,MATCH($C9,Sheet1!$C$5:C$192,0),31))*99.976))/$AP9</f>
        <v>1.1354163870231484</v>
      </c>
      <c r="AC9" s="71">
        <f t="shared" ref="AC9" si="73">AB9</f>
        <v>1.1354163870231484</v>
      </c>
      <c r="AD9" s="9">
        <f>INDEX(Sheet1!$C$5:$BW$192,MATCH($C9,Sheet1!$C$5:$C$192,0),70)+INDEX(Sheet1!$C$5:$BW$192,MATCH($C9,Sheet1!$C$5:$C$192,0),73)</f>
        <v>0</v>
      </c>
      <c r="AE9" s="71">
        <f t="shared" ref="AE9" si="74">AD9</f>
        <v>0</v>
      </c>
      <c r="AF9" s="9">
        <f>INDEX(Sheet1!$C$5:$BW$192,MATCH($C9,Sheet1!$C$5:$C$192,0),68)+INDEX(Sheet1!$C$5:$BW$192,MATCH($C9,Sheet1!$C$5:$C$192,0),71)</f>
        <v>0</v>
      </c>
      <c r="AG9" s="71">
        <f t="shared" ref="AG9" si="75">AF9</f>
        <v>0</v>
      </c>
      <c r="AH9" s="47">
        <f>IF($D$5=0,"",(D9-D$5)/D$5)</f>
        <v>1.3777087080270329E-2</v>
      </c>
      <c r="AI9" s="72">
        <f>IF($E$5=0,"",(E9-E$5)/E$5)</f>
        <v>1.3777087080270329E-2</v>
      </c>
      <c r="AJ9" s="47">
        <f>IF($F$5=0,"",(F9-F$5)/F$5)</f>
        <v>-8.9882730727802122E-3</v>
      </c>
      <c r="AK9" s="77">
        <f>IF($G$5=0,"",(G9-G$5)/G$5)</f>
        <v>-8.9882730727802122E-3</v>
      </c>
      <c r="AL9" s="45" t="str">
        <f t="shared" ref="AL9" si="76">IF(AND(AH9&gt;0,AI9&gt;0), "Yes", "No")</f>
        <v>Yes</v>
      </c>
      <c r="AM9" s="45" t="str">
        <f t="shared" ref="AM9" si="77">IF(AND(AH9&lt;0,AI9&lt;0), "No", "Yes")</f>
        <v>Yes</v>
      </c>
      <c r="AN9" s="73" t="str">
        <f t="shared" si="33"/>
        <v>Pass</v>
      </c>
      <c r="AO9" s="78"/>
      <c r="AP9" s="46">
        <f>IF(ISNUMBER(SEARCH("RetlMed",C9)),Sheet3!D$2,IF(ISNUMBER(SEARCH("OffSml",C9)),Sheet3!A$2,IF(ISNUMBER(SEARCH("OffMed",C9)),Sheet3!B$2,IF(ISNUMBER(SEARCH("OffLrg",C9)),Sheet3!C$2,IF(ISNUMBER(SEARCH("RetlStrp",C9)),Sheet3!E$2)))))</f>
        <v>53627.8</v>
      </c>
      <c r="AQ9" s="14"/>
      <c r="AR9" s="14"/>
      <c r="AS9" s="14"/>
    </row>
    <row r="10" spans="1:45" s="3" customFormat="1" ht="26.25" customHeight="1" x14ac:dyDescent="0.2">
      <c r="A10" s="85"/>
      <c r="B10" s="44" t="str">
        <f t="shared" si="16"/>
        <v>CBECC-Com 2016.3.0</v>
      </c>
      <c r="C10" s="60" t="s">
        <v>91</v>
      </c>
      <c r="D10" s="51">
        <f>INDEX(Sheet1!$C$5:$BW$192,MATCH($C10,Sheet1!$C$5:$C$192,0),59)</f>
        <v>99.813199999999995</v>
      </c>
      <c r="E10" s="71">
        <f t="shared" si="0"/>
        <v>99.813199999999995</v>
      </c>
      <c r="F10" s="51">
        <f>(INDEX(Sheet1!$C$5:$BW$192,MATCH($C10,Sheet1!$C$5:$C$192,0),20))/$AP10</f>
        <v>3.389565353427372</v>
      </c>
      <c r="G10" s="71">
        <f t="shared" ref="G10" si="78">F10</f>
        <v>3.389565353427372</v>
      </c>
      <c r="H10" s="51">
        <f>(INDEX(Sheet1!$C$5:$BW$192,MATCH($C10,Sheet1!$C$5:$C$192,0),33))/$AP10</f>
        <v>4.3362368604201056E-2</v>
      </c>
      <c r="I10" s="71">
        <f t="shared" ref="I10" si="79">H10</f>
        <v>4.3362368604201056E-2</v>
      </c>
      <c r="J10" s="51">
        <f t="shared" si="3"/>
        <v>15.910926812748508</v>
      </c>
      <c r="K10" s="71">
        <f t="shared" ref="K10" si="80">J10</f>
        <v>15.910926812748508</v>
      </c>
      <c r="L10" s="51">
        <f>(((INDEX(Sheet1!$C$5:$BW$192,MATCH($C10,Sheet1!$C$5:$C$192,0),13))*3.4121416)+((INDEX(Sheet1!$C$5:$BW$192,MATCH($C10,Sheet1!$C$5:$C$192,0),26))*99.976))/$AP10</f>
        <v>3.219246962969776</v>
      </c>
      <c r="M10" s="71">
        <f t="shared" ref="M10" si="81">L10</f>
        <v>3.219246962969776</v>
      </c>
      <c r="N10" s="51">
        <f>(((INDEX(Sheet1!$C$5:$BW$192,MATCH($C10,Sheet1!$C$5:$C$192,0),14))*3.4121416)+((INDEX(Sheet1!$C$5:$BW$192,MATCH($C10,Sheet1!$C$5:$C$192,0),27))*99.976))/$AP10</f>
        <v>2.4834245846434642</v>
      </c>
      <c r="O10" s="71">
        <f t="shared" ref="O10" si="82">N10</f>
        <v>2.4834245846434642</v>
      </c>
      <c r="P10" s="51">
        <f>(((INDEX(Sheet1!$C$5:$BW$192,MATCH($C10,Sheet1!$C$5:$C$192,0),19))*3.4121416)+((INDEX(Sheet1!$C$5:$BW$192,MATCH($C10,Sheet1!$C$5:$C$192,0),32))*99.976))/$AP10</f>
        <v>5.7659211052887249</v>
      </c>
      <c r="Q10" s="71">
        <f t="shared" ref="Q10" si="83">P10</f>
        <v>5.7659211052887249</v>
      </c>
      <c r="R10" s="51">
        <f>(((INDEX(Sheet1!$C$5:$BW$192,MATCH($C10,Sheet1!$C$5:$C$192,0),34))+(INDEX(Sheet1!$C$5:$BW$192,MATCH($C10,Sheet1!$C$5:$C$192,0),35)))*99.976)/$AP10</f>
        <v>0</v>
      </c>
      <c r="S10" s="71">
        <f t="shared" ref="S10" si="84">R10</f>
        <v>0</v>
      </c>
      <c r="T10" s="51">
        <f>(((INDEX(Sheet1!$C$5:$BW$192,MATCH($C10,Sheet1!$C$5:$C$192,0),21))+(INDEX(Sheet1!$C$5:$BW$192,MATCH($C10,Sheet1!$C$5:$C$192,0),22))+(INDEX(Sheet1!$C$5:$BW$192,MATCH($C10,Sheet1!$C$5:$C$192,0),23))+(INDEX(Sheet1!$C$5:$BW$192,MATCH($C10,Sheet1!$C$5:$C$192,0),24)))*3.4121416)/$AP10</f>
        <v>14.645295070689485</v>
      </c>
      <c r="U10" s="71">
        <f t="shared" ref="U10" si="85">T10</f>
        <v>14.645295070689485</v>
      </c>
      <c r="V10" s="51">
        <f>(((INDEX(Sheet1!$C$5:$BW$192,MATCH($C10,Sheet1!$C$5:$C$192,0),15))*3.4121416)+((INDEX(Sheet1!$C$5:$BW$192,MATCH($C10,Sheet1!$C$5:$C$192,0),28))*99.976))/$AP10</f>
        <v>1.7382322785909838</v>
      </c>
      <c r="W10" s="71">
        <f t="shared" ref="W10" si="86">V10</f>
        <v>1.7382322785909838</v>
      </c>
      <c r="X10" s="51">
        <f>(((INDEX(Sheet1!$C$5:$BW$192,MATCH($C10,Sheet1!$C$5:C$192,0),17))*3.4121416)+((INDEX(Sheet1!$C$5:$BW$192,MATCH($C10,Sheet1!$C$5:C$192,0),30))*99.976))/$AP10</f>
        <v>1.5717070613222515</v>
      </c>
      <c r="Y10" s="71">
        <f t="shared" ref="Y10" si="87">X10</f>
        <v>1.5717070613222515</v>
      </c>
      <c r="Z10" s="51">
        <f>(((INDEX(Sheet1!$C$5:$BW$192,MATCH($C10,Sheet1!$C$5:C$192,0),16))*3.4121416)+((INDEX(Sheet1!$C$5:$BW$192,MATCH($C10,Sheet1!$C$5:C$192,0),29))*99.976))/$AP10</f>
        <v>1.5716865305347692E-2</v>
      </c>
      <c r="AA10" s="71">
        <f t="shared" ref="AA10" si="88">Z10</f>
        <v>1.5716865305347692E-2</v>
      </c>
      <c r="AB10" s="51">
        <f>(((INDEX(Sheet1!$C$5:$BW$192,MATCH($C10,Sheet1!$C$5:C$192,0),18))*3.4121416)+((INDEX(Sheet1!$C$5:$BW$192,MATCH($C10,Sheet1!$C$5:C$192,0),31))*99.976))/$AP10</f>
        <v>1.1166779546279602</v>
      </c>
      <c r="AC10" s="71">
        <f t="shared" ref="AC10" si="89">AB10</f>
        <v>1.1166779546279602</v>
      </c>
      <c r="AD10" s="52">
        <f>INDEX(Sheet1!$C$5:$BW$192,MATCH($C10,Sheet1!$C$5:$C$192,0),70)+INDEX(Sheet1!$C$5:$BW$192,MATCH($C10,Sheet1!$C$5:$C$192,0),73)</f>
        <v>0</v>
      </c>
      <c r="AE10" s="71">
        <f t="shared" ref="AE10" si="90">AD10</f>
        <v>0</v>
      </c>
      <c r="AF10" s="52">
        <f>INDEX(Sheet1!$C$5:$BW$192,MATCH($C10,Sheet1!$C$5:$C$192,0),68)+INDEX(Sheet1!$C$5:$BW$192,MATCH($C10,Sheet1!$C$5:$C$192,0),71)</f>
        <v>0</v>
      </c>
      <c r="AG10" s="71">
        <f t="shared" ref="AG10" si="91">AF10</f>
        <v>0</v>
      </c>
      <c r="AH10" s="53"/>
      <c r="AI10" s="51"/>
      <c r="AJ10" s="53"/>
      <c r="AK10" s="51"/>
      <c r="AL10" s="51"/>
      <c r="AM10" s="51"/>
      <c r="AN10" s="74"/>
      <c r="AO10" s="78"/>
      <c r="AP10" s="46">
        <f>IF(ISNUMBER(SEARCH("RetlMed",C10)),Sheet3!D$2,IF(ISNUMBER(SEARCH("OffSml",C10)),Sheet3!A$2,IF(ISNUMBER(SEARCH("OffMed",C10)),Sheet3!B$2,IF(ISNUMBER(SEARCH("OffLrg",C10)),Sheet3!C$2,IF(ISNUMBER(SEARCH("RetlStrp",C10)),Sheet3!E$2)))))</f>
        <v>498589</v>
      </c>
      <c r="AQ10" s="14"/>
      <c r="AR10" s="14"/>
      <c r="AS10" s="14"/>
    </row>
    <row r="11" spans="1:45" s="3" customFormat="1" ht="26.25" customHeight="1" x14ac:dyDescent="0.2">
      <c r="A11" s="85"/>
      <c r="B11" s="44" t="str">
        <f t="shared" si="16"/>
        <v>CBECC-Com 2016.3.0</v>
      </c>
      <c r="C11" s="61" t="s">
        <v>119</v>
      </c>
      <c r="D11" s="45">
        <f>INDEX(Sheet1!$C$5:$BW$192,MATCH($C11,Sheet1!$C$5:$C$192,0),59)</f>
        <v>100.14700000000001</v>
      </c>
      <c r="E11" s="71">
        <f t="shared" si="0"/>
        <v>100.14700000000001</v>
      </c>
      <c r="F11" s="6">
        <f>(INDEX(Sheet1!$C$5:$BW$192,MATCH($C11,Sheet1!$C$5:$C$192,0),20))/$AP11</f>
        <v>3.4497351526006388</v>
      </c>
      <c r="G11" s="71">
        <f t="shared" ref="G11" si="92">F11</f>
        <v>3.4497351526006388</v>
      </c>
      <c r="H11" s="6">
        <f>(INDEX(Sheet1!$C$5:$BW$192,MATCH($C11,Sheet1!$C$5:$C$192,0),33))/$AP11</f>
        <v>4.3993750363525867E-2</v>
      </c>
      <c r="I11" s="71">
        <f t="shared" ref="I11" si="93">H11</f>
        <v>4.3993750363525867E-2</v>
      </c>
      <c r="J11" s="6">
        <f t="shared" si="3"/>
        <v>16.167587526168688</v>
      </c>
      <c r="K11" s="71">
        <f t="shared" ref="K11" si="94">J11</f>
        <v>16.167587526168688</v>
      </c>
      <c r="L11" s="6">
        <f>(((INDEX(Sheet1!$C$5:$BW$192,MATCH($C11,Sheet1!$C$5:$C$192,0),13))*3.4121416)+((INDEX(Sheet1!$C$5:$BW$192,MATCH($C11,Sheet1!$C$5:$C$192,0),26))*99.976))/$AP11</f>
        <v>3.2823639427945519</v>
      </c>
      <c r="M11" s="71">
        <f t="shared" ref="M11" si="95">L11</f>
        <v>3.2823639427945519</v>
      </c>
      <c r="N11" s="6">
        <f>(((INDEX(Sheet1!$C$5:$BW$192,MATCH($C11,Sheet1!$C$5:$C$192,0),14))*3.4121416)+((INDEX(Sheet1!$C$5:$BW$192,MATCH($C11,Sheet1!$C$5:$C$192,0),27))*99.976))/$AP11</f>
        <v>2.5186691031547026</v>
      </c>
      <c r="O11" s="71">
        <f t="shared" ref="O11" si="96">N11</f>
        <v>2.5186691031547026</v>
      </c>
      <c r="P11" s="6">
        <f>(((INDEX(Sheet1!$C$5:$BW$192,MATCH($C11,Sheet1!$C$5:$C$192,0),19))*3.4121416)+((INDEX(Sheet1!$C$5:$BW$192,MATCH($C11,Sheet1!$C$5:$C$192,0),32))*99.976))/$AP11</f>
        <v>5.7659211052887249</v>
      </c>
      <c r="Q11" s="71">
        <f t="shared" ref="Q11" si="97">P11</f>
        <v>5.7659211052887249</v>
      </c>
      <c r="R11" s="6">
        <f>(((INDEX(Sheet1!$C$5:$BW$192,MATCH($C11,Sheet1!$C$5:$C$192,0),34))+(INDEX(Sheet1!$C$5:$BW$192,MATCH($C11,Sheet1!$C$5:$C$192,0),35)))*99.976)/$AP11</f>
        <v>0</v>
      </c>
      <c r="S11" s="71">
        <f t="shared" ref="S11" si="98">R11</f>
        <v>0</v>
      </c>
      <c r="T11" s="45">
        <f>(((INDEX(Sheet1!$C$5:$BW$192,MATCH($C11,Sheet1!$C$5:$C$192,0),21))+(INDEX(Sheet1!$C$5:$BW$192,MATCH($C11,Sheet1!$C$5:$C$192,0),22))+(INDEX(Sheet1!$C$5:$BW$192,MATCH($C11,Sheet1!$C$5:$C$192,0),23))+(INDEX(Sheet1!$C$5:$BW$192,MATCH($C11,Sheet1!$C$5:$C$192,0),24)))*3.4121416)/$AP11</f>
        <v>14.645295070689485</v>
      </c>
      <c r="U11" s="71">
        <f t="shared" ref="U11" si="99">T11</f>
        <v>14.645295070689485</v>
      </c>
      <c r="V11" s="6">
        <f>(((INDEX(Sheet1!$C$5:$BW$192,MATCH($C11,Sheet1!$C$5:$C$192,0),15))*3.4121416)+((INDEX(Sheet1!$C$5:$BW$192,MATCH($C11,Sheet1!$C$5:$C$192,0),28))*99.976))/$AP11</f>
        <v>1.7286649316242435</v>
      </c>
      <c r="W11" s="71">
        <f t="shared" ref="W11" si="100">V11</f>
        <v>1.7286649316242435</v>
      </c>
      <c r="X11" s="6">
        <f>(((INDEX(Sheet1!$C$5:$BW$192,MATCH($C11,Sheet1!$C$5:C$192,0),17))*3.4121416)+((INDEX(Sheet1!$C$5:$BW$192,MATCH($C11,Sheet1!$C$5:C$192,0),30))*99.976))/$AP11</f>
        <v>1.7408465321970601</v>
      </c>
      <c r="Y11" s="71">
        <f t="shared" ref="Y11" si="101">X11</f>
        <v>1.7408465321970601</v>
      </c>
      <c r="Z11" s="6">
        <f>(((INDEX(Sheet1!$C$5:$BW$192,MATCH($C11,Sheet1!$C$5:C$192,0),16))*3.4121416)+((INDEX(Sheet1!$C$5:$BW$192,MATCH($C11,Sheet1!$C$5:C$192,0),29))*99.976))/$AP11</f>
        <v>1.4443956481446642E-2</v>
      </c>
      <c r="AA11" s="71">
        <f t="shared" ref="AA11" si="102">Z11</f>
        <v>1.4443956481446642E-2</v>
      </c>
      <c r="AB11" s="6">
        <f>(((INDEX(Sheet1!$C$5:$BW$192,MATCH($C11,Sheet1!$C$5:C$192,0),18))*3.4121416)+((INDEX(Sheet1!$C$5:$BW$192,MATCH($C11,Sheet1!$C$5:C$192,0),31))*99.976))/$AP11</f>
        <v>1.1166779546279602</v>
      </c>
      <c r="AC11" s="71">
        <f t="shared" ref="AC11" si="103">AB11</f>
        <v>1.1166779546279602</v>
      </c>
      <c r="AD11" s="9">
        <f>INDEX(Sheet1!$C$5:$BW$192,MATCH($C11,Sheet1!$C$5:$C$192,0),70)+INDEX(Sheet1!$C$5:$BW$192,MATCH($C11,Sheet1!$C$5:$C$192,0),73)</f>
        <v>0</v>
      </c>
      <c r="AE11" s="71">
        <f t="shared" ref="AE11" si="104">AD11</f>
        <v>0</v>
      </c>
      <c r="AF11" s="9">
        <f>INDEX(Sheet1!$C$5:$BW$192,MATCH($C11,Sheet1!$C$5:$C$192,0),68)+INDEX(Sheet1!$C$5:$BW$192,MATCH($C11,Sheet1!$C$5:$C$192,0),71)</f>
        <v>0.5</v>
      </c>
      <c r="AG11" s="71">
        <f t="shared" ref="AG11" si="105">AF11</f>
        <v>0.5</v>
      </c>
      <c r="AH11" s="47">
        <f>IF($D$10=0,"",(D11-D$10)/D$10)</f>
        <v>3.3442470534960382E-3</v>
      </c>
      <c r="AI11" s="72">
        <f>IF($E$10=0,"",(E11-E$10)/E$10)</f>
        <v>3.3442470534960382E-3</v>
      </c>
      <c r="AJ11" s="47">
        <f>IF($F$10=0,"",(F11-F$10)/F$10)</f>
        <v>1.7751479289940787E-2</v>
      </c>
      <c r="AK11" s="77">
        <f>IF($G$10=0,"",(G11-G$10)/G$10)</f>
        <v>1.7751479289940787E-2</v>
      </c>
      <c r="AL11" s="45" t="str">
        <f t="shared" si="31"/>
        <v>Yes</v>
      </c>
      <c r="AM11" s="45" t="str">
        <f t="shared" si="32"/>
        <v>Yes</v>
      </c>
      <c r="AN11" s="73" t="str">
        <f>IF((AL11=AM11),(IF(AND(AI11&gt;(-0.5%*D$13),AI11&lt;(0.5%*D$13),AE11&lt;=AD11,AG11&lt;=AF11,(COUNTBLANK(D11:AK11)=0)),"Pass","Fail")),IF(COUNTA(D11:AK11)=0,"","Fail"))</f>
        <v>Pass</v>
      </c>
      <c r="AO11" s="78"/>
      <c r="AP11" s="46">
        <f>IF(ISNUMBER(SEARCH("RetlMed",C11)),Sheet3!D$2,IF(ISNUMBER(SEARCH("OffSml",C11)),Sheet3!A$2,IF(ISNUMBER(SEARCH("OffMed",C11)),Sheet3!B$2,IF(ISNUMBER(SEARCH("OffLrg",C11)),Sheet3!C$2,IF(ISNUMBER(SEARCH("RetlStrp",C11)),Sheet3!E$2)))))</f>
        <v>498589</v>
      </c>
      <c r="AQ11" s="14"/>
      <c r="AR11" s="14"/>
      <c r="AS11" s="14"/>
    </row>
    <row r="12" spans="1:45" s="3" customFormat="1" ht="26.25" customHeight="1" x14ac:dyDescent="0.2">
      <c r="A12" s="85" t="s">
        <v>113</v>
      </c>
      <c r="B12" s="44" t="str">
        <f t="shared" si="16"/>
        <v>CBECC-Com 2016.3.0</v>
      </c>
      <c r="C12" s="61" t="s">
        <v>120</v>
      </c>
      <c r="D12" s="45">
        <f>INDEX(Sheet1!$C$5:$BW$192,MATCH($C12,Sheet1!$C$5:$C$192,0),59)</f>
        <v>91.496499999999997</v>
      </c>
      <c r="E12" s="71">
        <f t="shared" si="0"/>
        <v>91.496499999999997</v>
      </c>
      <c r="F12" s="6">
        <f>(INDEX(Sheet1!$C$5:$BW$192,MATCH($C12,Sheet1!$C$5:$C$192,0),20))/$AP12</f>
        <v>3.4697917523250612</v>
      </c>
      <c r="G12" s="71">
        <f t="shared" ref="G12" si="106">F12</f>
        <v>3.4697917523250612</v>
      </c>
      <c r="H12" s="6">
        <f>(INDEX(Sheet1!$C$5:$BW$192,MATCH($C12,Sheet1!$C$5:$C$192,0),33))/$AP12</f>
        <v>4.4631951366756989E-2</v>
      </c>
      <c r="I12" s="71">
        <f t="shared" ref="I12" si="107">H12</f>
        <v>4.4631951366756989E-2</v>
      </c>
      <c r="J12" s="6">
        <f t="shared" si="3"/>
        <v>16.318257825140819</v>
      </c>
      <c r="K12" s="71">
        <f t="shared" ref="K12" si="108">J12</f>
        <v>16.318257825140819</v>
      </c>
      <c r="L12" s="6">
        <f>(((INDEX(Sheet1!$C$5:$BW$192,MATCH($C12,Sheet1!$C$5:$C$192,0),13))*3.4121416)+((INDEX(Sheet1!$C$5:$BW$192,MATCH($C12,Sheet1!$C$5:$C$192,0),26))*99.976))/$AP12</f>
        <v>3.3461828993805449</v>
      </c>
      <c r="M12" s="71">
        <f t="shared" ref="M12" si="109">L12</f>
        <v>3.3461828993805449</v>
      </c>
      <c r="N12" s="6">
        <f>(((INDEX(Sheet1!$C$5:$BW$192,MATCH($C12,Sheet1!$C$5:$C$192,0),14))*3.4121416)+((INDEX(Sheet1!$C$5:$BW$192,MATCH($C12,Sheet1!$C$5:$C$192,0),27))*99.976))/$AP12</f>
        <v>2.6535563769132495</v>
      </c>
      <c r="O12" s="71">
        <f t="shared" ref="O12" si="110">N12</f>
        <v>2.6535563769132495</v>
      </c>
      <c r="P12" s="6">
        <f>(((INDEX(Sheet1!$C$5:$BW$192,MATCH($C12,Sheet1!$C$5:$C$192,0),19))*3.4121416)+((INDEX(Sheet1!$C$5:$BW$192,MATCH($C12,Sheet1!$C$5:$C$192,0),32))*99.976))/$AP12</f>
        <v>5.7659211052887249</v>
      </c>
      <c r="Q12" s="71">
        <f t="shared" ref="Q12" si="111">P12</f>
        <v>5.7659211052887249</v>
      </c>
      <c r="R12" s="6">
        <f>(((INDEX(Sheet1!$C$5:$BW$192,MATCH($C12,Sheet1!$C$5:$C$192,0),34))+(INDEX(Sheet1!$C$5:$BW$192,MATCH($C12,Sheet1!$C$5:$C$192,0),35)))*99.976)/$AP12</f>
        <v>0</v>
      </c>
      <c r="S12" s="71">
        <f t="shared" ref="S12" si="112">R12</f>
        <v>0</v>
      </c>
      <c r="T12" s="45">
        <f>(((INDEX(Sheet1!$C$5:$BW$192,MATCH($C12,Sheet1!$C$5:$C$192,0),21))+(INDEX(Sheet1!$C$5:$BW$192,MATCH($C12,Sheet1!$C$5:$C$192,0),22))+(INDEX(Sheet1!$C$5:$BW$192,MATCH($C12,Sheet1!$C$5:$C$192,0),23))+(INDEX(Sheet1!$C$5:$BW$192,MATCH($C12,Sheet1!$C$5:$C$192,0),24)))*3.4121416)/$AP12</f>
        <v>14.645295070689485</v>
      </c>
      <c r="U12" s="71">
        <f t="shared" ref="U12" si="113">T12</f>
        <v>14.645295070689485</v>
      </c>
      <c r="V12" s="6">
        <f>(((INDEX(Sheet1!$C$5:$BW$192,MATCH($C12,Sheet1!$C$5:$C$192,0),15))*3.4121416)+((INDEX(Sheet1!$C$5:$BW$192,MATCH($C12,Sheet1!$C$5:$C$192,0),28))*99.976))/$AP12</f>
        <v>1.7194260772572199</v>
      </c>
      <c r="W12" s="71">
        <f t="shared" ref="W12" si="114">V12</f>
        <v>1.7194260772572199</v>
      </c>
      <c r="X12" s="6">
        <f>(((INDEX(Sheet1!$C$5:$BW$192,MATCH($C12,Sheet1!$C$5:C$192,0),17))*3.4121416)+((INDEX(Sheet1!$C$5:$BW$192,MATCH($C12,Sheet1!$C$5:C$192,0),30))*99.976))/$AP12</f>
        <v>1.7006267195192835</v>
      </c>
      <c r="Y12" s="71">
        <f t="shared" ref="Y12" si="115">X12</f>
        <v>1.7006267195192835</v>
      </c>
      <c r="Z12" s="6">
        <f>(((INDEX(Sheet1!$C$5:$BW$192,MATCH($C12,Sheet1!$C$5:C$192,0),16))*3.4121416)+((INDEX(Sheet1!$C$5:$BW$192,MATCH($C12,Sheet1!$C$5:C$192,0),29))*99.976))/$AP12</f>
        <v>1.5864686975220071E-2</v>
      </c>
      <c r="AA12" s="71">
        <f t="shared" ref="AA12" si="116">Z12</f>
        <v>1.5864686975220071E-2</v>
      </c>
      <c r="AB12" s="6">
        <f>(((INDEX(Sheet1!$C$5:$BW$192,MATCH($C12,Sheet1!$C$5:C$192,0),18))*3.4121416)+((INDEX(Sheet1!$C$5:$BW$192,MATCH($C12,Sheet1!$C$5:C$192,0),31))*99.976))/$AP12</f>
        <v>1.1166799598065742</v>
      </c>
      <c r="AC12" s="71">
        <f t="shared" ref="AC12" si="117">AB12</f>
        <v>1.1166799598065742</v>
      </c>
      <c r="AD12" s="9">
        <f>INDEX(Sheet1!$C$5:$BW$192,MATCH($C12,Sheet1!$C$5:$C$192,0),70)+INDEX(Sheet1!$C$5:$BW$192,MATCH($C12,Sheet1!$C$5:$C$192,0),73)</f>
        <v>0</v>
      </c>
      <c r="AE12" s="71">
        <f t="shared" ref="AE12" si="118">AD12</f>
        <v>0</v>
      </c>
      <c r="AF12" s="9">
        <f>INDEX(Sheet1!$C$5:$BW$192,MATCH($C12,Sheet1!$C$5:$C$192,0),68)+INDEX(Sheet1!$C$5:$BW$192,MATCH($C12,Sheet1!$C$5:$C$192,0),71)</f>
        <v>0</v>
      </c>
      <c r="AG12" s="71">
        <f t="shared" ref="AG12" si="119">AF12</f>
        <v>0</v>
      </c>
      <c r="AH12" s="47">
        <f>IF($D$10=0,"",(D12-D$10)/D$10)</f>
        <v>-8.332264670404313E-2</v>
      </c>
      <c r="AI12" s="72">
        <f>IF($E$10=0,"",(E12-E$10)/E$10)</f>
        <v>-8.332264670404313E-2</v>
      </c>
      <c r="AJ12" s="47">
        <f>IF($F$10=0,"",(F12-F$10)/F$10)</f>
        <v>2.3668639053254423E-2</v>
      </c>
      <c r="AK12" s="77">
        <f>IF($G$10=0,"",(G12-G$10)/G$10)</f>
        <v>2.3668639053254423E-2</v>
      </c>
      <c r="AL12" s="45" t="str">
        <f t="shared" ref="AL12" si="120">IF(AND(AH12&gt;0,AI12&gt;0), "Yes", "No")</f>
        <v>No</v>
      </c>
      <c r="AM12" s="45" t="str">
        <f t="shared" ref="AM12" si="121">IF(AND(AH12&lt;0,AI12&lt;0), "No", "Yes")</f>
        <v>No</v>
      </c>
      <c r="AN12" s="73" t="str">
        <f>IF((AL12=AM12),(IF(AND(AI12&gt;(-0.5%*D$13),AI12&lt;(0.5%*D$13),AE12&lt;=AD12,AG12&lt;=AF12,(COUNTBLANK(D12:AK12)=0)),"Pass","Fail")),IF(COUNTA(D12:AK12)=0,"","Fail"))</f>
        <v>Pass</v>
      </c>
      <c r="AO12" s="78"/>
      <c r="AP12" s="46">
        <f>IF(ISNUMBER(SEARCH("RetlMed",C12)),Sheet3!D$2,IF(ISNUMBER(SEARCH("OffSml",C12)),Sheet3!A$2,IF(ISNUMBER(SEARCH("OffMed",C12)),Sheet3!B$2,IF(ISNUMBER(SEARCH("OffLrg",C12)),Sheet3!C$2,IF(ISNUMBER(SEARCH("RetlStrp",C12)),Sheet3!E$2)))))</f>
        <v>498589</v>
      </c>
      <c r="AQ12" s="14"/>
      <c r="AR12" s="14"/>
      <c r="AS12" s="14"/>
    </row>
    <row r="13" spans="1:45" s="3" customFormat="1" ht="26.25" customHeight="1" x14ac:dyDescent="0.2">
      <c r="A13" s="85"/>
      <c r="B13" s="44" t="str">
        <f t="shared" si="16"/>
        <v>CBECC-Com 2016.3.0</v>
      </c>
      <c r="C13" s="60" t="s">
        <v>91</v>
      </c>
      <c r="D13" s="51">
        <f>INDEX(Sheet1!$C$5:$BW$192,MATCH($C13,Sheet1!$C$5:$C$192,0),59)</f>
        <v>99.813199999999995</v>
      </c>
      <c r="E13" s="71">
        <f t="shared" si="0"/>
        <v>99.813199999999995</v>
      </c>
      <c r="F13" s="51">
        <f>(INDEX(Sheet1!$C$5:$BW$192,MATCH($C13,Sheet1!$C$5:$C$192,0),20))/$AP13</f>
        <v>3.389565353427372</v>
      </c>
      <c r="G13" s="71">
        <f t="shared" ref="G13" si="122">F13</f>
        <v>3.389565353427372</v>
      </c>
      <c r="H13" s="51">
        <f>(INDEX(Sheet1!$C$5:$BW$192,MATCH($C13,Sheet1!$C$5:$C$192,0),33))/$AP13</f>
        <v>4.3362368604201056E-2</v>
      </c>
      <c r="I13" s="71">
        <f t="shared" ref="I13" si="123">H13</f>
        <v>4.3362368604201056E-2</v>
      </c>
      <c r="J13" s="51">
        <f t="shared" si="3"/>
        <v>15.910926812748508</v>
      </c>
      <c r="K13" s="71">
        <f t="shared" ref="K13" si="124">J13</f>
        <v>15.910926812748508</v>
      </c>
      <c r="L13" s="51">
        <f>(((INDEX(Sheet1!$C$5:$BW$192,MATCH($C13,Sheet1!$C$5:$C$192,0),13))*3.4121416)+((INDEX(Sheet1!$C$5:$BW$192,MATCH($C13,Sheet1!$C$5:$C$192,0),26))*99.976))/$AP13</f>
        <v>3.219246962969776</v>
      </c>
      <c r="M13" s="71">
        <f t="shared" ref="M13" si="125">L13</f>
        <v>3.219246962969776</v>
      </c>
      <c r="N13" s="51">
        <f>(((INDEX(Sheet1!$C$5:$BW$192,MATCH($C13,Sheet1!$C$5:$C$192,0),14))*3.4121416)+((INDEX(Sheet1!$C$5:$BW$192,MATCH($C13,Sheet1!$C$5:$C$192,0),27))*99.976))/$AP13</f>
        <v>2.4834245846434642</v>
      </c>
      <c r="O13" s="71">
        <f t="shared" ref="O13" si="126">N13</f>
        <v>2.4834245846434642</v>
      </c>
      <c r="P13" s="51">
        <f>(((INDEX(Sheet1!$C$5:$BW$192,MATCH($C13,Sheet1!$C$5:$C$192,0),19))*3.4121416)+((INDEX(Sheet1!$C$5:$BW$192,MATCH($C13,Sheet1!$C$5:$C$192,0),32))*99.976))/$AP13</f>
        <v>5.7659211052887249</v>
      </c>
      <c r="Q13" s="71">
        <f t="shared" ref="Q13" si="127">P13</f>
        <v>5.7659211052887249</v>
      </c>
      <c r="R13" s="51">
        <f>(((INDEX(Sheet1!$C$5:$BW$192,MATCH($C13,Sheet1!$C$5:$C$192,0),34))+(INDEX(Sheet1!$C$5:$BW$192,MATCH($C13,Sheet1!$C$5:$C$192,0),35)))*99.976)/$AP13</f>
        <v>0</v>
      </c>
      <c r="S13" s="71">
        <f t="shared" ref="S13" si="128">R13</f>
        <v>0</v>
      </c>
      <c r="T13" s="51">
        <f>(((INDEX(Sheet1!$C$5:$BW$192,MATCH($C13,Sheet1!$C$5:$C$192,0),21))+(INDEX(Sheet1!$C$5:$BW$192,MATCH($C13,Sheet1!$C$5:$C$192,0),22))+(INDEX(Sheet1!$C$5:$BW$192,MATCH($C13,Sheet1!$C$5:$C$192,0),23))+(INDEX(Sheet1!$C$5:$BW$192,MATCH($C13,Sheet1!$C$5:$C$192,0),24)))*3.4121416)/$AP13</f>
        <v>14.645295070689485</v>
      </c>
      <c r="U13" s="71">
        <f t="shared" ref="U13" si="129">T13</f>
        <v>14.645295070689485</v>
      </c>
      <c r="V13" s="51">
        <f>(((INDEX(Sheet1!$C$5:$BW$192,MATCH($C13,Sheet1!$C$5:$C$192,0),15))*3.4121416)+((INDEX(Sheet1!$C$5:$BW$192,MATCH($C13,Sheet1!$C$5:$C$192,0),28))*99.976))/$AP13</f>
        <v>1.7382322785909838</v>
      </c>
      <c r="W13" s="71">
        <f t="shared" ref="W13" si="130">V13</f>
        <v>1.7382322785909838</v>
      </c>
      <c r="X13" s="51">
        <f>(((INDEX(Sheet1!$C$5:$BW$192,MATCH($C13,Sheet1!$C$5:C$192,0),17))*3.4121416)+((INDEX(Sheet1!$C$5:$BW$192,MATCH($C13,Sheet1!$C$5:C$192,0),30))*99.976))/$AP13</f>
        <v>1.5717070613222515</v>
      </c>
      <c r="Y13" s="71">
        <f t="shared" ref="Y13" si="131">X13</f>
        <v>1.5717070613222515</v>
      </c>
      <c r="Z13" s="51">
        <f>(((INDEX(Sheet1!$C$5:$BW$192,MATCH($C13,Sheet1!$C$5:C$192,0),16))*3.4121416)+((INDEX(Sheet1!$C$5:$BW$192,MATCH($C13,Sheet1!$C$5:C$192,0),29))*99.976))/$AP13</f>
        <v>1.5716865305347692E-2</v>
      </c>
      <c r="AA13" s="71">
        <f t="shared" ref="AA13" si="132">Z13</f>
        <v>1.5716865305347692E-2</v>
      </c>
      <c r="AB13" s="51">
        <f>(((INDEX(Sheet1!$C$5:$BW$192,MATCH($C13,Sheet1!$C$5:C$192,0),18))*3.4121416)+((INDEX(Sheet1!$C$5:$BW$192,MATCH($C13,Sheet1!$C$5:C$192,0),31))*99.976))/$AP13</f>
        <v>1.1166779546279602</v>
      </c>
      <c r="AC13" s="71">
        <f t="shared" ref="AC13" si="133">AB13</f>
        <v>1.1166779546279602</v>
      </c>
      <c r="AD13" s="52">
        <f>INDEX(Sheet1!$C$5:$BW$192,MATCH($C13,Sheet1!$C$5:$C$192,0),70)+INDEX(Sheet1!$C$5:$BW$192,MATCH($C13,Sheet1!$C$5:$C$192,0),73)</f>
        <v>0</v>
      </c>
      <c r="AE13" s="71">
        <f t="shared" ref="AE13" si="134">AD13</f>
        <v>0</v>
      </c>
      <c r="AF13" s="52">
        <f>INDEX(Sheet1!$C$5:$BW$192,MATCH($C13,Sheet1!$C$5:$C$192,0),68)+INDEX(Sheet1!$C$5:$BW$192,MATCH($C13,Sheet1!$C$5:$C$192,0),71)</f>
        <v>0</v>
      </c>
      <c r="AG13" s="71">
        <f t="shared" ref="AG13" si="135">AF13</f>
        <v>0</v>
      </c>
      <c r="AH13" s="53"/>
      <c r="AI13" s="51"/>
      <c r="AJ13" s="53"/>
      <c r="AK13" s="51"/>
      <c r="AL13" s="51"/>
      <c r="AM13" s="51"/>
      <c r="AN13" s="74"/>
      <c r="AO13" s="78"/>
      <c r="AP13" s="46">
        <f>IF(ISNUMBER(SEARCH("RetlMed",C13)),Sheet3!D$2,IF(ISNUMBER(SEARCH("OffSml",C13)),Sheet3!A$2,IF(ISNUMBER(SEARCH("OffMed",C13)),Sheet3!B$2,IF(ISNUMBER(SEARCH("OffLrg",C13)),Sheet3!C$2,IF(ISNUMBER(SEARCH("RetlStrp",C13)),Sheet3!E$2)))))</f>
        <v>498589</v>
      </c>
      <c r="AQ13" s="14"/>
      <c r="AR13" s="14"/>
      <c r="AS13" s="14"/>
    </row>
    <row r="14" spans="1:45" s="3" customFormat="1" ht="26.25" customHeight="1" x14ac:dyDescent="0.2">
      <c r="A14" s="85" t="s">
        <v>113</v>
      </c>
      <c r="B14" s="44" t="str">
        <f t="shared" si="16"/>
        <v>CBECC-Com 2016.3.0</v>
      </c>
      <c r="C14" s="61" t="s">
        <v>121</v>
      </c>
      <c r="D14" s="45">
        <f>INDEX(Sheet1!$C$5:$BW$192,MATCH($C14,Sheet1!$C$5:$C$192,0),59)</f>
        <v>108.39400000000001</v>
      </c>
      <c r="E14" s="71">
        <f t="shared" si="0"/>
        <v>108.39400000000001</v>
      </c>
      <c r="F14" s="6">
        <f>(INDEX(Sheet1!$C$5:$BW$192,MATCH($C14,Sheet1!$C$5:$C$192,0),20))/$AP14</f>
        <v>3.7906973479158186</v>
      </c>
      <c r="G14" s="71">
        <f t="shared" ref="G14" si="136">F14</f>
        <v>3.7906973479158186</v>
      </c>
      <c r="H14" s="6">
        <f>(INDEX(Sheet1!$C$5:$BW$192,MATCH($C14,Sheet1!$C$5:$C$192,0),33))/$AP14</f>
        <v>5.9242181436012425E-2</v>
      </c>
      <c r="I14" s="71">
        <f t="shared" ref="I14" si="137">H14</f>
        <v>5.9242181436012425E-2</v>
      </c>
      <c r="J14" s="6">
        <f t="shared" si="3"/>
        <v>18.841010338428017</v>
      </c>
      <c r="K14" s="71">
        <f t="shared" ref="K14" si="138">J14</f>
        <v>18.841010338428017</v>
      </c>
      <c r="L14" s="6">
        <f>(((INDEX(Sheet1!$C$5:$BW$192,MATCH($C14,Sheet1!$C$5:$C$192,0),13))*3.4121416)+((INDEX(Sheet1!$C$5:$BW$192,MATCH($C14,Sheet1!$C$5:$C$192,0),26))*99.976))/$AP14</f>
        <v>4.807187195712844</v>
      </c>
      <c r="M14" s="71">
        <f t="shared" ref="M14" si="139">L14</f>
        <v>4.807187195712844</v>
      </c>
      <c r="N14" s="6">
        <f>(((INDEX(Sheet1!$C$5:$BW$192,MATCH($C14,Sheet1!$C$5:$C$192,0),14))*3.4121416)+((INDEX(Sheet1!$C$5:$BW$192,MATCH($C14,Sheet1!$C$5:$C$192,0),27))*99.976))/$AP14</f>
        <v>3.4845194694708468</v>
      </c>
      <c r="O14" s="71">
        <f t="shared" ref="O14" si="140">N14</f>
        <v>3.4845194694708468</v>
      </c>
      <c r="P14" s="6">
        <f>(((INDEX(Sheet1!$C$5:$BW$192,MATCH($C14,Sheet1!$C$5:$C$192,0),19))*3.4121416)+((INDEX(Sheet1!$C$5:$BW$192,MATCH($C14,Sheet1!$C$5:$C$192,0),32))*99.976))/$AP14</f>
        <v>5.7659211052887249</v>
      </c>
      <c r="Q14" s="71">
        <f t="shared" ref="Q14" si="141">P14</f>
        <v>5.7659211052887249</v>
      </c>
      <c r="R14" s="6">
        <f>(((INDEX(Sheet1!$C$5:$BW$192,MATCH($C14,Sheet1!$C$5:$C$192,0),34))+(INDEX(Sheet1!$C$5:$BW$192,MATCH($C14,Sheet1!$C$5:$C$192,0),35)))*99.976)/$AP14</f>
        <v>0</v>
      </c>
      <c r="S14" s="71">
        <f t="shared" ref="S14" si="142">R14</f>
        <v>0</v>
      </c>
      <c r="T14" s="45">
        <f>(((INDEX(Sheet1!$C$5:$BW$192,MATCH($C14,Sheet1!$C$5:$C$192,0),21))+(INDEX(Sheet1!$C$5:$BW$192,MATCH($C14,Sheet1!$C$5:$C$192,0),22))+(INDEX(Sheet1!$C$5:$BW$192,MATCH($C14,Sheet1!$C$5:$C$192,0),23))+(INDEX(Sheet1!$C$5:$BW$192,MATCH($C14,Sheet1!$C$5:$C$192,0),24)))*3.4121416)/$AP14</f>
        <v>14.645295070689485</v>
      </c>
      <c r="U14" s="71">
        <f t="shared" ref="U14" si="143">T14</f>
        <v>14.645295070689485</v>
      </c>
      <c r="V14" s="6">
        <f>(((INDEX(Sheet1!$C$5:$BW$192,MATCH($C14,Sheet1!$C$5:$C$192,0),15))*3.4121416)+((INDEX(Sheet1!$C$5:$BW$192,MATCH($C14,Sheet1!$C$5:$C$192,0),28))*99.976))/$AP14</f>
        <v>2.0878442150308172</v>
      </c>
      <c r="W14" s="71">
        <f t="shared" ref="W14" si="144">V14</f>
        <v>2.0878442150308172</v>
      </c>
      <c r="X14" s="6">
        <f>(((INDEX(Sheet1!$C$5:$BW$192,MATCH($C14,Sheet1!$C$5:C$192,0),17))*3.4121416)+((INDEX(Sheet1!$C$5:$BW$192,MATCH($C14,Sheet1!$C$5:C$192,0),30))*99.976))/$AP14</f>
        <v>1.5539137121709465</v>
      </c>
      <c r="Y14" s="71">
        <f t="shared" ref="Y14" si="145">X14</f>
        <v>1.5539137121709465</v>
      </c>
      <c r="Z14" s="6">
        <f>(((INDEX(Sheet1!$C$5:$BW$192,MATCH($C14,Sheet1!$C$5:C$192,0),16))*3.4121416)+((INDEX(Sheet1!$C$5:$BW$192,MATCH($C14,Sheet1!$C$5:C$192,0),29))*99.976))/$AP14</f>
        <v>2.4946686125879233E-2</v>
      </c>
      <c r="AA14" s="71">
        <f t="shared" ref="AA14" si="146">Z14</f>
        <v>2.4946686125879233E-2</v>
      </c>
      <c r="AB14" s="6">
        <f>(((INDEX(Sheet1!$C$5:$BW$192,MATCH($C14,Sheet1!$C$5:C$192,0),18))*3.4121416)+((INDEX(Sheet1!$C$5:$BW$192,MATCH($C14,Sheet1!$C$5:C$192,0),31))*99.976))/$AP14</f>
        <v>1.1166779546279602</v>
      </c>
      <c r="AC14" s="71">
        <f t="shared" ref="AC14" si="147">AB14</f>
        <v>1.1166779546279602</v>
      </c>
      <c r="AD14" s="9">
        <f>INDEX(Sheet1!$C$5:$BW$192,MATCH($C14,Sheet1!$C$5:$C$192,0),70)+INDEX(Sheet1!$C$5:$BW$192,MATCH($C14,Sheet1!$C$5:$C$192,0),73)</f>
        <v>2</v>
      </c>
      <c r="AE14" s="71">
        <f t="shared" ref="AE14" si="148">AD14</f>
        <v>2</v>
      </c>
      <c r="AF14" s="9">
        <f>INDEX(Sheet1!$C$5:$BW$192,MATCH($C14,Sheet1!$C$5:$C$192,0),68)+INDEX(Sheet1!$C$5:$BW$192,MATCH($C14,Sheet1!$C$5:$C$192,0),71)</f>
        <v>348.75</v>
      </c>
      <c r="AG14" s="71">
        <f t="shared" ref="AG14" si="149">AF14</f>
        <v>348.75</v>
      </c>
      <c r="AH14" s="47">
        <f>IF($D$13=0,"",(D14-D$13)/D$13)</f>
        <v>8.5968589324858943E-2</v>
      </c>
      <c r="AI14" s="72">
        <f>IF($E$13=0,"",(E14-E$13)/E$13)</f>
        <v>8.5968589324858943E-2</v>
      </c>
      <c r="AJ14" s="48">
        <f>IF($F$13=0,"",(F14-F$13)/F$13)</f>
        <v>0.11834319526627225</v>
      </c>
      <c r="AK14" s="77">
        <f>IF($G$13=0,"",(G14-G$13)/G$13)</f>
        <v>0.11834319526627225</v>
      </c>
      <c r="AL14" s="45" t="str">
        <f t="shared" si="31"/>
        <v>Yes</v>
      </c>
      <c r="AM14" s="45" t="str">
        <f t="shared" si="32"/>
        <v>Yes</v>
      </c>
      <c r="AN14" s="73" t="str">
        <f>IF((AL14=AM14),(IF(AND(AI14&gt;(-0.5%*D$13),AI14&lt;(0.5%*D$13),AE14&lt;=AD14,AG14&lt;=AF14,(COUNTBLANK(D14:AK14)=0)),"Pass","Fail")),IF(COUNTA(D14:AK14)=0,"","Fail"))</f>
        <v>Pass</v>
      </c>
      <c r="AO14" s="78"/>
      <c r="AP14" s="46">
        <f>IF(ISNUMBER(SEARCH("RetlMed",C14)),Sheet3!D$2,IF(ISNUMBER(SEARCH("OffSml",C14)),Sheet3!A$2,IF(ISNUMBER(SEARCH("OffMed",C14)),Sheet3!B$2,IF(ISNUMBER(SEARCH("OffLrg",C14)),Sheet3!C$2,IF(ISNUMBER(SEARCH("RetlStrp",C14)),Sheet3!E$2)))))</f>
        <v>498589</v>
      </c>
      <c r="AQ14" s="14"/>
      <c r="AR14" s="14"/>
      <c r="AS14" s="14"/>
    </row>
    <row r="15" spans="1:45" s="3" customFormat="1" ht="26.25" customHeight="1" x14ac:dyDescent="0.2">
      <c r="A15" s="85"/>
      <c r="B15" s="44" t="str">
        <f t="shared" si="16"/>
        <v>CBECC-Com 2016.3.0</v>
      </c>
      <c r="C15" s="61" t="s">
        <v>122</v>
      </c>
      <c r="D15" s="45">
        <f>INDEX(Sheet1!$C$5:$BW$192,MATCH($C15,Sheet1!$C$5:$C$192,0),59)</f>
        <v>110.383</v>
      </c>
      <c r="E15" s="71">
        <f t="shared" si="0"/>
        <v>110.383</v>
      </c>
      <c r="F15" s="6">
        <f>(INDEX(Sheet1!$C$5:$BW$192,MATCH($C15,Sheet1!$C$5:$C$192,0),20))/$AP15</f>
        <v>3.8508671470890854</v>
      </c>
      <c r="G15" s="71">
        <f t="shared" ref="G15" si="150">F15</f>
        <v>3.8508671470890854</v>
      </c>
      <c r="H15" s="6">
        <f>(INDEX(Sheet1!$C$5:$BW$192,MATCH($C15,Sheet1!$C$5:$C$192,0),33))/$AP15</f>
        <v>5.9178401448888765E-2</v>
      </c>
      <c r="I15" s="71">
        <f t="shared" ref="I15" si="151">H15</f>
        <v>5.9178401448888765E-2</v>
      </c>
      <c r="J15" s="6">
        <f t="shared" si="3"/>
        <v>19.026334548450276</v>
      </c>
      <c r="K15" s="71">
        <f t="shared" ref="K15" si="152">J15</f>
        <v>19.026334548450276</v>
      </c>
      <c r="L15" s="6">
        <f>(((INDEX(Sheet1!$C$5:$BW$192,MATCH($C15,Sheet1!$C$5:$C$192,0),13))*3.4121416)+((INDEX(Sheet1!$C$5:$BW$192,MATCH($C15,Sheet1!$C$5:$C$192,0),26))*99.976))/$AP15</f>
        <v>4.8008287674891355</v>
      </c>
      <c r="M15" s="71">
        <f t="shared" ref="M15" si="153">L15</f>
        <v>4.8008287674891355</v>
      </c>
      <c r="N15" s="6">
        <f>(((INDEX(Sheet1!$C$5:$BW$192,MATCH($C15,Sheet1!$C$5:$C$192,0),14))*3.4121416)+((INDEX(Sheet1!$C$5:$BW$192,MATCH($C15,Sheet1!$C$5:$C$192,0),27))*99.976))/$AP15</f>
        <v>3.4758691643449815</v>
      </c>
      <c r="O15" s="71">
        <f t="shared" ref="O15" si="154">N15</f>
        <v>3.4758691643449815</v>
      </c>
      <c r="P15" s="6">
        <f>(((INDEX(Sheet1!$C$5:$BW$192,MATCH($C15,Sheet1!$C$5:$C$192,0),19))*3.4121416)+((INDEX(Sheet1!$C$5:$BW$192,MATCH($C15,Sheet1!$C$5:$C$192,0),32))*99.976))/$AP15</f>
        <v>5.7659211052887249</v>
      </c>
      <c r="Q15" s="71">
        <f t="shared" ref="Q15" si="155">P15</f>
        <v>5.7659211052887249</v>
      </c>
      <c r="R15" s="6">
        <f>(((INDEX(Sheet1!$C$5:$BW$192,MATCH($C15,Sheet1!$C$5:$C$192,0),34))+(INDEX(Sheet1!$C$5:$BW$192,MATCH($C15,Sheet1!$C$5:$C$192,0),35)))*99.976)/$AP15</f>
        <v>0</v>
      </c>
      <c r="S15" s="71">
        <f t="shared" ref="S15" si="156">R15</f>
        <v>0</v>
      </c>
      <c r="T15" s="45">
        <f>(((INDEX(Sheet1!$C$5:$BW$192,MATCH($C15,Sheet1!$C$5:$C$192,0),21))+(INDEX(Sheet1!$C$5:$BW$192,MATCH($C15,Sheet1!$C$5:$C$192,0),22))+(INDEX(Sheet1!$C$5:$BW$192,MATCH($C15,Sheet1!$C$5:$C$192,0),23))+(INDEX(Sheet1!$C$5:$BW$192,MATCH($C15,Sheet1!$C$5:$C$192,0),24)))*3.4121416)/$AP15</f>
        <v>14.645295070689485</v>
      </c>
      <c r="U15" s="71">
        <f t="shared" ref="U15" si="157">T15</f>
        <v>14.645295070689485</v>
      </c>
      <c r="V15" s="6">
        <f>(((INDEX(Sheet1!$C$5:$BW$192,MATCH($C15,Sheet1!$C$5:$C$192,0),15))*3.4121416)+((INDEX(Sheet1!$C$5:$BW$192,MATCH($C15,Sheet1!$C$5:$C$192,0),28))*99.976))/$AP15</f>
        <v>2.0880632100972947</v>
      </c>
      <c r="W15" s="71">
        <f t="shared" ref="W15" si="158">V15</f>
        <v>2.0880632100972947</v>
      </c>
      <c r="X15" s="6">
        <f>(((INDEX(Sheet1!$C$5:$BW$192,MATCH($C15,Sheet1!$C$5:C$192,0),17))*3.4121416)+((INDEX(Sheet1!$C$5:$BW$192,MATCH($C15,Sheet1!$C$5:C$192,0),30))*99.976))/$AP15</f>
        <v>1.7565662718126551</v>
      </c>
      <c r="Y15" s="71">
        <f t="shared" ref="Y15" si="159">X15</f>
        <v>1.7565662718126551</v>
      </c>
      <c r="Z15" s="6">
        <f>(((INDEX(Sheet1!$C$5:$BW$192,MATCH($C15,Sheet1!$C$5:C$192,0),16))*3.4121416)+((INDEX(Sheet1!$C$5:$BW$192,MATCH($C15,Sheet1!$C$5:C$192,0),29))*99.976))/$AP15</f>
        <v>2.2406069610905976E-2</v>
      </c>
      <c r="AA15" s="71">
        <f t="shared" ref="AA15" si="160">Z15</f>
        <v>2.2406069610905976E-2</v>
      </c>
      <c r="AB15" s="6">
        <f>(((INDEX(Sheet1!$C$5:$BW$192,MATCH($C15,Sheet1!$C$5:C$192,0),18))*3.4121416)+((INDEX(Sheet1!$C$5:$BW$192,MATCH($C15,Sheet1!$C$5:C$192,0),31))*99.976))/$AP15</f>
        <v>1.1166799598065742</v>
      </c>
      <c r="AC15" s="71">
        <f t="shared" ref="AC15" si="161">AB15</f>
        <v>1.1166799598065742</v>
      </c>
      <c r="AD15" s="9">
        <f>INDEX(Sheet1!$C$5:$BW$192,MATCH($C15,Sheet1!$C$5:$C$192,0),70)+INDEX(Sheet1!$C$5:$BW$192,MATCH($C15,Sheet1!$C$5:$C$192,0),73)</f>
        <v>3</v>
      </c>
      <c r="AE15" s="71">
        <f t="shared" ref="AE15" si="162">AD15</f>
        <v>3</v>
      </c>
      <c r="AF15" s="9">
        <f>INDEX(Sheet1!$C$5:$BW$192,MATCH($C15,Sheet1!$C$5:$C$192,0),68)+INDEX(Sheet1!$C$5:$BW$192,MATCH($C15,Sheet1!$C$5:$C$192,0),71)</f>
        <v>323.25</v>
      </c>
      <c r="AG15" s="71">
        <f t="shared" ref="AG15" si="163">AF15</f>
        <v>323.25</v>
      </c>
      <c r="AH15" s="47">
        <f>IF($D$13=0,"",(D15-D$13)/D$13)</f>
        <v>0.10589581337939272</v>
      </c>
      <c r="AI15" s="72">
        <f>IF($E$13=0,"",(E15-E$13)/E$13)</f>
        <v>0.10589581337939272</v>
      </c>
      <c r="AJ15" s="48">
        <f>IF($F$13=0,"",(F15-F$13)/F$13)</f>
        <v>0.13609467455621305</v>
      </c>
      <c r="AK15" s="77">
        <f>IF($G$13=0,"",(G15-G$13)/G$13)</f>
        <v>0.13609467455621305</v>
      </c>
      <c r="AL15" s="45" t="str">
        <f t="shared" ref="AL15" si="164">IF(AND(AH15&gt;0,AI15&gt;0), "Yes", "No")</f>
        <v>Yes</v>
      </c>
      <c r="AM15" s="45" t="str">
        <f t="shared" ref="AM15" si="165">IF(AND(AH15&lt;0,AI15&lt;0), "No", "Yes")</f>
        <v>Yes</v>
      </c>
      <c r="AN15" s="73" t="str">
        <f>IF((AL15=AM15),(IF(AND(AI15&gt;(-0.5%*D$13),AI15&lt;(0.5%*D$13),AE15&lt;=AD15,AG15&lt;=AF15,(COUNTBLANK(D15:AK15)=0)),"Pass","Fail")),IF(COUNTA(D15:AK15)=0,"","Fail"))</f>
        <v>Pass</v>
      </c>
      <c r="AO15" s="78"/>
      <c r="AP15" s="46">
        <f>IF(ISNUMBER(SEARCH("RetlMed",C15)),Sheet3!D$2,IF(ISNUMBER(SEARCH("OffSml",C15)),Sheet3!A$2,IF(ISNUMBER(SEARCH("OffMed",C15)),Sheet3!B$2,IF(ISNUMBER(SEARCH("OffLrg",C15)),Sheet3!C$2,IF(ISNUMBER(SEARCH("RetlStrp",C15)),Sheet3!E$2)))))</f>
        <v>498589</v>
      </c>
      <c r="AQ15" s="14"/>
      <c r="AR15" s="14"/>
      <c r="AS15" s="14"/>
    </row>
    <row r="16" spans="1:45" s="3" customFormat="1" ht="26.25" customHeight="1" x14ac:dyDescent="0.2">
      <c r="A16" s="85"/>
      <c r="B16" s="44" t="str">
        <f t="shared" si="16"/>
        <v>CBECC-Com 2016.3.0</v>
      </c>
      <c r="C16" s="60" t="s">
        <v>120</v>
      </c>
      <c r="D16" s="51">
        <f>INDEX(Sheet1!$C$5:$BW$192,MATCH($C16,Sheet1!$C$5:$C$192,0),59)</f>
        <v>91.496499999999997</v>
      </c>
      <c r="E16" s="71">
        <f t="shared" si="0"/>
        <v>91.496499999999997</v>
      </c>
      <c r="F16" s="51">
        <f>(INDEX(Sheet1!$C$5:$BW$192,MATCH($C16,Sheet1!$C$5:$C$192,0),20))/$AP16</f>
        <v>3.4697917523250612</v>
      </c>
      <c r="G16" s="71">
        <f t="shared" ref="G16" si="166">F16</f>
        <v>3.4697917523250612</v>
      </c>
      <c r="H16" s="51">
        <f>(INDEX(Sheet1!$C$5:$BW$192,MATCH($C16,Sheet1!$C$5:$C$192,0),33))/$AP16</f>
        <v>4.4631951366756989E-2</v>
      </c>
      <c r="I16" s="71">
        <f t="shared" ref="I16" si="167">H16</f>
        <v>4.4631951366756989E-2</v>
      </c>
      <c r="J16" s="51">
        <f t="shared" si="3"/>
        <v>16.318257825140819</v>
      </c>
      <c r="K16" s="71">
        <f t="shared" ref="K16" si="168">J16</f>
        <v>16.318257825140819</v>
      </c>
      <c r="L16" s="51">
        <f>(((INDEX(Sheet1!$C$5:$BW$192,MATCH($C16,Sheet1!$C$5:$C$192,0),13))*3.4121416)+((INDEX(Sheet1!$C$5:$BW$192,MATCH($C16,Sheet1!$C$5:$C$192,0),26))*99.976))/$AP16</f>
        <v>3.3461828993805449</v>
      </c>
      <c r="M16" s="71">
        <f t="shared" ref="M16" si="169">L16</f>
        <v>3.3461828993805449</v>
      </c>
      <c r="N16" s="51">
        <f>(((INDEX(Sheet1!$C$5:$BW$192,MATCH($C16,Sheet1!$C$5:$C$192,0),14))*3.4121416)+((INDEX(Sheet1!$C$5:$BW$192,MATCH($C16,Sheet1!$C$5:$C$192,0),27))*99.976))/$AP16</f>
        <v>2.6535563769132495</v>
      </c>
      <c r="O16" s="71">
        <f t="shared" ref="O16" si="170">N16</f>
        <v>2.6535563769132495</v>
      </c>
      <c r="P16" s="51">
        <f>(((INDEX(Sheet1!$C$5:$BW$192,MATCH($C16,Sheet1!$C$5:$C$192,0),19))*3.4121416)+((INDEX(Sheet1!$C$5:$BW$192,MATCH($C16,Sheet1!$C$5:$C$192,0),32))*99.976))/$AP16</f>
        <v>5.7659211052887249</v>
      </c>
      <c r="Q16" s="71">
        <f t="shared" ref="Q16" si="171">P16</f>
        <v>5.7659211052887249</v>
      </c>
      <c r="R16" s="51">
        <f>(((INDEX(Sheet1!$C$5:$BW$192,MATCH($C16,Sheet1!$C$5:$C$192,0),34))+(INDEX(Sheet1!$C$5:$BW$192,MATCH($C16,Sheet1!$C$5:$C$192,0),35)))*99.976)/$AP16</f>
        <v>0</v>
      </c>
      <c r="S16" s="71">
        <f t="shared" ref="S16" si="172">R16</f>
        <v>0</v>
      </c>
      <c r="T16" s="51">
        <f>(((INDEX(Sheet1!$C$5:$BW$192,MATCH($C16,Sheet1!$C$5:$C$192,0),21))+(INDEX(Sheet1!$C$5:$BW$192,MATCH($C16,Sheet1!$C$5:$C$192,0),22))+(INDEX(Sheet1!$C$5:$BW$192,MATCH($C16,Sheet1!$C$5:$C$192,0),23))+(INDEX(Sheet1!$C$5:$BW$192,MATCH($C16,Sheet1!$C$5:$C$192,0),24)))*3.4121416)/$AP16</f>
        <v>14.645295070689485</v>
      </c>
      <c r="U16" s="71">
        <f t="shared" ref="U16" si="173">T16</f>
        <v>14.645295070689485</v>
      </c>
      <c r="V16" s="51">
        <f>(((INDEX(Sheet1!$C$5:$BW$192,MATCH($C16,Sheet1!$C$5:$C$192,0),15))*3.4121416)+((INDEX(Sheet1!$C$5:$BW$192,MATCH($C16,Sheet1!$C$5:$C$192,0),28))*99.976))/$AP16</f>
        <v>1.7194260772572199</v>
      </c>
      <c r="W16" s="71">
        <f t="shared" ref="W16" si="174">V16</f>
        <v>1.7194260772572199</v>
      </c>
      <c r="X16" s="51">
        <f>(((INDEX(Sheet1!$C$5:$BW$192,MATCH($C16,Sheet1!$C$5:C$192,0),17))*3.4121416)+((INDEX(Sheet1!$C$5:$BW$192,MATCH($C16,Sheet1!$C$5:C$192,0),30))*99.976))/$AP16</f>
        <v>1.7006267195192835</v>
      </c>
      <c r="Y16" s="71">
        <f t="shared" ref="Y16" si="175">X16</f>
        <v>1.7006267195192835</v>
      </c>
      <c r="Z16" s="51">
        <f>(((INDEX(Sheet1!$C$5:$BW$192,MATCH($C16,Sheet1!$C$5:C$192,0),16))*3.4121416)+((INDEX(Sheet1!$C$5:$BW$192,MATCH($C16,Sheet1!$C$5:C$192,0),29))*99.976))/$AP16</f>
        <v>1.5864686975220071E-2</v>
      </c>
      <c r="AA16" s="71">
        <f t="shared" ref="AA16" si="176">Z16</f>
        <v>1.5864686975220071E-2</v>
      </c>
      <c r="AB16" s="51">
        <f>(((INDEX(Sheet1!$C$5:$BW$192,MATCH($C16,Sheet1!$C$5:C$192,0),18))*3.4121416)+((INDEX(Sheet1!$C$5:$BW$192,MATCH($C16,Sheet1!$C$5:C$192,0),31))*99.976))/$AP16</f>
        <v>1.1166799598065742</v>
      </c>
      <c r="AC16" s="71">
        <f t="shared" ref="AC16" si="177">AB16</f>
        <v>1.1166799598065742</v>
      </c>
      <c r="AD16" s="52">
        <f>INDEX(Sheet1!$C$5:$BW$192,MATCH($C16,Sheet1!$C$5:$C$192,0),70)+INDEX(Sheet1!$C$5:$BW$192,MATCH($C16,Sheet1!$C$5:$C$192,0),73)</f>
        <v>0</v>
      </c>
      <c r="AE16" s="71">
        <f t="shared" ref="AE16" si="178">AD16</f>
        <v>0</v>
      </c>
      <c r="AF16" s="52">
        <f>INDEX(Sheet1!$C$5:$BW$192,MATCH($C16,Sheet1!$C$5:$C$192,0),68)+INDEX(Sheet1!$C$5:$BW$192,MATCH($C16,Sheet1!$C$5:$C$192,0),71)</f>
        <v>0</v>
      </c>
      <c r="AG16" s="71">
        <f t="shared" ref="AG16" si="179">AF16</f>
        <v>0</v>
      </c>
      <c r="AH16" s="53"/>
      <c r="AI16" s="51"/>
      <c r="AJ16" s="53"/>
      <c r="AK16" s="51"/>
      <c r="AL16" s="51"/>
      <c r="AM16" s="51"/>
      <c r="AN16" s="74"/>
      <c r="AO16" s="78"/>
      <c r="AP16" s="46">
        <f>IF(ISNUMBER(SEARCH("RetlMed",C16)),Sheet3!D$2,IF(ISNUMBER(SEARCH("OffSml",C16)),Sheet3!A$2,IF(ISNUMBER(SEARCH("OffMed",C16)),Sheet3!B$2,IF(ISNUMBER(SEARCH("OffLrg",C16)),Sheet3!C$2,IF(ISNUMBER(SEARCH("RetlStrp",C16)),Sheet3!E$2)))))</f>
        <v>498589</v>
      </c>
      <c r="AQ16" s="14"/>
      <c r="AR16" s="14"/>
      <c r="AS16" s="14"/>
    </row>
    <row r="17" spans="1:45" s="3" customFormat="1" ht="26.25" customHeight="1" x14ac:dyDescent="0.2">
      <c r="A17" s="85"/>
      <c r="B17" s="44" t="str">
        <f t="shared" si="16"/>
        <v>CBECC-Com 2016.3.0</v>
      </c>
      <c r="C17" s="61" t="s">
        <v>123</v>
      </c>
      <c r="D17" s="45">
        <f>INDEX(Sheet1!$C$5:$BW$192,MATCH($C17,Sheet1!$C$5:$C$192,0),59)</f>
        <v>91.4923</v>
      </c>
      <c r="E17" s="71">
        <f t="shared" si="0"/>
        <v>91.4923</v>
      </c>
      <c r="F17" s="6">
        <f>(INDEX(Sheet1!$C$5:$BW$192,MATCH($C17,Sheet1!$C$5:$C$192,0),20))/$AP17</f>
        <v>3.4697917523250612</v>
      </c>
      <c r="G17" s="71">
        <f t="shared" ref="G17" si="180">F17</f>
        <v>3.4697917523250612</v>
      </c>
      <c r="H17" s="6">
        <f>(INDEX(Sheet1!$C$5:$BW$192,MATCH($C17,Sheet1!$C$5:$C$192,0),33))/$AP17</f>
        <v>4.4594044393277826E-2</v>
      </c>
      <c r="I17" s="71">
        <f t="shared" ref="I17" si="181">H17</f>
        <v>4.4594044393277826E-2</v>
      </c>
      <c r="J17" s="6">
        <f t="shared" si="3"/>
        <v>16.313986570063019</v>
      </c>
      <c r="K17" s="71">
        <f t="shared" ref="K17" si="182">J17</f>
        <v>16.313986570063019</v>
      </c>
      <c r="L17" s="6">
        <f>(((INDEX(Sheet1!$C$5:$BW$192,MATCH($C17,Sheet1!$C$5:$C$192,0),13))*3.4121416)+((INDEX(Sheet1!$C$5:$BW$192,MATCH($C17,Sheet1!$C$5:$C$192,0),26))*99.976))/$AP17</f>
        <v>3.3423922700377053</v>
      </c>
      <c r="M17" s="71">
        <f t="shared" ref="M17" si="183">L17</f>
        <v>3.3423922700377053</v>
      </c>
      <c r="N17" s="6">
        <f>(((INDEX(Sheet1!$C$5:$BW$192,MATCH($C17,Sheet1!$C$5:$C$192,0),14))*3.4121416)+((INDEX(Sheet1!$C$5:$BW$192,MATCH($C17,Sheet1!$C$5:$C$192,0),27))*99.976))/$AP17</f>
        <v>2.6529267660971261</v>
      </c>
      <c r="O17" s="71">
        <f t="shared" ref="O17" si="184">N17</f>
        <v>2.6529267660971261</v>
      </c>
      <c r="P17" s="6">
        <f>(((INDEX(Sheet1!$C$5:$BW$192,MATCH($C17,Sheet1!$C$5:$C$192,0),19))*3.4121416)+((INDEX(Sheet1!$C$5:$BW$192,MATCH($C17,Sheet1!$C$5:$C$192,0),32))*99.976))/$AP17</f>
        <v>5.7659211052887249</v>
      </c>
      <c r="Q17" s="71">
        <f t="shared" ref="Q17" si="185">P17</f>
        <v>5.7659211052887249</v>
      </c>
      <c r="R17" s="6">
        <f>(((INDEX(Sheet1!$C$5:$BW$192,MATCH($C17,Sheet1!$C$5:$C$192,0),34))+(INDEX(Sheet1!$C$5:$BW$192,MATCH($C17,Sheet1!$C$5:$C$192,0),35)))*99.976)/$AP17</f>
        <v>0</v>
      </c>
      <c r="S17" s="71">
        <f t="shared" ref="S17" si="186">R17</f>
        <v>0</v>
      </c>
      <c r="T17" s="45">
        <f>(((INDEX(Sheet1!$C$5:$BW$192,MATCH($C17,Sheet1!$C$5:$C$192,0),21))+(INDEX(Sheet1!$C$5:$BW$192,MATCH($C17,Sheet1!$C$5:$C$192,0),22))+(INDEX(Sheet1!$C$5:$BW$192,MATCH($C17,Sheet1!$C$5:$C$192,0),23))+(INDEX(Sheet1!$C$5:$BW$192,MATCH($C17,Sheet1!$C$5:$C$192,0),24)))*3.4121416)/$AP17</f>
        <v>14.645295070689485</v>
      </c>
      <c r="U17" s="71">
        <f t="shared" ref="U17" si="187">T17</f>
        <v>14.645295070689485</v>
      </c>
      <c r="V17" s="6">
        <f>(((INDEX(Sheet1!$C$5:$BW$192,MATCH($C17,Sheet1!$C$5:$C$192,0),15))*3.4121416)+((INDEX(Sheet1!$C$5:$BW$192,MATCH($C17,Sheet1!$C$5:$C$192,0),28))*99.976))/$AP17</f>
        <v>1.7197819442402458</v>
      </c>
      <c r="W17" s="71">
        <f t="shared" ref="W17" si="188">V17</f>
        <v>1.7197819442402458</v>
      </c>
      <c r="X17" s="6">
        <f>(((INDEX(Sheet1!$C$5:$BW$192,MATCH($C17,Sheet1!$C$5:C$192,0),17))*3.4121416)+((INDEX(Sheet1!$C$5:$BW$192,MATCH($C17,Sheet1!$C$5:C$192,0),30))*99.976))/$AP17</f>
        <v>1.7004214116444607</v>
      </c>
      <c r="Y17" s="71">
        <f t="shared" ref="Y17" si="189">X17</f>
        <v>1.7004214116444607</v>
      </c>
      <c r="Z17" s="6">
        <f>(((INDEX(Sheet1!$C$5:$BW$192,MATCH($C17,Sheet1!$C$5:C$192,0),16))*3.4121416)+((INDEX(Sheet1!$C$5:$BW$192,MATCH($C17,Sheet1!$C$5:C$192,0),29))*99.976))/$AP17</f>
        <v>1.5863112948179763E-2</v>
      </c>
      <c r="AA17" s="71">
        <f t="shared" ref="AA17" si="190">Z17</f>
        <v>1.5863112948179763E-2</v>
      </c>
      <c r="AB17" s="6">
        <f>(((INDEX(Sheet1!$C$5:$BW$192,MATCH($C17,Sheet1!$C$5:C$192,0),18))*3.4121416)+((INDEX(Sheet1!$C$5:$BW$192,MATCH($C17,Sheet1!$C$5:C$192,0),31))*99.976))/$AP17</f>
        <v>1.1166799598065742</v>
      </c>
      <c r="AC17" s="71">
        <f t="shared" ref="AC17" si="191">AB17</f>
        <v>1.1166799598065742</v>
      </c>
      <c r="AD17" s="9">
        <f>INDEX(Sheet1!$C$5:$BW$192,MATCH($C17,Sheet1!$C$5:$C$192,0),70)+INDEX(Sheet1!$C$5:$BW$192,MATCH($C17,Sheet1!$C$5:$C$192,0),73)</f>
        <v>0</v>
      </c>
      <c r="AE17" s="71">
        <f t="shared" ref="AE17" si="192">AD17</f>
        <v>0</v>
      </c>
      <c r="AF17" s="9">
        <f>INDEX(Sheet1!$C$5:$BW$192,MATCH($C17,Sheet1!$C$5:$C$192,0),68)+INDEX(Sheet1!$C$5:$BW$192,MATCH($C17,Sheet1!$C$5:$C$192,0),71)</f>
        <v>0</v>
      </c>
      <c r="AG17" s="71">
        <f t="shared" ref="AG17" si="193">AF17</f>
        <v>0</v>
      </c>
      <c r="AH17" s="47">
        <f>IF($D$16=0,"",(D17-D$16)/D$16)</f>
        <v>-4.5903395211809382E-5</v>
      </c>
      <c r="AI17" s="72">
        <f>IF($E$16=0,"",(E17-E$16)/E$16)</f>
        <v>-4.5903395211809382E-5</v>
      </c>
      <c r="AJ17" s="47">
        <f>IF($F$16=0,"",(F17-F$16)/F$16)</f>
        <v>0</v>
      </c>
      <c r="AK17" s="77">
        <f>IF($G$16=0,"",(G17-G$16)/G$16)</f>
        <v>0</v>
      </c>
      <c r="AL17" s="45" t="str">
        <f t="shared" si="31"/>
        <v>No</v>
      </c>
      <c r="AM17" s="45" t="str">
        <f t="shared" si="32"/>
        <v>No</v>
      </c>
      <c r="AN17" s="73" t="str">
        <f t="shared" ref="AN17:AN20" si="194">IF((AL17=AM17),(IF(AND(AI17&gt;(-0.5%*D$13),AI17&lt;(0.5%*D$13),AE17&lt;=AD17,AG17&lt;=AF17,(COUNTBLANK(D17:AK17)=0)),"Pass","Fail")),IF(COUNTA(D17:AK17)=0,"","Fail"))</f>
        <v>Pass</v>
      </c>
      <c r="AO17" s="78"/>
      <c r="AP17" s="46">
        <f>IF(ISNUMBER(SEARCH("RetlMed",C17)),Sheet3!D$2,IF(ISNUMBER(SEARCH("OffSml",C17)),Sheet3!A$2,IF(ISNUMBER(SEARCH("OffMed",C17)),Sheet3!B$2,IF(ISNUMBER(SEARCH("OffLrg",C17)),Sheet3!C$2,IF(ISNUMBER(SEARCH("RetlStrp",C17)),Sheet3!E$2)))))</f>
        <v>498589</v>
      </c>
      <c r="AQ17" s="14"/>
      <c r="AR17" s="14"/>
      <c r="AS17" s="14"/>
    </row>
    <row r="18" spans="1:45" s="4" customFormat="1" ht="25.5" customHeight="1" x14ac:dyDescent="0.2">
      <c r="A18" s="85"/>
      <c r="B18" s="44" t="str">
        <f t="shared" si="16"/>
        <v>CBECC-Com 2016.3.0</v>
      </c>
      <c r="C18" s="62" t="s">
        <v>124</v>
      </c>
      <c r="D18" s="45">
        <f>INDEX(Sheet1!$C$5:$BW$192,MATCH($C18,Sheet1!$C$5:$C$192,0),59)</f>
        <v>91.591700000000003</v>
      </c>
      <c r="E18" s="71">
        <f t="shared" si="0"/>
        <v>91.591700000000003</v>
      </c>
      <c r="F18" s="6">
        <f>(INDEX(Sheet1!$C$5:$BW$192,MATCH($C18,Sheet1!$C$5:$C$192,0),20))/$AP18</f>
        <v>3.4898483520494836</v>
      </c>
      <c r="G18" s="71">
        <f t="shared" ref="G18" si="195">F18</f>
        <v>3.4898483520494836</v>
      </c>
      <c r="H18" s="6">
        <f>(INDEX(Sheet1!$C$5:$BW$192,MATCH($C18,Sheet1!$C$5:$C$192,0),33))/$AP18</f>
        <v>4.3363973132179011E-2</v>
      </c>
      <c r="I18" s="71">
        <f t="shared" ref="I18" si="196">H18</f>
        <v>4.3363973132179011E-2</v>
      </c>
      <c r="J18" s="6">
        <f t="shared" si="3"/>
        <v>16.221231769942936</v>
      </c>
      <c r="K18" s="71">
        <f t="shared" ref="K18" si="197">J18</f>
        <v>16.221231769942936</v>
      </c>
      <c r="L18" s="6">
        <f>(((INDEX(Sheet1!$C$5:$BW$192,MATCH($C18,Sheet1!$C$5:$C$192,0),13))*3.4121416)+((INDEX(Sheet1!$C$5:$BW$192,MATCH($C18,Sheet1!$C$5:$C$192,0),26))*99.976))/$AP18</f>
        <v>3.2194074114768791</v>
      </c>
      <c r="M18" s="71">
        <f t="shared" ref="M18" si="198">L18</f>
        <v>3.2194074114768791</v>
      </c>
      <c r="N18" s="6">
        <f>(((INDEX(Sheet1!$C$5:$BW$192,MATCH($C18,Sheet1!$C$5:$C$192,0),14))*3.4121416)+((INDEX(Sheet1!$C$5:$BW$192,MATCH($C18,Sheet1!$C$5:$C$192,0),27))*99.976))/$AP18</f>
        <v>2.6673735968888201</v>
      </c>
      <c r="O18" s="71">
        <f t="shared" ref="O18" si="199">N18</f>
        <v>2.6673735968888201</v>
      </c>
      <c r="P18" s="6">
        <f>(((INDEX(Sheet1!$C$5:$BW$192,MATCH($C18,Sheet1!$C$5:$C$192,0),19))*3.4121416)+((INDEX(Sheet1!$C$5:$BW$192,MATCH($C18,Sheet1!$C$5:$C$192,0),32))*99.976))/$AP18</f>
        <v>5.7659211052887249</v>
      </c>
      <c r="Q18" s="71">
        <f t="shared" ref="Q18" si="200">P18</f>
        <v>5.7659211052887249</v>
      </c>
      <c r="R18" s="6">
        <f>(((INDEX(Sheet1!$C$5:$BW$192,MATCH($C18,Sheet1!$C$5:$C$192,0),34))+(INDEX(Sheet1!$C$5:$BW$192,MATCH($C18,Sheet1!$C$5:$C$192,0),35)))*99.976)/$AP18</f>
        <v>0</v>
      </c>
      <c r="S18" s="71">
        <f t="shared" ref="S18" si="201">R18</f>
        <v>0</v>
      </c>
      <c r="T18" s="45">
        <f>(((INDEX(Sheet1!$C$5:$BW$192,MATCH($C18,Sheet1!$C$5:$C$192,0),21))+(INDEX(Sheet1!$C$5:$BW$192,MATCH($C18,Sheet1!$C$5:$C$192,0),22))+(INDEX(Sheet1!$C$5:$BW$192,MATCH($C18,Sheet1!$C$5:$C$192,0),23))+(INDEX(Sheet1!$C$5:$BW$192,MATCH($C18,Sheet1!$C$5:$C$192,0),24)))*3.4121416)/$AP18</f>
        <v>14.645295070689485</v>
      </c>
      <c r="U18" s="71">
        <f t="shared" ref="U18" si="202">T18</f>
        <v>14.645295070689485</v>
      </c>
      <c r="V18" s="6">
        <f>(((INDEX(Sheet1!$C$5:$BW$192,MATCH($C18,Sheet1!$C$5:$C$192,0),15))*3.4121416)+((INDEX(Sheet1!$C$5:$BW$192,MATCH($C18,Sheet1!$C$5:$C$192,0),28))*99.976))/$AP18</f>
        <v>1.7394162206691284</v>
      </c>
      <c r="W18" s="71">
        <f t="shared" ref="W18" si="203">V18</f>
        <v>1.7394162206691284</v>
      </c>
      <c r="X18" s="6">
        <f>(((INDEX(Sheet1!$C$5:$BW$192,MATCH($C18,Sheet1!$C$5:C$192,0),17))*3.4121416)+((INDEX(Sheet1!$C$5:$BW$192,MATCH($C18,Sheet1!$C$5:C$192,0),30))*99.976))/$AP18</f>
        <v>1.6963631593187978</v>
      </c>
      <c r="Y18" s="71">
        <f t="shared" ref="Y18" si="204">X18</f>
        <v>1.6963631593187978</v>
      </c>
      <c r="Z18" s="6">
        <f>(((INDEX(Sheet1!$C$5:$BW$192,MATCH($C18,Sheet1!$C$5:C$192,0),16))*3.4121416)+((INDEX(Sheet1!$C$5:$BW$192,MATCH($C18,Sheet1!$C$5:C$192,0),29))*99.976))/$AP18</f>
        <v>1.6072321672624144E-2</v>
      </c>
      <c r="AA18" s="71">
        <f t="shared" ref="AA18" si="205">Z18</f>
        <v>1.6072321672624144E-2</v>
      </c>
      <c r="AB18" s="6">
        <f>(((INDEX(Sheet1!$C$5:$BW$192,MATCH($C18,Sheet1!$C$5:C$192,0),18))*3.4121416)+((INDEX(Sheet1!$C$5:$BW$192,MATCH($C18,Sheet1!$C$5:C$192,0),31))*99.976))/$AP18</f>
        <v>1.1166779546279602</v>
      </c>
      <c r="AC18" s="71">
        <f t="shared" ref="AC18" si="206">AB18</f>
        <v>1.1166779546279602</v>
      </c>
      <c r="AD18" s="9">
        <f>INDEX(Sheet1!$C$5:$BW$192,MATCH($C18,Sheet1!$C$5:$C$192,0),70)+INDEX(Sheet1!$C$5:$BW$192,MATCH($C18,Sheet1!$C$5:$C$192,0),73)</f>
        <v>0</v>
      </c>
      <c r="AE18" s="71">
        <f t="shared" ref="AE18" si="207">AD18</f>
        <v>0</v>
      </c>
      <c r="AF18" s="9">
        <f>INDEX(Sheet1!$C$5:$BW$192,MATCH($C18,Sheet1!$C$5:$C$192,0),68)+INDEX(Sheet1!$C$5:$BW$192,MATCH($C18,Sheet1!$C$5:$C$192,0),71)</f>
        <v>0</v>
      </c>
      <c r="AG18" s="71">
        <f t="shared" ref="AG18" si="208">AF18</f>
        <v>0</v>
      </c>
      <c r="AH18" s="47">
        <f t="shared" ref="AH18:AH20" si="209">IF($D$16=0,"",(D18-D$16)/D$16)</f>
        <v>1.0404769581350709E-3</v>
      </c>
      <c r="AI18" s="72">
        <f t="shared" ref="AI18:AI20" si="210">IF($E$16=0,"",(E18-E$16)/E$16)</f>
        <v>1.0404769581350709E-3</v>
      </c>
      <c r="AJ18" s="47">
        <f t="shared" ref="AJ18:AJ20" si="211">IF($F$16=0,"",(F18-F$16)/F$16)</f>
        <v>5.7803468208092778E-3</v>
      </c>
      <c r="AK18" s="77">
        <f t="shared" ref="AK18:AK20" si="212">IF($G$16=0,"",(G18-G$16)/G$16)</f>
        <v>5.7803468208092778E-3</v>
      </c>
      <c r="AL18" s="45" t="str">
        <f t="shared" ref="AL18:AL20" si="213">IF(AND(AH18&gt;0,AI18&gt;0), "Yes", "No")</f>
        <v>Yes</v>
      </c>
      <c r="AM18" s="45" t="str">
        <f t="shared" ref="AM18:AM20" si="214">IF(AND(AH18&lt;0,AI18&lt;0), "No", "Yes")</f>
        <v>Yes</v>
      </c>
      <c r="AN18" s="73" t="str">
        <f t="shared" si="194"/>
        <v>Pass</v>
      </c>
      <c r="AO18" s="80"/>
      <c r="AP18" s="37">
        <f>IF(ISNUMBER(SEARCH("RetlMed",C18)),Sheet3!D$2,IF(ISNUMBER(SEARCH("OffSml",C18)),Sheet3!A$2,IF(ISNUMBER(SEARCH("OffMed",C18)),Sheet3!B$2,IF(ISNUMBER(SEARCH("OffLrg",C18)),Sheet3!C$2,IF(ISNUMBER(SEARCH("RetlStrp",C18)),Sheet3!E$2)))))</f>
        <v>498589</v>
      </c>
      <c r="AQ18" s="17"/>
      <c r="AR18" s="17"/>
      <c r="AS18" s="13"/>
    </row>
    <row r="19" spans="1:45" s="7" customFormat="1" ht="25.5" customHeight="1" x14ac:dyDescent="0.2">
      <c r="A19" s="85" t="s">
        <v>113</v>
      </c>
      <c r="B19" s="44" t="str">
        <f t="shared" si="16"/>
        <v>CBECC-Com 2016.3.0</v>
      </c>
      <c r="C19" s="62" t="s">
        <v>125</v>
      </c>
      <c r="D19" s="45">
        <f>INDEX(Sheet1!$C$5:$BW$192,MATCH($C19,Sheet1!$C$5:$C$192,0),59)</f>
        <v>91.723200000000006</v>
      </c>
      <c r="E19" s="71">
        <f t="shared" si="0"/>
        <v>91.723200000000006</v>
      </c>
      <c r="F19" s="6">
        <f>(INDEX(Sheet1!$C$5:$BW$192,MATCH($C19,Sheet1!$C$5:$C$192,0),20))/$AP19</f>
        <v>3.4898483520494836</v>
      </c>
      <c r="G19" s="71">
        <f t="shared" ref="G19" si="215">F19</f>
        <v>3.4898483520494836</v>
      </c>
      <c r="H19" s="6">
        <f>(INDEX(Sheet1!$C$5:$BW$192,MATCH($C19,Sheet1!$C$5:$C$192,0),33))/$AP19</f>
        <v>4.5875059417676681E-2</v>
      </c>
      <c r="I19" s="71">
        <f t="shared" ref="I19" si="216">H19</f>
        <v>4.5875059417676681E-2</v>
      </c>
      <c r="J19" s="6">
        <f t="shared" si="3"/>
        <v>16.463781693490695</v>
      </c>
      <c r="K19" s="71">
        <f t="shared" ref="K19" si="217">J19</f>
        <v>16.463781693490695</v>
      </c>
      <c r="L19" s="6">
        <f>(((INDEX(Sheet1!$C$5:$BW$192,MATCH($C19,Sheet1!$C$5:$C$192,0),13))*3.4121416)+((INDEX(Sheet1!$C$5:$BW$192,MATCH($C19,Sheet1!$C$5:$C$192,0),26))*99.976))/$AP19</f>
        <v>3.4704914632576682</v>
      </c>
      <c r="M19" s="71">
        <f t="shared" ref="M19" si="218">L19</f>
        <v>3.4704914632576682</v>
      </c>
      <c r="N19" s="6">
        <f>(((INDEX(Sheet1!$C$5:$BW$192,MATCH($C19,Sheet1!$C$5:$C$192,0),14))*3.4121416)+((INDEX(Sheet1!$C$5:$BW$192,MATCH($C19,Sheet1!$C$5:$C$192,0),27))*99.976))/$AP19</f>
        <v>2.6727458196133487</v>
      </c>
      <c r="O19" s="71">
        <f t="shared" ref="O19" si="219">N19</f>
        <v>2.6727458196133487</v>
      </c>
      <c r="P19" s="6">
        <f>(((INDEX(Sheet1!$C$5:$BW$192,MATCH($C19,Sheet1!$C$5:$C$192,0),19))*3.4121416)+((INDEX(Sheet1!$C$5:$BW$192,MATCH($C19,Sheet1!$C$5:$C$192,0),32))*99.976))/$AP19</f>
        <v>5.7659211052887249</v>
      </c>
      <c r="Q19" s="71">
        <f t="shared" ref="Q19" si="220">P19</f>
        <v>5.7659211052887249</v>
      </c>
      <c r="R19" s="6">
        <f>(((INDEX(Sheet1!$C$5:$BW$192,MATCH($C19,Sheet1!$C$5:$C$192,0),34))+(INDEX(Sheet1!$C$5:$BW$192,MATCH($C19,Sheet1!$C$5:$C$192,0),35)))*99.976)/$AP19</f>
        <v>0</v>
      </c>
      <c r="S19" s="71">
        <f t="shared" ref="S19" si="221">R19</f>
        <v>0</v>
      </c>
      <c r="T19" s="45">
        <f>(((INDEX(Sheet1!$C$5:$BW$192,MATCH($C19,Sheet1!$C$5:$C$192,0),21))+(INDEX(Sheet1!$C$5:$BW$192,MATCH($C19,Sheet1!$C$5:$C$192,0),22))+(INDEX(Sheet1!$C$5:$BW$192,MATCH($C19,Sheet1!$C$5:$C$192,0),23))+(INDEX(Sheet1!$C$5:$BW$192,MATCH($C19,Sheet1!$C$5:$C$192,0),24)))*3.4121416)/$AP19</f>
        <v>14.645295070689485</v>
      </c>
      <c r="U19" s="71">
        <f t="shared" ref="U19" si="222">T19</f>
        <v>14.645295070689485</v>
      </c>
      <c r="V19" s="6">
        <f>(((INDEX(Sheet1!$C$5:$BW$192,MATCH($C19,Sheet1!$C$5:$C$192,0),15))*3.4121416)+((INDEX(Sheet1!$C$5:$BW$192,MATCH($C19,Sheet1!$C$5:$C$192,0),28))*99.976))/$AP19</f>
        <v>1.7122266144467686</v>
      </c>
      <c r="W19" s="71">
        <f t="shared" ref="W19" si="223">V19</f>
        <v>1.7122266144467686</v>
      </c>
      <c r="X19" s="6">
        <f>(((INDEX(Sheet1!$C$5:$BW$192,MATCH($C19,Sheet1!$C$5:C$192,0),17))*3.4121416)+((INDEX(Sheet1!$C$5:$BW$192,MATCH($C19,Sheet1!$C$5:C$192,0),30))*99.976))/$AP19</f>
        <v>1.7097150147781039</v>
      </c>
      <c r="Y19" s="71">
        <f t="shared" ref="Y19" si="224">X19</f>
        <v>1.7097150147781039</v>
      </c>
      <c r="Z19" s="6">
        <f>(((INDEX(Sheet1!$C$5:$BW$192,MATCH($C19,Sheet1!$C$5:C$192,0),16))*3.4121416)+((INDEX(Sheet1!$C$5:$BW$192,MATCH($C19,Sheet1!$C$5:C$192,0),29))*99.976))/$AP19</f>
        <v>1.5999711120895165E-2</v>
      </c>
      <c r="AA19" s="71">
        <f t="shared" ref="AA19" si="225">Z19</f>
        <v>1.5999711120895165E-2</v>
      </c>
      <c r="AB19" s="6">
        <f>(((INDEX(Sheet1!$C$5:$BW$192,MATCH($C19,Sheet1!$C$5:C$192,0),18))*3.4121416)+((INDEX(Sheet1!$C$5:$BW$192,MATCH($C19,Sheet1!$C$5:C$192,0),31))*99.976))/$AP19</f>
        <v>1.1166819649851882</v>
      </c>
      <c r="AC19" s="71">
        <f t="shared" ref="AC19" si="226">AB19</f>
        <v>1.1166819649851882</v>
      </c>
      <c r="AD19" s="9">
        <f>INDEX(Sheet1!$C$5:$BW$192,MATCH($C19,Sheet1!$C$5:$C$192,0),70)+INDEX(Sheet1!$C$5:$BW$192,MATCH($C19,Sheet1!$C$5:$C$192,0),73)</f>
        <v>0</v>
      </c>
      <c r="AE19" s="71">
        <f t="shared" ref="AE19" si="227">AD19</f>
        <v>0</v>
      </c>
      <c r="AF19" s="9">
        <f>INDEX(Sheet1!$C$5:$BW$192,MATCH($C19,Sheet1!$C$5:$C$192,0),68)+INDEX(Sheet1!$C$5:$BW$192,MATCH($C19,Sheet1!$C$5:$C$192,0),71)</f>
        <v>1</v>
      </c>
      <c r="AG19" s="71">
        <f t="shared" ref="AG19" si="228">AF19</f>
        <v>1</v>
      </c>
      <c r="AH19" s="47">
        <f t="shared" si="209"/>
        <v>2.4776904034581448E-3</v>
      </c>
      <c r="AI19" s="72">
        <f t="shared" si="210"/>
        <v>2.4776904034581448E-3</v>
      </c>
      <c r="AJ19" s="47">
        <f t="shared" si="211"/>
        <v>5.7803468208092778E-3</v>
      </c>
      <c r="AK19" s="77">
        <f t="shared" si="212"/>
        <v>5.7803468208092778E-3</v>
      </c>
      <c r="AL19" s="45" t="str">
        <f t="shared" si="213"/>
        <v>Yes</v>
      </c>
      <c r="AM19" s="45" t="str">
        <f t="shared" si="214"/>
        <v>Yes</v>
      </c>
      <c r="AN19" s="73" t="str">
        <f t="shared" si="194"/>
        <v>Pass</v>
      </c>
      <c r="AO19" s="81"/>
      <c r="AP19" s="37">
        <f>IF(ISNUMBER(SEARCH("RetlMed",C19)),Sheet3!D$2,IF(ISNUMBER(SEARCH("OffSml",C19)),Sheet3!A$2,IF(ISNUMBER(SEARCH("OffMed",C19)),Sheet3!B$2,IF(ISNUMBER(SEARCH("OffLrg",C19)),Sheet3!C$2,IF(ISNUMBER(SEARCH("RetlStrp",C19)),Sheet3!E$2)))))</f>
        <v>498589</v>
      </c>
      <c r="AQ19" s="15"/>
      <c r="AR19" s="15"/>
      <c r="AS19" s="18"/>
    </row>
    <row r="20" spans="1:45" s="7" customFormat="1" ht="25.5" customHeight="1" x14ac:dyDescent="0.2">
      <c r="A20" s="85" t="s">
        <v>113</v>
      </c>
      <c r="B20" s="44" t="str">
        <f t="shared" si="16"/>
        <v>CBECC-Com 2016.3.0</v>
      </c>
      <c r="C20" s="62" t="s">
        <v>126</v>
      </c>
      <c r="D20" s="45">
        <f>INDEX(Sheet1!$C$5:$BW$192,MATCH($C20,Sheet1!$C$5:$C$192,0),59)</f>
        <v>91.483900000000006</v>
      </c>
      <c r="E20" s="71">
        <f t="shared" si="0"/>
        <v>91.483900000000006</v>
      </c>
      <c r="F20" s="6">
        <f>(INDEX(Sheet1!$C$5:$BW$192,MATCH($C20,Sheet1!$C$5:$C$192,0),20))/$AP20</f>
        <v>3.4697917523250612</v>
      </c>
      <c r="G20" s="71">
        <f t="shared" ref="G20" si="229">F20</f>
        <v>3.4697917523250612</v>
      </c>
      <c r="H20" s="6">
        <f>(INDEX(Sheet1!$C$5:$BW$192,MATCH($C20,Sheet1!$C$5:$C$192,0),33))/$AP20</f>
        <v>4.4348551612650902E-2</v>
      </c>
      <c r="I20" s="71">
        <f t="shared" ref="I20" si="230">H20</f>
        <v>4.4348551612650902E-2</v>
      </c>
      <c r="J20" s="6">
        <f t="shared" si="3"/>
        <v>16.290314264078358</v>
      </c>
      <c r="K20" s="71">
        <f t="shared" ref="K20" si="231">J20</f>
        <v>16.290314264078358</v>
      </c>
      <c r="L20" s="6">
        <f>(((INDEX(Sheet1!$C$5:$BW$192,MATCH($C20,Sheet1!$C$5:$C$192,0),13))*3.4121416)+((INDEX(Sheet1!$C$5:$BW$192,MATCH($C20,Sheet1!$C$5:$C$192,0),26))*99.976))/$AP20</f>
        <v>3.3178434362994689</v>
      </c>
      <c r="M20" s="71">
        <f t="shared" ref="M20" si="232">L20</f>
        <v>3.3178434362994689</v>
      </c>
      <c r="N20" s="6">
        <f>(((INDEX(Sheet1!$C$5:$BW$192,MATCH($C20,Sheet1!$C$5:$C$192,0),14))*3.4121416)+((INDEX(Sheet1!$C$5:$BW$192,MATCH($C20,Sheet1!$C$5:$C$192,0),27))*99.976))/$AP20</f>
        <v>2.6533442254425994</v>
      </c>
      <c r="O20" s="71">
        <f t="shared" ref="O20" si="233">N20</f>
        <v>2.6533442254425994</v>
      </c>
      <c r="P20" s="6">
        <f>(((INDEX(Sheet1!$C$5:$BW$192,MATCH($C20,Sheet1!$C$5:$C$192,0),19))*3.4121416)+((INDEX(Sheet1!$C$5:$BW$192,MATCH($C20,Sheet1!$C$5:$C$192,0),32))*99.976))/$AP20</f>
        <v>5.7659211052887249</v>
      </c>
      <c r="Q20" s="71">
        <f t="shared" ref="Q20" si="234">P20</f>
        <v>5.7659211052887249</v>
      </c>
      <c r="R20" s="6">
        <f>(((INDEX(Sheet1!$C$5:$BW$192,MATCH($C20,Sheet1!$C$5:$C$192,0),34))+(INDEX(Sheet1!$C$5:$BW$192,MATCH($C20,Sheet1!$C$5:$C$192,0),35)))*99.976)/$AP20</f>
        <v>0</v>
      </c>
      <c r="S20" s="71">
        <f t="shared" ref="S20" si="235">R20</f>
        <v>0</v>
      </c>
      <c r="T20" s="45">
        <f>(((INDEX(Sheet1!$C$5:$BW$192,MATCH($C20,Sheet1!$C$5:$C$192,0),21))+(INDEX(Sheet1!$C$5:$BW$192,MATCH($C20,Sheet1!$C$5:$C$192,0),22))+(INDEX(Sheet1!$C$5:$BW$192,MATCH($C20,Sheet1!$C$5:$C$192,0),23))+(INDEX(Sheet1!$C$5:$BW$192,MATCH($C20,Sheet1!$C$5:$C$192,0),24)))*3.4121416)/$AP20</f>
        <v>14.645295070689485</v>
      </c>
      <c r="U20" s="71">
        <f t="shared" ref="U20" si="236">T20</f>
        <v>14.645295070689485</v>
      </c>
      <c r="V20" s="6">
        <f>(((INDEX(Sheet1!$C$5:$BW$192,MATCH($C20,Sheet1!$C$5:$C$192,0),15))*3.4121416)+((INDEX(Sheet1!$C$5:$BW$192,MATCH($C20,Sheet1!$C$5:$C$192,0),28))*99.976))/$AP20</f>
        <v>1.722519382571216</v>
      </c>
      <c r="W20" s="71">
        <f t="shared" ref="W20" si="237">V20</f>
        <v>1.722519382571216</v>
      </c>
      <c r="X20" s="6">
        <f>(((INDEX(Sheet1!$C$5:$BW$192,MATCH($C20,Sheet1!$C$5:C$192,0),17))*3.4121416)+((INDEX(Sheet1!$C$5:$BW$192,MATCH($C20,Sheet1!$C$5:C$192,0),30))*99.976))/$AP20</f>
        <v>1.6980056223173796</v>
      </c>
      <c r="Y20" s="71">
        <f t="shared" ref="Y20" si="238">X20</f>
        <v>1.6980056223173796</v>
      </c>
      <c r="Z20" s="6">
        <f>(((INDEX(Sheet1!$C$5:$BW$192,MATCH($C20,Sheet1!$C$5:C$192,0),16))*3.4121416)+((INDEX(Sheet1!$C$5:$BW$192,MATCH($C20,Sheet1!$C$5:C$192,0),29))*99.976))/$AP20</f>
        <v>1.6000532352394459E-2</v>
      </c>
      <c r="AA20" s="71">
        <f t="shared" ref="AA20" si="239">Z20</f>
        <v>1.6000532352394459E-2</v>
      </c>
      <c r="AB20" s="6">
        <f>(((INDEX(Sheet1!$C$5:$BW$192,MATCH($C20,Sheet1!$C$5:C$192,0),18))*3.4121416)+((INDEX(Sheet1!$C$5:$BW$192,MATCH($C20,Sheet1!$C$5:C$192,0),31))*99.976))/$AP20</f>
        <v>1.1166799598065742</v>
      </c>
      <c r="AC20" s="71">
        <f t="shared" ref="AC20" si="240">AB20</f>
        <v>1.1166799598065742</v>
      </c>
      <c r="AD20" s="9">
        <f>INDEX(Sheet1!$C$5:$BW$192,MATCH($C20,Sheet1!$C$5:$C$192,0),70)+INDEX(Sheet1!$C$5:$BW$192,MATCH($C20,Sheet1!$C$5:$C$192,0),73)</f>
        <v>0</v>
      </c>
      <c r="AE20" s="71">
        <f t="shared" ref="AE20" si="241">AD20</f>
        <v>0</v>
      </c>
      <c r="AF20" s="9">
        <f>INDEX(Sheet1!$C$5:$BW$192,MATCH($C20,Sheet1!$C$5:$C$192,0),68)+INDEX(Sheet1!$C$5:$BW$192,MATCH($C20,Sheet1!$C$5:$C$192,0),71)</f>
        <v>0</v>
      </c>
      <c r="AG20" s="71">
        <f t="shared" ref="AG20" si="242">AF20</f>
        <v>0</v>
      </c>
      <c r="AH20" s="47">
        <f t="shared" si="209"/>
        <v>-1.3771018563542815E-4</v>
      </c>
      <c r="AI20" s="72">
        <f t="shared" si="210"/>
        <v>-1.3771018563542815E-4</v>
      </c>
      <c r="AJ20" s="47">
        <f t="shared" si="211"/>
        <v>0</v>
      </c>
      <c r="AK20" s="77">
        <f t="shared" si="212"/>
        <v>0</v>
      </c>
      <c r="AL20" s="45" t="str">
        <f t="shared" si="213"/>
        <v>No</v>
      </c>
      <c r="AM20" s="45" t="str">
        <f t="shared" si="214"/>
        <v>No</v>
      </c>
      <c r="AN20" s="73" t="str">
        <f t="shared" si="194"/>
        <v>Pass</v>
      </c>
      <c r="AO20" s="81"/>
      <c r="AP20" s="37">
        <f>IF(ISNUMBER(SEARCH("RetlMed",C20)),Sheet3!D$2,IF(ISNUMBER(SEARCH("OffSml",C20)),Sheet3!A$2,IF(ISNUMBER(SEARCH("OffMed",C20)),Sheet3!B$2,IF(ISNUMBER(SEARCH("OffLrg",C20)),Sheet3!C$2,IF(ISNUMBER(SEARCH("RetlStrp",C20)),Sheet3!E$2)))))</f>
        <v>498589</v>
      </c>
      <c r="AQ20" s="15"/>
      <c r="AR20" s="15"/>
      <c r="AS20" s="18"/>
    </row>
    <row r="21" spans="1:45" s="3" customFormat="1" ht="26.25" customHeight="1" x14ac:dyDescent="0.2">
      <c r="A21" s="85"/>
      <c r="B21" s="44" t="str">
        <f t="shared" si="16"/>
        <v>CBECC-Com 2016.3.0</v>
      </c>
      <c r="C21" s="60" t="s">
        <v>89</v>
      </c>
      <c r="D21" s="51">
        <f>INDEX(Sheet1!$C$5:$BW$192,MATCH($C21,Sheet1!$C$5:$C$192,0),59)</f>
        <v>335.24799999999999</v>
      </c>
      <c r="E21" s="71">
        <f t="shared" si="0"/>
        <v>335.24799999999999</v>
      </c>
      <c r="F21" s="51">
        <f>(INDEX(Sheet1!$C$5:$BW$192,MATCH($C21,Sheet1!$C$5:$C$192,0),20))/$AP21</f>
        <v>12.325887204790927</v>
      </c>
      <c r="G21" s="71">
        <f t="shared" ref="G21" si="243">F21</f>
        <v>12.325887204790927</v>
      </c>
      <c r="H21" s="51">
        <f>(INDEX(Sheet1!$C$5:$BW$192,MATCH($C21,Sheet1!$C$5:$C$192,0),33))/$AP21</f>
        <v>2.3156319845622095E-2</v>
      </c>
      <c r="I21" s="71">
        <f t="shared" ref="I21" si="244">H21</f>
        <v>2.3156319845622095E-2</v>
      </c>
      <c r="J21" s="51">
        <f t="shared" si="3"/>
        <v>44.372705012181683</v>
      </c>
      <c r="K21" s="71">
        <f t="shared" ref="K21" si="245">J21</f>
        <v>44.372705012181683</v>
      </c>
      <c r="L21" s="51">
        <f>(((INDEX(Sheet1!$C$5:$BW$192,MATCH($C21,Sheet1!$C$5:$C$192,0),13))*3.4121416)+((INDEX(Sheet1!$C$5:$BW$192,MATCH($C21,Sheet1!$C$5:$C$192,0),26))*99.976))/$AP21</f>
        <v>0.26334205324246535</v>
      </c>
      <c r="M21" s="71">
        <f t="shared" ref="M21" si="246">L21</f>
        <v>0.26334205324246535</v>
      </c>
      <c r="N21" s="51">
        <f>(((INDEX(Sheet1!$C$5:$BW$192,MATCH($C21,Sheet1!$C$5:$C$192,0),14))*3.4121416)+((INDEX(Sheet1!$C$5:$BW$192,MATCH($C21,Sheet1!$C$5:$C$192,0),27))*99.976))/$AP21</f>
        <v>14.366831576502966</v>
      </c>
      <c r="O21" s="71">
        <f t="shared" ref="O21" si="247">N21</f>
        <v>14.366831576502966</v>
      </c>
      <c r="P21" s="51">
        <f>(((INDEX(Sheet1!$C$5:$BW$192,MATCH($C21,Sheet1!$C$5:$C$192,0),19))*3.4121416)+((INDEX(Sheet1!$C$5:$BW$192,MATCH($C21,Sheet1!$C$5:$C$192,0),32))*99.976))/$AP21</f>
        <v>12.985713744076277</v>
      </c>
      <c r="Q21" s="71">
        <f t="shared" ref="Q21" si="248">P21</f>
        <v>12.985713744076277</v>
      </c>
      <c r="R21" s="51">
        <f>(((INDEX(Sheet1!$C$5:$BW$192,MATCH($C21,Sheet1!$C$5:$C$192,0),34))+(INDEX(Sheet1!$C$5:$BW$192,MATCH($C21,Sheet1!$C$5:$C$192,0),35)))*99.976)/$AP21</f>
        <v>0</v>
      </c>
      <c r="S21" s="71">
        <f t="shared" ref="S21" si="249">R21</f>
        <v>0</v>
      </c>
      <c r="T21" s="51">
        <f>(((INDEX(Sheet1!$C$5:$BW$192,MATCH($C21,Sheet1!$C$5:$C$192,0),21))+(INDEX(Sheet1!$C$5:$BW$192,MATCH($C21,Sheet1!$C$5:$C$192,0),22))+(INDEX(Sheet1!$C$5:$BW$192,MATCH($C21,Sheet1!$C$5:$C$192,0),23))+(INDEX(Sheet1!$C$5:$BW$192,MATCH($C21,Sheet1!$C$5:$C$192,0),24)))*3.4121416)/$AP21</f>
        <v>10.846885605336949</v>
      </c>
      <c r="U21" s="71">
        <f t="shared" ref="U21" si="250">T21</f>
        <v>10.846885605336949</v>
      </c>
      <c r="V21" s="51">
        <f>(((INDEX(Sheet1!$C$5:$BW$192,MATCH($C21,Sheet1!$C$5:$C$192,0),15))*3.4121416)+((INDEX(Sheet1!$C$5:$BW$192,MATCH($C21,Sheet1!$C$5:$C$192,0),28))*99.976))/$AP21</f>
        <v>14.705085493801679</v>
      </c>
      <c r="W21" s="71">
        <f t="shared" ref="W21" si="251">V21</f>
        <v>14.705085493801679</v>
      </c>
      <c r="X21" s="51">
        <f>(((INDEX(Sheet1!$C$5:$BW$192,MATCH($C21,Sheet1!$C$5:C$192,0),17))*3.4121416)+((INDEX(Sheet1!$C$5:$BW$192,MATCH($C21,Sheet1!$C$5:C$192,0),30))*99.976))/$AP21</f>
        <v>0</v>
      </c>
      <c r="Y21" s="71">
        <f t="shared" ref="Y21" si="252">X21</f>
        <v>0</v>
      </c>
      <c r="Z21" s="51">
        <f>(((INDEX(Sheet1!$C$5:$BW$192,MATCH($C21,Sheet1!$C$5:C$192,0),16))*3.4121416)+((INDEX(Sheet1!$C$5:$BW$192,MATCH($C21,Sheet1!$C$5:C$192,0),29))*99.976))/$AP21</f>
        <v>0</v>
      </c>
      <c r="AA21" s="71">
        <f t="shared" ref="AA21" si="253">Z21</f>
        <v>0</v>
      </c>
      <c r="AB21" s="51">
        <f>(((INDEX(Sheet1!$C$5:$BW$192,MATCH($C21,Sheet1!$C$5:C$192,0),18))*3.4121416)+((INDEX(Sheet1!$C$5:$BW$192,MATCH($C21,Sheet1!$C$5:C$192,0),31))*99.976))/$AP21</f>
        <v>2.0517321445583008</v>
      </c>
      <c r="AC21" s="71">
        <f t="shared" ref="AC21" si="254">AB21</f>
        <v>2.0517321445583008</v>
      </c>
      <c r="AD21" s="52">
        <f>INDEX(Sheet1!$C$5:$BW$192,MATCH($C21,Sheet1!$C$5:$C$192,0),70)+INDEX(Sheet1!$C$5:$BW$192,MATCH($C21,Sheet1!$C$5:$C$192,0),73)</f>
        <v>0</v>
      </c>
      <c r="AE21" s="71">
        <f t="shared" ref="AE21" si="255">AD21</f>
        <v>0</v>
      </c>
      <c r="AF21" s="52">
        <f>INDEX(Sheet1!$C$5:$BW$192,MATCH($C21,Sheet1!$C$5:$C$192,0),68)+INDEX(Sheet1!$C$5:$BW$192,MATCH($C21,Sheet1!$C$5:$C$192,0),71)</f>
        <v>0</v>
      </c>
      <c r="AG21" s="71">
        <f t="shared" ref="AG21" si="256">AF21</f>
        <v>0</v>
      </c>
      <c r="AH21" s="53"/>
      <c r="AI21" s="51"/>
      <c r="AJ21" s="53"/>
      <c r="AK21" s="51"/>
      <c r="AL21" s="51"/>
      <c r="AM21" s="51"/>
      <c r="AN21" s="74"/>
      <c r="AO21" s="78"/>
      <c r="AP21" s="46">
        <f>IF(ISNUMBER(SEARCH("RetlMed",C21)),Sheet3!D$2,IF(ISNUMBER(SEARCH("OffSml",C21)),Sheet3!A$2,IF(ISNUMBER(SEARCH("OffMed",C21)),Sheet3!B$2,IF(ISNUMBER(SEARCH("OffLrg",C21)),Sheet3!C$2,IF(ISNUMBER(SEARCH("RetlStrp",C21)),Sheet3!E$2)))))</f>
        <v>24563.1</v>
      </c>
      <c r="AQ21" s="14"/>
      <c r="AR21" s="14"/>
      <c r="AS21" s="14"/>
    </row>
    <row r="22" spans="1:45" s="43" customFormat="1" ht="25.5" customHeight="1" x14ac:dyDescent="0.2">
      <c r="A22" s="85" t="s">
        <v>113</v>
      </c>
      <c r="B22" s="44" t="str">
        <f t="shared" si="16"/>
        <v>CBECC-Com 2016.3.0</v>
      </c>
      <c r="C22" s="62" t="s">
        <v>127</v>
      </c>
      <c r="D22" s="45">
        <f>INDEX(Sheet1!$C$5:$BW$192,MATCH($C22,Sheet1!$C$5:$C$192,0),59)</f>
        <v>337.84699999999998</v>
      </c>
      <c r="E22" s="71">
        <f t="shared" si="0"/>
        <v>337.84699999999998</v>
      </c>
      <c r="F22" s="6">
        <f>(INDEX(Sheet1!$C$5:$BW$192,MATCH($C22,Sheet1!$C$5:$C$192,0),20))/$AP22</f>
        <v>12.590837475725785</v>
      </c>
      <c r="G22" s="71">
        <f t="shared" ref="G22" si="257">F22</f>
        <v>12.590837475725785</v>
      </c>
      <c r="H22" s="6">
        <f>(INDEX(Sheet1!$C$5:$BW$192,MATCH($C22,Sheet1!$C$5:$C$192,0),33))/$AP22</f>
        <v>2.6340527050738713E-3</v>
      </c>
      <c r="I22" s="71">
        <f t="shared" ref="I22" si="258">H22</f>
        <v>2.6340527050738713E-3</v>
      </c>
      <c r="J22" s="6">
        <f t="shared" si="3"/>
        <v>43.224979035017569</v>
      </c>
      <c r="K22" s="71">
        <f t="shared" ref="K22" si="259">J22</f>
        <v>43.224979035017569</v>
      </c>
      <c r="L22" s="6">
        <f>(((INDEX(Sheet1!$C$5:$BW$192,MATCH($C22,Sheet1!$C$5:$C$192,0),13))*3.4121416)+((INDEX(Sheet1!$C$5:$BW$192,MATCH($C22,Sheet1!$C$5:$C$192,0),26))*99.976))/$AP22</f>
        <v>0.26334205324246535</v>
      </c>
      <c r="M22" s="71">
        <f t="shared" ref="M22" si="260">L22</f>
        <v>0.26334205324246535</v>
      </c>
      <c r="N22" s="6">
        <f>(((INDEX(Sheet1!$C$5:$BW$192,MATCH($C22,Sheet1!$C$5:$C$192,0),14))*3.4121416)+((INDEX(Sheet1!$C$5:$BW$192,MATCH($C22,Sheet1!$C$5:$C$192,0),27))*99.976))/$AP22</f>
        <v>14.366831576502966</v>
      </c>
      <c r="O22" s="71">
        <f t="shared" ref="O22" si="261">N22</f>
        <v>14.366831576502966</v>
      </c>
      <c r="P22" s="6">
        <f>(((INDEX(Sheet1!$C$5:$BW$192,MATCH($C22,Sheet1!$C$5:$C$192,0),19))*3.4121416)+((INDEX(Sheet1!$C$5:$BW$192,MATCH($C22,Sheet1!$C$5:$C$192,0),32))*99.976))/$AP22</f>
        <v>12.985713744076277</v>
      </c>
      <c r="Q22" s="71">
        <f t="shared" ref="Q22" si="262">P22</f>
        <v>12.985713744076277</v>
      </c>
      <c r="R22" s="6">
        <f>(((INDEX(Sheet1!$C$5:$BW$192,MATCH($C22,Sheet1!$C$5:$C$192,0),34))+(INDEX(Sheet1!$C$5:$BW$192,MATCH($C22,Sheet1!$C$5:$C$192,0),35)))*99.976)/$AP22</f>
        <v>0</v>
      </c>
      <c r="S22" s="71">
        <f t="shared" ref="S22" si="263">R22</f>
        <v>0</v>
      </c>
      <c r="T22" s="45">
        <f>(((INDEX(Sheet1!$C$5:$BW$192,MATCH($C22,Sheet1!$C$5:$C$192,0),21))+(INDEX(Sheet1!$C$5:$BW$192,MATCH($C22,Sheet1!$C$5:$C$192,0),22))+(INDEX(Sheet1!$C$5:$BW$192,MATCH($C22,Sheet1!$C$5:$C$192,0),23))+(INDEX(Sheet1!$C$5:$BW$192,MATCH($C22,Sheet1!$C$5:$C$192,0),24)))*3.4121416)/$AP22</f>
        <v>10.846885605336949</v>
      </c>
      <c r="U22" s="71">
        <f t="shared" ref="U22" si="264">T22</f>
        <v>10.846885605336949</v>
      </c>
      <c r="V22" s="6">
        <f>(((INDEX(Sheet1!$C$5:$BW$192,MATCH($C22,Sheet1!$C$5:$C$192,0),15))*3.4121416)+((INDEX(Sheet1!$C$5:$BW$192,MATCH($C22,Sheet1!$C$5:$C$192,0),28))*99.976))/$AP22</f>
        <v>14.762178865468936</v>
      </c>
      <c r="W22" s="71">
        <f t="shared" ref="W22" si="265">V22</f>
        <v>14.762178865468936</v>
      </c>
      <c r="X22" s="6">
        <f>(((INDEX(Sheet1!$C$5:$BW$192,MATCH($C22,Sheet1!$C$5:C$192,0),17))*3.4121416)+((INDEX(Sheet1!$C$5:$BW$192,MATCH($C22,Sheet1!$C$5:C$192,0),30))*99.976))/$AP22</f>
        <v>0</v>
      </c>
      <c r="Y22" s="71">
        <f t="shared" ref="Y22" si="266">X22</f>
        <v>0</v>
      </c>
      <c r="Z22" s="6">
        <f>(((INDEX(Sheet1!$C$5:$BW$192,MATCH($C22,Sheet1!$C$5:C$192,0),16))*3.4121416)+((INDEX(Sheet1!$C$5:$BW$192,MATCH($C22,Sheet1!$C$5:C$192,0),29))*99.976))/$AP22</f>
        <v>0</v>
      </c>
      <c r="AA22" s="71">
        <f t="shared" ref="AA22" si="267">Z22</f>
        <v>0</v>
      </c>
      <c r="AB22" s="6">
        <f>(((INDEX(Sheet1!$C$5:$BW$192,MATCH($C22,Sheet1!$C$5:C$192,0),18))*3.4121416)+((INDEX(Sheet1!$C$5:$BW$192,MATCH($C22,Sheet1!$C$5:C$192,0),31))*99.976))/$AP22</f>
        <v>0.84691279572692379</v>
      </c>
      <c r="AC22" s="71">
        <f t="shared" ref="AC22" si="268">AB22</f>
        <v>0.84691279572692379</v>
      </c>
      <c r="AD22" s="9">
        <f>INDEX(Sheet1!$C$5:$BW$192,MATCH($C22,Sheet1!$C$5:$C$192,0),70)+INDEX(Sheet1!$C$5:$BW$192,MATCH($C22,Sheet1!$C$5:$C$192,0),73)</f>
        <v>0</v>
      </c>
      <c r="AE22" s="71">
        <f t="shared" ref="AE22" si="269">AD22</f>
        <v>0</v>
      </c>
      <c r="AF22" s="9">
        <f>INDEX(Sheet1!$C$5:$BW$192,MATCH($C22,Sheet1!$C$5:$C$192,0),68)+INDEX(Sheet1!$C$5:$BW$192,MATCH($C22,Sheet1!$C$5:$C$192,0),71)</f>
        <v>0</v>
      </c>
      <c r="AG22" s="71">
        <f t="shared" ref="AG22" si="270">AF22</f>
        <v>0</v>
      </c>
      <c r="AH22" s="47">
        <f>IF($D$21=0,"",(D22-D$21)/D$21)</f>
        <v>7.7524698133918457E-3</v>
      </c>
      <c r="AI22" s="72">
        <f>IF($E$21=0,"",(E22-E$21)/E$21)</f>
        <v>7.7524698133918457E-3</v>
      </c>
      <c r="AJ22" s="47">
        <f>IF($F$21=0,"",(F22-F$21)/F$21)</f>
        <v>2.1495432055541965E-2</v>
      </c>
      <c r="AK22" s="77">
        <f>IF($G$21=0,"",(G22-G$21)/G$21)</f>
        <v>2.1495432055541965E-2</v>
      </c>
      <c r="AL22" s="45" t="str">
        <f t="shared" ref="AL22" si="271">IF(AND(AH22&gt;0,AI22&gt;0), "Yes", "No")</f>
        <v>Yes</v>
      </c>
      <c r="AM22" s="45" t="str">
        <f t="shared" ref="AM22" si="272">IF(AND(AH22&lt;0,AI22&lt;0), "No", "Yes")</f>
        <v>Yes</v>
      </c>
      <c r="AN22" s="73" t="str">
        <f t="shared" ref="AN22:AN25" si="273">IF((AL22=AM22),(IF(AND(AI22&gt;(-0.5%*D$13),AI22&lt;(0.5%*D$13),AE22&lt;=AD22,AG22&lt;=AF22,(COUNTBLANK(D22:AK22)=0)),"Pass","Fail")),IF(COUNTA(D22:AK22)=0,"","Fail"))</f>
        <v>Pass</v>
      </c>
      <c r="AO22" s="81"/>
      <c r="AP22" s="37">
        <f>IF(ISNUMBER(SEARCH("RetlMed",C22)),Sheet3!D$2,IF(ISNUMBER(SEARCH("OffSml",C22)),Sheet3!A$2,IF(ISNUMBER(SEARCH("OffMed",C22)),Sheet3!B$2,IF(ISNUMBER(SEARCH("OffLrg",C22)),Sheet3!C$2,IF(ISNUMBER(SEARCH("RetlStrp",C22)),Sheet3!E$2)))))</f>
        <v>24563.1</v>
      </c>
      <c r="AQ22" s="42"/>
      <c r="AR22" s="42"/>
    </row>
    <row r="23" spans="1:45" s="41" customFormat="1" ht="25.5" customHeight="1" x14ac:dyDescent="0.2">
      <c r="A23" s="85" t="s">
        <v>113</v>
      </c>
      <c r="B23" s="44" t="str">
        <f t="shared" si="16"/>
        <v>CBECC-Com 2016.3.0</v>
      </c>
      <c r="C23" s="62" t="s">
        <v>128</v>
      </c>
      <c r="D23" s="45">
        <f>INDEX(Sheet1!$C$5:$BW$192,MATCH($C23,Sheet1!$C$5:$C$192,0),59)</f>
        <v>336.17099999999999</v>
      </c>
      <c r="E23" s="71">
        <f t="shared" si="0"/>
        <v>336.17099999999999</v>
      </c>
      <c r="F23" s="6">
        <f>(INDEX(Sheet1!$C$5:$BW$192,MATCH($C23,Sheet1!$C$5:$C$192,0),20))/$AP23</f>
        <v>12.510065911875945</v>
      </c>
      <c r="G23" s="71">
        <f t="shared" ref="G23" si="274">F23</f>
        <v>12.510065911875945</v>
      </c>
      <c r="H23" s="6">
        <f>(INDEX(Sheet1!$C$5:$BW$192,MATCH($C23,Sheet1!$C$5:$C$192,0),33))/$AP23</f>
        <v>2.6340527050738713E-3</v>
      </c>
      <c r="I23" s="71">
        <f t="shared" ref="I23" si="275">H23</f>
        <v>2.6340527050738713E-3</v>
      </c>
      <c r="J23" s="6">
        <f t="shared" si="3"/>
        <v>42.949413917636129</v>
      </c>
      <c r="K23" s="71">
        <f t="shared" ref="K23" si="276">J23</f>
        <v>42.949413917636129</v>
      </c>
      <c r="L23" s="6">
        <f>(((INDEX(Sheet1!$C$5:$BW$192,MATCH($C23,Sheet1!$C$5:$C$192,0),13))*3.4121416)+((INDEX(Sheet1!$C$5:$BW$192,MATCH($C23,Sheet1!$C$5:$C$192,0),26))*99.976))/$AP23</f>
        <v>0.26334205324246535</v>
      </c>
      <c r="M23" s="71">
        <f t="shared" ref="M23" si="277">L23</f>
        <v>0.26334205324246535</v>
      </c>
      <c r="N23" s="6">
        <f>(((INDEX(Sheet1!$C$5:$BW$192,MATCH($C23,Sheet1!$C$5:$C$192,0),14))*3.4121416)+((INDEX(Sheet1!$C$5:$BW$192,MATCH($C23,Sheet1!$C$5:$C$192,0),27))*99.976))/$AP23</f>
        <v>14.366831576502966</v>
      </c>
      <c r="O23" s="71">
        <f t="shared" ref="O23" si="278">N23</f>
        <v>14.366831576502966</v>
      </c>
      <c r="P23" s="6">
        <f>(((INDEX(Sheet1!$C$5:$BW$192,MATCH($C23,Sheet1!$C$5:$C$192,0),19))*3.4121416)+((INDEX(Sheet1!$C$5:$BW$192,MATCH($C23,Sheet1!$C$5:$C$192,0),32))*99.976))/$AP23</f>
        <v>12.985713744076277</v>
      </c>
      <c r="Q23" s="71">
        <f t="shared" ref="Q23" si="279">P23</f>
        <v>12.985713744076277</v>
      </c>
      <c r="R23" s="6">
        <f>(((INDEX(Sheet1!$C$5:$BW$192,MATCH($C23,Sheet1!$C$5:$C$192,0),34))+(INDEX(Sheet1!$C$5:$BW$192,MATCH($C23,Sheet1!$C$5:$C$192,0),35)))*99.976)/$AP23</f>
        <v>0</v>
      </c>
      <c r="S23" s="71">
        <f t="shared" ref="S23" si="280">R23</f>
        <v>0</v>
      </c>
      <c r="T23" s="45">
        <f>(((INDEX(Sheet1!$C$5:$BW$192,MATCH($C23,Sheet1!$C$5:$C$192,0),21))+(INDEX(Sheet1!$C$5:$BW$192,MATCH($C23,Sheet1!$C$5:$C$192,0),22))+(INDEX(Sheet1!$C$5:$BW$192,MATCH($C23,Sheet1!$C$5:$C$192,0),23))+(INDEX(Sheet1!$C$5:$BW$192,MATCH($C23,Sheet1!$C$5:$C$192,0),24)))*3.4121416)/$AP23</f>
        <v>10.846885605336949</v>
      </c>
      <c r="U23" s="71">
        <f t="shared" ref="U23" si="281">T23</f>
        <v>10.846885605336949</v>
      </c>
      <c r="V23" s="6">
        <f>(((INDEX(Sheet1!$C$5:$BW$192,MATCH($C23,Sheet1!$C$5:$C$192,0),15))*3.4121416)+((INDEX(Sheet1!$C$5:$BW$192,MATCH($C23,Sheet1!$C$5:$C$192,0),28))*99.976))/$AP23</f>
        <v>14.7446757880235</v>
      </c>
      <c r="W23" s="71">
        <f t="shared" ref="W23" si="282">V23</f>
        <v>14.7446757880235</v>
      </c>
      <c r="X23" s="6">
        <f>(((INDEX(Sheet1!$C$5:$BW$192,MATCH($C23,Sheet1!$C$5:C$192,0),17))*3.4121416)+((INDEX(Sheet1!$C$5:$BW$192,MATCH($C23,Sheet1!$C$5:C$192,0),30))*99.976))/$AP23</f>
        <v>0</v>
      </c>
      <c r="Y23" s="71">
        <f t="shared" ref="Y23" si="283">X23</f>
        <v>0</v>
      </c>
      <c r="Z23" s="6">
        <f>(((INDEX(Sheet1!$C$5:$BW$192,MATCH($C23,Sheet1!$C$5:C$192,0),16))*3.4121416)+((INDEX(Sheet1!$C$5:$BW$192,MATCH($C23,Sheet1!$C$5:C$192,0),29))*99.976))/$AP23</f>
        <v>0</v>
      </c>
      <c r="AA23" s="71">
        <f t="shared" ref="AA23" si="284">Z23</f>
        <v>0</v>
      </c>
      <c r="AB23" s="6">
        <f>(((INDEX(Sheet1!$C$5:$BW$192,MATCH($C23,Sheet1!$C$5:C$192,0),18))*3.4121416)+((INDEX(Sheet1!$C$5:$BW$192,MATCH($C23,Sheet1!$C$5:C$192,0),31))*99.976))/$AP23</f>
        <v>0.58885075579092216</v>
      </c>
      <c r="AC23" s="71">
        <f t="shared" ref="AC23" si="285">AB23</f>
        <v>0.58885075579092216</v>
      </c>
      <c r="AD23" s="9">
        <f>INDEX(Sheet1!$C$5:$BW$192,MATCH($C23,Sheet1!$C$5:$C$192,0),70)+INDEX(Sheet1!$C$5:$BW$192,MATCH($C23,Sheet1!$C$5:$C$192,0),73)</f>
        <v>0</v>
      </c>
      <c r="AE23" s="71">
        <f t="shared" ref="AE23" si="286">AD23</f>
        <v>0</v>
      </c>
      <c r="AF23" s="9">
        <f>INDEX(Sheet1!$C$5:$BW$192,MATCH($C23,Sheet1!$C$5:$C$192,0),68)+INDEX(Sheet1!$C$5:$BW$192,MATCH($C23,Sheet1!$C$5:$C$192,0),71)</f>
        <v>0</v>
      </c>
      <c r="AG23" s="71">
        <f t="shared" ref="AG23" si="287">AF23</f>
        <v>0</v>
      </c>
      <c r="AH23" s="47">
        <f t="shared" ref="AH23:AH25" si="288">IF($D$21=0,"",(D23-D$21)/D$21)</f>
        <v>2.7531857013315571E-3</v>
      </c>
      <c r="AI23" s="72">
        <f t="shared" ref="AI23:AI25" si="289">IF($E$21=0,"",(E23-E$21)/E$21)</f>
        <v>2.7531857013315571E-3</v>
      </c>
      <c r="AJ23" s="47">
        <f t="shared" ref="AJ23:AJ25" si="290">IF($F$21=0,"",(F23-F$21)/F$21)</f>
        <v>1.4942430027546357E-2</v>
      </c>
      <c r="AK23" s="77">
        <f t="shared" ref="AK23:AK25" si="291">IF($G$21=0,"",(G23-G$21)/G$21)</f>
        <v>1.4942430027546357E-2</v>
      </c>
      <c r="AL23" s="45" t="str">
        <f t="shared" ref="AL23:AL25" si="292">IF(AND(AH23&gt;0,AI23&gt;0), "Yes", "No")</f>
        <v>Yes</v>
      </c>
      <c r="AM23" s="45" t="str">
        <f t="shared" ref="AM23:AM25" si="293">IF(AND(AH23&lt;0,AI23&lt;0), "No", "Yes")</f>
        <v>Yes</v>
      </c>
      <c r="AN23" s="73" t="str">
        <f t="shared" si="273"/>
        <v>Pass</v>
      </c>
      <c r="AO23" s="81"/>
      <c r="AP23" s="37">
        <f>IF(ISNUMBER(SEARCH("RetlMed",C23)),Sheet3!D$2,IF(ISNUMBER(SEARCH("OffSml",C23)),Sheet3!A$2,IF(ISNUMBER(SEARCH("OffMed",C23)),Sheet3!B$2,IF(ISNUMBER(SEARCH("OffLrg",C23)),Sheet3!C$2,IF(ISNUMBER(SEARCH("RetlStrp",C23)),Sheet3!E$2)))))</f>
        <v>24563.1</v>
      </c>
      <c r="AQ23" s="42"/>
      <c r="AR23" s="42"/>
      <c r="AS23" s="43"/>
    </row>
    <row r="24" spans="1:45" s="4" customFormat="1" ht="25.5" customHeight="1" x14ac:dyDescent="0.2">
      <c r="A24" s="85"/>
      <c r="B24" s="44" t="str">
        <f t="shared" si="16"/>
        <v>CBECC-Com 2016.3.0</v>
      </c>
      <c r="C24" s="62" t="s">
        <v>129</v>
      </c>
      <c r="D24" s="45">
        <f>INDEX(Sheet1!$C$5:$BW$192,MATCH($C24,Sheet1!$C$5:$C$192,0),59)</f>
        <v>335.91399999999999</v>
      </c>
      <c r="E24" s="71">
        <f t="shared" si="0"/>
        <v>335.91399999999999</v>
      </c>
      <c r="F24" s="6">
        <f>(INDEX(Sheet1!$C$5:$BW$192,MATCH($C24,Sheet1!$C$5:$C$192,0),20))/$AP24</f>
        <v>12.497893181235268</v>
      </c>
      <c r="G24" s="71">
        <f t="shared" ref="G24" si="294">F24</f>
        <v>12.497893181235268</v>
      </c>
      <c r="H24" s="6">
        <f>(INDEX(Sheet1!$C$5:$BW$192,MATCH($C24,Sheet1!$C$5:$C$192,0),33))/$AP24</f>
        <v>2.6340527050738713E-3</v>
      </c>
      <c r="I24" s="71">
        <f t="shared" ref="I24" si="295">H24</f>
        <v>2.6340527050738713E-3</v>
      </c>
      <c r="J24" s="6">
        <f t="shared" si="3"/>
        <v>42.907978854616886</v>
      </c>
      <c r="K24" s="71">
        <f t="shared" ref="K24" si="296">J24</f>
        <v>42.907978854616886</v>
      </c>
      <c r="L24" s="6">
        <f>(((INDEX(Sheet1!$C$5:$BW$192,MATCH($C24,Sheet1!$C$5:$C$192,0),13))*3.4121416)+((INDEX(Sheet1!$C$5:$BW$192,MATCH($C24,Sheet1!$C$5:$C$192,0),26))*99.976))/$AP24</f>
        <v>0.26334205324246535</v>
      </c>
      <c r="M24" s="71">
        <f t="shared" ref="M24" si="297">L24</f>
        <v>0.26334205324246535</v>
      </c>
      <c r="N24" s="6">
        <f>(((INDEX(Sheet1!$C$5:$BW$192,MATCH($C24,Sheet1!$C$5:$C$192,0),14))*3.4121416)+((INDEX(Sheet1!$C$5:$BW$192,MATCH($C24,Sheet1!$C$5:$C$192,0),27))*99.976))/$AP24</f>
        <v>14.366831576502966</v>
      </c>
      <c r="O24" s="71">
        <f t="shared" ref="O24" si="298">N24</f>
        <v>14.366831576502966</v>
      </c>
      <c r="P24" s="6">
        <f>(((INDEX(Sheet1!$C$5:$BW$192,MATCH($C24,Sheet1!$C$5:$C$192,0),19))*3.4121416)+((INDEX(Sheet1!$C$5:$BW$192,MATCH($C24,Sheet1!$C$5:$C$192,0),32))*99.976))/$AP24</f>
        <v>12.985713744076277</v>
      </c>
      <c r="Q24" s="71">
        <f t="shared" ref="Q24" si="299">P24</f>
        <v>12.985713744076277</v>
      </c>
      <c r="R24" s="6">
        <f>(((INDEX(Sheet1!$C$5:$BW$192,MATCH($C24,Sheet1!$C$5:$C$192,0),34))+(INDEX(Sheet1!$C$5:$BW$192,MATCH($C24,Sheet1!$C$5:$C$192,0),35)))*99.976)/$AP24</f>
        <v>0</v>
      </c>
      <c r="S24" s="71">
        <f t="shared" ref="S24" si="300">R24</f>
        <v>0</v>
      </c>
      <c r="T24" s="45">
        <f>(((INDEX(Sheet1!$C$5:$BW$192,MATCH($C24,Sheet1!$C$5:$C$192,0),21))+(INDEX(Sheet1!$C$5:$BW$192,MATCH($C24,Sheet1!$C$5:$C$192,0),22))+(INDEX(Sheet1!$C$5:$BW$192,MATCH($C24,Sheet1!$C$5:$C$192,0),23))+(INDEX(Sheet1!$C$5:$BW$192,MATCH($C24,Sheet1!$C$5:$C$192,0),24)))*3.4121416)/$AP24</f>
        <v>10.846885605336949</v>
      </c>
      <c r="U24" s="71">
        <f t="shared" ref="U24" si="301">T24</f>
        <v>10.846885605336949</v>
      </c>
      <c r="V24" s="6">
        <f>(((INDEX(Sheet1!$C$5:$BW$192,MATCH($C24,Sheet1!$C$5:$C$192,0),15))*3.4121416)+((INDEX(Sheet1!$C$5:$BW$192,MATCH($C24,Sheet1!$C$5:$C$192,0),28))*99.976))/$AP24</f>
        <v>14.7446757880235</v>
      </c>
      <c r="W24" s="71">
        <f t="shared" ref="W24" si="302">V24</f>
        <v>14.7446757880235</v>
      </c>
      <c r="X24" s="6">
        <f>(((INDEX(Sheet1!$C$5:$BW$192,MATCH($C24,Sheet1!$C$5:C$192,0),17))*3.4121416)+((INDEX(Sheet1!$C$5:$BW$192,MATCH($C24,Sheet1!$C$5:C$192,0),30))*99.976))/$AP24</f>
        <v>0</v>
      </c>
      <c r="Y24" s="71">
        <f t="shared" ref="Y24" si="303">X24</f>
        <v>0</v>
      </c>
      <c r="Z24" s="6">
        <f>(((INDEX(Sheet1!$C$5:$BW$192,MATCH($C24,Sheet1!$C$5:C$192,0),16))*3.4121416)+((INDEX(Sheet1!$C$5:$BW$192,MATCH($C24,Sheet1!$C$5:C$192,0),29))*99.976))/$AP24</f>
        <v>0</v>
      </c>
      <c r="AA24" s="71">
        <f t="shared" ref="AA24" si="304">Z24</f>
        <v>0</v>
      </c>
      <c r="AB24" s="6">
        <f>(((INDEX(Sheet1!$C$5:$BW$192,MATCH($C24,Sheet1!$C$5:C$192,0),18))*3.4121416)+((INDEX(Sheet1!$C$5:$BW$192,MATCH($C24,Sheet1!$C$5:C$192,0),31))*99.976))/$AP24</f>
        <v>0.5474156927716779</v>
      </c>
      <c r="AC24" s="71">
        <f t="shared" ref="AC24" si="305">AB24</f>
        <v>0.5474156927716779</v>
      </c>
      <c r="AD24" s="9">
        <f>INDEX(Sheet1!$C$5:$BW$192,MATCH($C24,Sheet1!$C$5:$C$192,0),70)+INDEX(Sheet1!$C$5:$BW$192,MATCH($C24,Sheet1!$C$5:$C$192,0),73)</f>
        <v>0</v>
      </c>
      <c r="AE24" s="71">
        <f t="shared" ref="AE24" si="306">AD24</f>
        <v>0</v>
      </c>
      <c r="AF24" s="9">
        <f>INDEX(Sheet1!$C$5:$BW$192,MATCH($C24,Sheet1!$C$5:$C$192,0),68)+INDEX(Sheet1!$C$5:$BW$192,MATCH($C24,Sheet1!$C$5:$C$192,0),71)</f>
        <v>0</v>
      </c>
      <c r="AG24" s="71">
        <f t="shared" ref="AG24" si="307">AF24</f>
        <v>0</v>
      </c>
      <c r="AH24" s="47">
        <f t="shared" si="288"/>
        <v>1.9865890325967547E-3</v>
      </c>
      <c r="AI24" s="72">
        <f t="shared" si="289"/>
        <v>1.9865890325967547E-3</v>
      </c>
      <c r="AJ24" s="47">
        <f t="shared" si="290"/>
        <v>1.3954855629174036E-2</v>
      </c>
      <c r="AK24" s="77">
        <f t="shared" si="291"/>
        <v>1.3954855629174036E-2</v>
      </c>
      <c r="AL24" s="45" t="str">
        <f t="shared" si="292"/>
        <v>Yes</v>
      </c>
      <c r="AM24" s="45" t="str">
        <f t="shared" si="293"/>
        <v>Yes</v>
      </c>
      <c r="AN24" s="73" t="str">
        <f t="shared" si="273"/>
        <v>Pass</v>
      </c>
      <c r="AO24" s="80"/>
      <c r="AP24" s="37">
        <f>IF(ISNUMBER(SEARCH("RetlMed",C24)),Sheet3!D$2,IF(ISNUMBER(SEARCH("OffSml",C24)),Sheet3!A$2,IF(ISNUMBER(SEARCH("OffMed",C24)),Sheet3!B$2,IF(ISNUMBER(SEARCH("OffLrg",C24)),Sheet3!C$2,IF(ISNUMBER(SEARCH("RetlStrp",C24)),Sheet3!E$2)))))</f>
        <v>24563.1</v>
      </c>
      <c r="AQ24" s="17"/>
      <c r="AR24" s="17"/>
      <c r="AS24" s="13"/>
    </row>
    <row r="25" spans="1:45" s="7" customFormat="1" ht="25.5" customHeight="1" x14ac:dyDescent="0.2">
      <c r="A25" s="85"/>
      <c r="B25" s="44" t="str">
        <f t="shared" si="16"/>
        <v>CBECC-Com 2016.3.0</v>
      </c>
      <c r="C25" s="62" t="s">
        <v>193</v>
      </c>
      <c r="D25" s="45">
        <f>INDEX(Sheet1!$C$5:$BW$192,MATCH($C25,Sheet1!$C$5:$C$192,0),59)</f>
        <v>334.55700000000002</v>
      </c>
      <c r="E25" s="71">
        <f t="shared" si="0"/>
        <v>334.55700000000002</v>
      </c>
      <c r="F25" s="6">
        <f>(INDEX(Sheet1!$C$5:$BW$192,MATCH($C25,Sheet1!$C$5:$C$192,0),20))/$AP25</f>
        <v>12.436622413294739</v>
      </c>
      <c r="G25" s="71">
        <f t="shared" ref="G25" si="308">F25</f>
        <v>12.436622413294739</v>
      </c>
      <c r="H25" s="6">
        <f>(INDEX(Sheet1!$C$5:$BW$192,MATCH($C25,Sheet1!$C$5:$C$192,0),33))/$AP25</f>
        <v>3.4210665591883761E-3</v>
      </c>
      <c r="I25" s="71">
        <f t="shared" ref="I25" si="309">H25</f>
        <v>3.4210665591883761E-3</v>
      </c>
      <c r="J25" s="6">
        <f t="shared" si="3"/>
        <v>42.777406504303123</v>
      </c>
      <c r="K25" s="71">
        <f t="shared" ref="K25" si="310">J25</f>
        <v>42.777406504303123</v>
      </c>
      <c r="L25" s="6">
        <f>(((INDEX(Sheet1!$C$5:$BW$192,MATCH($C25,Sheet1!$C$5:$C$192,0),13))*3.4121416)+((INDEX(Sheet1!$C$5:$BW$192,MATCH($C25,Sheet1!$C$5:$C$192,0),26))*99.976))/$AP25</f>
        <v>0.3420245503214171</v>
      </c>
      <c r="M25" s="71">
        <f t="shared" ref="M25" si="311">L25</f>
        <v>0.3420245503214171</v>
      </c>
      <c r="N25" s="6">
        <f>(((INDEX(Sheet1!$C$5:$BW$192,MATCH($C25,Sheet1!$C$5:$C$192,0),14))*3.4121416)+((INDEX(Sheet1!$C$5:$BW$192,MATCH($C25,Sheet1!$C$5:$C$192,0),27))*99.976))/$AP25</f>
        <v>14.157767040349142</v>
      </c>
      <c r="O25" s="71">
        <f t="shared" ref="O25" si="312">N25</f>
        <v>14.157767040349142</v>
      </c>
      <c r="P25" s="6">
        <f>(((INDEX(Sheet1!$C$5:$BW$192,MATCH($C25,Sheet1!$C$5:$C$192,0),19))*3.4121416)+((INDEX(Sheet1!$C$5:$BW$192,MATCH($C25,Sheet1!$C$5:$C$192,0),32))*99.976))/$AP25</f>
        <v>12.985713744076277</v>
      </c>
      <c r="Q25" s="71">
        <f t="shared" ref="Q25" si="313">P25</f>
        <v>12.985713744076277</v>
      </c>
      <c r="R25" s="6">
        <f>(((INDEX(Sheet1!$C$5:$BW$192,MATCH($C25,Sheet1!$C$5:$C$192,0),34))+(INDEX(Sheet1!$C$5:$BW$192,MATCH($C25,Sheet1!$C$5:$C$192,0),35)))*99.976)/$AP25</f>
        <v>0</v>
      </c>
      <c r="S25" s="71">
        <f t="shared" ref="S25" si="314">R25</f>
        <v>0</v>
      </c>
      <c r="T25" s="45">
        <f>(((INDEX(Sheet1!$C$5:$BW$192,MATCH($C25,Sheet1!$C$5:$C$192,0),21))+(INDEX(Sheet1!$C$5:$BW$192,MATCH($C25,Sheet1!$C$5:$C$192,0),22))+(INDEX(Sheet1!$C$5:$BW$192,MATCH($C25,Sheet1!$C$5:$C$192,0),23))+(INDEX(Sheet1!$C$5:$BW$192,MATCH($C25,Sheet1!$C$5:$C$192,0),24)))*3.4121416)/$AP25</f>
        <v>10.846885605336949</v>
      </c>
      <c r="U25" s="71">
        <f t="shared" ref="U25" si="315">T25</f>
        <v>10.846885605336949</v>
      </c>
      <c r="V25" s="6">
        <f>(((INDEX(Sheet1!$C$5:$BW$192,MATCH($C25,Sheet1!$C$5:$C$192,0),15))*3.4121416)+((INDEX(Sheet1!$C$5:$BW$192,MATCH($C25,Sheet1!$C$5:$C$192,0),28))*99.976))/$AP25</f>
        <v>14.743703394832087</v>
      </c>
      <c r="W25" s="71">
        <f t="shared" ref="W25" si="316">V25</f>
        <v>14.743703394832087</v>
      </c>
      <c r="X25" s="6">
        <f>(((INDEX(Sheet1!$C$5:$BW$192,MATCH($C25,Sheet1!$C$5:C$192,0),17))*3.4121416)+((INDEX(Sheet1!$C$5:$BW$192,MATCH($C25,Sheet1!$C$5:C$192,0),30))*99.976))/$AP25</f>
        <v>0</v>
      </c>
      <c r="Y25" s="71">
        <f t="shared" ref="Y25" si="317">X25</f>
        <v>0</v>
      </c>
      <c r="Z25" s="6">
        <f>(((INDEX(Sheet1!$C$5:$BW$192,MATCH($C25,Sheet1!$C$5:C$192,0),16))*3.4121416)+((INDEX(Sheet1!$C$5:$BW$192,MATCH($C25,Sheet1!$C$5:C$192,0),29))*99.976))/$AP25</f>
        <v>0</v>
      </c>
      <c r="AA25" s="71">
        <f t="shared" ref="AA25" si="318">Z25</f>
        <v>0</v>
      </c>
      <c r="AB25" s="6">
        <f>(((INDEX(Sheet1!$C$5:$BW$192,MATCH($C25,Sheet1!$C$5:C$192,0),18))*3.4121416)+((INDEX(Sheet1!$C$5:$BW$192,MATCH($C25,Sheet1!$C$5:C$192,0),31))*99.976))/$AP25</f>
        <v>0.54819777472420006</v>
      </c>
      <c r="AC25" s="71">
        <f t="shared" ref="AC25" si="319">AB25</f>
        <v>0.54819777472420006</v>
      </c>
      <c r="AD25" s="9">
        <f>INDEX(Sheet1!$C$5:$BW$192,MATCH($C25,Sheet1!$C$5:$C$192,0),70)+INDEX(Sheet1!$C$5:$BW$192,MATCH($C25,Sheet1!$C$5:$C$192,0),73)</f>
        <v>0</v>
      </c>
      <c r="AE25" s="71">
        <f t="shared" ref="AE25" si="320">AD25</f>
        <v>0</v>
      </c>
      <c r="AF25" s="9">
        <f>INDEX(Sheet1!$C$5:$BW$192,MATCH($C25,Sheet1!$C$5:$C$192,0),68)+INDEX(Sheet1!$C$5:$BW$192,MATCH($C25,Sheet1!$C$5:$C$192,0),71)</f>
        <v>0</v>
      </c>
      <c r="AG25" s="71">
        <f t="shared" ref="AG25" si="321">AF25</f>
        <v>0</v>
      </c>
      <c r="AH25" s="47">
        <f t="shared" si="288"/>
        <v>-2.0611606929794484E-3</v>
      </c>
      <c r="AI25" s="72">
        <f t="shared" si="289"/>
        <v>-2.0611606929794484E-3</v>
      </c>
      <c r="AJ25" s="47">
        <f t="shared" si="290"/>
        <v>8.983954393219671E-3</v>
      </c>
      <c r="AK25" s="77">
        <f t="shared" si="291"/>
        <v>8.983954393219671E-3</v>
      </c>
      <c r="AL25" s="45" t="str">
        <f t="shared" si="292"/>
        <v>No</v>
      </c>
      <c r="AM25" s="45" t="str">
        <f t="shared" si="293"/>
        <v>No</v>
      </c>
      <c r="AN25" s="73" t="str">
        <f t="shared" si="273"/>
        <v>Pass</v>
      </c>
      <c r="AO25" s="81"/>
      <c r="AP25" s="37">
        <f>IF(ISNUMBER(SEARCH("RetlMed",C25)),Sheet3!D$2,IF(ISNUMBER(SEARCH("OffSml",C25)),Sheet3!A$2,IF(ISNUMBER(SEARCH("OffMed",C25)),Sheet3!B$2,IF(ISNUMBER(SEARCH("OffLrg",C25)),Sheet3!C$2,IF(ISNUMBER(SEARCH("RetlStrp",C25)),Sheet3!E$2)))))</f>
        <v>24563.1</v>
      </c>
      <c r="AQ25" s="15"/>
      <c r="AR25" s="15"/>
      <c r="AS25" s="18"/>
    </row>
    <row r="26" spans="1:45" s="3" customFormat="1" ht="26.25" customHeight="1" x14ac:dyDescent="0.2">
      <c r="A26" s="85"/>
      <c r="B26" s="44" t="str">
        <f t="shared" si="16"/>
        <v>CBECC-Com 2016.3.0</v>
      </c>
      <c r="C26" s="60" t="s">
        <v>89</v>
      </c>
      <c r="D26" s="51">
        <f>INDEX(Sheet1!$C$5:$BW$192,MATCH($C26,Sheet1!$C$5:$C$192,0),59)</f>
        <v>335.24799999999999</v>
      </c>
      <c r="E26" s="71">
        <f t="shared" si="0"/>
        <v>335.24799999999999</v>
      </c>
      <c r="F26" s="51">
        <f>(INDEX(Sheet1!$C$5:$BW$192,MATCH($C26,Sheet1!$C$5:$C$192,0),20))/$AP26</f>
        <v>12.325887204790927</v>
      </c>
      <c r="G26" s="71">
        <f t="shared" ref="G26" si="322">F26</f>
        <v>12.325887204790927</v>
      </c>
      <c r="H26" s="51">
        <f>(INDEX(Sheet1!$C$5:$BW$192,MATCH($C26,Sheet1!$C$5:$C$192,0),33))/$AP26</f>
        <v>2.3156319845622095E-2</v>
      </c>
      <c r="I26" s="71">
        <f t="shared" ref="I26" si="323">H26</f>
        <v>2.3156319845622095E-2</v>
      </c>
      <c r="J26" s="51">
        <f t="shared" si="3"/>
        <v>44.372705012181683</v>
      </c>
      <c r="K26" s="71">
        <f t="shared" ref="K26" si="324">J26</f>
        <v>44.372705012181683</v>
      </c>
      <c r="L26" s="51">
        <f>(((INDEX(Sheet1!$C$5:$BW$192,MATCH($C26,Sheet1!$C$5:$C$192,0),13))*3.4121416)+((INDEX(Sheet1!$C$5:$BW$192,MATCH($C26,Sheet1!$C$5:$C$192,0),26))*99.976))/$AP26</f>
        <v>0.26334205324246535</v>
      </c>
      <c r="M26" s="71">
        <f t="shared" ref="M26" si="325">L26</f>
        <v>0.26334205324246535</v>
      </c>
      <c r="N26" s="51">
        <f>(((INDEX(Sheet1!$C$5:$BW$192,MATCH($C26,Sheet1!$C$5:$C$192,0),14))*3.4121416)+((INDEX(Sheet1!$C$5:$BW$192,MATCH($C26,Sheet1!$C$5:$C$192,0),27))*99.976))/$AP26</f>
        <v>14.366831576502966</v>
      </c>
      <c r="O26" s="71">
        <f t="shared" ref="O26" si="326">N26</f>
        <v>14.366831576502966</v>
      </c>
      <c r="P26" s="51">
        <f>(((INDEX(Sheet1!$C$5:$BW$192,MATCH($C26,Sheet1!$C$5:$C$192,0),19))*3.4121416)+((INDEX(Sheet1!$C$5:$BW$192,MATCH($C26,Sheet1!$C$5:$C$192,0),32))*99.976))/$AP26</f>
        <v>12.985713744076277</v>
      </c>
      <c r="Q26" s="71">
        <f t="shared" ref="Q26" si="327">P26</f>
        <v>12.985713744076277</v>
      </c>
      <c r="R26" s="51">
        <f>(((INDEX(Sheet1!$C$5:$BW$192,MATCH($C26,Sheet1!$C$5:$C$192,0),34))+(INDEX(Sheet1!$C$5:$BW$192,MATCH($C26,Sheet1!$C$5:$C$192,0),35)))*99.976)/$AP26</f>
        <v>0</v>
      </c>
      <c r="S26" s="71">
        <f t="shared" ref="S26" si="328">R26</f>
        <v>0</v>
      </c>
      <c r="T26" s="51">
        <f>(((INDEX(Sheet1!$C$5:$BW$192,MATCH($C26,Sheet1!$C$5:$C$192,0),21))+(INDEX(Sheet1!$C$5:$BW$192,MATCH($C26,Sheet1!$C$5:$C$192,0),22))+(INDEX(Sheet1!$C$5:$BW$192,MATCH($C26,Sheet1!$C$5:$C$192,0),23))+(INDEX(Sheet1!$C$5:$BW$192,MATCH($C26,Sheet1!$C$5:$C$192,0),24)))*3.4121416)/$AP26</f>
        <v>10.846885605336949</v>
      </c>
      <c r="U26" s="71">
        <f t="shared" ref="U26" si="329">T26</f>
        <v>10.846885605336949</v>
      </c>
      <c r="V26" s="51">
        <f>(((INDEX(Sheet1!$C$5:$BW$192,MATCH($C26,Sheet1!$C$5:$C$192,0),15))*3.4121416)+((INDEX(Sheet1!$C$5:$BW$192,MATCH($C26,Sheet1!$C$5:$C$192,0),28))*99.976))/$AP26</f>
        <v>14.705085493801679</v>
      </c>
      <c r="W26" s="71">
        <f t="shared" ref="W26" si="330">V26</f>
        <v>14.705085493801679</v>
      </c>
      <c r="X26" s="51">
        <f>(((INDEX(Sheet1!$C$5:$BW$192,MATCH($C26,Sheet1!$C$5:C$192,0),17))*3.4121416)+((INDEX(Sheet1!$C$5:$BW$192,MATCH($C26,Sheet1!$C$5:C$192,0),30))*99.976))/$AP26</f>
        <v>0</v>
      </c>
      <c r="Y26" s="71">
        <f t="shared" ref="Y26" si="331">X26</f>
        <v>0</v>
      </c>
      <c r="Z26" s="51">
        <f>(((INDEX(Sheet1!$C$5:$BW$192,MATCH($C26,Sheet1!$C$5:C$192,0),16))*3.4121416)+((INDEX(Sheet1!$C$5:$BW$192,MATCH($C26,Sheet1!$C$5:C$192,0),29))*99.976))/$AP26</f>
        <v>0</v>
      </c>
      <c r="AA26" s="71">
        <f t="shared" ref="AA26" si="332">Z26</f>
        <v>0</v>
      </c>
      <c r="AB26" s="51">
        <f>(((INDEX(Sheet1!$C$5:$BW$192,MATCH($C26,Sheet1!$C$5:C$192,0),18))*3.4121416)+((INDEX(Sheet1!$C$5:$BW$192,MATCH($C26,Sheet1!$C$5:C$192,0),31))*99.976))/$AP26</f>
        <v>2.0517321445583008</v>
      </c>
      <c r="AC26" s="71">
        <f t="shared" ref="AC26" si="333">AB26</f>
        <v>2.0517321445583008</v>
      </c>
      <c r="AD26" s="52">
        <f>INDEX(Sheet1!$C$5:$BW$192,MATCH($C26,Sheet1!$C$5:$C$192,0),70)+INDEX(Sheet1!$C$5:$BW$192,MATCH($C26,Sheet1!$C$5:$C$192,0),73)</f>
        <v>0</v>
      </c>
      <c r="AE26" s="71">
        <f t="shared" ref="AE26" si="334">AD26</f>
        <v>0</v>
      </c>
      <c r="AF26" s="52">
        <f>INDEX(Sheet1!$C$5:$BW$192,MATCH($C26,Sheet1!$C$5:$C$192,0),68)+INDEX(Sheet1!$C$5:$BW$192,MATCH($C26,Sheet1!$C$5:$C$192,0),71)</f>
        <v>0</v>
      </c>
      <c r="AG26" s="71">
        <f t="shared" ref="AG26" si="335">AF26</f>
        <v>0</v>
      </c>
      <c r="AH26" s="53"/>
      <c r="AI26" s="51"/>
      <c r="AJ26" s="53"/>
      <c r="AK26" s="51"/>
      <c r="AL26" s="51"/>
      <c r="AM26" s="51"/>
      <c r="AN26" s="74"/>
      <c r="AO26" s="78"/>
      <c r="AP26" s="46">
        <f>IF(ISNUMBER(SEARCH("RetlMed",C26)),Sheet3!D$2,IF(ISNUMBER(SEARCH("OffSml",C26)),Sheet3!A$2,IF(ISNUMBER(SEARCH("OffMed",C26)),Sheet3!B$2,IF(ISNUMBER(SEARCH("OffLrg",C26)),Sheet3!C$2,IF(ISNUMBER(SEARCH("RetlStrp",C26)),Sheet3!E$2)))))</f>
        <v>24563.1</v>
      </c>
      <c r="AQ26" s="14"/>
      <c r="AR26" s="14"/>
      <c r="AS26" s="14"/>
    </row>
    <row r="27" spans="1:45" s="4" customFormat="1" ht="25.5" customHeight="1" x14ac:dyDescent="0.2">
      <c r="A27" s="85"/>
      <c r="B27" s="44" t="str">
        <f t="shared" si="16"/>
        <v>CBECC-Com 2016.3.0</v>
      </c>
      <c r="C27" s="62" t="s">
        <v>130</v>
      </c>
      <c r="D27" s="45">
        <f>INDEX(Sheet1!$C$5:$BW$192,MATCH($C27,Sheet1!$C$5:$C$192,0),59)</f>
        <v>335.84100000000001</v>
      </c>
      <c r="E27" s="71">
        <f t="shared" si="0"/>
        <v>335.84100000000001</v>
      </c>
      <c r="F27" s="6">
        <f>(INDEX(Sheet1!$C$5:$BW$192,MATCH($C27,Sheet1!$C$5:$C$192,0),20))/$AP27</f>
        <v>12.325887204790927</v>
      </c>
      <c r="G27" s="71">
        <f t="shared" ref="G27" si="336">F27</f>
        <v>12.325887204790927</v>
      </c>
      <c r="H27" s="6">
        <f>(INDEX(Sheet1!$C$5:$BW$192,MATCH($C27,Sheet1!$C$5:$C$192,0),33))/$AP27</f>
        <v>2.7277868021544513E-2</v>
      </c>
      <c r="I27" s="71">
        <f t="shared" ref="I27" si="337">H27</f>
        <v>2.7277868021544513E-2</v>
      </c>
      <c r="J27" s="6">
        <f t="shared" si="3"/>
        <v>44.784764982787998</v>
      </c>
      <c r="K27" s="71">
        <f t="shared" ref="K27" si="338">J27</f>
        <v>44.784764982787998</v>
      </c>
      <c r="L27" s="6">
        <f>(((INDEX(Sheet1!$C$5:$BW$192,MATCH($C27,Sheet1!$C$5:$C$192,0),13))*3.4121416)+((INDEX(Sheet1!$C$5:$BW$192,MATCH($C27,Sheet1!$C$5:$C$192,0),26))*99.976))/$AP27</f>
        <v>0.26334205324246535</v>
      </c>
      <c r="M27" s="71">
        <f t="shared" ref="M27" si="339">L27</f>
        <v>0.26334205324246535</v>
      </c>
      <c r="N27" s="6">
        <f>(((INDEX(Sheet1!$C$5:$BW$192,MATCH($C27,Sheet1!$C$5:$C$192,0),14))*3.4121416)+((INDEX(Sheet1!$C$5:$BW$192,MATCH($C27,Sheet1!$C$5:$C$192,0),27))*99.976))/$AP27</f>
        <v>14.366831576502966</v>
      </c>
      <c r="O27" s="71">
        <f t="shared" ref="O27" si="340">N27</f>
        <v>14.366831576502966</v>
      </c>
      <c r="P27" s="6">
        <f>(((INDEX(Sheet1!$C$5:$BW$192,MATCH($C27,Sheet1!$C$5:$C$192,0),19))*3.4121416)+((INDEX(Sheet1!$C$5:$BW$192,MATCH($C27,Sheet1!$C$5:$C$192,0),32))*99.976))/$AP27</f>
        <v>12.985713744076277</v>
      </c>
      <c r="Q27" s="71">
        <f t="shared" ref="Q27" si="341">P27</f>
        <v>12.985713744076277</v>
      </c>
      <c r="R27" s="6">
        <f>(((INDEX(Sheet1!$C$5:$BW$192,MATCH($C27,Sheet1!$C$5:$C$192,0),34))+(INDEX(Sheet1!$C$5:$BW$192,MATCH($C27,Sheet1!$C$5:$C$192,0),35)))*99.976)/$AP27</f>
        <v>0</v>
      </c>
      <c r="S27" s="71">
        <f t="shared" ref="S27" si="342">R27</f>
        <v>0</v>
      </c>
      <c r="T27" s="45">
        <f>(((INDEX(Sheet1!$C$5:$BW$192,MATCH($C27,Sheet1!$C$5:$C$192,0),21))+(INDEX(Sheet1!$C$5:$BW$192,MATCH($C27,Sheet1!$C$5:$C$192,0),22))+(INDEX(Sheet1!$C$5:$BW$192,MATCH($C27,Sheet1!$C$5:$C$192,0),23))+(INDEX(Sheet1!$C$5:$BW$192,MATCH($C27,Sheet1!$C$5:$C$192,0),24)))*3.4121416)/$AP27</f>
        <v>10.846885605336949</v>
      </c>
      <c r="U27" s="71">
        <f t="shared" ref="U27" si="343">T27</f>
        <v>10.846885605336949</v>
      </c>
      <c r="V27" s="6">
        <f>(((INDEX(Sheet1!$C$5:$BW$192,MATCH($C27,Sheet1!$C$5:$C$192,0),15))*3.4121416)+((INDEX(Sheet1!$C$5:$BW$192,MATCH($C27,Sheet1!$C$5:$C$192,0),28))*99.976))/$AP27</f>
        <v>14.705085493801679</v>
      </c>
      <c r="W27" s="71">
        <f t="shared" ref="W27" si="344">V27</f>
        <v>14.705085493801679</v>
      </c>
      <c r="X27" s="6">
        <f>(((INDEX(Sheet1!$C$5:$BW$192,MATCH($C27,Sheet1!$C$5:C$192,0),17))*3.4121416)+((INDEX(Sheet1!$C$5:$BW$192,MATCH($C27,Sheet1!$C$5:C$192,0),30))*99.976))/$AP27</f>
        <v>0</v>
      </c>
      <c r="Y27" s="71">
        <f t="shared" ref="Y27" si="345">X27</f>
        <v>0</v>
      </c>
      <c r="Z27" s="6">
        <f>(((INDEX(Sheet1!$C$5:$BW$192,MATCH($C27,Sheet1!$C$5:C$192,0),16))*3.4121416)+((INDEX(Sheet1!$C$5:$BW$192,MATCH($C27,Sheet1!$C$5:C$192,0),29))*99.976))/$AP27</f>
        <v>0</v>
      </c>
      <c r="AA27" s="71">
        <f t="shared" ref="AA27" si="346">Z27</f>
        <v>0</v>
      </c>
      <c r="AB27" s="6">
        <f>(((INDEX(Sheet1!$C$5:$BW$192,MATCH($C27,Sheet1!$C$5:C$192,0),18))*3.4121416)+((INDEX(Sheet1!$C$5:$BW$192,MATCH($C27,Sheet1!$C$5:C$192,0),31))*99.976))/$AP27</f>
        <v>2.4637921151646167</v>
      </c>
      <c r="AC27" s="71">
        <f t="shared" ref="AC27" si="347">AB27</f>
        <v>2.4637921151646167</v>
      </c>
      <c r="AD27" s="9">
        <f>INDEX(Sheet1!$C$5:$BW$192,MATCH($C27,Sheet1!$C$5:$C$192,0),70)+INDEX(Sheet1!$C$5:$BW$192,MATCH($C27,Sheet1!$C$5:$C$192,0),73)</f>
        <v>0</v>
      </c>
      <c r="AE27" s="71">
        <f t="shared" ref="AE27" si="348">AD27</f>
        <v>0</v>
      </c>
      <c r="AF27" s="9">
        <f>INDEX(Sheet1!$C$5:$BW$192,MATCH($C27,Sheet1!$C$5:$C$192,0),68)+INDEX(Sheet1!$C$5:$BW$192,MATCH($C27,Sheet1!$C$5:$C$192,0),71)</f>
        <v>0</v>
      </c>
      <c r="AG27" s="71">
        <f t="shared" ref="AG27" si="349">AF27</f>
        <v>0</v>
      </c>
      <c r="AH27" s="47">
        <f>IF($D$26=0,"",(D27-D$26)/D$26)</f>
        <v>1.7688397842791539E-3</v>
      </c>
      <c r="AI27" s="72">
        <f>IF($E$26=0,"",(E27-E$26)/E$26)</f>
        <v>1.7688397842791539E-3</v>
      </c>
      <c r="AJ27" s="47">
        <f>IF($F$26=0,"",(F27-F$26)/F$26)</f>
        <v>0</v>
      </c>
      <c r="AK27" s="77">
        <f>IF($G$26=0,"",(G27-G$26)/G$26)</f>
        <v>0</v>
      </c>
      <c r="AL27" s="45" t="str">
        <f t="shared" ref="AL27" si="350">IF(AND(AH27&gt;0,AI27&gt;0), "Yes", "No")</f>
        <v>Yes</v>
      </c>
      <c r="AM27" s="45" t="str">
        <f t="shared" ref="AM27" si="351">IF(AND(AH27&lt;0,AI27&lt;0), "No", "Yes")</f>
        <v>Yes</v>
      </c>
      <c r="AN27" s="73" t="str">
        <f t="shared" ref="AN27:AN30" si="352">IF((AL27=AM27),(IF(AND(AI27&gt;(-0.5%*D$13),AI27&lt;(0.5%*D$13),AE27&lt;=AD27,AG27&lt;=AF27,(COUNTBLANK(D27:AK27)=0)),"Pass","Fail")),IF(COUNTA(D27:AK27)=0,"","Fail"))</f>
        <v>Pass</v>
      </c>
      <c r="AO27" s="80"/>
      <c r="AP27" s="37">
        <f>IF(ISNUMBER(SEARCH("RetlMed",C27)),Sheet3!D$2,IF(ISNUMBER(SEARCH("OffSml",C27)),Sheet3!A$2,IF(ISNUMBER(SEARCH("OffMed",C27)),Sheet3!B$2,IF(ISNUMBER(SEARCH("OffLrg",C27)),Sheet3!C$2,IF(ISNUMBER(SEARCH("RetlStrp",C27)),Sheet3!E$2)))))</f>
        <v>24563.1</v>
      </c>
      <c r="AQ27" s="17"/>
      <c r="AR27" s="17"/>
      <c r="AS27" s="13"/>
    </row>
    <row r="28" spans="1:45" s="7" customFormat="1" ht="25.5" customHeight="1" x14ac:dyDescent="0.2">
      <c r="A28" s="85"/>
      <c r="B28" s="44" t="str">
        <f t="shared" si="16"/>
        <v>CBECC-Com 2016.3.0</v>
      </c>
      <c r="C28" s="62" t="s">
        <v>131</v>
      </c>
      <c r="D28" s="45">
        <f>INDEX(Sheet1!$C$5:$BW$192,MATCH($C28,Sheet1!$C$5:$C$192,0),59)</f>
        <v>334.93700000000001</v>
      </c>
      <c r="E28" s="71">
        <f t="shared" si="0"/>
        <v>334.93700000000001</v>
      </c>
      <c r="F28" s="6">
        <f>(INDEX(Sheet1!$C$5:$BW$192,MATCH($C28,Sheet1!$C$5:$C$192,0),20))/$AP28</f>
        <v>12.325887204790927</v>
      </c>
      <c r="G28" s="71">
        <f t="shared" ref="G28" si="353">F28</f>
        <v>12.325887204790927</v>
      </c>
      <c r="H28" s="6">
        <f>(INDEX(Sheet1!$C$5:$BW$192,MATCH($C28,Sheet1!$C$5:$C$192,0),33))/$AP28</f>
        <v>2.0995476955270306E-2</v>
      </c>
      <c r="I28" s="71">
        <f t="shared" ref="I28" si="354">H28</f>
        <v>2.0995476955270306E-2</v>
      </c>
      <c r="J28" s="6">
        <f t="shared" si="3"/>
        <v>44.156672583375872</v>
      </c>
      <c r="K28" s="71">
        <f t="shared" ref="K28" si="355">J28</f>
        <v>44.156672583375872</v>
      </c>
      <c r="L28" s="6">
        <f>(((INDEX(Sheet1!$C$5:$BW$192,MATCH($C28,Sheet1!$C$5:$C$192,0),13))*3.4121416)+((INDEX(Sheet1!$C$5:$BW$192,MATCH($C28,Sheet1!$C$5:$C$192,0),26))*99.976))/$AP28</f>
        <v>0.26334205324246535</v>
      </c>
      <c r="M28" s="71">
        <f t="shared" ref="M28" si="356">L28</f>
        <v>0.26334205324246535</v>
      </c>
      <c r="N28" s="6">
        <f>(((INDEX(Sheet1!$C$5:$BW$192,MATCH($C28,Sheet1!$C$5:$C$192,0),14))*3.4121416)+((INDEX(Sheet1!$C$5:$BW$192,MATCH($C28,Sheet1!$C$5:$C$192,0),27))*99.976))/$AP28</f>
        <v>14.366831576502966</v>
      </c>
      <c r="O28" s="71">
        <f t="shared" ref="O28" si="357">N28</f>
        <v>14.366831576502966</v>
      </c>
      <c r="P28" s="6">
        <f>(((INDEX(Sheet1!$C$5:$BW$192,MATCH($C28,Sheet1!$C$5:$C$192,0),19))*3.4121416)+((INDEX(Sheet1!$C$5:$BW$192,MATCH($C28,Sheet1!$C$5:$C$192,0),32))*99.976))/$AP28</f>
        <v>12.985713744076277</v>
      </c>
      <c r="Q28" s="71">
        <f t="shared" ref="Q28" si="358">P28</f>
        <v>12.985713744076277</v>
      </c>
      <c r="R28" s="6">
        <f>(((INDEX(Sheet1!$C$5:$BW$192,MATCH($C28,Sheet1!$C$5:$C$192,0),34))+(INDEX(Sheet1!$C$5:$BW$192,MATCH($C28,Sheet1!$C$5:$C$192,0),35)))*99.976)/$AP28</f>
        <v>0</v>
      </c>
      <c r="S28" s="71">
        <f t="shared" ref="S28" si="359">R28</f>
        <v>0</v>
      </c>
      <c r="T28" s="45">
        <f>(((INDEX(Sheet1!$C$5:$BW$192,MATCH($C28,Sheet1!$C$5:$C$192,0),21))+(INDEX(Sheet1!$C$5:$BW$192,MATCH($C28,Sheet1!$C$5:$C$192,0),22))+(INDEX(Sheet1!$C$5:$BW$192,MATCH($C28,Sheet1!$C$5:$C$192,0),23))+(INDEX(Sheet1!$C$5:$BW$192,MATCH($C28,Sheet1!$C$5:$C$192,0),24)))*3.4121416)/$AP28</f>
        <v>10.846885605336949</v>
      </c>
      <c r="U28" s="71">
        <f t="shared" ref="U28" si="360">T28</f>
        <v>10.846885605336949</v>
      </c>
      <c r="V28" s="6">
        <f>(((INDEX(Sheet1!$C$5:$BW$192,MATCH($C28,Sheet1!$C$5:$C$192,0),15))*3.4121416)+((INDEX(Sheet1!$C$5:$BW$192,MATCH($C28,Sheet1!$C$5:$C$192,0),28))*99.976))/$AP28</f>
        <v>14.705085493801679</v>
      </c>
      <c r="W28" s="71">
        <f t="shared" ref="W28" si="361">V28</f>
        <v>14.705085493801679</v>
      </c>
      <c r="X28" s="6">
        <f>(((INDEX(Sheet1!$C$5:$BW$192,MATCH($C28,Sheet1!$C$5:C$192,0),17))*3.4121416)+((INDEX(Sheet1!$C$5:$BW$192,MATCH($C28,Sheet1!$C$5:C$192,0),30))*99.976))/$AP28</f>
        <v>0</v>
      </c>
      <c r="Y28" s="71">
        <f t="shared" ref="Y28" si="362">X28</f>
        <v>0</v>
      </c>
      <c r="Z28" s="6">
        <f>(((INDEX(Sheet1!$C$5:$BW$192,MATCH($C28,Sheet1!$C$5:C$192,0),16))*3.4121416)+((INDEX(Sheet1!$C$5:$BW$192,MATCH($C28,Sheet1!$C$5:C$192,0),29))*99.976))/$AP28</f>
        <v>0</v>
      </c>
      <c r="AA28" s="71">
        <f t="shared" ref="AA28" si="363">Z28</f>
        <v>0</v>
      </c>
      <c r="AB28" s="6">
        <f>(((INDEX(Sheet1!$C$5:$BW$192,MATCH($C28,Sheet1!$C$5:C$192,0),18))*3.4121416)+((INDEX(Sheet1!$C$5:$BW$192,MATCH($C28,Sheet1!$C$5:C$192,0),31))*99.976))/$AP28</f>
        <v>1.8356997157524906</v>
      </c>
      <c r="AC28" s="71">
        <f t="shared" ref="AC28" si="364">AB28</f>
        <v>1.8356997157524906</v>
      </c>
      <c r="AD28" s="9">
        <f>INDEX(Sheet1!$C$5:$BW$192,MATCH($C28,Sheet1!$C$5:$C$192,0),70)+INDEX(Sheet1!$C$5:$BW$192,MATCH($C28,Sheet1!$C$5:$C$192,0),73)</f>
        <v>0</v>
      </c>
      <c r="AE28" s="71">
        <f t="shared" ref="AE28" si="365">AD28</f>
        <v>0</v>
      </c>
      <c r="AF28" s="9">
        <f>INDEX(Sheet1!$C$5:$BW$192,MATCH($C28,Sheet1!$C$5:$C$192,0),68)+INDEX(Sheet1!$C$5:$BW$192,MATCH($C28,Sheet1!$C$5:$C$192,0),71)</f>
        <v>0</v>
      </c>
      <c r="AG28" s="71">
        <f t="shared" ref="AG28" si="366">AF28</f>
        <v>0</v>
      </c>
      <c r="AH28" s="47">
        <f t="shared" ref="AH28:AH29" si="367">IF($D$26=0,"",(D28-D$26)/D$26)</f>
        <v>-9.2767145516148828E-4</v>
      </c>
      <c r="AI28" s="72">
        <f t="shared" ref="AI28:AI29" si="368">IF($E$26=0,"",(E28-E$26)/E$26)</f>
        <v>-9.2767145516148828E-4</v>
      </c>
      <c r="AJ28" s="47">
        <f t="shared" ref="AJ28:AJ29" si="369">IF($F$26=0,"",(F28-F$26)/F$26)</f>
        <v>0</v>
      </c>
      <c r="AK28" s="77">
        <f t="shared" ref="AK28:AK29" si="370">IF($G$26=0,"",(G28-G$26)/G$26)</f>
        <v>0</v>
      </c>
      <c r="AL28" s="45" t="str">
        <f t="shared" ref="AL28:AL29" si="371">IF(AND(AH28&gt;0,AI28&gt;0), "Yes", "No")</f>
        <v>No</v>
      </c>
      <c r="AM28" s="45" t="str">
        <f t="shared" ref="AM28:AM29" si="372">IF(AND(AH28&lt;0,AI28&lt;0), "No", "Yes")</f>
        <v>No</v>
      </c>
      <c r="AN28" s="73" t="str">
        <f t="shared" si="352"/>
        <v>Pass</v>
      </c>
      <c r="AO28" s="81"/>
      <c r="AP28" s="37">
        <f>IF(ISNUMBER(SEARCH("RetlMed",C28)),Sheet3!D$2,IF(ISNUMBER(SEARCH("OffSml",C28)),Sheet3!A$2,IF(ISNUMBER(SEARCH("OffMed",C28)),Sheet3!B$2,IF(ISNUMBER(SEARCH("OffLrg",C28)),Sheet3!C$2,IF(ISNUMBER(SEARCH("RetlStrp",C28)),Sheet3!E$2)))))</f>
        <v>24563.1</v>
      </c>
      <c r="AQ28" s="15"/>
      <c r="AR28" s="15"/>
      <c r="AS28" s="18"/>
    </row>
    <row r="29" spans="1:45" s="7" customFormat="1" ht="25.5" customHeight="1" x14ac:dyDescent="0.2">
      <c r="A29" s="85"/>
      <c r="B29" s="44" t="str">
        <f t="shared" si="16"/>
        <v>CBECC-Com 2016.3.0</v>
      </c>
      <c r="C29" s="62" t="s">
        <v>132</v>
      </c>
      <c r="D29" s="45">
        <f>INDEX(Sheet1!$C$5:$BW$192,MATCH($C29,Sheet1!$C$5:$C$192,0),59)</f>
        <v>343.363</v>
      </c>
      <c r="E29" s="71">
        <f t="shared" si="0"/>
        <v>343.363</v>
      </c>
      <c r="F29" s="6">
        <f>(INDEX(Sheet1!$C$5:$BW$192,MATCH($C29,Sheet1!$C$5:$C$192,0),20))/$AP29</f>
        <v>12.805183384833349</v>
      </c>
      <c r="G29" s="71">
        <f t="shared" ref="G29" si="373">F29</f>
        <v>12.805183384833349</v>
      </c>
      <c r="H29" s="6">
        <f>(INDEX(Sheet1!$C$5:$BW$192,MATCH($C29,Sheet1!$C$5:$C$192,0),33))/$AP29</f>
        <v>2.6340527050738713E-3</v>
      </c>
      <c r="I29" s="71">
        <f t="shared" ref="I29" si="374">H29</f>
        <v>2.6340527050738713E-3</v>
      </c>
      <c r="J29" s="6">
        <f t="shared" si="3"/>
        <v>43.956357628273302</v>
      </c>
      <c r="K29" s="71">
        <f t="shared" ref="K29" si="375">J29</f>
        <v>43.956357628273302</v>
      </c>
      <c r="L29" s="6">
        <f>(((INDEX(Sheet1!$C$5:$BW$192,MATCH($C29,Sheet1!$C$5:$C$192,0),13))*3.4121416)+((INDEX(Sheet1!$C$5:$BW$192,MATCH($C29,Sheet1!$C$5:$C$192,0),26))*99.976))/$AP29</f>
        <v>0.26334205324246535</v>
      </c>
      <c r="M29" s="71">
        <f t="shared" ref="M29" si="376">L29</f>
        <v>0.26334205324246535</v>
      </c>
      <c r="N29" s="6">
        <f>(((INDEX(Sheet1!$C$5:$BW$192,MATCH($C29,Sheet1!$C$5:$C$192,0),14))*3.4121416)+((INDEX(Sheet1!$C$5:$BW$192,MATCH($C29,Sheet1!$C$5:$C$192,0),27))*99.976))/$AP29</f>
        <v>14.366831576502966</v>
      </c>
      <c r="O29" s="71">
        <f t="shared" ref="O29" si="377">N29</f>
        <v>14.366831576502966</v>
      </c>
      <c r="P29" s="6">
        <f>(((INDEX(Sheet1!$C$5:$BW$192,MATCH($C29,Sheet1!$C$5:$C$192,0),19))*3.4121416)+((INDEX(Sheet1!$C$5:$BW$192,MATCH($C29,Sheet1!$C$5:$C$192,0),32))*99.976))/$AP29</f>
        <v>12.985713744076277</v>
      </c>
      <c r="Q29" s="71">
        <f t="shared" ref="Q29" si="378">P29</f>
        <v>12.985713744076277</v>
      </c>
      <c r="R29" s="6">
        <f>(((INDEX(Sheet1!$C$5:$BW$192,MATCH($C29,Sheet1!$C$5:$C$192,0),34))+(INDEX(Sheet1!$C$5:$BW$192,MATCH($C29,Sheet1!$C$5:$C$192,0),35)))*99.976)/$AP29</f>
        <v>0</v>
      </c>
      <c r="S29" s="71">
        <f t="shared" ref="S29" si="379">R29</f>
        <v>0</v>
      </c>
      <c r="T29" s="45">
        <f>(((INDEX(Sheet1!$C$5:$BW$192,MATCH($C29,Sheet1!$C$5:$C$192,0),21))+(INDEX(Sheet1!$C$5:$BW$192,MATCH($C29,Sheet1!$C$5:$C$192,0),22))+(INDEX(Sheet1!$C$5:$BW$192,MATCH($C29,Sheet1!$C$5:$C$192,0),23))+(INDEX(Sheet1!$C$5:$BW$192,MATCH($C29,Sheet1!$C$5:$C$192,0),24)))*3.4121416)/$AP29</f>
        <v>10.846885605336949</v>
      </c>
      <c r="U29" s="71">
        <f t="shared" ref="U29" si="380">T29</f>
        <v>10.846885605336949</v>
      </c>
      <c r="V29" s="6">
        <f>(((INDEX(Sheet1!$C$5:$BW$192,MATCH($C29,Sheet1!$C$5:$C$192,0),15))*3.4121416)+((INDEX(Sheet1!$C$5:$BW$192,MATCH($C29,Sheet1!$C$5:$C$192,0),28))*99.976))/$AP29</f>
        <v>14.705085493801679</v>
      </c>
      <c r="W29" s="71">
        <f t="shared" ref="W29" si="381">V29</f>
        <v>14.705085493801679</v>
      </c>
      <c r="X29" s="6">
        <f>(((INDEX(Sheet1!$C$5:$BW$192,MATCH($C29,Sheet1!$C$5:C$192,0),17))*3.4121416)+((INDEX(Sheet1!$C$5:$BW$192,MATCH($C29,Sheet1!$C$5:C$192,0),30))*99.976))/$AP29</f>
        <v>0</v>
      </c>
      <c r="Y29" s="71">
        <f t="shared" ref="Y29" si="382">X29</f>
        <v>0</v>
      </c>
      <c r="Z29" s="6">
        <f>(((INDEX(Sheet1!$C$5:$BW$192,MATCH($C29,Sheet1!$C$5:C$192,0),16))*3.4121416)+((INDEX(Sheet1!$C$5:$BW$192,MATCH($C29,Sheet1!$C$5:C$192,0),29))*99.976))/$AP29</f>
        <v>0</v>
      </c>
      <c r="AA29" s="71">
        <f t="shared" ref="AA29" si="383">Z29</f>
        <v>0</v>
      </c>
      <c r="AB29" s="6">
        <f>(((INDEX(Sheet1!$C$5:$BW$192,MATCH($C29,Sheet1!$C$5:C$192,0),18))*3.4121416)+((INDEX(Sheet1!$C$5:$BW$192,MATCH($C29,Sheet1!$C$5:C$192,0),31))*99.976))/$AP29</f>
        <v>1.6353847606499183</v>
      </c>
      <c r="AC29" s="71">
        <f t="shared" ref="AC29" si="384">AB29</f>
        <v>1.6353847606499183</v>
      </c>
      <c r="AD29" s="9">
        <f>INDEX(Sheet1!$C$5:$BW$192,MATCH($C29,Sheet1!$C$5:$C$192,0),70)+INDEX(Sheet1!$C$5:$BW$192,MATCH($C29,Sheet1!$C$5:$C$192,0),73)</f>
        <v>0</v>
      </c>
      <c r="AE29" s="71">
        <f t="shared" ref="AE29" si="385">AD29</f>
        <v>0</v>
      </c>
      <c r="AF29" s="9">
        <f>INDEX(Sheet1!$C$5:$BW$192,MATCH($C29,Sheet1!$C$5:$C$192,0),68)+INDEX(Sheet1!$C$5:$BW$192,MATCH($C29,Sheet1!$C$5:$C$192,0),71)</f>
        <v>0</v>
      </c>
      <c r="AG29" s="71">
        <f t="shared" ref="AG29" si="386">AF29</f>
        <v>0</v>
      </c>
      <c r="AH29" s="47">
        <f t="shared" si="367"/>
        <v>2.4205960960244383E-2</v>
      </c>
      <c r="AI29" s="72">
        <f t="shared" si="368"/>
        <v>2.4205960960244383E-2</v>
      </c>
      <c r="AJ29" s="47">
        <f t="shared" si="369"/>
        <v>3.8885329070358909E-2</v>
      </c>
      <c r="AK29" s="77">
        <f t="shared" si="370"/>
        <v>3.8885329070358909E-2</v>
      </c>
      <c r="AL29" s="45" t="str">
        <f t="shared" si="371"/>
        <v>Yes</v>
      </c>
      <c r="AM29" s="45" t="str">
        <f t="shared" si="372"/>
        <v>Yes</v>
      </c>
      <c r="AN29" s="73" t="str">
        <f t="shared" si="352"/>
        <v>Pass</v>
      </c>
      <c r="AO29" s="81"/>
      <c r="AP29" s="37">
        <f>IF(ISNUMBER(SEARCH("RetlMed",C29)),Sheet3!D$2,IF(ISNUMBER(SEARCH("OffSml",C29)),Sheet3!A$2,IF(ISNUMBER(SEARCH("OffMed",C29)),Sheet3!B$2,IF(ISNUMBER(SEARCH("OffLrg",C29)),Sheet3!C$2,IF(ISNUMBER(SEARCH("RetlStrp",C29)),Sheet3!E$2)))))</f>
        <v>24563.1</v>
      </c>
      <c r="AQ29" s="15"/>
      <c r="AR29" s="15"/>
      <c r="AS29" s="18"/>
    </row>
    <row r="30" spans="1:45" s="41" customFormat="1" ht="25.5" customHeight="1" x14ac:dyDescent="0.2">
      <c r="A30" s="85"/>
      <c r="B30" s="44" t="str">
        <f t="shared" si="16"/>
        <v>CBECC-Com 2016.3.0</v>
      </c>
      <c r="C30" s="62" t="s">
        <v>133</v>
      </c>
      <c r="D30" s="45">
        <f>INDEX(Sheet1!$C$5:$BW$192,MATCH($C30,Sheet1!$C$5:$C$192,0),59)</f>
        <v>343.78399999999999</v>
      </c>
      <c r="E30" s="71">
        <f t="shared" ref="E30" si="387">D30</f>
        <v>343.78399999999999</v>
      </c>
      <c r="F30" s="6">
        <f>(INDEX(Sheet1!$C$5:$BW$192,MATCH($C30,Sheet1!$C$5:$C$192,0),20))/$AP30</f>
        <v>12.823055721794073</v>
      </c>
      <c r="G30" s="71">
        <f t="shared" ref="G30" si="388">F30</f>
        <v>12.823055721794073</v>
      </c>
      <c r="H30" s="6">
        <f>(INDEX(Sheet1!$C$5:$BW$192,MATCH($C30,Sheet1!$C$5:$C$192,0),33))/$AP30</f>
        <v>2.6340527050738713E-3</v>
      </c>
      <c r="I30" s="71">
        <f t="shared" ref="I30" si="389">H30</f>
        <v>2.6340527050738713E-3</v>
      </c>
      <c r="J30" s="6">
        <f t="shared" si="3"/>
        <v>44.01734057270621</v>
      </c>
      <c r="K30" s="71">
        <f t="shared" ref="K30" si="390">J30</f>
        <v>44.01734057270621</v>
      </c>
      <c r="L30" s="6">
        <f>(((INDEX(Sheet1!$C$5:$BW$192,MATCH($C30,Sheet1!$C$5:$C$192,0),13))*3.4121416)+((INDEX(Sheet1!$C$5:$BW$192,MATCH($C30,Sheet1!$C$5:$C$192,0),26))*99.976))/$AP30</f>
        <v>0.26334205324246535</v>
      </c>
      <c r="M30" s="71">
        <f t="shared" ref="M30" si="391">L30</f>
        <v>0.26334205324246535</v>
      </c>
      <c r="N30" s="6">
        <f>(((INDEX(Sheet1!$C$5:$BW$192,MATCH($C30,Sheet1!$C$5:$C$192,0),14))*3.4121416)+((INDEX(Sheet1!$C$5:$BW$192,MATCH($C30,Sheet1!$C$5:$C$192,0),27))*99.976))/$AP30</f>
        <v>14.366831576502966</v>
      </c>
      <c r="O30" s="71">
        <f t="shared" ref="O30" si="392">N30</f>
        <v>14.366831576502966</v>
      </c>
      <c r="P30" s="6">
        <f>(((INDEX(Sheet1!$C$5:$BW$192,MATCH($C30,Sheet1!$C$5:$C$192,0),19))*3.4121416)+((INDEX(Sheet1!$C$5:$BW$192,MATCH($C30,Sheet1!$C$5:$C$192,0),32))*99.976))/$AP30</f>
        <v>12.985713744076277</v>
      </c>
      <c r="Q30" s="71">
        <f t="shared" ref="Q30" si="393">P30</f>
        <v>12.985713744076277</v>
      </c>
      <c r="R30" s="6">
        <f>(((INDEX(Sheet1!$C$5:$BW$192,MATCH($C30,Sheet1!$C$5:$C$192,0),34))+(INDEX(Sheet1!$C$5:$BW$192,MATCH($C30,Sheet1!$C$5:$C$192,0),35)))*99.976)/$AP30</f>
        <v>0</v>
      </c>
      <c r="S30" s="71">
        <f t="shared" ref="S30" si="394">R30</f>
        <v>0</v>
      </c>
      <c r="T30" s="45">
        <f>(((INDEX(Sheet1!$C$5:$BW$192,MATCH($C30,Sheet1!$C$5:$C$192,0),21))+(INDEX(Sheet1!$C$5:$BW$192,MATCH($C30,Sheet1!$C$5:$C$192,0),22))+(INDEX(Sheet1!$C$5:$BW$192,MATCH($C30,Sheet1!$C$5:$C$192,0),23))+(INDEX(Sheet1!$C$5:$BW$192,MATCH($C30,Sheet1!$C$5:$C$192,0),24)))*3.4121416)/$AP30</f>
        <v>10.846885605336949</v>
      </c>
      <c r="U30" s="71">
        <f t="shared" ref="U30" si="395">T30</f>
        <v>10.846885605336949</v>
      </c>
      <c r="V30" s="6">
        <f>(((INDEX(Sheet1!$C$5:$BW$192,MATCH($C30,Sheet1!$C$5:$C$192,0),15))*3.4121416)+((INDEX(Sheet1!$C$5:$BW$192,MATCH($C30,Sheet1!$C$5:$C$192,0),28))*99.976))/$AP30</f>
        <v>14.705085493801679</v>
      </c>
      <c r="W30" s="71">
        <f t="shared" ref="W30" si="396">V30</f>
        <v>14.705085493801679</v>
      </c>
      <c r="X30" s="6">
        <f>(((INDEX(Sheet1!$C$5:$BW$192,MATCH($C30,Sheet1!$C$5:C$192,0),17))*3.4121416)+((INDEX(Sheet1!$C$5:$BW$192,MATCH($C30,Sheet1!$C$5:C$192,0),30))*99.976))/$AP30</f>
        <v>0</v>
      </c>
      <c r="Y30" s="71">
        <f t="shared" ref="Y30" si="397">X30</f>
        <v>0</v>
      </c>
      <c r="Z30" s="6">
        <f>(((INDEX(Sheet1!$C$5:$BW$192,MATCH($C30,Sheet1!$C$5:C$192,0),16))*3.4121416)+((INDEX(Sheet1!$C$5:$BW$192,MATCH($C30,Sheet1!$C$5:C$192,0),29))*99.976))/$AP30</f>
        <v>0</v>
      </c>
      <c r="AA30" s="71">
        <f t="shared" ref="AA30" si="398">Z30</f>
        <v>0</v>
      </c>
      <c r="AB30" s="6">
        <f>(((INDEX(Sheet1!$C$5:$BW$192,MATCH($C30,Sheet1!$C$5:C$192,0),18))*3.4121416)+((INDEX(Sheet1!$C$5:$BW$192,MATCH($C30,Sheet1!$C$5:C$192,0),31))*99.976))/$AP30</f>
        <v>1.6963677050828279</v>
      </c>
      <c r="AC30" s="71">
        <f t="shared" ref="AC30" si="399">AB30</f>
        <v>1.6963677050828279</v>
      </c>
      <c r="AD30" s="9">
        <f>INDEX(Sheet1!$C$5:$BW$192,MATCH($C30,Sheet1!$C$5:$C$192,0),70)+INDEX(Sheet1!$C$5:$BW$192,MATCH($C30,Sheet1!$C$5:$C$192,0),73)</f>
        <v>0</v>
      </c>
      <c r="AE30" s="71">
        <f t="shared" ref="AE30" si="400">AD30</f>
        <v>0</v>
      </c>
      <c r="AF30" s="9">
        <f>INDEX(Sheet1!$C$5:$BW$192,MATCH($C30,Sheet1!$C$5:$C$192,0),68)+INDEX(Sheet1!$C$5:$BW$192,MATCH($C30,Sheet1!$C$5:$C$192,0),71)</f>
        <v>0</v>
      </c>
      <c r="AG30" s="71">
        <f t="shared" ref="AG30" si="401">AF30</f>
        <v>0</v>
      </c>
      <c r="AH30" s="47">
        <f t="shared" ref="AH30" si="402">IF($D$26=0,"",(D30-D$26)/D$26)</f>
        <v>2.5461747721090063E-2</v>
      </c>
      <c r="AI30" s="72">
        <f t="shared" ref="AI30" si="403">IF($E$26=0,"",(E30-E$26)/E$26)</f>
        <v>2.5461747721090063E-2</v>
      </c>
      <c r="AJ30" s="47">
        <f t="shared" ref="AJ30" si="404">IF($F$26=0,"",(F30-F$26)/F$26)</f>
        <v>4.0335312886029234E-2</v>
      </c>
      <c r="AK30" s="77">
        <f t="shared" ref="AK30" si="405">IF($G$26=0,"",(G30-G$26)/G$26)</f>
        <v>4.0335312886029234E-2</v>
      </c>
      <c r="AL30" s="45" t="str">
        <f t="shared" ref="AL30" si="406">IF(AND(AH30&gt;0,AI30&gt;0), "Yes", "No")</f>
        <v>Yes</v>
      </c>
      <c r="AM30" s="45" t="str">
        <f t="shared" ref="AM30" si="407">IF(AND(AH30&lt;0,AI30&lt;0), "No", "Yes")</f>
        <v>Yes</v>
      </c>
      <c r="AN30" s="73" t="str">
        <f t="shared" si="352"/>
        <v>Pass</v>
      </c>
      <c r="AO30" s="81"/>
      <c r="AP30" s="46">
        <f>IF(ISNUMBER(SEARCH("RetlMed",C30)),Sheet3!D$2,IF(ISNUMBER(SEARCH("OffSml",C30)),Sheet3!A$2,IF(ISNUMBER(SEARCH("OffMed",C30)),Sheet3!B$2,IF(ISNUMBER(SEARCH("OffLrg",C30)),Sheet3!C$2,IF(ISNUMBER(SEARCH("RetlStrp",C30)),Sheet3!E$2)))))</f>
        <v>24563.1</v>
      </c>
      <c r="AQ30" s="42"/>
      <c r="AR30" s="42"/>
      <c r="AS30" s="43"/>
    </row>
    <row r="31" spans="1:45" s="3" customFormat="1" ht="26.25" customHeight="1" x14ac:dyDescent="0.2">
      <c r="A31" s="85" t="s">
        <v>113</v>
      </c>
      <c r="B31" s="44" t="str">
        <f>B29</f>
        <v>CBECC-Com 2016.3.0</v>
      </c>
      <c r="C31" s="60" t="s">
        <v>89</v>
      </c>
      <c r="D31" s="51">
        <f>INDEX(Sheet1!$C$5:$BW$192,MATCH($C31,Sheet1!$C$5:$C$192,0),59)</f>
        <v>335.24799999999999</v>
      </c>
      <c r="E31" s="71">
        <f t="shared" si="0"/>
        <v>335.24799999999999</v>
      </c>
      <c r="F31" s="51">
        <f>(INDEX(Sheet1!$C$5:$BW$192,MATCH($C31,Sheet1!$C$5:$C$192,0),20))/$AP31</f>
        <v>12.325887204790927</v>
      </c>
      <c r="G31" s="71">
        <f t="shared" ref="G31" si="408">F31</f>
        <v>12.325887204790927</v>
      </c>
      <c r="H31" s="51">
        <f>(INDEX(Sheet1!$C$5:$BW$192,MATCH($C31,Sheet1!$C$5:$C$192,0),33))/$AP31</f>
        <v>2.3156319845622095E-2</v>
      </c>
      <c r="I31" s="71">
        <f t="shared" ref="I31" si="409">H31</f>
        <v>2.3156319845622095E-2</v>
      </c>
      <c r="J31" s="51">
        <f t="shared" si="3"/>
        <v>44.372705012181683</v>
      </c>
      <c r="K31" s="71">
        <f t="shared" ref="K31" si="410">J31</f>
        <v>44.372705012181683</v>
      </c>
      <c r="L31" s="51">
        <f>(((INDEX(Sheet1!$C$5:$BW$192,MATCH($C31,Sheet1!$C$5:$C$192,0),13))*3.4121416)+((INDEX(Sheet1!$C$5:$BW$192,MATCH($C31,Sheet1!$C$5:$C$192,0),26))*99.976))/$AP31</f>
        <v>0.26334205324246535</v>
      </c>
      <c r="M31" s="71">
        <f t="shared" ref="M31" si="411">L31</f>
        <v>0.26334205324246535</v>
      </c>
      <c r="N31" s="51">
        <f>(((INDEX(Sheet1!$C$5:$BW$192,MATCH($C31,Sheet1!$C$5:$C$192,0),14))*3.4121416)+((INDEX(Sheet1!$C$5:$BW$192,MATCH($C31,Sheet1!$C$5:$C$192,0),27))*99.976))/$AP31</f>
        <v>14.366831576502966</v>
      </c>
      <c r="O31" s="71">
        <f t="shared" ref="O31" si="412">N31</f>
        <v>14.366831576502966</v>
      </c>
      <c r="P31" s="51">
        <f>(((INDEX(Sheet1!$C$5:$BW$192,MATCH($C31,Sheet1!$C$5:$C$192,0),19))*3.4121416)+((INDEX(Sheet1!$C$5:$BW$192,MATCH($C31,Sheet1!$C$5:$C$192,0),32))*99.976))/$AP31</f>
        <v>12.985713744076277</v>
      </c>
      <c r="Q31" s="71">
        <f t="shared" ref="Q31" si="413">P31</f>
        <v>12.985713744076277</v>
      </c>
      <c r="R31" s="51">
        <f>(((INDEX(Sheet1!$C$5:$BW$192,MATCH($C31,Sheet1!$C$5:$C$192,0),34))+(INDEX(Sheet1!$C$5:$BW$192,MATCH($C31,Sheet1!$C$5:$C$192,0),35)))*99.976)/$AP31</f>
        <v>0</v>
      </c>
      <c r="S31" s="71">
        <f t="shared" ref="S31" si="414">R31</f>
        <v>0</v>
      </c>
      <c r="T31" s="51">
        <f>(((INDEX(Sheet1!$C$5:$BW$192,MATCH($C31,Sheet1!$C$5:$C$192,0),21))+(INDEX(Sheet1!$C$5:$BW$192,MATCH($C31,Sheet1!$C$5:$C$192,0),22))+(INDEX(Sheet1!$C$5:$BW$192,MATCH($C31,Sheet1!$C$5:$C$192,0),23))+(INDEX(Sheet1!$C$5:$BW$192,MATCH($C31,Sheet1!$C$5:$C$192,0),24)))*3.4121416)/$AP31</f>
        <v>10.846885605336949</v>
      </c>
      <c r="U31" s="71">
        <f t="shared" ref="U31" si="415">T31</f>
        <v>10.846885605336949</v>
      </c>
      <c r="V31" s="51">
        <f>(((INDEX(Sheet1!$C$5:$BW$192,MATCH($C31,Sheet1!$C$5:$C$192,0),15))*3.4121416)+((INDEX(Sheet1!$C$5:$BW$192,MATCH($C31,Sheet1!$C$5:$C$192,0),28))*99.976))/$AP31</f>
        <v>14.705085493801679</v>
      </c>
      <c r="W31" s="71">
        <f t="shared" ref="W31" si="416">V31</f>
        <v>14.705085493801679</v>
      </c>
      <c r="X31" s="51">
        <f>(((INDEX(Sheet1!$C$5:$BW$192,MATCH($C31,Sheet1!$C$5:C$192,0),17))*3.4121416)+((INDEX(Sheet1!$C$5:$BW$192,MATCH($C31,Sheet1!$C$5:C$192,0),30))*99.976))/$AP31</f>
        <v>0</v>
      </c>
      <c r="Y31" s="71">
        <f t="shared" ref="Y31" si="417">X31</f>
        <v>0</v>
      </c>
      <c r="Z31" s="51">
        <f>(((INDEX(Sheet1!$C$5:$BW$192,MATCH($C31,Sheet1!$C$5:C$192,0),16))*3.4121416)+((INDEX(Sheet1!$C$5:$BW$192,MATCH($C31,Sheet1!$C$5:C$192,0),29))*99.976))/$AP31</f>
        <v>0</v>
      </c>
      <c r="AA31" s="71">
        <f t="shared" ref="AA31" si="418">Z31</f>
        <v>0</v>
      </c>
      <c r="AB31" s="51">
        <f>(((INDEX(Sheet1!$C$5:$BW$192,MATCH($C31,Sheet1!$C$5:C$192,0),18))*3.4121416)+((INDEX(Sheet1!$C$5:$BW$192,MATCH($C31,Sheet1!$C$5:C$192,0),31))*99.976))/$AP31</f>
        <v>2.0517321445583008</v>
      </c>
      <c r="AC31" s="71">
        <f t="shared" ref="AC31" si="419">AB31</f>
        <v>2.0517321445583008</v>
      </c>
      <c r="AD31" s="52">
        <f>INDEX(Sheet1!$C$5:$BW$192,MATCH($C31,Sheet1!$C$5:$C$192,0),70)+INDEX(Sheet1!$C$5:$BW$192,MATCH($C31,Sheet1!$C$5:$C$192,0),73)</f>
        <v>0</v>
      </c>
      <c r="AE31" s="71">
        <f t="shared" ref="AE31" si="420">AD31</f>
        <v>0</v>
      </c>
      <c r="AF31" s="52">
        <f>INDEX(Sheet1!$C$5:$BW$192,MATCH($C31,Sheet1!$C$5:$C$192,0),68)+INDEX(Sheet1!$C$5:$BW$192,MATCH($C31,Sheet1!$C$5:$C$192,0),71)</f>
        <v>0</v>
      </c>
      <c r="AG31" s="71">
        <f t="shared" ref="AG31" si="421">AF31</f>
        <v>0</v>
      </c>
      <c r="AH31" s="53"/>
      <c r="AI31" s="51"/>
      <c r="AJ31" s="53"/>
      <c r="AK31" s="51"/>
      <c r="AL31" s="51"/>
      <c r="AM31" s="51"/>
      <c r="AN31" s="74"/>
      <c r="AO31" s="78"/>
      <c r="AP31" s="46">
        <f>IF(ISNUMBER(SEARCH("RetlMed",C31)),Sheet3!D$2,IF(ISNUMBER(SEARCH("OffSml",C31)),Sheet3!A$2,IF(ISNUMBER(SEARCH("OffMed",C31)),Sheet3!B$2,IF(ISNUMBER(SEARCH("OffLrg",C31)),Sheet3!C$2,IF(ISNUMBER(SEARCH("RetlStrp",C31)),Sheet3!E$2)))))</f>
        <v>24563.1</v>
      </c>
      <c r="AQ31" s="14"/>
      <c r="AR31" s="14"/>
      <c r="AS31" s="14"/>
    </row>
    <row r="32" spans="1:45" s="7" customFormat="1" ht="25.5" customHeight="1" x14ac:dyDescent="0.2">
      <c r="A32" s="85" t="s">
        <v>113</v>
      </c>
      <c r="B32" s="44" t="str">
        <f t="shared" si="16"/>
        <v>CBECC-Com 2016.3.0</v>
      </c>
      <c r="C32" s="62" t="s">
        <v>134</v>
      </c>
      <c r="D32" s="45">
        <f>INDEX(Sheet1!$C$5:$BW$192,MATCH($C32,Sheet1!$C$5:$C$192,0),59)</f>
        <v>335.25</v>
      </c>
      <c r="E32" s="71">
        <f t="shared" si="0"/>
        <v>335.25</v>
      </c>
      <c r="F32" s="6">
        <f>(INDEX(Sheet1!$C$5:$BW$192,MATCH($C32,Sheet1!$C$5:$C$192,0),20))/$AP32</f>
        <v>12.325968627738357</v>
      </c>
      <c r="G32" s="71">
        <f t="shared" ref="G32" si="422">F32</f>
        <v>12.325968627738357</v>
      </c>
      <c r="H32" s="6">
        <f>(INDEX(Sheet1!$C$5:$BW$192,MATCH($C32,Sheet1!$C$5:$C$192,0),33))/$AP32</f>
        <v>2.3157378343938675E-2</v>
      </c>
      <c r="I32" s="71">
        <f t="shared" ref="I32" si="423">H32</f>
        <v>2.3157378343938675E-2</v>
      </c>
      <c r="J32" s="6">
        <f t="shared" si="3"/>
        <v>44.373228390582625</v>
      </c>
      <c r="K32" s="71">
        <f t="shared" ref="K32" si="424">J32</f>
        <v>44.373228390582625</v>
      </c>
      <c r="L32" s="6">
        <f>(((INDEX(Sheet1!$C$5:$BW$192,MATCH($C32,Sheet1!$C$5:$C$192,0),13))*3.4121416)+((INDEX(Sheet1!$C$5:$BW$192,MATCH($C32,Sheet1!$C$5:$C$192,0),26))*99.976))/$AP32</f>
        <v>0.26344869170422303</v>
      </c>
      <c r="M32" s="71">
        <f t="shared" ref="M32" si="425">L32</f>
        <v>0.26344869170422303</v>
      </c>
      <c r="N32" s="6">
        <f>(((INDEX(Sheet1!$C$5:$BW$192,MATCH($C32,Sheet1!$C$5:$C$192,0),14))*3.4121416)+((INDEX(Sheet1!$C$5:$BW$192,MATCH($C32,Sheet1!$C$5:$C$192,0),27))*99.976))/$AP32</f>
        <v>14.367248316442144</v>
      </c>
      <c r="O32" s="71">
        <f t="shared" ref="O32" si="426">N32</f>
        <v>14.367248316442144</v>
      </c>
      <c r="P32" s="6">
        <f>(((INDEX(Sheet1!$C$5:$BW$192,MATCH($C32,Sheet1!$C$5:$C$192,0),19))*3.4121416)+((INDEX(Sheet1!$C$5:$BW$192,MATCH($C32,Sheet1!$C$5:$C$192,0),32))*99.976))/$AP32</f>
        <v>12.985713744076277</v>
      </c>
      <c r="Q32" s="71">
        <f t="shared" ref="Q32" si="427">P32</f>
        <v>12.985713744076277</v>
      </c>
      <c r="R32" s="6">
        <f>(((INDEX(Sheet1!$C$5:$BW$192,MATCH($C32,Sheet1!$C$5:$C$192,0),34))+(INDEX(Sheet1!$C$5:$BW$192,MATCH($C32,Sheet1!$C$5:$C$192,0),35)))*99.976)/$AP32</f>
        <v>0</v>
      </c>
      <c r="S32" s="71">
        <f t="shared" ref="S32" si="428">R32</f>
        <v>0</v>
      </c>
      <c r="T32" s="45">
        <f>(((INDEX(Sheet1!$C$5:$BW$192,MATCH($C32,Sheet1!$C$5:$C$192,0),21))+(INDEX(Sheet1!$C$5:$BW$192,MATCH($C32,Sheet1!$C$5:$C$192,0),22))+(INDEX(Sheet1!$C$5:$BW$192,MATCH($C32,Sheet1!$C$5:$C$192,0),23))+(INDEX(Sheet1!$C$5:$BW$192,MATCH($C32,Sheet1!$C$5:$C$192,0),24)))*3.4121416)/$AP32</f>
        <v>10.846885605336949</v>
      </c>
      <c r="U32" s="71">
        <f t="shared" ref="U32" si="429">T32</f>
        <v>10.846885605336949</v>
      </c>
      <c r="V32" s="6">
        <f>(((INDEX(Sheet1!$C$5:$BW$192,MATCH($C32,Sheet1!$C$5:$C$192,0),15))*3.4121416)+((INDEX(Sheet1!$C$5:$BW$192,MATCH($C32,Sheet1!$C$5:$C$192,0),28))*99.976))/$AP32</f>
        <v>14.705085493801679</v>
      </c>
      <c r="W32" s="71">
        <f t="shared" ref="W32" si="430">V32</f>
        <v>14.705085493801679</v>
      </c>
      <c r="X32" s="6">
        <f>(((INDEX(Sheet1!$C$5:$BW$192,MATCH($C32,Sheet1!$C$5:C$192,0),17))*3.4121416)+((INDEX(Sheet1!$C$5:$BW$192,MATCH($C32,Sheet1!$C$5:C$192,0),30))*99.976))/$AP32</f>
        <v>0</v>
      </c>
      <c r="Y32" s="71">
        <f t="shared" ref="Y32" si="431">X32</f>
        <v>0</v>
      </c>
      <c r="Z32" s="6">
        <f>(((INDEX(Sheet1!$C$5:$BW$192,MATCH($C32,Sheet1!$C$5:C$192,0),16))*3.4121416)+((INDEX(Sheet1!$C$5:$BW$192,MATCH($C32,Sheet1!$C$5:C$192,0),29))*99.976))/$AP32</f>
        <v>0</v>
      </c>
      <c r="AA32" s="71">
        <f t="shared" ref="AA32" si="432">Z32</f>
        <v>0</v>
      </c>
      <c r="AB32" s="6">
        <f>(((INDEX(Sheet1!$C$5:$BW$192,MATCH($C32,Sheet1!$C$5:C$192,0),18))*3.4121416)+((INDEX(Sheet1!$C$5:$BW$192,MATCH($C32,Sheet1!$C$5:C$192,0),31))*99.976))/$AP32</f>
        <v>2.0517321445583008</v>
      </c>
      <c r="AC32" s="71">
        <f t="shared" ref="AC32" si="433">AB32</f>
        <v>2.0517321445583008</v>
      </c>
      <c r="AD32" s="9">
        <f>INDEX(Sheet1!$C$5:$BW$192,MATCH($C32,Sheet1!$C$5:$C$192,0),70)+INDEX(Sheet1!$C$5:$BW$192,MATCH($C32,Sheet1!$C$5:$C$192,0),73)</f>
        <v>0</v>
      </c>
      <c r="AE32" s="71">
        <f t="shared" ref="AE32" si="434">AD32</f>
        <v>0</v>
      </c>
      <c r="AF32" s="9">
        <f>INDEX(Sheet1!$C$5:$BW$192,MATCH($C32,Sheet1!$C$5:$C$192,0),68)+INDEX(Sheet1!$C$5:$BW$192,MATCH($C32,Sheet1!$C$5:$C$192,0),71)</f>
        <v>0</v>
      </c>
      <c r="AG32" s="71">
        <f t="shared" ref="AG32" si="435">AF32</f>
        <v>0</v>
      </c>
      <c r="AH32" s="47">
        <f>IF($D$31=0,"",(D32-D$31)/D$31)</f>
        <v>5.9657328306493992E-6</v>
      </c>
      <c r="AI32" s="72">
        <f>IF($E$31=0,"",(E32-E$31)/E$31)</f>
        <v>5.9657328306493992E-6</v>
      </c>
      <c r="AJ32" s="47">
        <f>IF($F$31=0,"",(F32-F$31)/F$31)</f>
        <v>6.6058488185820236E-6</v>
      </c>
      <c r="AK32" s="77">
        <f>IF($G$31=0,"",(G32-G$31)/G$31)</f>
        <v>6.6058488185820236E-6</v>
      </c>
      <c r="AL32" s="45" t="str">
        <f t="shared" ref="AL32" si="436">IF(AND(AH32&gt;0,AI32&gt;0), "Yes", "No")</f>
        <v>Yes</v>
      </c>
      <c r="AM32" s="45" t="str">
        <f t="shared" ref="AM32" si="437">IF(AND(AH32&lt;0,AI32&lt;0), "No", "Yes")</f>
        <v>Yes</v>
      </c>
      <c r="AN32" s="73" t="str">
        <f t="shared" ref="AN32:AN35" si="438">IF((AL32=AM32),(IF(AND(AI32&gt;(-0.5%*D$13),AI32&lt;(0.5%*D$13),AE32&lt;=AD32,AG32&lt;=AF32,(COUNTBLANK(D32:AK32)=0)),"Pass","Fail")),IF(COUNTA(D32:AK32)=0,"","Fail"))</f>
        <v>Pass</v>
      </c>
      <c r="AO32" s="81"/>
      <c r="AP32" s="37">
        <f>IF(ISNUMBER(SEARCH("RetlMed",C32)),Sheet3!D$2,IF(ISNUMBER(SEARCH("OffSml",C32)),Sheet3!A$2,IF(ISNUMBER(SEARCH("OffMed",C32)),Sheet3!B$2,IF(ISNUMBER(SEARCH("OffLrg",C32)),Sheet3!C$2,IF(ISNUMBER(SEARCH("RetlStrp",C32)),Sheet3!E$2)))))</f>
        <v>24563.1</v>
      </c>
      <c r="AQ32" s="15"/>
      <c r="AR32" s="15"/>
      <c r="AS32" s="18"/>
    </row>
    <row r="33" spans="1:45" s="7" customFormat="1" ht="25.5" customHeight="1" x14ac:dyDescent="0.2">
      <c r="A33" s="85" t="s">
        <v>113</v>
      </c>
      <c r="B33" s="44" t="str">
        <f t="shared" si="16"/>
        <v>CBECC-Com 2016.3.0</v>
      </c>
      <c r="C33" s="62" t="s">
        <v>135</v>
      </c>
      <c r="D33" s="45">
        <f>INDEX(Sheet1!$C$5:$BW$192,MATCH($C33,Sheet1!$C$5:$C$192,0),59)</f>
        <v>335.16800000000001</v>
      </c>
      <c r="E33" s="71">
        <f t="shared" si="0"/>
        <v>335.16800000000001</v>
      </c>
      <c r="F33" s="6">
        <f>(INDEX(Sheet1!$C$5:$BW$192,MATCH($C33,Sheet1!$C$5:$C$192,0),20))/$AP33</f>
        <v>12.32381091963148</v>
      </c>
      <c r="G33" s="71">
        <f t="shared" ref="G33" si="439">F33</f>
        <v>12.32381091963148</v>
      </c>
      <c r="H33" s="6">
        <f>(INDEX(Sheet1!$C$5:$BW$192,MATCH($C33,Sheet1!$C$5:$C$192,0),33))/$AP33</f>
        <v>2.3139790987293948E-2</v>
      </c>
      <c r="I33" s="71">
        <f t="shared" ref="I33" si="440">H33</f>
        <v>2.3139790987293948E-2</v>
      </c>
      <c r="J33" s="6">
        <f t="shared" si="3"/>
        <v>44.364107671422587</v>
      </c>
      <c r="K33" s="71">
        <f t="shared" ref="K33" si="441">J33</f>
        <v>44.364107671422587</v>
      </c>
      <c r="L33" s="6">
        <f>(((INDEX(Sheet1!$C$5:$BW$192,MATCH($C33,Sheet1!$C$5:$C$192,0),13))*3.4121416)+((INDEX(Sheet1!$C$5:$BW$192,MATCH($C33,Sheet1!$C$5:$C$192,0),26))*99.976))/$AP33</f>
        <v>0.26169037813631019</v>
      </c>
      <c r="M33" s="71">
        <f t="shared" ref="M33" si="442">L33</f>
        <v>0.26169037813631019</v>
      </c>
      <c r="N33" s="6">
        <f>(((INDEX(Sheet1!$C$5:$BW$192,MATCH($C33,Sheet1!$C$5:$C$192,0),14))*3.4121416)+((INDEX(Sheet1!$C$5:$BW$192,MATCH($C33,Sheet1!$C$5:$C$192,0),27))*99.976))/$AP33</f>
        <v>14.359885910850016</v>
      </c>
      <c r="O33" s="71">
        <f t="shared" ref="O33" si="443">N33</f>
        <v>14.359885910850016</v>
      </c>
      <c r="P33" s="6">
        <f>(((INDEX(Sheet1!$C$5:$BW$192,MATCH($C33,Sheet1!$C$5:$C$192,0),19))*3.4121416)+((INDEX(Sheet1!$C$5:$BW$192,MATCH($C33,Sheet1!$C$5:$C$192,0),32))*99.976))/$AP33</f>
        <v>12.985713744076277</v>
      </c>
      <c r="Q33" s="71">
        <f t="shared" ref="Q33" si="444">P33</f>
        <v>12.985713744076277</v>
      </c>
      <c r="R33" s="6">
        <f>(((INDEX(Sheet1!$C$5:$BW$192,MATCH($C33,Sheet1!$C$5:$C$192,0),34))+(INDEX(Sheet1!$C$5:$BW$192,MATCH($C33,Sheet1!$C$5:$C$192,0),35)))*99.976)/$AP33</f>
        <v>0</v>
      </c>
      <c r="S33" s="71">
        <f t="shared" ref="S33" si="445">R33</f>
        <v>0</v>
      </c>
      <c r="T33" s="45">
        <f>(((INDEX(Sheet1!$C$5:$BW$192,MATCH($C33,Sheet1!$C$5:$C$192,0),21))+(INDEX(Sheet1!$C$5:$BW$192,MATCH($C33,Sheet1!$C$5:$C$192,0),22))+(INDEX(Sheet1!$C$5:$BW$192,MATCH($C33,Sheet1!$C$5:$C$192,0),23))+(INDEX(Sheet1!$C$5:$BW$192,MATCH($C33,Sheet1!$C$5:$C$192,0),24)))*3.4121416)/$AP33</f>
        <v>10.846885605336949</v>
      </c>
      <c r="U33" s="71">
        <f t="shared" ref="U33" si="446">T33</f>
        <v>10.846885605336949</v>
      </c>
      <c r="V33" s="6">
        <f>(((INDEX(Sheet1!$C$5:$BW$192,MATCH($C33,Sheet1!$C$5:$C$192,0),15))*3.4121416)+((INDEX(Sheet1!$C$5:$BW$192,MATCH($C33,Sheet1!$C$5:$C$192,0),28))*99.976))/$AP33</f>
        <v>14.705085493801679</v>
      </c>
      <c r="W33" s="71">
        <f t="shared" ref="W33" si="447">V33</f>
        <v>14.705085493801679</v>
      </c>
      <c r="X33" s="6">
        <f>(((INDEX(Sheet1!$C$5:$BW$192,MATCH($C33,Sheet1!$C$5:C$192,0),17))*3.4121416)+((INDEX(Sheet1!$C$5:$BW$192,MATCH($C33,Sheet1!$C$5:C$192,0),30))*99.976))/$AP33</f>
        <v>0</v>
      </c>
      <c r="Y33" s="71">
        <f t="shared" ref="Y33" si="448">X33</f>
        <v>0</v>
      </c>
      <c r="Z33" s="6">
        <f>(((INDEX(Sheet1!$C$5:$BW$192,MATCH($C33,Sheet1!$C$5:C$192,0),16))*3.4121416)+((INDEX(Sheet1!$C$5:$BW$192,MATCH($C33,Sheet1!$C$5:C$192,0),29))*99.976))/$AP33</f>
        <v>0</v>
      </c>
      <c r="AA33" s="71">
        <f t="shared" ref="AA33" si="449">Z33</f>
        <v>0</v>
      </c>
      <c r="AB33" s="6">
        <f>(((INDEX(Sheet1!$C$5:$BW$192,MATCH($C33,Sheet1!$C$5:C$192,0),18))*3.4121416)+((INDEX(Sheet1!$C$5:$BW$192,MATCH($C33,Sheet1!$C$5:C$192,0),31))*99.976))/$AP33</f>
        <v>2.0517321445583008</v>
      </c>
      <c r="AC33" s="71">
        <f t="shared" ref="AC33" si="450">AB33</f>
        <v>2.0517321445583008</v>
      </c>
      <c r="AD33" s="9">
        <f>INDEX(Sheet1!$C$5:$BW$192,MATCH($C33,Sheet1!$C$5:$C$192,0),70)+INDEX(Sheet1!$C$5:$BW$192,MATCH($C33,Sheet1!$C$5:$C$192,0),73)</f>
        <v>0</v>
      </c>
      <c r="AE33" s="71">
        <f t="shared" ref="AE33" si="451">AD33</f>
        <v>0</v>
      </c>
      <c r="AF33" s="9">
        <f>INDEX(Sheet1!$C$5:$BW$192,MATCH($C33,Sheet1!$C$5:$C$192,0),68)+INDEX(Sheet1!$C$5:$BW$192,MATCH($C33,Sheet1!$C$5:$C$192,0),71)</f>
        <v>0</v>
      </c>
      <c r="AG33" s="71">
        <f t="shared" ref="AG33" si="452">AF33</f>
        <v>0</v>
      </c>
      <c r="AH33" s="47">
        <f t="shared" ref="AH33:AH34" si="453">IF($D$31=0,"",(D33-D$31)/D$31)</f>
        <v>-2.3862931322478906E-4</v>
      </c>
      <c r="AI33" s="72">
        <f t="shared" ref="AI33:AI34" si="454">IF($E$31=0,"",(E33-E$31)/E$31)</f>
        <v>-2.3862931322478906E-4</v>
      </c>
      <c r="AJ33" s="47">
        <f t="shared" ref="AJ33:AJ34" si="455">IF($F$31=0,"",(F33-F$31)/F$31)</f>
        <v>-1.6844914487290486E-4</v>
      </c>
      <c r="AK33" s="77">
        <f t="shared" ref="AK33:AK34" si="456">IF($G$31=0,"",(G33-G$31)/G$31)</f>
        <v>-1.6844914487290486E-4</v>
      </c>
      <c r="AL33" s="45" t="str">
        <f t="shared" ref="AL33:AL34" si="457">IF(AND(AH33&gt;0,AI33&gt;0), "Yes", "No")</f>
        <v>No</v>
      </c>
      <c r="AM33" s="45" t="str">
        <f t="shared" ref="AM33:AM34" si="458">IF(AND(AH33&lt;0,AI33&lt;0), "No", "Yes")</f>
        <v>No</v>
      </c>
      <c r="AN33" s="73" t="str">
        <f t="shared" si="438"/>
        <v>Pass</v>
      </c>
      <c r="AO33" s="81"/>
      <c r="AP33" s="37">
        <f>IF(ISNUMBER(SEARCH("RetlMed",C33)),Sheet3!D$2,IF(ISNUMBER(SEARCH("OffSml",C33)),Sheet3!A$2,IF(ISNUMBER(SEARCH("OffMed",C33)),Sheet3!B$2,IF(ISNUMBER(SEARCH("OffLrg",C33)),Sheet3!C$2,IF(ISNUMBER(SEARCH("RetlStrp",C33)),Sheet3!E$2)))))</f>
        <v>24563.1</v>
      </c>
      <c r="AQ33" s="15"/>
      <c r="AR33" s="15"/>
      <c r="AS33" s="18"/>
    </row>
    <row r="34" spans="1:45" s="7" customFormat="1" ht="25.5" customHeight="1" x14ac:dyDescent="0.2">
      <c r="A34" s="85" t="s">
        <v>113</v>
      </c>
      <c r="B34" s="44" t="str">
        <f t="shared" si="16"/>
        <v>CBECC-Com 2016.3.0</v>
      </c>
      <c r="C34" s="62" t="s">
        <v>136</v>
      </c>
      <c r="D34" s="45">
        <f>INDEX(Sheet1!$C$5:$BW$192,MATCH($C34,Sheet1!$C$5:$C$192,0),59)</f>
        <v>333.483</v>
      </c>
      <c r="E34" s="71">
        <f t="shared" si="0"/>
        <v>333.483</v>
      </c>
      <c r="F34" s="6">
        <f>(INDEX(Sheet1!$C$5:$BW$192,MATCH($C34,Sheet1!$C$5:$C$192,0),20))/$AP34</f>
        <v>12.279109721492809</v>
      </c>
      <c r="G34" s="71">
        <f t="shared" ref="G34" si="459">F34</f>
        <v>12.279109721492809</v>
      </c>
      <c r="H34" s="6">
        <f>(INDEX(Sheet1!$C$5:$BW$192,MATCH($C34,Sheet1!$C$5:$C$192,0),33))/$AP34</f>
        <v>2.284145730791309E-2</v>
      </c>
      <c r="I34" s="71">
        <f t="shared" ref="I34" si="460">H34</f>
        <v>2.284145730791309E-2</v>
      </c>
      <c r="J34" s="6">
        <f t="shared" si="3"/>
        <v>44.181618988577178</v>
      </c>
      <c r="K34" s="71">
        <f t="shared" ref="K34" si="461">J34</f>
        <v>44.181618988577178</v>
      </c>
      <c r="L34" s="6">
        <f>(((INDEX(Sheet1!$C$5:$BW$192,MATCH($C34,Sheet1!$C$5:$C$192,0),13))*3.4121416)+((INDEX(Sheet1!$C$5:$BW$192,MATCH($C34,Sheet1!$C$5:$C$192,0),26))*99.976))/$AP34</f>
        <v>0.23186742634276619</v>
      </c>
      <c r="M34" s="71">
        <f t="shared" ref="M34" si="462">L34</f>
        <v>0.23186742634276619</v>
      </c>
      <c r="N34" s="6">
        <f>(((INDEX(Sheet1!$C$5:$BW$192,MATCH($C34,Sheet1!$C$5:$C$192,0),14))*3.4121416)+((INDEX(Sheet1!$C$5:$BW$192,MATCH($C34,Sheet1!$C$5:$C$192,0),27))*99.976))/$AP34</f>
        <v>14.207359093111213</v>
      </c>
      <c r="O34" s="71">
        <f t="shared" ref="O34" si="463">N34</f>
        <v>14.207359093111213</v>
      </c>
      <c r="P34" s="6">
        <f>(((INDEX(Sheet1!$C$5:$BW$192,MATCH($C34,Sheet1!$C$5:$C$192,0),19))*3.4121416)+((INDEX(Sheet1!$C$5:$BW$192,MATCH($C34,Sheet1!$C$5:$C$192,0),32))*99.976))/$AP34</f>
        <v>12.985713744076277</v>
      </c>
      <c r="Q34" s="71">
        <f t="shared" ref="Q34" si="464">P34</f>
        <v>12.985713744076277</v>
      </c>
      <c r="R34" s="6">
        <f>(((INDEX(Sheet1!$C$5:$BW$192,MATCH($C34,Sheet1!$C$5:$C$192,0),34))+(INDEX(Sheet1!$C$5:$BW$192,MATCH($C34,Sheet1!$C$5:$C$192,0),35)))*99.976)/$AP34</f>
        <v>0</v>
      </c>
      <c r="S34" s="71">
        <f t="shared" ref="S34" si="465">R34</f>
        <v>0</v>
      </c>
      <c r="T34" s="45">
        <f>(((INDEX(Sheet1!$C$5:$BW$192,MATCH($C34,Sheet1!$C$5:$C$192,0),21))+(INDEX(Sheet1!$C$5:$BW$192,MATCH($C34,Sheet1!$C$5:$C$192,0),22))+(INDEX(Sheet1!$C$5:$BW$192,MATCH($C34,Sheet1!$C$5:$C$192,0),23))+(INDEX(Sheet1!$C$5:$BW$192,MATCH($C34,Sheet1!$C$5:$C$192,0),24)))*3.4121416)/$AP34</f>
        <v>10.846885605336949</v>
      </c>
      <c r="U34" s="71">
        <f t="shared" ref="U34" si="466">T34</f>
        <v>10.846885605336949</v>
      </c>
      <c r="V34" s="6">
        <f>(((INDEX(Sheet1!$C$5:$BW$192,MATCH($C34,Sheet1!$C$5:$C$192,0),15))*3.4121416)+((INDEX(Sheet1!$C$5:$BW$192,MATCH($C34,Sheet1!$C$5:$C$192,0),28))*99.976))/$AP34</f>
        <v>14.704946580488619</v>
      </c>
      <c r="W34" s="71">
        <f t="shared" ref="W34" si="467">V34</f>
        <v>14.704946580488619</v>
      </c>
      <c r="X34" s="6">
        <f>(((INDEX(Sheet1!$C$5:$BW$192,MATCH($C34,Sheet1!$C$5:C$192,0),17))*3.4121416)+((INDEX(Sheet1!$C$5:$BW$192,MATCH($C34,Sheet1!$C$5:C$192,0),30))*99.976))/$AP34</f>
        <v>0</v>
      </c>
      <c r="Y34" s="71">
        <f t="shared" ref="Y34" si="468">X34</f>
        <v>0</v>
      </c>
      <c r="Z34" s="6">
        <f>(((INDEX(Sheet1!$C$5:$BW$192,MATCH($C34,Sheet1!$C$5:C$192,0),16))*3.4121416)+((INDEX(Sheet1!$C$5:$BW$192,MATCH($C34,Sheet1!$C$5:C$192,0),29))*99.976))/$AP34</f>
        <v>0</v>
      </c>
      <c r="AA34" s="71">
        <f t="shared" ref="AA34" si="469">Z34</f>
        <v>0</v>
      </c>
      <c r="AB34" s="6">
        <f>(((INDEX(Sheet1!$C$5:$BW$192,MATCH($C34,Sheet1!$C$5:C$192,0),18))*3.4121416)+((INDEX(Sheet1!$C$5:$BW$192,MATCH($C34,Sheet1!$C$5:C$192,0),31))*99.976))/$AP34</f>
        <v>2.0517321445583008</v>
      </c>
      <c r="AC34" s="71">
        <f t="shared" ref="AC34" si="470">AB34</f>
        <v>2.0517321445583008</v>
      </c>
      <c r="AD34" s="9">
        <f>INDEX(Sheet1!$C$5:$BW$192,MATCH($C34,Sheet1!$C$5:$C$192,0),70)+INDEX(Sheet1!$C$5:$BW$192,MATCH($C34,Sheet1!$C$5:$C$192,0),73)</f>
        <v>0</v>
      </c>
      <c r="AE34" s="71">
        <f t="shared" ref="AE34" si="471">AD34</f>
        <v>0</v>
      </c>
      <c r="AF34" s="9">
        <f>INDEX(Sheet1!$C$5:$BW$192,MATCH($C34,Sheet1!$C$5:$C$192,0),68)+INDEX(Sheet1!$C$5:$BW$192,MATCH($C34,Sheet1!$C$5:$C$192,0),71)</f>
        <v>0</v>
      </c>
      <c r="AG34" s="71">
        <f t="shared" ref="AG34" si="472">AF34</f>
        <v>0</v>
      </c>
      <c r="AH34" s="47">
        <f t="shared" si="453"/>
        <v>-5.2647592230229152E-3</v>
      </c>
      <c r="AI34" s="72">
        <f t="shared" si="454"/>
        <v>-5.2647592230229152E-3</v>
      </c>
      <c r="AJ34" s="47">
        <f t="shared" si="455"/>
        <v>-3.7950601462535391E-3</v>
      </c>
      <c r="AK34" s="77">
        <f t="shared" si="456"/>
        <v>-3.7950601462535391E-3</v>
      </c>
      <c r="AL34" s="45" t="str">
        <f t="shared" si="457"/>
        <v>No</v>
      </c>
      <c r="AM34" s="45" t="str">
        <f t="shared" si="458"/>
        <v>No</v>
      </c>
      <c r="AN34" s="73" t="str">
        <f t="shared" si="438"/>
        <v>Pass</v>
      </c>
      <c r="AO34" s="81"/>
      <c r="AP34" s="37">
        <f>IF(ISNUMBER(SEARCH("RetlMed",C34)),Sheet3!D$2,IF(ISNUMBER(SEARCH("OffSml",C34)),Sheet3!A$2,IF(ISNUMBER(SEARCH("OffMed",C34)),Sheet3!B$2,IF(ISNUMBER(SEARCH("OffLrg",C34)),Sheet3!C$2,IF(ISNUMBER(SEARCH("RetlStrp",C34)),Sheet3!E$2)))))</f>
        <v>24563.1</v>
      </c>
      <c r="AQ34" s="15"/>
      <c r="AR34" s="15"/>
      <c r="AS34" s="18"/>
    </row>
    <row r="35" spans="1:45" s="41" customFormat="1" ht="25.5" customHeight="1" x14ac:dyDescent="0.2">
      <c r="A35" s="85" t="s">
        <v>113</v>
      </c>
      <c r="B35" s="44" t="str">
        <f t="shared" si="16"/>
        <v>CBECC-Com 2016.3.0</v>
      </c>
      <c r="C35" s="62" t="s">
        <v>137</v>
      </c>
      <c r="D35" s="45">
        <f>INDEX(Sheet1!$C$5:$BW$192,MATCH($C35,Sheet1!$C$5:$C$192,0),59)</f>
        <v>331.964</v>
      </c>
      <c r="E35" s="71">
        <f t="shared" ref="E35" si="473">D35</f>
        <v>331.964</v>
      </c>
      <c r="F35" s="6">
        <f>(INDEX(Sheet1!$C$5:$BW$192,MATCH($C35,Sheet1!$C$5:$C$192,0),20))/$AP35</f>
        <v>12.238601805146745</v>
      </c>
      <c r="G35" s="71">
        <f t="shared" ref="G35" si="474">F35</f>
        <v>12.238601805146745</v>
      </c>
      <c r="H35" s="6">
        <f>(INDEX(Sheet1!$C$5:$BW$192,MATCH($C35,Sheet1!$C$5:$C$192,0),33))/$AP35</f>
        <v>2.2608058429107073E-2</v>
      </c>
      <c r="I35" s="71">
        <f t="shared" ref="I35" si="475">H35</f>
        <v>2.2608058429107073E-2</v>
      </c>
      <c r="J35" s="6">
        <f t="shared" si="3"/>
        <v>44.020061478588616</v>
      </c>
      <c r="K35" s="71">
        <f t="shared" ref="K35" si="476">J35</f>
        <v>44.020061478588616</v>
      </c>
      <c r="L35" s="6">
        <f>(((INDEX(Sheet1!$C$5:$BW$192,MATCH($C35,Sheet1!$C$5:$C$192,0),13))*3.4121416)+((INDEX(Sheet1!$C$5:$BW$192,MATCH($C35,Sheet1!$C$5:$C$192,0),26))*99.976))/$AP35</f>
        <v>0.20853273301822653</v>
      </c>
      <c r="M35" s="71">
        <f t="shared" ref="M35" si="477">L35</f>
        <v>0.20853273301822653</v>
      </c>
      <c r="N35" s="6">
        <f>(((INDEX(Sheet1!$C$5:$BW$192,MATCH($C35,Sheet1!$C$5:$C$192,0),14))*3.4121416)+((INDEX(Sheet1!$C$5:$BW$192,MATCH($C35,Sheet1!$C$5:$C$192,0),27))*99.976))/$AP35</f>
        <v>14.069140346617489</v>
      </c>
      <c r="O35" s="71">
        <f t="shared" ref="O35" si="478">N35</f>
        <v>14.069140346617489</v>
      </c>
      <c r="P35" s="6">
        <f>(((INDEX(Sheet1!$C$5:$BW$192,MATCH($C35,Sheet1!$C$5:$C$192,0),19))*3.4121416)+((INDEX(Sheet1!$C$5:$BW$192,MATCH($C35,Sheet1!$C$5:$C$192,0),32))*99.976))/$AP35</f>
        <v>12.985713744076277</v>
      </c>
      <c r="Q35" s="71">
        <f t="shared" ref="Q35" si="479">P35</f>
        <v>12.985713744076277</v>
      </c>
      <c r="R35" s="6">
        <f>(((INDEX(Sheet1!$C$5:$BW$192,MATCH($C35,Sheet1!$C$5:$C$192,0),34))+(INDEX(Sheet1!$C$5:$BW$192,MATCH($C35,Sheet1!$C$5:$C$192,0),35)))*99.976)/$AP35</f>
        <v>0</v>
      </c>
      <c r="S35" s="71">
        <f t="shared" ref="S35" si="480">R35</f>
        <v>0</v>
      </c>
      <c r="T35" s="45">
        <f>(((INDEX(Sheet1!$C$5:$BW$192,MATCH($C35,Sheet1!$C$5:$C$192,0),21))+(INDEX(Sheet1!$C$5:$BW$192,MATCH($C35,Sheet1!$C$5:$C$192,0),22))+(INDEX(Sheet1!$C$5:$BW$192,MATCH($C35,Sheet1!$C$5:$C$192,0),23))+(INDEX(Sheet1!$C$5:$BW$192,MATCH($C35,Sheet1!$C$5:$C$192,0),24)))*3.4121416)/$AP35</f>
        <v>10.846885605336949</v>
      </c>
      <c r="U35" s="71">
        <f t="shared" ref="U35" si="481">T35</f>
        <v>10.846885605336949</v>
      </c>
      <c r="V35" s="6">
        <f>(((INDEX(Sheet1!$C$5:$BW$192,MATCH($C35,Sheet1!$C$5:$C$192,0),15))*3.4121416)+((INDEX(Sheet1!$C$5:$BW$192,MATCH($C35,Sheet1!$C$5:$C$192,0),28))*99.976))/$AP35</f>
        <v>14.704946580488619</v>
      </c>
      <c r="W35" s="71">
        <f t="shared" ref="W35" si="482">V35</f>
        <v>14.704946580488619</v>
      </c>
      <c r="X35" s="6">
        <f>(((INDEX(Sheet1!$C$5:$BW$192,MATCH($C35,Sheet1!$C$5:C$192,0),17))*3.4121416)+((INDEX(Sheet1!$C$5:$BW$192,MATCH($C35,Sheet1!$C$5:C$192,0),30))*99.976))/$AP35</f>
        <v>0</v>
      </c>
      <c r="Y35" s="71">
        <f t="shared" ref="Y35" si="483">X35</f>
        <v>0</v>
      </c>
      <c r="Z35" s="6">
        <f>(((INDEX(Sheet1!$C$5:$BW$192,MATCH($C35,Sheet1!$C$5:C$192,0),16))*3.4121416)+((INDEX(Sheet1!$C$5:$BW$192,MATCH($C35,Sheet1!$C$5:C$192,0),29))*99.976))/$AP35</f>
        <v>0</v>
      </c>
      <c r="AA35" s="71">
        <f t="shared" ref="AA35" si="484">Z35</f>
        <v>0</v>
      </c>
      <c r="AB35" s="6">
        <f>(((INDEX(Sheet1!$C$5:$BW$192,MATCH($C35,Sheet1!$C$5:C$192,0),18))*3.4121416)+((INDEX(Sheet1!$C$5:$BW$192,MATCH($C35,Sheet1!$C$5:C$192,0),31))*99.976))/$AP35</f>
        <v>2.0517280743880049</v>
      </c>
      <c r="AC35" s="71">
        <f t="shared" ref="AC35" si="485">AB35</f>
        <v>2.0517280743880049</v>
      </c>
      <c r="AD35" s="9">
        <f>INDEX(Sheet1!$C$5:$BW$192,MATCH($C35,Sheet1!$C$5:$C$192,0),70)+INDEX(Sheet1!$C$5:$BW$192,MATCH($C35,Sheet1!$C$5:$C$192,0),73)</f>
        <v>0</v>
      </c>
      <c r="AE35" s="71">
        <f t="shared" ref="AE35" si="486">AD35</f>
        <v>0</v>
      </c>
      <c r="AF35" s="9">
        <f>INDEX(Sheet1!$C$5:$BW$192,MATCH($C35,Sheet1!$C$5:$C$192,0),68)+INDEX(Sheet1!$C$5:$BW$192,MATCH($C35,Sheet1!$C$5:$C$192,0),71)</f>
        <v>0</v>
      </c>
      <c r="AG35" s="71">
        <f t="shared" ref="AG35" si="487">AF35</f>
        <v>0</v>
      </c>
      <c r="AH35" s="47">
        <f t="shared" ref="AH35" si="488">IF($D$31=0,"",(D35-D$31)/D$31)</f>
        <v>-9.7957333078795162E-3</v>
      </c>
      <c r="AI35" s="72">
        <f t="shared" ref="AI35" si="489">IF($E$31=0,"",(E35-E$31)/E$31)</f>
        <v>-9.7957333078795162E-3</v>
      </c>
      <c r="AJ35" s="47">
        <f t="shared" ref="AJ35" si="490">IF($F$31=0,"",(F35-F$31)/F$31)</f>
        <v>-7.0814699334791446E-3</v>
      </c>
      <c r="AK35" s="77">
        <f t="shared" ref="AK35" si="491">IF($G$31=0,"",(G35-G$31)/G$31)</f>
        <v>-7.0814699334791446E-3</v>
      </c>
      <c r="AL35" s="45" t="str">
        <f t="shared" ref="AL35" si="492">IF(AND(AH35&gt;0,AI35&gt;0), "Yes", "No")</f>
        <v>No</v>
      </c>
      <c r="AM35" s="45" t="str">
        <f t="shared" ref="AM35" si="493">IF(AND(AH35&lt;0,AI35&lt;0), "No", "Yes")</f>
        <v>No</v>
      </c>
      <c r="AN35" s="73" t="str">
        <f t="shared" si="438"/>
        <v>Pass</v>
      </c>
      <c r="AO35" s="81"/>
      <c r="AP35" s="46">
        <f>IF(ISNUMBER(SEARCH("RetlMed",C35)),Sheet3!D$2,IF(ISNUMBER(SEARCH("OffSml",C35)),Sheet3!A$2,IF(ISNUMBER(SEARCH("OffMed",C35)),Sheet3!B$2,IF(ISNUMBER(SEARCH("OffLrg",C35)),Sheet3!C$2,IF(ISNUMBER(SEARCH("RetlStrp",C35)),Sheet3!E$2)))))</f>
        <v>24563.1</v>
      </c>
      <c r="AQ35" s="42"/>
      <c r="AR35" s="42"/>
      <c r="AS35" s="43"/>
    </row>
    <row r="36" spans="1:45" s="3" customFormat="1" ht="26.25" customHeight="1" x14ac:dyDescent="0.2">
      <c r="A36" s="85"/>
      <c r="B36" s="44" t="str">
        <f t="shared" si="16"/>
        <v>CBECC-Com 2016.3.0</v>
      </c>
      <c r="C36" s="60" t="s">
        <v>89</v>
      </c>
      <c r="D36" s="51">
        <f>INDEX(Sheet1!$C$5:$BW$192,MATCH($C36,Sheet1!$C$5:$C$192,0),59)</f>
        <v>335.24799999999999</v>
      </c>
      <c r="E36" s="71">
        <f t="shared" ref="E36:E38" si="494">D36</f>
        <v>335.24799999999999</v>
      </c>
      <c r="F36" s="51">
        <f>(INDEX(Sheet1!$C$5:$BW$192,MATCH($C36,Sheet1!$C$5:$C$192,0),20))/$AP36</f>
        <v>12.325887204790927</v>
      </c>
      <c r="G36" s="71">
        <f t="shared" ref="G36" si="495">F36</f>
        <v>12.325887204790927</v>
      </c>
      <c r="H36" s="51">
        <f>(INDEX(Sheet1!$C$5:$BW$192,MATCH($C36,Sheet1!$C$5:$C$192,0),33))/$AP36</f>
        <v>2.3156319845622095E-2</v>
      </c>
      <c r="I36" s="71">
        <f t="shared" ref="I36" si="496">H36</f>
        <v>2.3156319845622095E-2</v>
      </c>
      <c r="J36" s="51">
        <f t="shared" si="3"/>
        <v>44.372705012181683</v>
      </c>
      <c r="K36" s="71">
        <f t="shared" ref="K36" si="497">J36</f>
        <v>44.372705012181683</v>
      </c>
      <c r="L36" s="51">
        <f>(((INDEX(Sheet1!$C$5:$BW$192,MATCH($C36,Sheet1!$C$5:$C$192,0),13))*3.4121416)+((INDEX(Sheet1!$C$5:$BW$192,MATCH($C36,Sheet1!$C$5:$C$192,0),26))*99.976))/$AP36</f>
        <v>0.26334205324246535</v>
      </c>
      <c r="M36" s="71">
        <f t="shared" ref="M36" si="498">L36</f>
        <v>0.26334205324246535</v>
      </c>
      <c r="N36" s="51">
        <f>(((INDEX(Sheet1!$C$5:$BW$192,MATCH($C36,Sheet1!$C$5:$C$192,0),14))*3.4121416)+((INDEX(Sheet1!$C$5:$BW$192,MATCH($C36,Sheet1!$C$5:$C$192,0),27))*99.976))/$AP36</f>
        <v>14.366831576502966</v>
      </c>
      <c r="O36" s="71">
        <f t="shared" ref="O36" si="499">N36</f>
        <v>14.366831576502966</v>
      </c>
      <c r="P36" s="51">
        <f>(((INDEX(Sheet1!$C$5:$BW$192,MATCH($C36,Sheet1!$C$5:$C$192,0),19))*3.4121416)+((INDEX(Sheet1!$C$5:$BW$192,MATCH($C36,Sheet1!$C$5:$C$192,0),32))*99.976))/$AP36</f>
        <v>12.985713744076277</v>
      </c>
      <c r="Q36" s="71">
        <f t="shared" ref="Q36" si="500">P36</f>
        <v>12.985713744076277</v>
      </c>
      <c r="R36" s="51">
        <f>(((INDEX(Sheet1!$C$5:$BW$192,MATCH($C36,Sheet1!$C$5:$C$192,0),34))+(INDEX(Sheet1!$C$5:$BW$192,MATCH($C36,Sheet1!$C$5:$C$192,0),35)))*99.976)/$AP36</f>
        <v>0</v>
      </c>
      <c r="S36" s="71">
        <f t="shared" ref="S36" si="501">R36</f>
        <v>0</v>
      </c>
      <c r="T36" s="51">
        <f>(((INDEX(Sheet1!$C$5:$BW$192,MATCH($C36,Sheet1!$C$5:$C$192,0),21))+(INDEX(Sheet1!$C$5:$BW$192,MATCH($C36,Sheet1!$C$5:$C$192,0),22))+(INDEX(Sheet1!$C$5:$BW$192,MATCH($C36,Sheet1!$C$5:$C$192,0),23))+(INDEX(Sheet1!$C$5:$BW$192,MATCH($C36,Sheet1!$C$5:$C$192,0),24)))*3.4121416)/$AP36</f>
        <v>10.846885605336949</v>
      </c>
      <c r="U36" s="71">
        <f t="shared" ref="U36" si="502">T36</f>
        <v>10.846885605336949</v>
      </c>
      <c r="V36" s="51">
        <f>(((INDEX(Sheet1!$C$5:$BW$192,MATCH($C36,Sheet1!$C$5:$C$192,0),15))*3.4121416)+((INDEX(Sheet1!$C$5:$BW$192,MATCH($C36,Sheet1!$C$5:$C$192,0),28))*99.976))/$AP36</f>
        <v>14.705085493801679</v>
      </c>
      <c r="W36" s="71">
        <f t="shared" ref="W36" si="503">V36</f>
        <v>14.705085493801679</v>
      </c>
      <c r="X36" s="51">
        <f>(((INDEX(Sheet1!$C$5:$BW$192,MATCH($C36,Sheet1!$C$5:C$192,0),17))*3.4121416)+((INDEX(Sheet1!$C$5:$BW$192,MATCH($C36,Sheet1!$C$5:C$192,0),30))*99.976))/$AP36</f>
        <v>0</v>
      </c>
      <c r="Y36" s="71">
        <f t="shared" ref="Y36" si="504">X36</f>
        <v>0</v>
      </c>
      <c r="Z36" s="51">
        <f>(((INDEX(Sheet1!$C$5:$BW$192,MATCH($C36,Sheet1!$C$5:C$192,0),16))*3.4121416)+((INDEX(Sheet1!$C$5:$BW$192,MATCH($C36,Sheet1!$C$5:C$192,0),29))*99.976))/$AP36</f>
        <v>0</v>
      </c>
      <c r="AA36" s="71">
        <f t="shared" ref="AA36" si="505">Z36</f>
        <v>0</v>
      </c>
      <c r="AB36" s="51">
        <f>(((INDEX(Sheet1!$C$5:$BW$192,MATCH($C36,Sheet1!$C$5:C$192,0),18))*3.4121416)+((INDEX(Sheet1!$C$5:$BW$192,MATCH($C36,Sheet1!$C$5:C$192,0),31))*99.976))/$AP36</f>
        <v>2.0517321445583008</v>
      </c>
      <c r="AC36" s="71">
        <f t="shared" ref="AC36" si="506">AB36</f>
        <v>2.0517321445583008</v>
      </c>
      <c r="AD36" s="52">
        <f>INDEX(Sheet1!$C$5:$BW$192,MATCH($C36,Sheet1!$C$5:$C$192,0),70)+INDEX(Sheet1!$C$5:$BW$192,MATCH($C36,Sheet1!$C$5:$C$192,0),73)</f>
        <v>0</v>
      </c>
      <c r="AE36" s="71">
        <f t="shared" ref="AE36" si="507">AD36</f>
        <v>0</v>
      </c>
      <c r="AF36" s="52">
        <f>INDEX(Sheet1!$C$5:$BW$192,MATCH($C36,Sheet1!$C$5:$C$192,0),68)+INDEX(Sheet1!$C$5:$BW$192,MATCH($C36,Sheet1!$C$5:$C$192,0),71)</f>
        <v>0</v>
      </c>
      <c r="AG36" s="71">
        <f t="shared" ref="AG36" si="508">AF36</f>
        <v>0</v>
      </c>
      <c r="AH36" s="53"/>
      <c r="AI36" s="51"/>
      <c r="AJ36" s="53"/>
      <c r="AK36" s="51"/>
      <c r="AL36" s="51"/>
      <c r="AM36" s="51"/>
      <c r="AN36" s="74"/>
      <c r="AO36" s="78"/>
      <c r="AP36" s="46">
        <f>IF(ISNUMBER(SEARCH("RetlMed",C36)),Sheet3!D$2,IF(ISNUMBER(SEARCH("OffSml",C36)),Sheet3!A$2,IF(ISNUMBER(SEARCH("OffMed",C36)),Sheet3!B$2,IF(ISNUMBER(SEARCH("OffLrg",C36)),Sheet3!C$2,IF(ISNUMBER(SEARCH("RetlStrp",C36)),Sheet3!E$2)))))</f>
        <v>24563.1</v>
      </c>
      <c r="AQ36" s="14"/>
      <c r="AR36" s="14"/>
      <c r="AS36" s="14"/>
    </row>
    <row r="37" spans="1:45" s="2" customFormat="1" ht="25.5" customHeight="1" x14ac:dyDescent="0.25">
      <c r="A37" s="84" t="s">
        <v>113</v>
      </c>
      <c r="B37" s="44" t="str">
        <f t="shared" si="16"/>
        <v>CBECC-Com 2016.3.0</v>
      </c>
      <c r="C37" s="62" t="s">
        <v>138</v>
      </c>
      <c r="D37" s="45">
        <f>INDEX(Sheet1!$C$5:$BW$192,MATCH($C37,Sheet1!$C$5:$C$192,0),59)</f>
        <v>326.48</v>
      </c>
      <c r="E37" s="71">
        <f t="shared" si="494"/>
        <v>326.48</v>
      </c>
      <c r="F37" s="6">
        <f>(INDEX(Sheet1!$C$5:$BW$192,MATCH($C37,Sheet1!$C$5:$C$192,0),20))/$AP37</f>
        <v>11.95040528272083</v>
      </c>
      <c r="G37" s="71">
        <f t="shared" ref="G37" si="509">F37</f>
        <v>11.95040528272083</v>
      </c>
      <c r="H37" s="6">
        <f>(INDEX(Sheet1!$C$5:$BW$192,MATCH($C37,Sheet1!$C$5:$C$192,0),33))/$AP37</f>
        <v>2.5006941306268349E-2</v>
      </c>
      <c r="I37" s="71">
        <f t="shared" ref="I37" si="510">H37</f>
        <v>2.5006941306268349E-2</v>
      </c>
      <c r="J37" s="6">
        <f t="shared" si="3"/>
        <v>43.276635755587904</v>
      </c>
      <c r="K37" s="71">
        <f t="shared" ref="K37" si="511">J37</f>
        <v>43.276635755587904</v>
      </c>
      <c r="L37" s="6">
        <f>(((INDEX(Sheet1!$C$5:$BW$192,MATCH($C37,Sheet1!$C$5:$C$192,0),13))*3.4121416)+((INDEX(Sheet1!$C$5:$BW$192,MATCH($C37,Sheet1!$C$5:$C$192,0),26))*99.976))/$AP37</f>
        <v>0.45187365916196576</v>
      </c>
      <c r="M37" s="71">
        <f t="shared" ref="M37" si="512">L37</f>
        <v>0.45187365916196576</v>
      </c>
      <c r="N37" s="6">
        <f>(((INDEX(Sheet1!$C$5:$BW$192,MATCH($C37,Sheet1!$C$5:$C$192,0),14))*3.4121416)+((INDEX(Sheet1!$C$5:$BW$192,MATCH($C37,Sheet1!$C$5:$C$192,0),27))*99.976))/$AP37</f>
        <v>14.481435059776658</v>
      </c>
      <c r="O37" s="71">
        <f t="shared" ref="O37" si="513">N37</f>
        <v>14.481435059776658</v>
      </c>
      <c r="P37" s="6">
        <f>(((INDEX(Sheet1!$C$5:$BW$192,MATCH($C37,Sheet1!$C$5:$C$192,0),19))*3.4121416)+((INDEX(Sheet1!$C$5:$BW$192,MATCH($C37,Sheet1!$C$5:$C$192,0),32))*99.976))/$AP37</f>
        <v>12.985713744076277</v>
      </c>
      <c r="Q37" s="71">
        <f t="shared" ref="Q37" si="514">P37</f>
        <v>12.985713744076277</v>
      </c>
      <c r="R37" s="6">
        <f>(((INDEX(Sheet1!$C$5:$BW$192,MATCH($C37,Sheet1!$C$5:$C$192,0),34))+(INDEX(Sheet1!$C$5:$BW$192,MATCH($C37,Sheet1!$C$5:$C$192,0),35)))*99.976)/$AP37</f>
        <v>0</v>
      </c>
      <c r="S37" s="71">
        <f t="shared" ref="S37" si="515">R37</f>
        <v>0</v>
      </c>
      <c r="T37" s="45">
        <f>(((INDEX(Sheet1!$C$5:$BW$192,MATCH($C37,Sheet1!$C$5:$C$192,0),21))+(INDEX(Sheet1!$C$5:$BW$192,MATCH($C37,Sheet1!$C$5:$C$192,0),22))+(INDEX(Sheet1!$C$5:$BW$192,MATCH($C37,Sheet1!$C$5:$C$192,0),23))+(INDEX(Sheet1!$C$5:$BW$192,MATCH($C37,Sheet1!$C$5:$C$192,0),24)))*3.4121416)/$AP37</f>
        <v>10.846885605336949</v>
      </c>
      <c r="U37" s="71">
        <f t="shared" ref="U37" si="516">T37</f>
        <v>10.846885605336949</v>
      </c>
      <c r="V37" s="6">
        <f>(((INDEX(Sheet1!$C$5:$BW$192,MATCH($C37,Sheet1!$C$5:$C$192,0),15))*3.4121416)+((INDEX(Sheet1!$C$5:$BW$192,MATCH($C37,Sheet1!$C$5:$C$192,0),28))*99.976))/$AP37</f>
        <v>13.305881148014706</v>
      </c>
      <c r="W37" s="71">
        <f t="shared" ref="W37" si="517">V37</f>
        <v>13.305881148014706</v>
      </c>
      <c r="X37" s="6">
        <f>(((INDEX(Sheet1!$C$5:$BW$192,MATCH($C37,Sheet1!$C$5:C$192,0),17))*3.4121416)+((INDEX(Sheet1!$C$5:$BW$192,MATCH($C37,Sheet1!$C$5:C$192,0),30))*99.976))/$AP37</f>
        <v>0</v>
      </c>
      <c r="Y37" s="71">
        <f t="shared" ref="Y37" si="518">X37</f>
        <v>0</v>
      </c>
      <c r="Z37" s="6">
        <f>(((INDEX(Sheet1!$C$5:$BW$192,MATCH($C37,Sheet1!$C$5:C$192,0),16))*3.4121416)+((INDEX(Sheet1!$C$5:$BW$192,MATCH($C37,Sheet1!$C$5:C$192,0),29))*99.976))/$AP37</f>
        <v>0</v>
      </c>
      <c r="AA37" s="71">
        <f t="shared" ref="AA37" si="519">Z37</f>
        <v>0</v>
      </c>
      <c r="AB37" s="6">
        <f>(((INDEX(Sheet1!$C$5:$BW$192,MATCH($C37,Sheet1!$C$5:C$192,0),18))*3.4121416)+((INDEX(Sheet1!$C$5:$BW$192,MATCH($C37,Sheet1!$C$5:C$192,0),31))*99.976))/$AP37</f>
        <v>2.0517321445583008</v>
      </c>
      <c r="AC37" s="71">
        <f t="shared" ref="AC37" si="520">AB37</f>
        <v>2.0517321445583008</v>
      </c>
      <c r="AD37" s="9">
        <f>INDEX(Sheet1!$C$5:$BW$192,MATCH($C37,Sheet1!$C$5:$C$192,0),70)+INDEX(Sheet1!$C$5:$BW$192,MATCH($C37,Sheet1!$C$5:$C$192,0),73)</f>
        <v>0</v>
      </c>
      <c r="AE37" s="71">
        <f t="shared" ref="AE37" si="521">AD37</f>
        <v>0</v>
      </c>
      <c r="AF37" s="9">
        <f>INDEX(Sheet1!$C$5:$BW$192,MATCH($C37,Sheet1!$C$5:$C$192,0),68)+INDEX(Sheet1!$C$5:$BW$192,MATCH($C37,Sheet1!$C$5:$C$192,0),71)</f>
        <v>0</v>
      </c>
      <c r="AG37" s="71">
        <f t="shared" ref="AG37" si="522">AF37</f>
        <v>0</v>
      </c>
      <c r="AH37" s="47">
        <f>IF($D$36=0,"",(D37-$D$36)/$D$36)</f>
        <v>-2.6153772729442002E-2</v>
      </c>
      <c r="AI37" s="72">
        <f>IF($E$36=0,"",(E37-$E$36)/$E$36)</f>
        <v>-2.6153772729442002E-2</v>
      </c>
      <c r="AJ37" s="47">
        <f>IF($F$36=0,"",(F37-$F$36)/$F$36)</f>
        <v>-3.0462871826715397E-2</v>
      </c>
      <c r="AK37" s="77">
        <f>IF($G$36=0,"",(G37-$G$36)/$G$36)</f>
        <v>-3.0462871826715397E-2</v>
      </c>
      <c r="AL37" s="45" t="str">
        <f t="shared" ref="AL37:AL38" si="523">IF(AND(AH37&gt;0,AI37&gt;0), "Yes", "No")</f>
        <v>No</v>
      </c>
      <c r="AM37" s="45" t="str">
        <f t="shared" ref="AM37:AM38" si="524">IF(AND(AH37&lt;0,AI37&lt;0), "No", "Yes")</f>
        <v>No</v>
      </c>
      <c r="AN37" s="73" t="str">
        <f>IF((AL37=AM37),(IF(AND(AI37&gt;(-0.5%*D$13),AI37&lt;(0.5%*D$13),AE37&lt;=AD37,AG37&lt;=AF37,(COUNTBLANK(D37:AK37)=0)),"Pass","Fail")),IF(COUNTA(D37:AK37)=0,"","Fail"))</f>
        <v>Pass</v>
      </c>
      <c r="AO37" s="80"/>
      <c r="AP37" s="46">
        <f>IF(ISNUMBER(SEARCH("RetlMed",C37)),Sheet3!D$2,IF(ISNUMBER(SEARCH("OffSml",C37)),Sheet3!A$2,IF(ISNUMBER(SEARCH("OffMed",C37)),Sheet3!B$2,IF(ISNUMBER(SEARCH("OffLrg",C37)),Sheet3!C$2,IF(ISNUMBER(SEARCH("RetlStrp",C37)),Sheet3!E$2)))))</f>
        <v>24563.1</v>
      </c>
      <c r="AQ37" s="17"/>
      <c r="AR37" s="17"/>
      <c r="AS37" s="19"/>
    </row>
    <row r="38" spans="1:45" s="8" customFormat="1" ht="25.5" customHeight="1" x14ac:dyDescent="0.25">
      <c r="A38" s="84"/>
      <c r="B38" s="44" t="str">
        <f t="shared" si="16"/>
        <v>CBECC-Com 2016.3.0</v>
      </c>
      <c r="C38" s="62" t="s">
        <v>139</v>
      </c>
      <c r="D38" s="45">
        <f>INDEX(Sheet1!$C$5:$BW$192,MATCH($C38,Sheet1!$C$5:$C$192,0),59)</f>
        <v>327.39499999999998</v>
      </c>
      <c r="E38" s="71">
        <f t="shared" si="494"/>
        <v>327.39499999999998</v>
      </c>
      <c r="F38" s="6">
        <f>(INDEX(Sheet1!$C$5:$BW$192,MATCH($C38,Sheet1!$C$5:$C$192,0),20))/$AP38</f>
        <v>11.982241655165677</v>
      </c>
      <c r="G38" s="71">
        <f t="shared" ref="G38" si="525">F38</f>
        <v>11.982241655165677</v>
      </c>
      <c r="H38" s="6">
        <f>(INDEX(Sheet1!$C$5:$BW$192,MATCH($C38,Sheet1!$C$5:$C$192,0),33))/$AP38</f>
        <v>2.5007104152163204E-2</v>
      </c>
      <c r="I38" s="71">
        <f t="shared" ref="I38" si="526">H38</f>
        <v>2.5007104152163204E-2</v>
      </c>
      <c r="J38" s="6">
        <f t="shared" si="3"/>
        <v>43.385144403400702</v>
      </c>
      <c r="K38" s="71">
        <f t="shared" ref="K38" si="527">J38</f>
        <v>43.385144403400702</v>
      </c>
      <c r="L38" s="6">
        <f>(((INDEX(Sheet1!$C$5:$BW$192,MATCH($C38,Sheet1!$C$5:$C$192,0),13))*3.4121416)+((INDEX(Sheet1!$C$5:$BW$192,MATCH($C38,Sheet1!$C$5:$C$192,0),26))*99.976))/$AP38</f>
        <v>0.45004346241197574</v>
      </c>
      <c r="M38" s="71">
        <f t="shared" ref="M38" si="528">L38</f>
        <v>0.45004346241197574</v>
      </c>
      <c r="N38" s="6">
        <f>(((INDEX(Sheet1!$C$5:$BW$192,MATCH($C38,Sheet1!$C$5:$C$192,0),14))*3.4121416)+((INDEX(Sheet1!$C$5:$BW$192,MATCH($C38,Sheet1!$C$5:$C$192,0),27))*99.976))/$AP38</f>
        <v>14.541723437644272</v>
      </c>
      <c r="O38" s="71">
        <f t="shared" ref="O38" si="529">N38</f>
        <v>14.541723437644272</v>
      </c>
      <c r="P38" s="6">
        <f>(((INDEX(Sheet1!$C$5:$BW$192,MATCH($C38,Sheet1!$C$5:$C$192,0),19))*3.4121416)+((INDEX(Sheet1!$C$5:$BW$192,MATCH($C38,Sheet1!$C$5:$C$192,0),32))*99.976))/$AP38</f>
        <v>12.985713744076277</v>
      </c>
      <c r="Q38" s="71">
        <f t="shared" ref="Q38" si="530">P38</f>
        <v>12.985713744076277</v>
      </c>
      <c r="R38" s="6">
        <f>(((INDEX(Sheet1!$C$5:$BW$192,MATCH($C38,Sheet1!$C$5:$C$192,0),34))+(INDEX(Sheet1!$C$5:$BW$192,MATCH($C38,Sheet1!$C$5:$C$192,0),35)))*99.976)/$AP38</f>
        <v>0</v>
      </c>
      <c r="S38" s="71">
        <f t="shared" ref="S38" si="531">R38</f>
        <v>0</v>
      </c>
      <c r="T38" s="45">
        <f>(((INDEX(Sheet1!$C$5:$BW$192,MATCH($C38,Sheet1!$C$5:$C$192,0),21))+(INDEX(Sheet1!$C$5:$BW$192,MATCH($C38,Sheet1!$C$5:$C$192,0),22))+(INDEX(Sheet1!$C$5:$BW$192,MATCH($C38,Sheet1!$C$5:$C$192,0),23))+(INDEX(Sheet1!$C$5:$BW$192,MATCH($C38,Sheet1!$C$5:$C$192,0),24)))*3.4121416)/$AP38</f>
        <v>10.846885605336949</v>
      </c>
      <c r="U38" s="71">
        <f t="shared" ref="U38" si="532">T38</f>
        <v>10.846885605336949</v>
      </c>
      <c r="V38" s="6">
        <f>(((INDEX(Sheet1!$C$5:$BW$192,MATCH($C38,Sheet1!$C$5:$C$192,0),15))*3.4121416)+((INDEX(Sheet1!$C$5:$BW$192,MATCH($C38,Sheet1!$C$5:$C$192,0),28))*99.976))/$AP38</f>
        <v>13.355931614709871</v>
      </c>
      <c r="W38" s="71">
        <f t="shared" ref="W38" si="533">V38</f>
        <v>13.355931614709871</v>
      </c>
      <c r="X38" s="6">
        <f>(((INDEX(Sheet1!$C$5:$BW$192,MATCH($C38,Sheet1!$C$5:C$192,0),17))*3.4121416)+((INDEX(Sheet1!$C$5:$BW$192,MATCH($C38,Sheet1!$C$5:C$192,0),30))*99.976))/$AP38</f>
        <v>0</v>
      </c>
      <c r="Y38" s="71">
        <f t="shared" ref="Y38" si="534">X38</f>
        <v>0</v>
      </c>
      <c r="Z38" s="6">
        <f>(((INDEX(Sheet1!$C$5:$BW$192,MATCH($C38,Sheet1!$C$5:C$192,0),16))*3.4121416)+((INDEX(Sheet1!$C$5:$BW$192,MATCH($C38,Sheet1!$C$5:C$192,0),29))*99.976))/$AP38</f>
        <v>0</v>
      </c>
      <c r="AA38" s="71">
        <f t="shared" ref="AA38" si="535">Z38</f>
        <v>0</v>
      </c>
      <c r="AB38" s="6">
        <f>(((INDEX(Sheet1!$C$5:$BW$192,MATCH($C38,Sheet1!$C$5:C$192,0),18))*3.4121416)+((INDEX(Sheet1!$C$5:$BW$192,MATCH($C38,Sheet1!$C$5:C$192,0),31))*99.976))/$AP38</f>
        <v>2.0517321445583008</v>
      </c>
      <c r="AC38" s="71">
        <f t="shared" ref="AC38" si="536">AB38</f>
        <v>2.0517321445583008</v>
      </c>
      <c r="AD38" s="9">
        <f>INDEX(Sheet1!$C$5:$BW$192,MATCH($C38,Sheet1!$C$5:$C$192,0),70)+INDEX(Sheet1!$C$5:$BW$192,MATCH($C38,Sheet1!$C$5:$C$192,0),73)</f>
        <v>0</v>
      </c>
      <c r="AE38" s="71">
        <f t="shared" ref="AE38" si="537">AD38</f>
        <v>0</v>
      </c>
      <c r="AF38" s="9">
        <f>INDEX(Sheet1!$C$5:$BW$192,MATCH($C38,Sheet1!$C$5:$C$192,0),68)+INDEX(Sheet1!$C$5:$BW$192,MATCH($C38,Sheet1!$C$5:$C$192,0),71)</f>
        <v>0</v>
      </c>
      <c r="AG38" s="71">
        <f t="shared" ref="AG38" si="538">AF38</f>
        <v>0</v>
      </c>
      <c r="AH38" s="47">
        <f>IF($D$36=0,"",(D38-$D$36)/$D$36)</f>
        <v>-2.3424449959433043E-2</v>
      </c>
      <c r="AI38" s="72">
        <f>IF($E$36=0,"",(E38-$E$36)/$E$36)</f>
        <v>-2.3424449959433043E-2</v>
      </c>
      <c r="AJ38" s="47">
        <f>IF($F$36=0,"",(F38-$F$36)/$F$36)</f>
        <v>-2.787998493866467E-2</v>
      </c>
      <c r="AK38" s="77">
        <f>IF($G$36=0,"",(G38-$G$36)/$G$36)</f>
        <v>-2.787998493866467E-2</v>
      </c>
      <c r="AL38" s="45" t="str">
        <f t="shared" si="523"/>
        <v>No</v>
      </c>
      <c r="AM38" s="45" t="str">
        <f t="shared" si="524"/>
        <v>No</v>
      </c>
      <c r="AN38" s="73" t="str">
        <f>IF((AL38=AM38),(IF(AND(AI38&gt;(-0.5%*D$13),AI38&lt;(0.5%*D$13),AE38&lt;=AD38,AG38&lt;=AF38,(COUNTBLANK(D38:AK38)=0)),"Pass","Fail")),IF(COUNTA(D38:AK38)=0,"","Fail"))</f>
        <v>Pass</v>
      </c>
      <c r="AO38" s="80"/>
      <c r="AP38" s="46">
        <f>IF(ISNUMBER(SEARCH("RetlMed",C38)),Sheet3!D$2,IF(ISNUMBER(SEARCH("OffSml",C38)),Sheet3!A$2,IF(ISNUMBER(SEARCH("OffMed",C38)),Sheet3!B$2,IF(ISNUMBER(SEARCH("OffLrg",C38)),Sheet3!C$2,IF(ISNUMBER(SEARCH("RetlStrp",C38)),Sheet3!E$2)))))</f>
        <v>24563.1</v>
      </c>
      <c r="AQ38" s="17"/>
      <c r="AR38" s="17"/>
      <c r="AS38" s="16"/>
    </row>
  </sheetData>
  <sheetProtection password="E946" sheet="1" objects="1" scenarios="1" formatCells="0" formatColumns="0" formatRows="0"/>
  <mergeCells count="26">
    <mergeCell ref="C2:C4"/>
    <mergeCell ref="AD3:AE3"/>
    <mergeCell ref="D2:E2"/>
    <mergeCell ref="F2:G2"/>
    <mergeCell ref="H2:I2"/>
    <mergeCell ref="J2:K2"/>
    <mergeCell ref="D3:E3"/>
    <mergeCell ref="F3:G3"/>
    <mergeCell ref="H3:I3"/>
    <mergeCell ref="J3:K3"/>
    <mergeCell ref="AN2:AN4"/>
    <mergeCell ref="L3:M3"/>
    <mergeCell ref="L2:AC2"/>
    <mergeCell ref="AH3:AI3"/>
    <mergeCell ref="AJ3:AK3"/>
    <mergeCell ref="AH2:AK2"/>
    <mergeCell ref="N3:O3"/>
    <mergeCell ref="P3:Q3"/>
    <mergeCell ref="R3:S3"/>
    <mergeCell ref="V3:W3"/>
    <mergeCell ref="X3:Y3"/>
    <mergeCell ref="Z3:AA3"/>
    <mergeCell ref="AB3:AC3"/>
    <mergeCell ref="T3:U3"/>
    <mergeCell ref="AF3:AG3"/>
    <mergeCell ref="AD2:AG2"/>
  </mergeCells>
  <conditionalFormatting sqref="AN22:AN25">
    <cfRule type="expression" dxfId="112" priority="823" stopIfTrue="1">
      <formula>"IF($AA$6=1.1*$Z$6)"</formula>
    </cfRule>
  </conditionalFormatting>
  <conditionalFormatting sqref="AN22:AN25">
    <cfRule type="containsText" dxfId="111" priority="821" stopIfTrue="1" operator="containsText" text="Pass">
      <formula>NOT(ISERROR(SEARCH("Pass",AN22)))</formula>
    </cfRule>
    <cfRule type="containsText" dxfId="110" priority="822" stopIfTrue="1" operator="containsText" text="Fail">
      <formula>NOT(ISERROR(SEARCH("Fail",AN22)))</formula>
    </cfRule>
  </conditionalFormatting>
  <conditionalFormatting sqref="AN32:AN34">
    <cfRule type="expression" dxfId="109" priority="819" stopIfTrue="1">
      <formula>"IF($AA$6=1.1*$Z$6)"</formula>
    </cfRule>
  </conditionalFormatting>
  <conditionalFormatting sqref="AN32:AN34">
    <cfRule type="containsText" dxfId="108" priority="817" stopIfTrue="1" operator="containsText" text="Pass">
      <formula>NOT(ISERROR(SEARCH("Pass",AN32)))</formula>
    </cfRule>
    <cfRule type="containsText" dxfId="107" priority="818" stopIfTrue="1" operator="containsText" text="Fail">
      <formula>NOT(ISERROR(SEARCH("Fail",AN32)))</formula>
    </cfRule>
  </conditionalFormatting>
  <conditionalFormatting sqref="D19 F19 H19 J19 L19 N19 P19 R19 T19 V19 X19 Z19 AB19 AD19 AF19">
    <cfRule type="expression" dxfId="106" priority="3171" stopIfTrue="1">
      <formula>SEARCH("Baserun",#REF!)="False"</formula>
    </cfRule>
    <cfRule type="expression" dxfId="105" priority="3174" stopIfTrue="1">
      <formula>SEARCH("Baseline",$C19)="False"</formula>
    </cfRule>
  </conditionalFormatting>
  <conditionalFormatting sqref="AN6:AN9 AN11:AN12 AN17:AN20 AN14:AN15">
    <cfRule type="expression" dxfId="104" priority="716" stopIfTrue="1">
      <formula>"IF($AA$6=1.1*$Z$6)"</formula>
    </cfRule>
  </conditionalFormatting>
  <conditionalFormatting sqref="AN6:AN9 AN11:AN12 AN17:AN20 AN14:AN15">
    <cfRule type="containsText" dxfId="103" priority="714" stopIfTrue="1" operator="containsText" text="Pass">
      <formula>NOT(ISERROR(SEARCH("Pass",AN6)))</formula>
    </cfRule>
    <cfRule type="containsText" dxfId="102" priority="715" stopIfTrue="1" operator="containsText" text="Fail">
      <formula>NOT(ISERROR(SEARCH("Fail",AN6)))</formula>
    </cfRule>
  </conditionalFormatting>
  <conditionalFormatting sqref="AN6:AN9">
    <cfRule type="expression" dxfId="101" priority="713" stopIfTrue="1">
      <formula>"IF($AA$6=1.1*$Z$6)"</formula>
    </cfRule>
  </conditionalFormatting>
  <conditionalFormatting sqref="AN6:AN9">
    <cfRule type="containsText" dxfId="100" priority="711" stopIfTrue="1" operator="containsText" text="Pass">
      <formula>NOT(ISERROR(SEARCH("Pass",AN6)))</formula>
    </cfRule>
    <cfRule type="containsText" dxfId="99" priority="712" stopIfTrue="1" operator="containsText" text="Fail">
      <formula>NOT(ISERROR(SEARCH("Fail",AN6)))</formula>
    </cfRule>
  </conditionalFormatting>
  <conditionalFormatting sqref="AH17:AH20 AJ17:AJ20">
    <cfRule type="expression" dxfId="98" priority="687" stopIfTrue="1">
      <formula>SEARCH("Baserun",#REF!)="False"</formula>
    </cfRule>
    <cfRule type="expression" dxfId="97" priority="688" stopIfTrue="1">
      <formula>SEARCH("Baseline",$C17)="False"</formula>
    </cfRule>
  </conditionalFormatting>
  <conditionalFormatting sqref="AN27:AN29">
    <cfRule type="expression" dxfId="96" priority="272" stopIfTrue="1">
      <formula>"IF($AA$6=1.1*$Z$6)"</formula>
    </cfRule>
  </conditionalFormatting>
  <conditionalFormatting sqref="AN27:AN29">
    <cfRule type="containsText" dxfId="95" priority="270" stopIfTrue="1" operator="containsText" text="Pass">
      <formula>NOT(ISERROR(SEARCH("Pass",AN27)))</formula>
    </cfRule>
    <cfRule type="containsText" dxfId="94" priority="271" stopIfTrue="1" operator="containsText" text="Fail">
      <formula>NOT(ISERROR(SEARCH("Fail",AN27)))</formula>
    </cfRule>
  </conditionalFormatting>
  <conditionalFormatting sqref="D20 F20 H20 J20 L20 N20 P20 R20 T20 V20 X20 Z20 AB20 AD20 AF20">
    <cfRule type="expression" dxfId="93" priority="5763" stopIfTrue="1">
      <formula>SEARCH("Baserun",#REF!)="False"</formula>
    </cfRule>
    <cfRule type="expression" dxfId="92" priority="5764" stopIfTrue="1">
      <formula>SEARCH("Baseline",$C20)="False"</formula>
    </cfRule>
  </conditionalFormatting>
  <conditionalFormatting sqref="AH14:AH15 AJ14:AJ15">
    <cfRule type="expression" dxfId="91" priority="5807" stopIfTrue="1">
      <formula>SEARCH("Baserun",#REF!)="False"</formula>
    </cfRule>
    <cfRule type="expression" dxfId="90" priority="5808" stopIfTrue="1">
      <formula>SEARCH("Baseline",$C14)="False"</formula>
    </cfRule>
  </conditionalFormatting>
  <conditionalFormatting sqref="AH11:AH12 AJ11:AJ12">
    <cfRule type="expression" dxfId="89" priority="5813" stopIfTrue="1">
      <formula>SEARCH("Baserun",#REF!)="False"</formula>
    </cfRule>
    <cfRule type="expression" dxfId="88" priority="5814" stopIfTrue="1">
      <formula>SEARCH("Baseline",$C11)="False"</formula>
    </cfRule>
  </conditionalFormatting>
  <conditionalFormatting sqref="AN37:AN38">
    <cfRule type="expression" dxfId="87" priority="220" stopIfTrue="1">
      <formula>"IF($AA$6=1.1*$Z$6)"</formula>
    </cfRule>
  </conditionalFormatting>
  <conditionalFormatting sqref="AN37:AN38">
    <cfRule type="containsText" dxfId="86" priority="218" stopIfTrue="1" operator="containsText" text="Pass">
      <formula>NOT(ISERROR(SEARCH("Pass",AN37)))</formula>
    </cfRule>
    <cfRule type="containsText" dxfId="85" priority="219" stopIfTrue="1" operator="containsText" text="Fail">
      <formula>NOT(ISERROR(SEARCH("Fail",AN37)))</formula>
    </cfRule>
  </conditionalFormatting>
  <conditionalFormatting sqref="AD37:AD38">
    <cfRule type="expression" dxfId="84" priority="225" stopIfTrue="1">
      <formula>SEARCH("Baserun",$C75)="False"</formula>
    </cfRule>
    <cfRule type="expression" dxfId="83" priority="226" stopIfTrue="1">
      <formula>SEARCH("Baseline",$C37)="False"</formula>
    </cfRule>
  </conditionalFormatting>
  <conditionalFormatting sqref="D37:D38 F37:F38 H37:H38 J37:J38 L37:L38 N37:N38 P37:P38 R37:R38 T37:T38 V37:V38 X37:X38 Z37:Z38 AB37:AB38 AH37:AH38 AJ37:AJ38">
    <cfRule type="expression" dxfId="82" priority="227" stopIfTrue="1">
      <formula>SEARCH("Baserun",$C76)="False"</formula>
    </cfRule>
    <cfRule type="expression" dxfId="81" priority="228" stopIfTrue="1">
      <formula>SEARCH("Baseline",$C37)="False"</formula>
    </cfRule>
  </conditionalFormatting>
  <conditionalFormatting sqref="AF37:AF38">
    <cfRule type="expression" dxfId="80" priority="229" stopIfTrue="1">
      <formula>SEARCH("Baserun",$C73)="False"</formula>
    </cfRule>
    <cfRule type="expression" dxfId="79" priority="230" stopIfTrue="1">
      <formula>SEARCH("Baseline",$C37)="False"</formula>
    </cfRule>
  </conditionalFormatting>
  <conditionalFormatting sqref="AH5 AJ5">
    <cfRule type="expression" dxfId="78" priority="209" stopIfTrue="1">
      <formula>SEARCH("Baserun",#REF!)="False"</formula>
    </cfRule>
    <cfRule type="expression" dxfId="77" priority="210" stopIfTrue="1">
      <formula>SEARCH("Baseline",$C5)="False"</formula>
    </cfRule>
  </conditionalFormatting>
  <conditionalFormatting sqref="AH10">
    <cfRule type="expression" dxfId="76" priority="185" stopIfTrue="1">
      <formula>SEARCH("Baserun",#REF!)="False"</formula>
    </cfRule>
    <cfRule type="expression" dxfId="75" priority="186" stopIfTrue="1">
      <formula>SEARCH("Baseline",$C10)="False"</formula>
    </cfRule>
  </conditionalFormatting>
  <conditionalFormatting sqref="AH13">
    <cfRule type="expression" dxfId="74" priority="179" stopIfTrue="1">
      <formula>SEARCH("Baserun",#REF!)="False"</formula>
    </cfRule>
    <cfRule type="expression" dxfId="73" priority="180" stopIfTrue="1">
      <formula>SEARCH("Baseline",$C13)="False"</formula>
    </cfRule>
  </conditionalFormatting>
  <conditionalFormatting sqref="AH16">
    <cfRule type="expression" dxfId="72" priority="173" stopIfTrue="1">
      <formula>SEARCH("Baserun",#REF!)="False"</formula>
    </cfRule>
    <cfRule type="expression" dxfId="71" priority="174" stopIfTrue="1">
      <formula>SEARCH("Baseline",$C16)="False"</formula>
    </cfRule>
  </conditionalFormatting>
  <conditionalFormatting sqref="AH21">
    <cfRule type="expression" dxfId="70" priority="167" stopIfTrue="1">
      <formula>SEARCH("Baserun",#REF!)="False"</formula>
    </cfRule>
    <cfRule type="expression" dxfId="69" priority="168" stopIfTrue="1">
      <formula>SEARCH("Baseline",$C21)="False"</formula>
    </cfRule>
  </conditionalFormatting>
  <conditionalFormatting sqref="AH26">
    <cfRule type="expression" dxfId="68" priority="161" stopIfTrue="1">
      <formula>SEARCH("Baserun",#REF!)="False"</formula>
    </cfRule>
    <cfRule type="expression" dxfId="67" priority="162" stopIfTrue="1">
      <formula>SEARCH("Baseline",$C26)="False"</formula>
    </cfRule>
  </conditionalFormatting>
  <conditionalFormatting sqref="AH31">
    <cfRule type="expression" dxfId="66" priority="155" stopIfTrue="1">
      <formula>SEARCH("Baserun",#REF!)="False"</formula>
    </cfRule>
    <cfRule type="expression" dxfId="65" priority="156" stopIfTrue="1">
      <formula>SEARCH("Baseline",$C31)="False"</formula>
    </cfRule>
  </conditionalFormatting>
  <conditionalFormatting sqref="AH36">
    <cfRule type="expression" dxfId="64" priority="113" stopIfTrue="1">
      <formula>SEARCH("Baserun",#REF!)="False"</formula>
    </cfRule>
    <cfRule type="expression" dxfId="63" priority="114" stopIfTrue="1">
      <formula>SEARCH("Baseline",$C36)="False"</formula>
    </cfRule>
  </conditionalFormatting>
  <conditionalFormatting sqref="AJ10">
    <cfRule type="expression" dxfId="62" priority="105" stopIfTrue="1">
      <formula>SEARCH("Baserun",#REF!)="False"</formula>
    </cfRule>
    <cfRule type="expression" dxfId="61" priority="106" stopIfTrue="1">
      <formula>SEARCH("Baseline",$C10)="False"</formula>
    </cfRule>
  </conditionalFormatting>
  <conditionalFormatting sqref="AJ13">
    <cfRule type="expression" dxfId="60" priority="103" stopIfTrue="1">
      <formula>SEARCH("Baserun",#REF!)="False"</formula>
    </cfRule>
    <cfRule type="expression" dxfId="59" priority="104" stopIfTrue="1">
      <formula>SEARCH("Baseline",$C13)="False"</formula>
    </cfRule>
  </conditionalFormatting>
  <conditionalFormatting sqref="AJ16">
    <cfRule type="expression" dxfId="58" priority="101" stopIfTrue="1">
      <formula>SEARCH("Baserun",#REF!)="False"</formula>
    </cfRule>
    <cfRule type="expression" dxfId="57" priority="102" stopIfTrue="1">
      <formula>SEARCH("Baseline",$C16)="False"</formula>
    </cfRule>
  </conditionalFormatting>
  <conditionalFormatting sqref="AJ21">
    <cfRule type="expression" dxfId="56" priority="99" stopIfTrue="1">
      <formula>SEARCH("Baserun",#REF!)="False"</formula>
    </cfRule>
    <cfRule type="expression" dxfId="55" priority="100" stopIfTrue="1">
      <formula>SEARCH("Baseline",$C21)="False"</formula>
    </cfRule>
  </conditionalFormatting>
  <conditionalFormatting sqref="AJ26">
    <cfRule type="expression" dxfId="54" priority="97" stopIfTrue="1">
      <formula>SEARCH("Baserun",#REF!)="False"</formula>
    </cfRule>
    <cfRule type="expression" dxfId="53" priority="98" stopIfTrue="1">
      <formula>SEARCH("Baseline",$C26)="False"</formula>
    </cfRule>
  </conditionalFormatting>
  <conditionalFormatting sqref="AJ31">
    <cfRule type="expression" dxfId="52" priority="95" stopIfTrue="1">
      <formula>SEARCH("Baserun",#REF!)="False"</formula>
    </cfRule>
    <cfRule type="expression" dxfId="51" priority="96" stopIfTrue="1">
      <formula>SEARCH("Baseline",$C31)="False"</formula>
    </cfRule>
  </conditionalFormatting>
  <conditionalFormatting sqref="AJ36">
    <cfRule type="expression" dxfId="50" priority="81" stopIfTrue="1">
      <formula>SEARCH("Baserun",#REF!)="False"</formula>
    </cfRule>
    <cfRule type="expression" dxfId="49" priority="82" stopIfTrue="1">
      <formula>SEARCH("Baseline",$C36)="False"</formula>
    </cfRule>
  </conditionalFormatting>
  <conditionalFormatting sqref="AN5">
    <cfRule type="expression" dxfId="48" priority="76" stopIfTrue="1">
      <formula>"IF($AA$6=1.1*$Z$6)"</formula>
    </cfRule>
  </conditionalFormatting>
  <conditionalFormatting sqref="AN5">
    <cfRule type="containsText" dxfId="47" priority="74" stopIfTrue="1" operator="containsText" text="Pass">
      <formula>NOT(ISERROR(SEARCH("Pass",AN5)))</formula>
    </cfRule>
    <cfRule type="containsText" dxfId="46" priority="75" stopIfTrue="1" operator="containsText" text="Fail">
      <formula>NOT(ISERROR(SEARCH("Fail",AN5)))</formula>
    </cfRule>
  </conditionalFormatting>
  <conditionalFormatting sqref="AN10">
    <cfRule type="expression" dxfId="45" priority="60" stopIfTrue="1">
      <formula>"IF($AA$6=1.1*$Z$6)"</formula>
    </cfRule>
  </conditionalFormatting>
  <conditionalFormatting sqref="AN10">
    <cfRule type="containsText" dxfId="44" priority="58" stopIfTrue="1" operator="containsText" text="Pass">
      <formula>NOT(ISERROR(SEARCH("Pass",AN10)))</formula>
    </cfRule>
    <cfRule type="containsText" dxfId="43" priority="59" stopIfTrue="1" operator="containsText" text="Fail">
      <formula>NOT(ISERROR(SEARCH("Fail",AN10)))</formula>
    </cfRule>
  </conditionalFormatting>
  <conditionalFormatting sqref="AN13">
    <cfRule type="expression" dxfId="42" priority="56" stopIfTrue="1">
      <formula>"IF($AA$6=1.1*$Z$6)"</formula>
    </cfRule>
  </conditionalFormatting>
  <conditionalFormatting sqref="AN13">
    <cfRule type="containsText" dxfId="41" priority="54" stopIfTrue="1" operator="containsText" text="Pass">
      <formula>NOT(ISERROR(SEARCH("Pass",AN13)))</formula>
    </cfRule>
    <cfRule type="containsText" dxfId="40" priority="55" stopIfTrue="1" operator="containsText" text="Fail">
      <formula>NOT(ISERROR(SEARCH("Fail",AN13)))</formula>
    </cfRule>
  </conditionalFormatting>
  <conditionalFormatting sqref="AN16">
    <cfRule type="expression" dxfId="39" priority="52" stopIfTrue="1">
      <formula>"IF($AA$6=1.1*$Z$6)"</formula>
    </cfRule>
  </conditionalFormatting>
  <conditionalFormatting sqref="AN16">
    <cfRule type="containsText" dxfId="38" priority="50" stopIfTrue="1" operator="containsText" text="Pass">
      <formula>NOT(ISERROR(SEARCH("Pass",AN16)))</formula>
    </cfRule>
    <cfRule type="containsText" dxfId="37" priority="51" stopIfTrue="1" operator="containsText" text="Fail">
      <formula>NOT(ISERROR(SEARCH("Fail",AN16)))</formula>
    </cfRule>
  </conditionalFormatting>
  <conditionalFormatting sqref="AN21">
    <cfRule type="expression" dxfId="36" priority="48" stopIfTrue="1">
      <formula>"IF($AA$6=1.1*$Z$6)"</formula>
    </cfRule>
  </conditionalFormatting>
  <conditionalFormatting sqref="AN21">
    <cfRule type="containsText" dxfId="35" priority="46" stopIfTrue="1" operator="containsText" text="Pass">
      <formula>NOT(ISERROR(SEARCH("Pass",AN21)))</formula>
    </cfRule>
    <cfRule type="containsText" dxfId="34" priority="47" stopIfTrue="1" operator="containsText" text="Fail">
      <formula>NOT(ISERROR(SEARCH("Fail",AN21)))</formula>
    </cfRule>
  </conditionalFormatting>
  <conditionalFormatting sqref="AN26">
    <cfRule type="expression" dxfId="33" priority="44" stopIfTrue="1">
      <formula>"IF($AA$6=1.1*$Z$6)"</formula>
    </cfRule>
  </conditionalFormatting>
  <conditionalFormatting sqref="AN26">
    <cfRule type="containsText" dxfId="32" priority="42" stopIfTrue="1" operator="containsText" text="Pass">
      <formula>NOT(ISERROR(SEARCH("Pass",AN26)))</formula>
    </cfRule>
    <cfRule type="containsText" dxfId="31" priority="43" stopIfTrue="1" operator="containsText" text="Fail">
      <formula>NOT(ISERROR(SEARCH("Fail",AN26)))</formula>
    </cfRule>
  </conditionalFormatting>
  <conditionalFormatting sqref="AN31">
    <cfRule type="expression" dxfId="30" priority="36" stopIfTrue="1">
      <formula>"IF($AA$6=1.1*$Z$6)"</formula>
    </cfRule>
  </conditionalFormatting>
  <conditionalFormatting sqref="AN31">
    <cfRule type="containsText" dxfId="29" priority="34" stopIfTrue="1" operator="containsText" text="Pass">
      <formula>NOT(ISERROR(SEARCH("Pass",AN31)))</formula>
    </cfRule>
    <cfRule type="containsText" dxfId="28" priority="35" stopIfTrue="1" operator="containsText" text="Fail">
      <formula>NOT(ISERROR(SEARCH("Fail",AN31)))</formula>
    </cfRule>
  </conditionalFormatting>
  <conditionalFormatting sqref="AN36">
    <cfRule type="expression" dxfId="27" priority="16" stopIfTrue="1">
      <formula>"IF($AA$6=1.1*$Z$6)"</formula>
    </cfRule>
  </conditionalFormatting>
  <conditionalFormatting sqref="AN36">
    <cfRule type="containsText" dxfId="26" priority="14" stopIfTrue="1" operator="containsText" text="Pass">
      <formula>NOT(ISERROR(SEARCH("Pass",AN36)))</formula>
    </cfRule>
    <cfRule type="containsText" dxfId="25" priority="15" stopIfTrue="1" operator="containsText" text="Fail">
      <formula>NOT(ISERROR(SEARCH("Fail",AN36)))</formula>
    </cfRule>
  </conditionalFormatting>
  <conditionalFormatting sqref="AN30">
    <cfRule type="expression" dxfId="24" priority="10" stopIfTrue="1">
      <formula>"IF($AA$6=1.1*$Z$6)"</formula>
    </cfRule>
  </conditionalFormatting>
  <conditionalFormatting sqref="AN30">
    <cfRule type="containsText" dxfId="23" priority="8" stopIfTrue="1" operator="containsText" text="Pass">
      <formula>NOT(ISERROR(SEARCH("Pass",AN30)))</formula>
    </cfRule>
    <cfRule type="containsText" dxfId="22" priority="9" stopIfTrue="1" operator="containsText" text="Fail">
      <formula>NOT(ISERROR(SEARCH("Fail",AN30)))</formula>
    </cfRule>
  </conditionalFormatting>
  <conditionalFormatting sqref="AN35">
    <cfRule type="expression" dxfId="21" priority="4" stopIfTrue="1">
      <formula>"IF($AA$6=1.1*$Z$6)"</formula>
    </cfRule>
  </conditionalFormatting>
  <conditionalFormatting sqref="AN35">
    <cfRule type="containsText" dxfId="20" priority="2" stopIfTrue="1" operator="containsText" text="Pass">
      <formula>NOT(ISERROR(SEARCH("Pass",AN35)))</formula>
    </cfRule>
    <cfRule type="containsText" dxfId="19" priority="3" stopIfTrue="1" operator="containsText" text="Fail">
      <formula>NOT(ISERROR(SEARCH("Fail",AN35)))</formula>
    </cfRule>
  </conditionalFormatting>
  <conditionalFormatting sqref="D27:D30 F27:F30 H27:H30 J27:J30 L27:L30 N27:N30 P27:P30 R27:R30 T27:T30 V27:V30 X27:X30 Z27:Z30 AB27:AB30 AD27:AD30 AF27:AF30 AH27:AH30 AJ27:AJ30">
    <cfRule type="expression" dxfId="18" priority="5899" stopIfTrue="1">
      <formula>SEARCH("Baserun",$C47)="False"</formula>
    </cfRule>
    <cfRule type="expression" dxfId="17" priority="5900" stopIfTrue="1">
      <formula>SEARCH("Baseline",$C27)="False"</formula>
    </cfRule>
  </conditionalFormatting>
  <conditionalFormatting sqref="AF32:AF35 AD32:AD35 AB32:AB35 Z32:Z35 X32:X35 V32:V35 T32:T35 R32:R35 P32:P35 N32:N35 L32:L35 J32:J35 H32:H35 F32:F35 D32:D35 AH32:AH35 AJ32:AJ35">
    <cfRule type="expression" dxfId="16" priority="5933" stopIfTrue="1">
      <formula>SEARCH("Baserun",$C51)="False"</formula>
    </cfRule>
    <cfRule type="expression" dxfId="15" priority="5934" stopIfTrue="1">
      <formula>SEARCH("Baseline",$C32)="False"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20" stopIfTrue="1" operator="containsText" id="{68457020-9907-4D80-AA7D-68391818DF10}">
            <xm:f>NOT(ISERROR(SEARCH("=",AN22)))</xm:f>
            <xm:f>"="</xm:f>
            <x14:dxf>
              <fill>
                <patternFill>
                  <bgColor theme="0"/>
                </patternFill>
              </fill>
            </x14:dxf>
          </x14:cfRule>
          <xm:sqref>AN22:AN25</xm:sqref>
        </x14:conditionalFormatting>
        <x14:conditionalFormatting xmlns:xm="http://schemas.microsoft.com/office/excel/2006/main">
          <x14:cfRule type="containsText" priority="816" stopIfTrue="1" operator="containsText" id="{5C0DCE66-702E-4E20-8C17-869F62A9A05D}">
            <xm:f>NOT(ISERROR(SEARCH("=",AN32)))</xm:f>
            <xm:f>"="</xm:f>
            <x14:dxf>
              <fill>
                <patternFill>
                  <bgColor theme="0"/>
                </patternFill>
              </fill>
            </x14:dxf>
          </x14:cfRule>
          <xm:sqref>AN32:AN34</xm:sqref>
        </x14:conditionalFormatting>
        <x14:conditionalFormatting xmlns:xm="http://schemas.microsoft.com/office/excel/2006/main">
          <x14:cfRule type="containsText" priority="707" stopIfTrue="1" operator="containsText" id="{E649ED73-1AE8-42ED-9D82-5CA888E17B21}">
            <xm:f>NOT(ISERROR(SEARCH("=",AN6)))</xm:f>
            <xm:f>"="</xm:f>
            <x14:dxf>
              <fill>
                <patternFill>
                  <bgColor theme="0"/>
                </patternFill>
              </fill>
            </x14:dxf>
          </x14:cfRule>
          <xm:sqref>AN6:AN9 AN11:AN12 AN17:AN20 AN14:AN15</xm:sqref>
        </x14:conditionalFormatting>
        <x14:conditionalFormatting xmlns:xm="http://schemas.microsoft.com/office/excel/2006/main">
          <x14:cfRule type="containsText" priority="269" stopIfTrue="1" operator="containsText" id="{AC1B2EDC-421E-4181-8776-B5C50F993B46}">
            <xm:f>NOT(ISERROR(SEARCH("=",AN27)))</xm:f>
            <xm:f>"="</xm:f>
            <x14:dxf>
              <fill>
                <patternFill>
                  <bgColor theme="0"/>
                </patternFill>
              </fill>
            </x14:dxf>
          </x14:cfRule>
          <xm:sqref>AN27:AN29</xm:sqref>
        </x14:conditionalFormatting>
        <x14:conditionalFormatting xmlns:xm="http://schemas.microsoft.com/office/excel/2006/main">
          <x14:cfRule type="containsText" priority="217" stopIfTrue="1" operator="containsText" id="{E538564B-D566-4CC7-8193-2054C6F31327}">
            <xm:f>NOT(ISERROR(SEARCH("=",AN37)))</xm:f>
            <xm:f>"="</xm:f>
            <x14:dxf>
              <fill>
                <patternFill>
                  <bgColor theme="0"/>
                </patternFill>
              </fill>
            </x14:dxf>
          </x14:cfRule>
          <xm:sqref>AN37:AN38</xm:sqref>
        </x14:conditionalFormatting>
        <x14:conditionalFormatting xmlns:xm="http://schemas.microsoft.com/office/excel/2006/main">
          <x14:cfRule type="containsText" priority="73" stopIfTrue="1" operator="containsText" id="{643636C0-97C2-473B-AA57-79696BD7E645}">
            <xm:f>NOT(ISERROR(SEARCH("=",AN5)))</xm:f>
            <xm:f>"="</xm:f>
            <x14:dxf>
              <fill>
                <patternFill>
                  <bgColor theme="0"/>
                </patternFill>
              </fill>
            </x14:dxf>
          </x14:cfRule>
          <xm:sqref>AN5</xm:sqref>
        </x14:conditionalFormatting>
        <x14:conditionalFormatting xmlns:xm="http://schemas.microsoft.com/office/excel/2006/main">
          <x14:cfRule type="containsText" priority="57" stopIfTrue="1" operator="containsText" id="{007E07BE-DD85-468B-9461-FE9542C206BB}">
            <xm:f>NOT(ISERROR(SEARCH("=",AN10)))</xm:f>
            <xm:f>"="</xm:f>
            <x14:dxf>
              <fill>
                <patternFill>
                  <bgColor theme="0"/>
                </patternFill>
              </fill>
            </x14:dxf>
          </x14:cfRule>
          <xm:sqref>AN10</xm:sqref>
        </x14:conditionalFormatting>
        <x14:conditionalFormatting xmlns:xm="http://schemas.microsoft.com/office/excel/2006/main">
          <x14:cfRule type="containsText" priority="53" stopIfTrue="1" operator="containsText" id="{AE71597D-3EB6-4575-BCBA-00C4A3FEB877}">
            <xm:f>NOT(ISERROR(SEARCH("=",AN13)))</xm:f>
            <xm:f>"="</xm:f>
            <x14:dxf>
              <fill>
                <patternFill>
                  <bgColor theme="0"/>
                </patternFill>
              </fill>
            </x14:dxf>
          </x14:cfRule>
          <xm:sqref>AN13</xm:sqref>
        </x14:conditionalFormatting>
        <x14:conditionalFormatting xmlns:xm="http://schemas.microsoft.com/office/excel/2006/main">
          <x14:cfRule type="containsText" priority="49" stopIfTrue="1" operator="containsText" id="{15874458-B85F-46E9-A0BE-C65AA9CDD337}">
            <xm:f>NOT(ISERROR(SEARCH("=",AN16)))</xm:f>
            <xm:f>"="</xm:f>
            <x14:dxf>
              <fill>
                <patternFill>
                  <bgColor theme="0"/>
                </patternFill>
              </fill>
            </x14:dxf>
          </x14:cfRule>
          <xm:sqref>AN16</xm:sqref>
        </x14:conditionalFormatting>
        <x14:conditionalFormatting xmlns:xm="http://schemas.microsoft.com/office/excel/2006/main">
          <x14:cfRule type="containsText" priority="45" stopIfTrue="1" operator="containsText" id="{C5C91D58-E852-4A52-97DF-18361790C0DE}">
            <xm:f>NOT(ISERROR(SEARCH("=",AN21)))</xm:f>
            <xm:f>"="</xm:f>
            <x14:dxf>
              <fill>
                <patternFill>
                  <bgColor theme="0"/>
                </patternFill>
              </fill>
            </x14:dxf>
          </x14:cfRule>
          <xm:sqref>AN21</xm:sqref>
        </x14:conditionalFormatting>
        <x14:conditionalFormatting xmlns:xm="http://schemas.microsoft.com/office/excel/2006/main">
          <x14:cfRule type="containsText" priority="41" stopIfTrue="1" operator="containsText" id="{A57BF127-7A53-4E68-8C53-324450D01B3F}">
            <xm:f>NOT(ISERROR(SEARCH("=",AN26)))</xm:f>
            <xm:f>"="</xm:f>
            <x14:dxf>
              <fill>
                <patternFill>
                  <bgColor theme="0"/>
                </patternFill>
              </fill>
            </x14:dxf>
          </x14:cfRule>
          <xm:sqref>AN26</xm:sqref>
        </x14:conditionalFormatting>
        <x14:conditionalFormatting xmlns:xm="http://schemas.microsoft.com/office/excel/2006/main">
          <x14:cfRule type="containsText" priority="33" stopIfTrue="1" operator="containsText" id="{1EEC6047-24C8-4DB5-9C16-B46FE15F41A4}">
            <xm:f>NOT(ISERROR(SEARCH("=",AN31)))</xm:f>
            <xm:f>"="</xm:f>
            <x14:dxf>
              <fill>
                <patternFill>
                  <bgColor theme="0"/>
                </patternFill>
              </fill>
            </x14:dxf>
          </x14:cfRule>
          <xm:sqref>AN31</xm:sqref>
        </x14:conditionalFormatting>
        <x14:conditionalFormatting xmlns:xm="http://schemas.microsoft.com/office/excel/2006/main">
          <x14:cfRule type="containsText" priority="13" stopIfTrue="1" operator="containsText" id="{7EE2B445-1A95-4087-9240-7030AE80F3A8}">
            <xm:f>NOT(ISERROR(SEARCH("=",AN36)))</xm:f>
            <xm:f>"="</xm:f>
            <x14:dxf>
              <fill>
                <patternFill>
                  <bgColor theme="0"/>
                </patternFill>
              </fill>
            </x14:dxf>
          </x14:cfRule>
          <xm:sqref>AN36</xm:sqref>
        </x14:conditionalFormatting>
        <x14:conditionalFormatting xmlns:xm="http://schemas.microsoft.com/office/excel/2006/main">
          <x14:cfRule type="containsText" priority="7" stopIfTrue="1" operator="containsText" id="{EE3CC04D-BB91-47AA-B6EB-8DE6CCA2F33B}">
            <xm:f>NOT(ISERROR(SEARCH("=",AN30)))</xm:f>
            <xm:f>"="</xm:f>
            <x14:dxf>
              <fill>
                <patternFill>
                  <bgColor theme="0"/>
                </patternFill>
              </fill>
            </x14:dxf>
          </x14:cfRule>
          <xm:sqref>AN30</xm:sqref>
        </x14:conditionalFormatting>
        <x14:conditionalFormatting xmlns:xm="http://schemas.microsoft.com/office/excel/2006/main">
          <x14:cfRule type="containsText" priority="1" stopIfTrue="1" operator="containsText" id="{40B312E7-BE40-41F6-9FE0-39C08A12C3C8}">
            <xm:f>NOT(ISERROR(SEARCH("=",AN35)))</xm:f>
            <xm:f>"="</xm:f>
            <x14:dxf>
              <fill>
                <patternFill>
                  <bgColor theme="0"/>
                </patternFill>
              </fill>
            </x14:dxf>
          </x14:cfRule>
          <xm:sqref>AN35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190"/>
  <sheetViews>
    <sheetView zoomScale="90" zoomScaleNormal="90" workbookViewId="0">
      <pane xSplit="3" topLeftCell="BF1" activePane="topRight" state="frozen"/>
      <selection activeCell="A121" sqref="A121"/>
      <selection pane="topRight" activeCell="C24" sqref="C24"/>
    </sheetView>
  </sheetViews>
  <sheetFormatPr defaultRowHeight="15" x14ac:dyDescent="0.25"/>
  <cols>
    <col min="1" max="1" width="9.5703125" style="39" bestFit="1" customWidth="1"/>
    <col min="2" max="2" width="21.5703125" style="39" customWidth="1"/>
    <col min="3" max="3" width="48.85546875" style="39" customWidth="1"/>
    <col min="4" max="4" width="15.140625" style="39" bestFit="1" customWidth="1"/>
    <col min="5" max="5" width="29" style="39" customWidth="1"/>
    <col min="6" max="11" width="9.140625" style="39"/>
    <col min="12" max="12" width="23.85546875" style="39" bestFit="1" customWidth="1"/>
    <col min="13" max="121" width="9.140625" style="39"/>
    <col min="122" max="122" width="56" style="39" bestFit="1" customWidth="1"/>
    <col min="123" max="123" width="90.85546875" style="39" bestFit="1" customWidth="1"/>
    <col min="124" max="16384" width="9.140625" style="39"/>
  </cols>
  <sheetData>
    <row r="1" spans="1:173" x14ac:dyDescent="0.25">
      <c r="A1" s="2" t="s">
        <v>90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V1" s="39">
        <v>20</v>
      </c>
      <c r="W1" s="39">
        <v>21</v>
      </c>
      <c r="X1" s="39">
        <v>22</v>
      </c>
      <c r="Y1" s="39">
        <v>23</v>
      </c>
      <c r="Z1" s="39">
        <v>24</v>
      </c>
      <c r="AA1" s="39">
        <v>25</v>
      </c>
      <c r="AB1" s="39">
        <v>26</v>
      </c>
      <c r="AC1" s="39">
        <v>27</v>
      </c>
      <c r="AD1" s="39">
        <v>28</v>
      </c>
      <c r="AE1" s="39">
        <v>29</v>
      </c>
      <c r="AF1" s="39">
        <v>30</v>
      </c>
      <c r="AG1" s="39">
        <v>31</v>
      </c>
      <c r="AH1" s="39">
        <v>32</v>
      </c>
      <c r="AI1" s="39">
        <v>33</v>
      </c>
      <c r="AJ1" s="39">
        <v>34</v>
      </c>
      <c r="AK1" s="39">
        <v>35</v>
      </c>
      <c r="AL1" s="39">
        <v>36</v>
      </c>
      <c r="AM1" s="39">
        <v>37</v>
      </c>
      <c r="AN1" s="39">
        <v>38</v>
      </c>
      <c r="AO1" s="39">
        <v>39</v>
      </c>
      <c r="AP1" s="39">
        <v>40</v>
      </c>
      <c r="AQ1" s="39">
        <v>41</v>
      </c>
      <c r="AR1" s="39">
        <v>42</v>
      </c>
      <c r="AS1" s="39">
        <v>43</v>
      </c>
      <c r="AT1" s="39">
        <v>44</v>
      </c>
      <c r="AU1" s="39">
        <v>45</v>
      </c>
      <c r="AV1" s="39">
        <v>46</v>
      </c>
      <c r="AW1" s="39">
        <v>47</v>
      </c>
      <c r="AX1" s="39">
        <v>48</v>
      </c>
      <c r="AY1" s="39">
        <v>49</v>
      </c>
      <c r="AZ1" s="39">
        <v>50</v>
      </c>
      <c r="BA1" s="39">
        <v>51</v>
      </c>
      <c r="BB1" s="39">
        <v>52</v>
      </c>
      <c r="BC1" s="39">
        <v>53</v>
      </c>
      <c r="BD1" s="39">
        <v>54</v>
      </c>
      <c r="BE1" s="39">
        <v>55</v>
      </c>
      <c r="BF1" s="39">
        <v>56</v>
      </c>
      <c r="BG1" s="39">
        <v>57</v>
      </c>
      <c r="BH1" s="39">
        <v>58</v>
      </c>
      <c r="BI1" s="39">
        <v>59</v>
      </c>
      <c r="BJ1" s="39">
        <v>60</v>
      </c>
      <c r="BK1" s="39">
        <v>61</v>
      </c>
      <c r="BL1" s="39">
        <v>62</v>
      </c>
      <c r="BM1" s="39">
        <v>63</v>
      </c>
      <c r="BN1" s="39">
        <v>64</v>
      </c>
      <c r="BO1" s="39">
        <v>65</v>
      </c>
      <c r="BP1" s="39">
        <v>66</v>
      </c>
      <c r="BQ1" s="39">
        <v>67</v>
      </c>
      <c r="BR1" s="39">
        <v>68</v>
      </c>
      <c r="BS1" s="39">
        <v>69</v>
      </c>
      <c r="BT1" s="39">
        <v>70</v>
      </c>
      <c r="BU1" s="39">
        <v>71</v>
      </c>
      <c r="BV1" s="39">
        <v>72</v>
      </c>
      <c r="BW1" s="39">
        <v>73</v>
      </c>
    </row>
    <row r="2" spans="1:173" x14ac:dyDescent="0.25">
      <c r="H2" s="39" t="s">
        <v>28</v>
      </c>
      <c r="L2" s="39" t="s">
        <v>29</v>
      </c>
      <c r="O2" s="39" t="s">
        <v>30</v>
      </c>
      <c r="AB2" s="39" t="s">
        <v>30</v>
      </c>
      <c r="AO2" s="39" t="s">
        <v>30</v>
      </c>
      <c r="BB2" s="39" t="s">
        <v>30</v>
      </c>
      <c r="BO2" s="39" t="s">
        <v>30</v>
      </c>
      <c r="BR2" s="39" t="s">
        <v>30</v>
      </c>
      <c r="BX2" s="39" t="s">
        <v>31</v>
      </c>
      <c r="CA2" s="39" t="s">
        <v>32</v>
      </c>
      <c r="CN2" s="39" t="s">
        <v>32</v>
      </c>
      <c r="DA2" s="39" t="s">
        <v>32</v>
      </c>
      <c r="DN2" s="39" t="s">
        <v>32</v>
      </c>
      <c r="EA2" s="39" t="s">
        <v>32</v>
      </c>
      <c r="ED2" s="39" t="s">
        <v>32</v>
      </c>
      <c r="EJ2" s="39" t="s">
        <v>30</v>
      </c>
      <c r="EW2" s="39" t="s">
        <v>32</v>
      </c>
      <c r="FJ2" s="39" t="s">
        <v>33</v>
      </c>
      <c r="FK2" s="39" t="s">
        <v>34</v>
      </c>
      <c r="FO2" s="39" t="s">
        <v>35</v>
      </c>
    </row>
    <row r="3" spans="1:173" x14ac:dyDescent="0.25">
      <c r="F3" s="39" t="s">
        <v>176</v>
      </c>
      <c r="G3" s="39" t="s">
        <v>177</v>
      </c>
      <c r="J3" s="39" t="s">
        <v>36</v>
      </c>
      <c r="K3" s="39" t="s">
        <v>34</v>
      </c>
      <c r="L3" s="39" t="s">
        <v>37</v>
      </c>
      <c r="O3" s="39" t="s">
        <v>38</v>
      </c>
      <c r="AB3" s="39" t="s">
        <v>39</v>
      </c>
      <c r="AO3" s="39" t="s">
        <v>92</v>
      </c>
      <c r="BB3" s="39" t="s">
        <v>40</v>
      </c>
      <c r="BO3" s="39" t="s">
        <v>178</v>
      </c>
      <c r="BR3" s="39" t="s">
        <v>41</v>
      </c>
      <c r="BU3" s="39" t="s">
        <v>42</v>
      </c>
      <c r="BX3" s="39" t="s">
        <v>37</v>
      </c>
      <c r="CA3" s="39" t="s">
        <v>38</v>
      </c>
      <c r="CN3" s="39" t="s">
        <v>39</v>
      </c>
      <c r="DA3" s="39" t="s">
        <v>92</v>
      </c>
      <c r="DN3" s="39" t="s">
        <v>40</v>
      </c>
      <c r="EA3" s="39" t="s">
        <v>178</v>
      </c>
      <c r="ED3" s="39" t="s">
        <v>41</v>
      </c>
      <c r="EG3" s="39" t="s">
        <v>42</v>
      </c>
      <c r="EJ3" s="39" t="s">
        <v>179</v>
      </c>
      <c r="EW3" s="39" t="s">
        <v>179</v>
      </c>
      <c r="FJ3" s="39" t="s">
        <v>43</v>
      </c>
      <c r="FK3" s="39" t="s">
        <v>44</v>
      </c>
      <c r="FL3" s="39" t="s">
        <v>45</v>
      </c>
      <c r="FM3" s="39" t="s">
        <v>46</v>
      </c>
      <c r="FN3" s="39" t="s">
        <v>47</v>
      </c>
      <c r="FO3" s="39" t="s">
        <v>48</v>
      </c>
    </row>
    <row r="4" spans="1:173" x14ac:dyDescent="0.25">
      <c r="A4" s="39" t="s">
        <v>76</v>
      </c>
      <c r="B4" s="39" t="s">
        <v>49</v>
      </c>
      <c r="C4" s="39" t="s">
        <v>50</v>
      </c>
      <c r="D4" s="39" t="s">
        <v>51</v>
      </c>
      <c r="E4" s="39" t="s">
        <v>52</v>
      </c>
      <c r="F4" s="39" t="s">
        <v>180</v>
      </c>
      <c r="G4" s="39" t="s">
        <v>180</v>
      </c>
      <c r="H4" s="39" t="s">
        <v>53</v>
      </c>
      <c r="I4" s="39" t="s">
        <v>54</v>
      </c>
      <c r="J4" s="39" t="s">
        <v>55</v>
      </c>
      <c r="K4" s="39" t="s">
        <v>56</v>
      </c>
      <c r="L4" s="39" t="s">
        <v>57</v>
      </c>
      <c r="M4" s="39" t="s">
        <v>58</v>
      </c>
      <c r="N4" s="39" t="s">
        <v>59</v>
      </c>
      <c r="O4" s="39" t="s">
        <v>60</v>
      </c>
      <c r="P4" s="39" t="s">
        <v>61</v>
      </c>
      <c r="Q4" s="39" t="s">
        <v>62</v>
      </c>
      <c r="R4" s="39" t="s">
        <v>63</v>
      </c>
      <c r="S4" s="39" t="s">
        <v>64</v>
      </c>
      <c r="T4" s="39" t="s">
        <v>93</v>
      </c>
      <c r="U4" s="39" t="s">
        <v>94</v>
      </c>
      <c r="V4" s="39" t="s">
        <v>66</v>
      </c>
      <c r="W4" s="39" t="s">
        <v>67</v>
      </c>
      <c r="X4" s="39" t="s">
        <v>68</v>
      </c>
      <c r="Y4" s="39" t="s">
        <v>95</v>
      </c>
      <c r="Z4" s="39" t="s">
        <v>181</v>
      </c>
      <c r="AA4" s="39" t="s">
        <v>69</v>
      </c>
      <c r="AB4" s="39" t="s">
        <v>60</v>
      </c>
      <c r="AC4" s="39" t="s">
        <v>61</v>
      </c>
      <c r="AD4" s="39" t="s">
        <v>62</v>
      </c>
      <c r="AE4" s="39" t="s">
        <v>63</v>
      </c>
      <c r="AF4" s="39" t="s">
        <v>64</v>
      </c>
      <c r="AG4" s="39" t="s">
        <v>93</v>
      </c>
      <c r="AH4" s="39" t="s">
        <v>94</v>
      </c>
      <c r="AI4" s="39" t="s">
        <v>66</v>
      </c>
      <c r="AJ4" s="39" t="s">
        <v>67</v>
      </c>
      <c r="AK4" s="39" t="s">
        <v>68</v>
      </c>
      <c r="AL4" s="39" t="s">
        <v>95</v>
      </c>
      <c r="AM4" s="39" t="s">
        <v>181</v>
      </c>
      <c r="AN4" s="39" t="s">
        <v>69</v>
      </c>
      <c r="AO4" s="39" t="s">
        <v>60</v>
      </c>
      <c r="AP4" s="39" t="s">
        <v>61</v>
      </c>
      <c r="AQ4" s="39" t="s">
        <v>62</v>
      </c>
      <c r="AR4" s="39" t="s">
        <v>63</v>
      </c>
      <c r="AS4" s="39" t="s">
        <v>64</v>
      </c>
      <c r="AT4" s="39" t="s">
        <v>93</v>
      </c>
      <c r="AU4" s="39" t="s">
        <v>94</v>
      </c>
      <c r="AV4" s="39" t="s">
        <v>66</v>
      </c>
      <c r="AW4" s="39" t="s">
        <v>67</v>
      </c>
      <c r="AX4" s="39" t="s">
        <v>68</v>
      </c>
      <c r="AY4" s="39" t="s">
        <v>95</v>
      </c>
      <c r="AZ4" s="39" t="s">
        <v>181</v>
      </c>
      <c r="BA4" s="39" t="s">
        <v>69</v>
      </c>
      <c r="BB4" s="39" t="s">
        <v>60</v>
      </c>
      <c r="BC4" s="39" t="s">
        <v>61</v>
      </c>
      <c r="BD4" s="39" t="s">
        <v>62</v>
      </c>
      <c r="BE4" s="39" t="s">
        <v>63</v>
      </c>
      <c r="BF4" s="39" t="s">
        <v>64</v>
      </c>
      <c r="BG4" s="39" t="s">
        <v>93</v>
      </c>
      <c r="BH4" s="39" t="s">
        <v>94</v>
      </c>
      <c r="BI4" s="39" t="s">
        <v>66</v>
      </c>
      <c r="BJ4" s="39" t="s">
        <v>67</v>
      </c>
      <c r="BK4" s="39" t="s">
        <v>68</v>
      </c>
      <c r="BL4" s="39" t="s">
        <v>95</v>
      </c>
      <c r="BM4" s="39" t="s">
        <v>181</v>
      </c>
      <c r="BN4" s="39" t="s">
        <v>69</v>
      </c>
      <c r="BO4" s="39" t="s">
        <v>182</v>
      </c>
      <c r="BP4" s="39" t="s">
        <v>183</v>
      </c>
      <c r="BQ4" s="39" t="s">
        <v>184</v>
      </c>
      <c r="BR4" s="39" t="s">
        <v>70</v>
      </c>
      <c r="BS4" s="39" t="s">
        <v>71</v>
      </c>
      <c r="BT4" s="39" t="s">
        <v>72</v>
      </c>
      <c r="BU4" s="39" t="s">
        <v>70</v>
      </c>
      <c r="BV4" s="39" t="s">
        <v>71</v>
      </c>
      <c r="BW4" s="39" t="s">
        <v>72</v>
      </c>
      <c r="BX4" s="39" t="s">
        <v>57</v>
      </c>
      <c r="BY4" s="39" t="s">
        <v>58</v>
      </c>
      <c r="BZ4" s="39" t="s">
        <v>59</v>
      </c>
      <c r="CA4" s="39" t="s">
        <v>60</v>
      </c>
      <c r="CB4" s="39" t="s">
        <v>61</v>
      </c>
      <c r="CC4" s="39" t="s">
        <v>62</v>
      </c>
      <c r="CD4" s="39" t="s">
        <v>63</v>
      </c>
      <c r="CE4" s="39" t="s">
        <v>64</v>
      </c>
      <c r="CF4" s="39" t="s">
        <v>93</v>
      </c>
      <c r="CG4" s="39" t="s">
        <v>65</v>
      </c>
      <c r="CH4" s="39" t="s">
        <v>66</v>
      </c>
      <c r="CI4" s="39" t="s">
        <v>67</v>
      </c>
      <c r="CJ4" s="39" t="s">
        <v>68</v>
      </c>
      <c r="CK4" s="39" t="s">
        <v>95</v>
      </c>
      <c r="CL4" s="39" t="s">
        <v>181</v>
      </c>
      <c r="CM4" s="39" t="s">
        <v>69</v>
      </c>
      <c r="CN4" s="39" t="s">
        <v>60</v>
      </c>
      <c r="CO4" s="39" t="s">
        <v>61</v>
      </c>
      <c r="CP4" s="39" t="s">
        <v>62</v>
      </c>
      <c r="CQ4" s="39" t="s">
        <v>63</v>
      </c>
      <c r="CR4" s="39" t="s">
        <v>64</v>
      </c>
      <c r="CS4" s="39" t="s">
        <v>93</v>
      </c>
      <c r="CT4" s="39" t="s">
        <v>94</v>
      </c>
      <c r="CU4" s="39" t="s">
        <v>66</v>
      </c>
      <c r="CV4" s="39" t="s">
        <v>67</v>
      </c>
      <c r="CW4" s="39" t="s">
        <v>68</v>
      </c>
      <c r="CX4" s="39" t="s">
        <v>95</v>
      </c>
      <c r="CY4" s="39" t="s">
        <v>181</v>
      </c>
      <c r="CZ4" s="39" t="s">
        <v>69</v>
      </c>
      <c r="DA4" s="39" t="s">
        <v>60</v>
      </c>
      <c r="DB4" s="39" t="s">
        <v>61</v>
      </c>
      <c r="DC4" s="39" t="s">
        <v>62</v>
      </c>
      <c r="DD4" s="39" t="s">
        <v>63</v>
      </c>
      <c r="DE4" s="39" t="s">
        <v>64</v>
      </c>
      <c r="DF4" s="39" t="s">
        <v>93</v>
      </c>
      <c r="DG4" s="39" t="s">
        <v>94</v>
      </c>
      <c r="DH4" s="39" t="s">
        <v>66</v>
      </c>
      <c r="DI4" s="39" t="s">
        <v>67</v>
      </c>
      <c r="DJ4" s="39" t="s">
        <v>68</v>
      </c>
      <c r="DK4" s="39" t="s">
        <v>95</v>
      </c>
      <c r="DL4" s="39" t="s">
        <v>181</v>
      </c>
      <c r="DM4" s="39" t="s">
        <v>69</v>
      </c>
      <c r="DN4" s="39" t="s">
        <v>60</v>
      </c>
      <c r="DO4" s="39" t="s">
        <v>61</v>
      </c>
      <c r="DP4" s="39" t="s">
        <v>62</v>
      </c>
      <c r="DQ4" s="39" t="s">
        <v>63</v>
      </c>
      <c r="DR4" s="39" t="s">
        <v>64</v>
      </c>
      <c r="DS4" s="39" t="s">
        <v>93</v>
      </c>
      <c r="DT4" s="39" t="s">
        <v>94</v>
      </c>
      <c r="DU4" s="39" t="s">
        <v>66</v>
      </c>
      <c r="DV4" s="39" t="s">
        <v>67</v>
      </c>
      <c r="DW4" s="39" t="s">
        <v>68</v>
      </c>
      <c r="DX4" s="39" t="s">
        <v>95</v>
      </c>
      <c r="DY4" s="39" t="s">
        <v>181</v>
      </c>
      <c r="DZ4" s="39" t="s">
        <v>69</v>
      </c>
      <c r="EA4" s="39" t="s">
        <v>182</v>
      </c>
      <c r="EB4" s="39" t="s">
        <v>183</v>
      </c>
      <c r="EC4" s="39" t="s">
        <v>184</v>
      </c>
      <c r="ED4" s="39" t="s">
        <v>70</v>
      </c>
      <c r="EE4" s="39" t="s">
        <v>71</v>
      </c>
      <c r="EF4" s="39" t="s">
        <v>72</v>
      </c>
      <c r="EG4" s="39" t="s">
        <v>70</v>
      </c>
      <c r="EH4" s="39" t="s">
        <v>71</v>
      </c>
      <c r="EI4" s="39" t="s">
        <v>72</v>
      </c>
      <c r="EJ4" s="39" t="s">
        <v>60</v>
      </c>
      <c r="EK4" s="39" t="s">
        <v>61</v>
      </c>
      <c r="EL4" s="39" t="s">
        <v>62</v>
      </c>
      <c r="EM4" s="39" t="s">
        <v>63</v>
      </c>
      <c r="EN4" s="39" t="s">
        <v>64</v>
      </c>
      <c r="EO4" s="39" t="s">
        <v>93</v>
      </c>
      <c r="EP4" s="39" t="s">
        <v>94</v>
      </c>
      <c r="EQ4" s="39" t="s">
        <v>66</v>
      </c>
      <c r="ER4" s="39" t="s">
        <v>67</v>
      </c>
      <c r="ES4" s="39" t="s">
        <v>68</v>
      </c>
      <c r="ET4" s="39" t="s">
        <v>95</v>
      </c>
      <c r="EU4" s="39" t="s">
        <v>181</v>
      </c>
      <c r="EV4" s="39" t="s">
        <v>69</v>
      </c>
      <c r="EW4" s="39" t="s">
        <v>60</v>
      </c>
      <c r="EX4" s="39" t="s">
        <v>61</v>
      </c>
      <c r="EY4" s="39" t="s">
        <v>62</v>
      </c>
      <c r="EZ4" s="39" t="s">
        <v>63</v>
      </c>
      <c r="FA4" s="39" t="s">
        <v>64</v>
      </c>
      <c r="FB4" s="39" t="s">
        <v>93</v>
      </c>
      <c r="FC4" s="39" t="s">
        <v>94</v>
      </c>
      <c r="FD4" s="39" t="s">
        <v>66</v>
      </c>
      <c r="FE4" s="39" t="s">
        <v>67</v>
      </c>
      <c r="FF4" s="39" t="s">
        <v>68</v>
      </c>
      <c r="FG4" s="39" t="s">
        <v>95</v>
      </c>
      <c r="FH4" s="39" t="s">
        <v>181</v>
      </c>
      <c r="FI4" s="39" t="s">
        <v>69</v>
      </c>
      <c r="FJ4" s="39" t="s">
        <v>73</v>
      </c>
      <c r="FK4" s="39" t="s">
        <v>73</v>
      </c>
      <c r="FL4" s="39" t="s">
        <v>73</v>
      </c>
      <c r="FM4" s="39" t="s">
        <v>73</v>
      </c>
      <c r="FN4" s="39" t="s">
        <v>73</v>
      </c>
      <c r="FO4" s="39" t="s">
        <v>73</v>
      </c>
      <c r="FP4" s="39" t="s">
        <v>74</v>
      </c>
      <c r="FQ4" s="39" t="s">
        <v>75</v>
      </c>
    </row>
    <row r="5" spans="1:173" x14ac:dyDescent="0.25">
      <c r="B5" s="86">
        <v>43004.824999999997</v>
      </c>
      <c r="C5" s="39" t="s">
        <v>77</v>
      </c>
      <c r="D5" s="39" t="s">
        <v>140</v>
      </c>
      <c r="E5" s="39" t="s">
        <v>101</v>
      </c>
      <c r="F5" s="39">
        <v>53627.8</v>
      </c>
      <c r="G5" s="40">
        <v>53627.8</v>
      </c>
      <c r="H5" s="39" t="s">
        <v>96</v>
      </c>
      <c r="I5" s="40">
        <v>4.8611111111111112E-2</v>
      </c>
      <c r="J5" s="39" t="s">
        <v>97</v>
      </c>
      <c r="K5" s="39">
        <v>4.38</v>
      </c>
      <c r="L5" s="39" t="s">
        <v>98</v>
      </c>
      <c r="M5" s="39" t="s">
        <v>98</v>
      </c>
      <c r="N5" s="39" t="s">
        <v>108</v>
      </c>
      <c r="O5" s="39">
        <v>7.80199</v>
      </c>
      <c r="P5" s="39">
        <v>81547.600000000006</v>
      </c>
      <c r="Q5" s="39">
        <v>23099.1</v>
      </c>
      <c r="R5" s="39">
        <v>0</v>
      </c>
      <c r="S5" s="39">
        <v>1535.98</v>
      </c>
      <c r="T5" s="39">
        <v>0</v>
      </c>
      <c r="U5" s="39">
        <v>90621.7</v>
      </c>
      <c r="V5" s="39">
        <v>196812</v>
      </c>
      <c r="W5" s="39">
        <v>229701</v>
      </c>
      <c r="X5" s="39">
        <v>0</v>
      </c>
      <c r="Y5" s="39">
        <v>0</v>
      </c>
      <c r="Z5" s="39">
        <v>0</v>
      </c>
      <c r="AA5" s="39">
        <v>426514</v>
      </c>
      <c r="AB5" s="39">
        <v>1199.1199999999999</v>
      </c>
      <c r="AC5" s="39">
        <v>0</v>
      </c>
      <c r="AD5" s="39">
        <v>0</v>
      </c>
      <c r="AE5" s="39">
        <v>0</v>
      </c>
      <c r="AF5" s="39">
        <v>0</v>
      </c>
      <c r="AG5" s="39">
        <v>609.04399999999998</v>
      </c>
      <c r="AH5" s="39">
        <v>0</v>
      </c>
      <c r="AI5" s="39">
        <v>1808.16</v>
      </c>
      <c r="AJ5" s="39">
        <v>0</v>
      </c>
      <c r="AK5" s="39">
        <v>0</v>
      </c>
      <c r="AL5" s="39">
        <v>0</v>
      </c>
      <c r="AM5" s="39">
        <v>0</v>
      </c>
      <c r="AN5" s="39">
        <v>1808.16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39">
        <v>0</v>
      </c>
      <c r="AY5" s="39">
        <v>0</v>
      </c>
      <c r="AZ5" s="39">
        <v>0</v>
      </c>
      <c r="BA5" s="39">
        <v>0</v>
      </c>
      <c r="BB5" s="39">
        <v>3.7038700000000002</v>
      </c>
      <c r="BC5" s="39">
        <v>55.487099999999998</v>
      </c>
      <c r="BD5" s="39">
        <v>11.1669</v>
      </c>
      <c r="BE5" s="39">
        <v>0</v>
      </c>
      <c r="BF5" s="39">
        <v>0.48467500000000002</v>
      </c>
      <c r="BG5" s="39">
        <v>1.6341699999999999</v>
      </c>
      <c r="BH5" s="39">
        <v>42.061300000000003</v>
      </c>
      <c r="BI5" s="39">
        <v>114.538</v>
      </c>
      <c r="BJ5" s="39">
        <v>109.03400000000001</v>
      </c>
      <c r="BK5" s="39">
        <v>0</v>
      </c>
      <c r="BL5" s="39">
        <v>0</v>
      </c>
      <c r="BM5" s="39">
        <v>0</v>
      </c>
      <c r="BN5" s="39">
        <v>223.572</v>
      </c>
      <c r="BO5" s="39">
        <v>218.23599999999999</v>
      </c>
      <c r="BP5" s="39">
        <v>5.3355699999999997</v>
      </c>
      <c r="BQ5" s="39">
        <v>0</v>
      </c>
      <c r="BR5" s="39">
        <v>0</v>
      </c>
      <c r="BT5" s="39">
        <v>0</v>
      </c>
      <c r="BU5" s="39">
        <v>0</v>
      </c>
      <c r="BW5" s="39">
        <v>0</v>
      </c>
      <c r="BX5" s="39" t="s">
        <v>98</v>
      </c>
      <c r="BY5" s="39" t="s">
        <v>98</v>
      </c>
      <c r="BZ5" s="39" t="s">
        <v>104</v>
      </c>
      <c r="CA5" s="39">
        <v>9.1349699999999991</v>
      </c>
      <c r="CB5" s="39">
        <v>77690.3</v>
      </c>
      <c r="CC5" s="39">
        <v>37473.300000000003</v>
      </c>
      <c r="CD5" s="39">
        <v>0</v>
      </c>
      <c r="CE5" s="39">
        <v>1333.31</v>
      </c>
      <c r="CF5" s="39">
        <v>0</v>
      </c>
      <c r="CG5" s="39">
        <v>90621.7</v>
      </c>
      <c r="CH5" s="39">
        <v>207128</v>
      </c>
      <c r="CI5" s="39">
        <v>229701</v>
      </c>
      <c r="CJ5" s="39">
        <v>0</v>
      </c>
      <c r="CK5" s="39">
        <v>0</v>
      </c>
      <c r="CL5" s="39">
        <v>0</v>
      </c>
      <c r="CM5" s="39">
        <v>436829</v>
      </c>
      <c r="CN5" s="39">
        <v>1609.08</v>
      </c>
      <c r="CO5" s="39">
        <v>0</v>
      </c>
      <c r="CP5" s="39">
        <v>0</v>
      </c>
      <c r="CQ5" s="39">
        <v>0</v>
      </c>
      <c r="CR5" s="39">
        <v>0</v>
      </c>
      <c r="CS5" s="39">
        <v>640.42700000000002</v>
      </c>
      <c r="CT5" s="39">
        <v>0</v>
      </c>
      <c r="CU5" s="39">
        <v>2249.5100000000002</v>
      </c>
      <c r="CV5" s="39">
        <v>0</v>
      </c>
      <c r="CW5" s="39">
        <v>0</v>
      </c>
      <c r="CX5" s="39">
        <v>0</v>
      </c>
      <c r="CY5" s="39">
        <v>0</v>
      </c>
      <c r="CZ5" s="39">
        <v>2249.5100000000002</v>
      </c>
      <c r="DA5" s="39">
        <v>0</v>
      </c>
      <c r="DB5" s="39">
        <v>0</v>
      </c>
      <c r="DC5" s="39">
        <v>0</v>
      </c>
      <c r="DD5" s="39">
        <v>0</v>
      </c>
      <c r="DE5" s="39">
        <v>0</v>
      </c>
      <c r="DF5" s="39">
        <v>0</v>
      </c>
      <c r="DG5" s="39">
        <v>0</v>
      </c>
      <c r="DH5" s="39">
        <v>0</v>
      </c>
      <c r="DI5" s="39">
        <v>0</v>
      </c>
      <c r="DJ5" s="39">
        <v>0</v>
      </c>
      <c r="DK5" s="39">
        <v>0</v>
      </c>
      <c r="DL5" s="39">
        <v>0</v>
      </c>
      <c r="DM5" s="39">
        <v>0</v>
      </c>
      <c r="DN5" s="39">
        <v>4.9405799999999997</v>
      </c>
      <c r="DO5" s="39">
        <v>51.7639</v>
      </c>
      <c r="DP5" s="39">
        <v>18.008600000000001</v>
      </c>
      <c r="DQ5" s="39">
        <v>0</v>
      </c>
      <c r="DR5" s="39">
        <v>0.42160199999999998</v>
      </c>
      <c r="DS5" s="39">
        <v>1.7182900000000001</v>
      </c>
      <c r="DT5" s="39">
        <v>42.061300000000003</v>
      </c>
      <c r="DU5" s="39">
        <v>118.914</v>
      </c>
      <c r="DV5" s="39">
        <v>109.03400000000001</v>
      </c>
      <c r="DW5" s="39">
        <v>0</v>
      </c>
      <c r="DX5" s="39">
        <v>0</v>
      </c>
      <c r="DY5" s="39">
        <v>0</v>
      </c>
      <c r="DZ5" s="39">
        <v>227.94800000000001</v>
      </c>
      <c r="EA5" s="39">
        <v>221.292</v>
      </c>
      <c r="EB5" s="39">
        <v>6.6559799999999996</v>
      </c>
      <c r="EC5" s="39">
        <v>0</v>
      </c>
      <c r="ED5" s="39">
        <v>0</v>
      </c>
      <c r="EF5" s="39">
        <v>0</v>
      </c>
      <c r="EG5" s="39">
        <v>0</v>
      </c>
      <c r="EI5" s="39">
        <v>0</v>
      </c>
      <c r="FJ5" s="39" t="s">
        <v>185</v>
      </c>
      <c r="FK5" s="39" t="s">
        <v>186</v>
      </c>
      <c r="FL5" s="39" t="s">
        <v>99</v>
      </c>
      <c r="FM5" s="39" t="s">
        <v>187</v>
      </c>
      <c r="FN5" s="39">
        <v>8.5</v>
      </c>
      <c r="FO5" s="39" t="s">
        <v>100</v>
      </c>
      <c r="FP5" s="39" t="s">
        <v>188</v>
      </c>
      <c r="FQ5" s="39" t="s">
        <v>189</v>
      </c>
    </row>
    <row r="6" spans="1:173" x14ac:dyDescent="0.25">
      <c r="B6" s="86">
        <v>43004.825694444444</v>
      </c>
      <c r="C6" s="39" t="s">
        <v>115</v>
      </c>
      <c r="D6" s="39" t="s">
        <v>141</v>
      </c>
      <c r="E6" s="39" t="s">
        <v>101</v>
      </c>
      <c r="F6" s="39">
        <v>53627.8</v>
      </c>
      <c r="G6" s="40">
        <v>53627.8</v>
      </c>
      <c r="H6" s="39" t="s">
        <v>96</v>
      </c>
      <c r="I6" s="40">
        <v>4.8611111111111112E-2</v>
      </c>
      <c r="J6" s="39" t="s">
        <v>97</v>
      </c>
      <c r="K6" s="39">
        <v>3.03</v>
      </c>
      <c r="L6" s="39" t="s">
        <v>98</v>
      </c>
      <c r="M6" s="39" t="s">
        <v>98</v>
      </c>
      <c r="N6" s="39" t="s">
        <v>108</v>
      </c>
      <c r="O6" s="39">
        <v>9.4699500000000008</v>
      </c>
      <c r="P6" s="39">
        <v>80748.3</v>
      </c>
      <c r="Q6" s="39">
        <v>22796.3</v>
      </c>
      <c r="R6" s="39">
        <v>0</v>
      </c>
      <c r="S6" s="39">
        <v>1917.18</v>
      </c>
      <c r="T6" s="39">
        <v>0</v>
      </c>
      <c r="U6" s="39">
        <v>90621.7</v>
      </c>
      <c r="V6" s="39">
        <v>196093</v>
      </c>
      <c r="W6" s="39">
        <v>229701</v>
      </c>
      <c r="X6" s="39">
        <v>0</v>
      </c>
      <c r="Y6" s="39">
        <v>0</v>
      </c>
      <c r="Z6" s="39">
        <v>0</v>
      </c>
      <c r="AA6" s="39">
        <v>425794</v>
      </c>
      <c r="AB6" s="39">
        <v>1455.47</v>
      </c>
      <c r="AC6" s="39">
        <v>0</v>
      </c>
      <c r="AD6" s="39">
        <v>0</v>
      </c>
      <c r="AE6" s="39">
        <v>0</v>
      </c>
      <c r="AF6" s="39">
        <v>0</v>
      </c>
      <c r="AG6" s="39">
        <v>609.04499999999996</v>
      </c>
      <c r="AH6" s="39">
        <v>0</v>
      </c>
      <c r="AI6" s="39">
        <v>2064.52</v>
      </c>
      <c r="AJ6" s="39">
        <v>0</v>
      </c>
      <c r="AK6" s="39">
        <v>0</v>
      </c>
      <c r="AL6" s="39">
        <v>0</v>
      </c>
      <c r="AM6" s="39">
        <v>0</v>
      </c>
      <c r="AN6" s="39">
        <v>2064.52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  <c r="BA6" s="39">
        <v>0</v>
      </c>
      <c r="BB6" s="39">
        <v>4.4671200000000004</v>
      </c>
      <c r="BC6" s="39">
        <v>55.425600000000003</v>
      </c>
      <c r="BD6" s="39">
        <v>11.098599999999999</v>
      </c>
      <c r="BE6" s="39">
        <v>0</v>
      </c>
      <c r="BF6" s="39">
        <v>0.60984799999999995</v>
      </c>
      <c r="BG6" s="39">
        <v>1.6341699999999999</v>
      </c>
      <c r="BH6" s="39">
        <v>42.061300000000003</v>
      </c>
      <c r="BI6" s="39">
        <v>115.297</v>
      </c>
      <c r="BJ6" s="39">
        <v>109.03400000000001</v>
      </c>
      <c r="BK6" s="39">
        <v>0</v>
      </c>
      <c r="BL6" s="39">
        <v>0</v>
      </c>
      <c r="BM6" s="39">
        <v>0</v>
      </c>
      <c r="BN6" s="39">
        <v>224.33099999999999</v>
      </c>
      <c r="BO6" s="39">
        <v>218.232</v>
      </c>
      <c r="BP6" s="39">
        <v>6.0983000000000001</v>
      </c>
      <c r="BQ6" s="39">
        <v>0</v>
      </c>
      <c r="BR6" s="39">
        <v>0</v>
      </c>
      <c r="BT6" s="39">
        <v>0</v>
      </c>
      <c r="BU6" s="39">
        <v>0</v>
      </c>
      <c r="BW6" s="39">
        <v>0</v>
      </c>
      <c r="BX6" s="39" t="s">
        <v>98</v>
      </c>
      <c r="BY6" s="39" t="s">
        <v>98</v>
      </c>
      <c r="BZ6" s="39" t="s">
        <v>104</v>
      </c>
      <c r="CA6" s="39">
        <v>9.5607299999999995</v>
      </c>
      <c r="CB6" s="39">
        <v>76785</v>
      </c>
      <c r="CC6" s="39">
        <v>36870.800000000003</v>
      </c>
      <c r="CD6" s="39">
        <v>0</v>
      </c>
      <c r="CE6" s="39">
        <v>1383.76</v>
      </c>
      <c r="CF6" s="39">
        <v>0</v>
      </c>
      <c r="CG6" s="39">
        <v>90621.7</v>
      </c>
      <c r="CH6" s="39">
        <v>205671</v>
      </c>
      <c r="CI6" s="39">
        <v>229701</v>
      </c>
      <c r="CJ6" s="39">
        <v>0</v>
      </c>
      <c r="CK6" s="39">
        <v>0</v>
      </c>
      <c r="CL6" s="39">
        <v>0</v>
      </c>
      <c r="CM6" s="39">
        <v>435372</v>
      </c>
      <c r="CN6" s="39">
        <v>1681.62</v>
      </c>
      <c r="CO6" s="39">
        <v>0</v>
      </c>
      <c r="CP6" s="39">
        <v>0</v>
      </c>
      <c r="CQ6" s="39">
        <v>0</v>
      </c>
      <c r="CR6" s="39">
        <v>0</v>
      </c>
      <c r="CS6" s="39">
        <v>640.42700000000002</v>
      </c>
      <c r="CT6" s="39">
        <v>0</v>
      </c>
      <c r="CU6" s="39">
        <v>2322.0500000000002</v>
      </c>
      <c r="CV6" s="39">
        <v>0</v>
      </c>
      <c r="CW6" s="39">
        <v>0</v>
      </c>
      <c r="CX6" s="39">
        <v>0</v>
      </c>
      <c r="CY6" s="39">
        <v>0</v>
      </c>
      <c r="CZ6" s="39">
        <v>2322.0500000000002</v>
      </c>
      <c r="DA6" s="39">
        <v>0</v>
      </c>
      <c r="DB6" s="39">
        <v>0</v>
      </c>
      <c r="DC6" s="39">
        <v>0</v>
      </c>
      <c r="DD6" s="39">
        <v>0</v>
      </c>
      <c r="DE6" s="39">
        <v>0</v>
      </c>
      <c r="DF6" s="39">
        <v>0</v>
      </c>
      <c r="DG6" s="39">
        <v>0</v>
      </c>
      <c r="DH6" s="39">
        <v>0</v>
      </c>
      <c r="DI6" s="39">
        <v>0</v>
      </c>
      <c r="DJ6" s="39">
        <v>0</v>
      </c>
      <c r="DK6" s="39">
        <v>0</v>
      </c>
      <c r="DL6" s="39">
        <v>0</v>
      </c>
      <c r="DM6" s="39">
        <v>0</v>
      </c>
      <c r="DN6" s="39">
        <v>5.1613699999999998</v>
      </c>
      <c r="DO6" s="39">
        <v>51.250599999999999</v>
      </c>
      <c r="DP6" s="39">
        <v>17.702300000000001</v>
      </c>
      <c r="DQ6" s="39">
        <v>0</v>
      </c>
      <c r="DR6" s="39">
        <v>0.43771100000000002</v>
      </c>
      <c r="DS6" s="39">
        <v>1.7182900000000001</v>
      </c>
      <c r="DT6" s="39">
        <v>42.061300000000003</v>
      </c>
      <c r="DU6" s="39">
        <v>118.33199999999999</v>
      </c>
      <c r="DV6" s="39">
        <v>109.03400000000001</v>
      </c>
      <c r="DW6" s="39">
        <v>0</v>
      </c>
      <c r="DX6" s="39">
        <v>0</v>
      </c>
      <c r="DY6" s="39">
        <v>0</v>
      </c>
      <c r="DZ6" s="39">
        <v>227.36600000000001</v>
      </c>
      <c r="EA6" s="39">
        <v>220.489</v>
      </c>
      <c r="EB6" s="39">
        <v>6.8766400000000001</v>
      </c>
      <c r="EC6" s="39">
        <v>0</v>
      </c>
      <c r="ED6" s="39">
        <v>0</v>
      </c>
      <c r="EF6" s="39">
        <v>0</v>
      </c>
      <c r="EG6" s="39">
        <v>2</v>
      </c>
      <c r="EH6" s="39" t="s">
        <v>190</v>
      </c>
      <c r="EI6" s="39">
        <v>0</v>
      </c>
      <c r="FJ6" s="39" t="s">
        <v>185</v>
      </c>
      <c r="FK6" s="39" t="s">
        <v>186</v>
      </c>
      <c r="FL6" s="39" t="s">
        <v>99</v>
      </c>
      <c r="FM6" s="39" t="s">
        <v>187</v>
      </c>
      <c r="FN6" s="39">
        <v>8.5</v>
      </c>
      <c r="FO6" s="39" t="s">
        <v>100</v>
      </c>
      <c r="FP6" s="39" t="s">
        <v>188</v>
      </c>
      <c r="FQ6" s="39" t="s">
        <v>189</v>
      </c>
    </row>
    <row r="7" spans="1:173" x14ac:dyDescent="0.25">
      <c r="B7" s="86">
        <v>43004.826388888891</v>
      </c>
      <c r="C7" s="39" t="s">
        <v>116</v>
      </c>
      <c r="D7" s="39" t="s">
        <v>142</v>
      </c>
      <c r="E7" s="39" t="s">
        <v>101</v>
      </c>
      <c r="F7" s="39">
        <v>53627.8</v>
      </c>
      <c r="G7" s="40">
        <v>53627.8</v>
      </c>
      <c r="H7" s="39" t="s">
        <v>96</v>
      </c>
      <c r="I7" s="40">
        <v>4.9305555555555554E-2</v>
      </c>
      <c r="J7" s="39" t="s">
        <v>97</v>
      </c>
      <c r="K7" s="39">
        <v>1.61</v>
      </c>
      <c r="L7" s="39" t="s">
        <v>98</v>
      </c>
      <c r="M7" s="39" t="s">
        <v>98</v>
      </c>
      <c r="N7" s="39" t="s">
        <v>108</v>
      </c>
      <c r="O7" s="39">
        <v>11.4055</v>
      </c>
      <c r="P7" s="39">
        <v>80044.899999999994</v>
      </c>
      <c r="Q7" s="39">
        <v>22373.1</v>
      </c>
      <c r="R7" s="39">
        <v>0</v>
      </c>
      <c r="S7" s="39">
        <v>1991.88</v>
      </c>
      <c r="T7" s="39">
        <v>0</v>
      </c>
      <c r="U7" s="39">
        <v>90621.7</v>
      </c>
      <c r="V7" s="39">
        <v>195043</v>
      </c>
      <c r="W7" s="39">
        <v>229701</v>
      </c>
      <c r="X7" s="39">
        <v>0</v>
      </c>
      <c r="Y7" s="39">
        <v>0</v>
      </c>
      <c r="Z7" s="39">
        <v>0</v>
      </c>
      <c r="AA7" s="39">
        <v>424744</v>
      </c>
      <c r="AB7" s="39">
        <v>1752.96</v>
      </c>
      <c r="AC7" s="39">
        <v>0</v>
      </c>
      <c r="AD7" s="39">
        <v>0</v>
      </c>
      <c r="AE7" s="39">
        <v>0</v>
      </c>
      <c r="AF7" s="39">
        <v>0</v>
      </c>
      <c r="AG7" s="39">
        <v>609.04499999999996</v>
      </c>
      <c r="AH7" s="39">
        <v>0</v>
      </c>
      <c r="AI7" s="39">
        <v>2362.0100000000002</v>
      </c>
      <c r="AJ7" s="39">
        <v>0</v>
      </c>
      <c r="AK7" s="39">
        <v>0</v>
      </c>
      <c r="AL7" s="39">
        <v>0</v>
      </c>
      <c r="AM7" s="39">
        <v>0</v>
      </c>
      <c r="AN7" s="39">
        <v>2362.0100000000002</v>
      </c>
      <c r="AO7" s="39">
        <v>0</v>
      </c>
      <c r="AP7" s="39">
        <v>0</v>
      </c>
      <c r="AQ7" s="39">
        <v>0</v>
      </c>
      <c r="AR7" s="39">
        <v>0</v>
      </c>
      <c r="AS7" s="39">
        <v>0</v>
      </c>
      <c r="AT7" s="39">
        <v>0</v>
      </c>
      <c r="AU7" s="39">
        <v>0</v>
      </c>
      <c r="AV7" s="39">
        <v>0</v>
      </c>
      <c r="AW7" s="39">
        <v>0</v>
      </c>
      <c r="AX7" s="39">
        <v>0</v>
      </c>
      <c r="AY7" s="39">
        <v>0</v>
      </c>
      <c r="AZ7" s="39">
        <v>0</v>
      </c>
      <c r="BA7" s="39">
        <v>0</v>
      </c>
      <c r="BB7" s="39">
        <v>5.3303900000000004</v>
      </c>
      <c r="BC7" s="39">
        <v>55.467399999999998</v>
      </c>
      <c r="BD7" s="39">
        <v>10.988300000000001</v>
      </c>
      <c r="BE7" s="39">
        <v>0</v>
      </c>
      <c r="BF7" s="39">
        <v>0.634158</v>
      </c>
      <c r="BG7" s="39">
        <v>1.6341699999999999</v>
      </c>
      <c r="BH7" s="39">
        <v>42.061300000000003</v>
      </c>
      <c r="BI7" s="39">
        <v>116.116</v>
      </c>
      <c r="BJ7" s="39">
        <v>109.03400000000001</v>
      </c>
      <c r="BK7" s="39">
        <v>0</v>
      </c>
      <c r="BL7" s="39">
        <v>0</v>
      </c>
      <c r="BM7" s="39">
        <v>0</v>
      </c>
      <c r="BN7" s="39">
        <v>225.15</v>
      </c>
      <c r="BO7" s="39">
        <v>218.18899999999999</v>
      </c>
      <c r="BP7" s="39">
        <v>6.96096</v>
      </c>
      <c r="BQ7" s="39">
        <v>0</v>
      </c>
      <c r="BR7" s="39">
        <v>0</v>
      </c>
      <c r="BT7" s="39">
        <v>0</v>
      </c>
      <c r="BU7" s="39">
        <v>0</v>
      </c>
      <c r="BW7" s="39">
        <v>0</v>
      </c>
      <c r="BX7" s="39" t="s">
        <v>98</v>
      </c>
      <c r="BY7" s="39" t="s">
        <v>98</v>
      </c>
      <c r="BZ7" s="39" t="s">
        <v>104</v>
      </c>
      <c r="CA7" s="39">
        <v>10.1312</v>
      </c>
      <c r="CB7" s="39">
        <v>75779.399999999994</v>
      </c>
      <c r="CC7" s="39">
        <v>36117.1</v>
      </c>
      <c r="CD7" s="39">
        <v>0</v>
      </c>
      <c r="CE7" s="39">
        <v>1427</v>
      </c>
      <c r="CF7" s="39">
        <v>0</v>
      </c>
      <c r="CG7" s="39">
        <v>90621.7</v>
      </c>
      <c r="CH7" s="39">
        <v>203955</v>
      </c>
      <c r="CI7" s="39">
        <v>229701</v>
      </c>
      <c r="CJ7" s="39">
        <v>0</v>
      </c>
      <c r="CK7" s="39">
        <v>0</v>
      </c>
      <c r="CL7" s="39">
        <v>0</v>
      </c>
      <c r="CM7" s="39">
        <v>433657</v>
      </c>
      <c r="CN7" s="39">
        <v>1778.27</v>
      </c>
      <c r="CO7" s="39">
        <v>0</v>
      </c>
      <c r="CP7" s="39">
        <v>0</v>
      </c>
      <c r="CQ7" s="39">
        <v>0</v>
      </c>
      <c r="CR7" s="39">
        <v>0</v>
      </c>
      <c r="CS7" s="39">
        <v>640.42600000000004</v>
      </c>
      <c r="CT7" s="39">
        <v>0</v>
      </c>
      <c r="CU7" s="39">
        <v>2418.6999999999998</v>
      </c>
      <c r="CV7" s="39">
        <v>0</v>
      </c>
      <c r="CW7" s="39">
        <v>0</v>
      </c>
      <c r="CX7" s="39">
        <v>0</v>
      </c>
      <c r="CY7" s="39">
        <v>0</v>
      </c>
      <c r="CZ7" s="39">
        <v>2418.6999999999998</v>
      </c>
      <c r="DA7" s="39">
        <v>0</v>
      </c>
      <c r="DB7" s="39">
        <v>0</v>
      </c>
      <c r="DC7" s="39">
        <v>0</v>
      </c>
      <c r="DD7" s="39">
        <v>0</v>
      </c>
      <c r="DE7" s="39">
        <v>0</v>
      </c>
      <c r="DF7" s="39">
        <v>0</v>
      </c>
      <c r="DG7" s="39">
        <v>0</v>
      </c>
      <c r="DH7" s="39">
        <v>0</v>
      </c>
      <c r="DI7" s="39">
        <v>0</v>
      </c>
      <c r="DJ7" s="39">
        <v>0</v>
      </c>
      <c r="DK7" s="39">
        <v>0</v>
      </c>
      <c r="DL7" s="39">
        <v>0</v>
      </c>
      <c r="DM7" s="39">
        <v>0</v>
      </c>
      <c r="DN7" s="39">
        <v>5.4495100000000001</v>
      </c>
      <c r="DO7" s="39">
        <v>50.701900000000002</v>
      </c>
      <c r="DP7" s="39">
        <v>17.336200000000002</v>
      </c>
      <c r="DQ7" s="39">
        <v>0</v>
      </c>
      <c r="DR7" s="39">
        <v>0.45150299999999999</v>
      </c>
      <c r="DS7" s="39">
        <v>1.7182900000000001</v>
      </c>
      <c r="DT7" s="39">
        <v>42.061300000000003</v>
      </c>
      <c r="DU7" s="39">
        <v>117.71899999999999</v>
      </c>
      <c r="DV7" s="39">
        <v>109.03400000000001</v>
      </c>
      <c r="DW7" s="39">
        <v>0</v>
      </c>
      <c r="DX7" s="39">
        <v>0</v>
      </c>
      <c r="DY7" s="39">
        <v>0</v>
      </c>
      <c r="DZ7" s="39">
        <v>226.75299999999999</v>
      </c>
      <c r="EA7" s="39">
        <v>219.58799999999999</v>
      </c>
      <c r="EB7" s="39">
        <v>7.1645899999999996</v>
      </c>
      <c r="EC7" s="39">
        <v>0</v>
      </c>
      <c r="ED7" s="39">
        <v>0</v>
      </c>
      <c r="EF7" s="39">
        <v>0</v>
      </c>
      <c r="EG7" s="39">
        <v>0.5</v>
      </c>
      <c r="EH7" s="39" t="s">
        <v>190</v>
      </c>
      <c r="EI7" s="39">
        <v>0</v>
      </c>
      <c r="FJ7" s="39" t="s">
        <v>185</v>
      </c>
      <c r="FK7" s="39" t="s">
        <v>186</v>
      </c>
      <c r="FL7" s="39" t="s">
        <v>99</v>
      </c>
      <c r="FM7" s="39" t="s">
        <v>187</v>
      </c>
      <c r="FN7" s="39">
        <v>8.5</v>
      </c>
      <c r="FO7" s="39" t="s">
        <v>100</v>
      </c>
      <c r="FP7" s="39" t="s">
        <v>188</v>
      </c>
      <c r="FQ7" s="39" t="s">
        <v>189</v>
      </c>
    </row>
    <row r="8" spans="1:173" x14ac:dyDescent="0.25">
      <c r="B8" s="86">
        <v>43004.827777777777</v>
      </c>
      <c r="C8" s="39" t="s">
        <v>117</v>
      </c>
      <c r="D8" s="39" t="s">
        <v>143</v>
      </c>
      <c r="E8" s="39" t="s">
        <v>101</v>
      </c>
      <c r="F8" s="39">
        <v>53627.8</v>
      </c>
      <c r="G8" s="40">
        <v>53627.8</v>
      </c>
      <c r="H8" s="39" t="s">
        <v>96</v>
      </c>
      <c r="I8" s="40">
        <v>4.9305555555555554E-2</v>
      </c>
      <c r="J8" s="39" t="s">
        <v>97</v>
      </c>
      <c r="K8" s="39">
        <v>0.09</v>
      </c>
      <c r="L8" s="39" t="s">
        <v>98</v>
      </c>
      <c r="M8" s="39" t="s">
        <v>98</v>
      </c>
      <c r="N8" s="39" t="s">
        <v>108</v>
      </c>
      <c r="O8" s="39">
        <v>13.4373</v>
      </c>
      <c r="P8" s="39">
        <v>79334</v>
      </c>
      <c r="Q8" s="39">
        <v>21915.200000000001</v>
      </c>
      <c r="R8" s="39">
        <v>0</v>
      </c>
      <c r="S8" s="39">
        <v>2078.73</v>
      </c>
      <c r="T8" s="39">
        <v>0</v>
      </c>
      <c r="U8" s="39">
        <v>90621.7</v>
      </c>
      <c r="V8" s="39">
        <v>193963</v>
      </c>
      <c r="W8" s="39">
        <v>229701</v>
      </c>
      <c r="X8" s="39">
        <v>0</v>
      </c>
      <c r="Y8" s="39">
        <v>0</v>
      </c>
      <c r="Z8" s="39">
        <v>0</v>
      </c>
      <c r="AA8" s="39">
        <v>423665</v>
      </c>
      <c r="AB8" s="39">
        <v>2065.2399999999998</v>
      </c>
      <c r="AC8" s="39">
        <v>0</v>
      </c>
      <c r="AD8" s="39">
        <v>0</v>
      </c>
      <c r="AE8" s="39">
        <v>0</v>
      </c>
      <c r="AF8" s="39">
        <v>0</v>
      </c>
      <c r="AG8" s="39">
        <v>609.04499999999996</v>
      </c>
      <c r="AH8" s="39">
        <v>0</v>
      </c>
      <c r="AI8" s="39">
        <v>2674.28</v>
      </c>
      <c r="AJ8" s="39">
        <v>0</v>
      </c>
      <c r="AK8" s="39">
        <v>0</v>
      </c>
      <c r="AL8" s="39">
        <v>0</v>
      </c>
      <c r="AM8" s="39">
        <v>0</v>
      </c>
      <c r="AN8" s="39">
        <v>2674.28</v>
      </c>
      <c r="AO8" s="39">
        <v>0</v>
      </c>
      <c r="AP8" s="39">
        <v>0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0</v>
      </c>
      <c r="AW8" s="39">
        <v>0</v>
      </c>
      <c r="AX8" s="39">
        <v>0</v>
      </c>
      <c r="AY8" s="39">
        <v>0</v>
      </c>
      <c r="AZ8" s="39">
        <v>0</v>
      </c>
      <c r="BA8" s="39">
        <v>0</v>
      </c>
      <c r="BB8" s="39">
        <v>6.2256</v>
      </c>
      <c r="BC8" s="39">
        <v>55.566899999999997</v>
      </c>
      <c r="BD8" s="39">
        <v>10.824400000000001</v>
      </c>
      <c r="BE8" s="39">
        <v>0</v>
      </c>
      <c r="BF8" s="39">
        <v>0.66103100000000004</v>
      </c>
      <c r="BG8" s="39">
        <v>1.6341699999999999</v>
      </c>
      <c r="BH8" s="39">
        <v>42.061300000000003</v>
      </c>
      <c r="BI8" s="39">
        <v>116.973</v>
      </c>
      <c r="BJ8" s="39">
        <v>109.03400000000001</v>
      </c>
      <c r="BK8" s="39">
        <v>0</v>
      </c>
      <c r="BL8" s="39">
        <v>0</v>
      </c>
      <c r="BM8" s="39">
        <v>0</v>
      </c>
      <c r="BN8" s="39">
        <v>226.00700000000001</v>
      </c>
      <c r="BO8" s="39">
        <v>218.15199999999999</v>
      </c>
      <c r="BP8" s="39">
        <v>7.8555200000000003</v>
      </c>
      <c r="BQ8" s="39">
        <v>0</v>
      </c>
      <c r="BR8" s="39">
        <v>0</v>
      </c>
      <c r="BT8" s="39">
        <v>0</v>
      </c>
      <c r="BU8" s="39">
        <v>0</v>
      </c>
      <c r="BW8" s="39">
        <v>0</v>
      </c>
      <c r="BX8" s="39" t="s">
        <v>98</v>
      </c>
      <c r="BY8" s="39" t="s">
        <v>98</v>
      </c>
      <c r="BZ8" s="39" t="s">
        <v>104</v>
      </c>
      <c r="CA8" s="39">
        <v>10.7288</v>
      </c>
      <c r="CB8" s="39">
        <v>74941.100000000006</v>
      </c>
      <c r="CC8" s="39">
        <v>35261.699999999997</v>
      </c>
      <c r="CD8" s="39">
        <v>0</v>
      </c>
      <c r="CE8" s="39">
        <v>1479.73</v>
      </c>
      <c r="CF8" s="39">
        <v>0</v>
      </c>
      <c r="CG8" s="39">
        <v>90621.7</v>
      </c>
      <c r="CH8" s="39">
        <v>202315</v>
      </c>
      <c r="CI8" s="39">
        <v>229701</v>
      </c>
      <c r="CJ8" s="39">
        <v>0</v>
      </c>
      <c r="CK8" s="39">
        <v>0</v>
      </c>
      <c r="CL8" s="39">
        <v>0</v>
      </c>
      <c r="CM8" s="39">
        <v>432016</v>
      </c>
      <c r="CN8" s="39">
        <v>1879.47</v>
      </c>
      <c r="CO8" s="39">
        <v>0</v>
      </c>
      <c r="CP8" s="39">
        <v>0</v>
      </c>
      <c r="CQ8" s="39">
        <v>0</v>
      </c>
      <c r="CR8" s="39">
        <v>0</v>
      </c>
      <c r="CS8" s="39">
        <v>640.42600000000004</v>
      </c>
      <c r="CT8" s="39">
        <v>0</v>
      </c>
      <c r="CU8" s="39">
        <v>2519.89</v>
      </c>
      <c r="CV8" s="39">
        <v>0</v>
      </c>
      <c r="CW8" s="39">
        <v>0</v>
      </c>
      <c r="CX8" s="39">
        <v>0</v>
      </c>
      <c r="CY8" s="39">
        <v>0</v>
      </c>
      <c r="CZ8" s="39">
        <v>2519.89</v>
      </c>
      <c r="DA8" s="39">
        <v>0</v>
      </c>
      <c r="DB8" s="39">
        <v>0</v>
      </c>
      <c r="DC8" s="39">
        <v>0</v>
      </c>
      <c r="DD8" s="39">
        <v>0</v>
      </c>
      <c r="DE8" s="39">
        <v>0</v>
      </c>
      <c r="DF8" s="39">
        <v>0</v>
      </c>
      <c r="DG8" s="39">
        <v>0</v>
      </c>
      <c r="DH8" s="39">
        <v>0</v>
      </c>
      <c r="DI8" s="39">
        <v>0</v>
      </c>
      <c r="DJ8" s="39">
        <v>0</v>
      </c>
      <c r="DK8" s="39">
        <v>0</v>
      </c>
      <c r="DL8" s="39">
        <v>0</v>
      </c>
      <c r="DM8" s="39">
        <v>0</v>
      </c>
      <c r="DN8" s="39">
        <v>5.74655</v>
      </c>
      <c r="DO8" s="39">
        <v>50.214599999999997</v>
      </c>
      <c r="DP8" s="39">
        <v>16.8507</v>
      </c>
      <c r="DQ8" s="39">
        <v>0</v>
      </c>
      <c r="DR8" s="39">
        <v>0.46823799999999999</v>
      </c>
      <c r="DS8" s="39">
        <v>1.7182900000000001</v>
      </c>
      <c r="DT8" s="39">
        <v>42.061300000000003</v>
      </c>
      <c r="DU8" s="39">
        <v>117.06</v>
      </c>
      <c r="DV8" s="39">
        <v>109.03400000000001</v>
      </c>
      <c r="DW8" s="39">
        <v>0</v>
      </c>
      <c r="DX8" s="39">
        <v>0</v>
      </c>
      <c r="DY8" s="39">
        <v>0</v>
      </c>
      <c r="DZ8" s="39">
        <v>226.09399999999999</v>
      </c>
      <c r="EA8" s="39">
        <v>218.63200000000001</v>
      </c>
      <c r="EB8" s="39">
        <v>7.4614599999999998</v>
      </c>
      <c r="EC8" s="39">
        <v>0</v>
      </c>
      <c r="ED8" s="39">
        <v>0</v>
      </c>
      <c r="EF8" s="39">
        <v>0</v>
      </c>
      <c r="EG8" s="39">
        <v>1</v>
      </c>
      <c r="EH8" s="39" t="s">
        <v>190</v>
      </c>
      <c r="EI8" s="39">
        <v>0</v>
      </c>
      <c r="FJ8" s="39" t="s">
        <v>185</v>
      </c>
      <c r="FK8" s="39" t="s">
        <v>186</v>
      </c>
      <c r="FL8" s="39" t="s">
        <v>99</v>
      </c>
      <c r="FM8" s="39" t="s">
        <v>187</v>
      </c>
      <c r="FN8" s="39">
        <v>8.5</v>
      </c>
      <c r="FO8" s="39" t="s">
        <v>100</v>
      </c>
      <c r="FP8" s="39" t="s">
        <v>188</v>
      </c>
      <c r="FQ8" s="39" t="s">
        <v>189</v>
      </c>
    </row>
    <row r="9" spans="1:173" x14ac:dyDescent="0.25">
      <c r="B9" s="86">
        <v>43004.828472222223</v>
      </c>
      <c r="C9" s="39" t="s">
        <v>118</v>
      </c>
      <c r="D9" s="39" t="s">
        <v>144</v>
      </c>
      <c r="E9" s="39" t="s">
        <v>101</v>
      </c>
      <c r="F9" s="39">
        <v>53627.8</v>
      </c>
      <c r="G9" s="40">
        <v>53627.8</v>
      </c>
      <c r="H9" s="39" t="s">
        <v>96</v>
      </c>
      <c r="I9" s="40">
        <v>4.9305555555555554E-2</v>
      </c>
      <c r="J9" s="39" t="s">
        <v>97</v>
      </c>
      <c r="K9" s="39">
        <v>0.95</v>
      </c>
      <c r="L9" s="39" t="s">
        <v>98</v>
      </c>
      <c r="M9" s="39" t="s">
        <v>98</v>
      </c>
      <c r="N9" s="39" t="s">
        <v>108</v>
      </c>
      <c r="O9" s="39">
        <v>11.4055</v>
      </c>
      <c r="P9" s="39">
        <v>80044.899999999994</v>
      </c>
      <c r="Q9" s="39">
        <v>22373.1</v>
      </c>
      <c r="R9" s="39">
        <v>0</v>
      </c>
      <c r="S9" s="39">
        <v>1991.88</v>
      </c>
      <c r="T9" s="39">
        <v>0</v>
      </c>
      <c r="U9" s="39">
        <v>90621.7</v>
      </c>
      <c r="V9" s="39">
        <v>195043</v>
      </c>
      <c r="W9" s="39">
        <v>229701</v>
      </c>
      <c r="X9" s="39">
        <v>0</v>
      </c>
      <c r="Y9" s="39">
        <v>0</v>
      </c>
      <c r="Z9" s="39">
        <v>0</v>
      </c>
      <c r="AA9" s="39">
        <v>424744</v>
      </c>
      <c r="AB9" s="39">
        <v>1752.96</v>
      </c>
      <c r="AC9" s="39">
        <v>0</v>
      </c>
      <c r="AD9" s="39">
        <v>0</v>
      </c>
      <c r="AE9" s="39">
        <v>0</v>
      </c>
      <c r="AF9" s="39">
        <v>0</v>
      </c>
      <c r="AG9" s="39">
        <v>609.04499999999996</v>
      </c>
      <c r="AH9" s="39">
        <v>0</v>
      </c>
      <c r="AI9" s="39">
        <v>2362.0100000000002</v>
      </c>
      <c r="AJ9" s="39">
        <v>0</v>
      </c>
      <c r="AK9" s="39">
        <v>0</v>
      </c>
      <c r="AL9" s="39">
        <v>0</v>
      </c>
      <c r="AM9" s="39">
        <v>0</v>
      </c>
      <c r="AN9" s="39">
        <v>2362.0100000000002</v>
      </c>
      <c r="AO9" s="39">
        <v>0</v>
      </c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>
        <v>0</v>
      </c>
      <c r="AY9" s="39">
        <v>0</v>
      </c>
      <c r="AZ9" s="39">
        <v>0</v>
      </c>
      <c r="BA9" s="39">
        <v>0</v>
      </c>
      <c r="BB9" s="39">
        <v>5.3303900000000004</v>
      </c>
      <c r="BC9" s="39">
        <v>55.467399999999998</v>
      </c>
      <c r="BD9" s="39">
        <v>10.988300000000001</v>
      </c>
      <c r="BE9" s="39">
        <v>0</v>
      </c>
      <c r="BF9" s="39">
        <v>0.634158</v>
      </c>
      <c r="BG9" s="39">
        <v>1.6341699999999999</v>
      </c>
      <c r="BH9" s="39">
        <v>42.061300000000003</v>
      </c>
      <c r="BI9" s="39">
        <v>116.116</v>
      </c>
      <c r="BJ9" s="39">
        <v>109.03400000000001</v>
      </c>
      <c r="BK9" s="39">
        <v>0</v>
      </c>
      <c r="BL9" s="39">
        <v>0</v>
      </c>
      <c r="BM9" s="39">
        <v>0</v>
      </c>
      <c r="BN9" s="39">
        <v>225.15</v>
      </c>
      <c r="BO9" s="39">
        <v>218.18899999999999</v>
      </c>
      <c r="BP9" s="39">
        <v>6.96096</v>
      </c>
      <c r="BQ9" s="39">
        <v>0</v>
      </c>
      <c r="BR9" s="39">
        <v>0</v>
      </c>
      <c r="BT9" s="39">
        <v>0</v>
      </c>
      <c r="BU9" s="39">
        <v>0</v>
      </c>
      <c r="BW9" s="39">
        <v>0</v>
      </c>
      <c r="BX9" s="39" t="s">
        <v>98</v>
      </c>
      <c r="BY9" s="39" t="s">
        <v>98</v>
      </c>
      <c r="BZ9" s="39" t="s">
        <v>104</v>
      </c>
      <c r="CA9" s="39">
        <v>10.7288</v>
      </c>
      <c r="CB9" s="39">
        <v>74941.100000000006</v>
      </c>
      <c r="CC9" s="39">
        <v>35261.699999999997</v>
      </c>
      <c r="CD9" s="39">
        <v>0</v>
      </c>
      <c r="CE9" s="39">
        <v>1479.73</v>
      </c>
      <c r="CF9" s="39">
        <v>0</v>
      </c>
      <c r="CG9" s="39">
        <v>90621.7</v>
      </c>
      <c r="CH9" s="39">
        <v>202315</v>
      </c>
      <c r="CI9" s="39">
        <v>229701</v>
      </c>
      <c r="CJ9" s="39">
        <v>0</v>
      </c>
      <c r="CK9" s="39">
        <v>0</v>
      </c>
      <c r="CL9" s="39">
        <v>0</v>
      </c>
      <c r="CM9" s="39">
        <v>432016</v>
      </c>
      <c r="CN9" s="39">
        <v>1879.47</v>
      </c>
      <c r="CO9" s="39">
        <v>0</v>
      </c>
      <c r="CP9" s="39">
        <v>0</v>
      </c>
      <c r="CQ9" s="39">
        <v>0</v>
      </c>
      <c r="CR9" s="39">
        <v>0</v>
      </c>
      <c r="CS9" s="39">
        <v>640.42600000000004</v>
      </c>
      <c r="CT9" s="39">
        <v>0</v>
      </c>
      <c r="CU9" s="39">
        <v>2519.89</v>
      </c>
      <c r="CV9" s="39">
        <v>0</v>
      </c>
      <c r="CW9" s="39">
        <v>0</v>
      </c>
      <c r="CX9" s="39">
        <v>0</v>
      </c>
      <c r="CY9" s="39">
        <v>0</v>
      </c>
      <c r="CZ9" s="39">
        <v>2519.89</v>
      </c>
      <c r="DA9" s="39">
        <v>0</v>
      </c>
      <c r="DB9" s="39">
        <v>0</v>
      </c>
      <c r="DC9" s="39">
        <v>0</v>
      </c>
      <c r="DD9" s="39">
        <v>0</v>
      </c>
      <c r="DE9" s="39">
        <v>0</v>
      </c>
      <c r="DF9" s="39">
        <v>0</v>
      </c>
      <c r="DG9" s="39">
        <v>0</v>
      </c>
      <c r="DH9" s="39">
        <v>0</v>
      </c>
      <c r="DI9" s="39">
        <v>0</v>
      </c>
      <c r="DJ9" s="39">
        <v>0</v>
      </c>
      <c r="DK9" s="39">
        <v>0</v>
      </c>
      <c r="DL9" s="39">
        <v>0</v>
      </c>
      <c r="DM9" s="39">
        <v>0</v>
      </c>
      <c r="DN9" s="39">
        <v>5.74655</v>
      </c>
      <c r="DO9" s="39">
        <v>50.214599999999997</v>
      </c>
      <c r="DP9" s="39">
        <v>16.8507</v>
      </c>
      <c r="DQ9" s="39">
        <v>0</v>
      </c>
      <c r="DR9" s="39">
        <v>0.46823799999999999</v>
      </c>
      <c r="DS9" s="39">
        <v>1.7182900000000001</v>
      </c>
      <c r="DT9" s="39">
        <v>42.061300000000003</v>
      </c>
      <c r="DU9" s="39">
        <v>117.06</v>
      </c>
      <c r="DV9" s="39">
        <v>109.03400000000001</v>
      </c>
      <c r="DW9" s="39">
        <v>0</v>
      </c>
      <c r="DX9" s="39">
        <v>0</v>
      </c>
      <c r="DY9" s="39">
        <v>0</v>
      </c>
      <c r="DZ9" s="39">
        <v>226.09399999999999</v>
      </c>
      <c r="EA9" s="39">
        <v>218.63200000000001</v>
      </c>
      <c r="EB9" s="39">
        <v>7.4614599999999998</v>
      </c>
      <c r="EC9" s="39">
        <v>0</v>
      </c>
      <c r="ED9" s="39">
        <v>0</v>
      </c>
      <c r="EF9" s="39">
        <v>0</v>
      </c>
      <c r="EG9" s="39">
        <v>1</v>
      </c>
      <c r="EH9" s="39" t="s">
        <v>190</v>
      </c>
      <c r="EI9" s="39">
        <v>0</v>
      </c>
      <c r="FJ9" s="39" t="s">
        <v>185</v>
      </c>
      <c r="FK9" s="39" t="s">
        <v>186</v>
      </c>
      <c r="FL9" s="39" t="s">
        <v>99</v>
      </c>
      <c r="FM9" s="39" t="s">
        <v>187</v>
      </c>
      <c r="FN9" s="39">
        <v>8.5</v>
      </c>
      <c r="FO9" s="39" t="s">
        <v>100</v>
      </c>
      <c r="FP9" s="39" t="s">
        <v>188</v>
      </c>
      <c r="FQ9" s="39" t="s">
        <v>189</v>
      </c>
    </row>
    <row r="10" spans="1:173" x14ac:dyDescent="0.25">
      <c r="B10" s="86">
        <v>43004.830555555556</v>
      </c>
      <c r="C10" s="39" t="s">
        <v>91</v>
      </c>
      <c r="D10" s="39" t="s">
        <v>145</v>
      </c>
      <c r="E10" s="39" t="s">
        <v>101</v>
      </c>
      <c r="F10" s="39">
        <v>498589</v>
      </c>
      <c r="G10" s="40">
        <v>498589</v>
      </c>
      <c r="H10" s="39" t="s">
        <v>96</v>
      </c>
      <c r="I10" s="40">
        <v>0.12430555555555556</v>
      </c>
      <c r="J10" s="39" t="s">
        <v>97</v>
      </c>
      <c r="K10" s="39">
        <v>1.68</v>
      </c>
      <c r="L10" s="39" t="s">
        <v>98</v>
      </c>
      <c r="M10" s="39" t="s">
        <v>98</v>
      </c>
      <c r="N10" s="39" t="s">
        <v>105</v>
      </c>
      <c r="O10" s="39">
        <v>104.43600000000001</v>
      </c>
      <c r="P10" s="39">
        <v>362883</v>
      </c>
      <c r="Q10" s="39">
        <v>253994</v>
      </c>
      <c r="R10" s="39">
        <v>2296.58</v>
      </c>
      <c r="S10" s="39">
        <v>229661</v>
      </c>
      <c r="T10" s="38">
        <v>0</v>
      </c>
      <c r="U10" s="38">
        <v>842528</v>
      </c>
      <c r="V10" s="38">
        <v>1690000</v>
      </c>
      <c r="W10" s="38">
        <v>2140000</v>
      </c>
      <c r="X10" s="38">
        <v>0</v>
      </c>
      <c r="Y10" s="39">
        <v>0</v>
      </c>
      <c r="Z10" s="39">
        <v>0</v>
      </c>
      <c r="AA10" s="38">
        <v>3830000</v>
      </c>
      <c r="AB10" s="39">
        <v>16051.1</v>
      </c>
      <c r="AC10" s="39">
        <v>0</v>
      </c>
      <c r="AD10" s="39">
        <v>0</v>
      </c>
      <c r="AE10" s="39">
        <v>0</v>
      </c>
      <c r="AF10" s="39">
        <v>0</v>
      </c>
      <c r="AG10" s="39">
        <v>5568.97</v>
      </c>
      <c r="AH10" s="39">
        <v>0</v>
      </c>
      <c r="AI10" s="39">
        <v>21620</v>
      </c>
      <c r="AJ10" s="39">
        <v>0</v>
      </c>
      <c r="AK10" s="39">
        <v>0</v>
      </c>
      <c r="AL10" s="39">
        <v>0</v>
      </c>
      <c r="AM10" s="39">
        <v>0</v>
      </c>
      <c r="AN10" s="39">
        <v>21620</v>
      </c>
      <c r="AO10" s="39">
        <v>0</v>
      </c>
      <c r="AP10" s="39">
        <v>0</v>
      </c>
      <c r="AQ10" s="39">
        <v>0</v>
      </c>
      <c r="AR10" s="39">
        <v>0</v>
      </c>
      <c r="AS10" s="39">
        <v>0</v>
      </c>
      <c r="AT10" s="39">
        <v>0</v>
      </c>
      <c r="AU10" s="39">
        <v>0</v>
      </c>
      <c r="AV10" s="39">
        <v>0</v>
      </c>
      <c r="AW10" s="39">
        <v>0</v>
      </c>
      <c r="AX10" s="39">
        <v>0</v>
      </c>
      <c r="AY10" s="39">
        <v>0</v>
      </c>
      <c r="AZ10" s="39">
        <v>0</v>
      </c>
      <c r="BA10" s="39">
        <v>0</v>
      </c>
      <c r="BB10" s="39">
        <v>5.0380900000000004</v>
      </c>
      <c r="BC10" s="39">
        <v>27.107199999999999</v>
      </c>
      <c r="BD10" s="39">
        <v>12.61</v>
      </c>
      <c r="BE10" s="39">
        <v>0.28351700000000002</v>
      </c>
      <c r="BF10" s="39">
        <v>11.1058</v>
      </c>
      <c r="BG10" s="39">
        <v>1.6072200000000001</v>
      </c>
      <c r="BH10" s="39">
        <v>42.061300000000003</v>
      </c>
      <c r="BI10" s="39">
        <v>99.813199999999995</v>
      </c>
      <c r="BJ10" s="39">
        <v>109.03400000000001</v>
      </c>
      <c r="BK10" s="39">
        <v>0</v>
      </c>
      <c r="BL10" s="39">
        <v>0</v>
      </c>
      <c r="BM10" s="39">
        <v>0</v>
      </c>
      <c r="BN10" s="39">
        <v>208.84700000000001</v>
      </c>
      <c r="BO10" s="39">
        <v>202.20500000000001</v>
      </c>
      <c r="BP10" s="39">
        <v>6.6417999999999999</v>
      </c>
      <c r="BQ10" s="39">
        <v>0</v>
      </c>
      <c r="BR10" s="39">
        <v>0</v>
      </c>
      <c r="BT10" s="39">
        <v>0</v>
      </c>
      <c r="BU10" s="39">
        <v>0</v>
      </c>
      <c r="BW10" s="39">
        <v>0</v>
      </c>
      <c r="BX10" s="39" t="s">
        <v>98</v>
      </c>
      <c r="BY10" s="39" t="s">
        <v>98</v>
      </c>
      <c r="BZ10" s="39" t="s">
        <v>107</v>
      </c>
      <c r="CA10" s="39">
        <v>90.572599999999994</v>
      </c>
      <c r="CB10" s="39">
        <v>291392</v>
      </c>
      <c r="CC10" s="39">
        <v>409694</v>
      </c>
      <c r="CD10" s="39">
        <v>39914.9</v>
      </c>
      <c r="CE10" s="39">
        <v>103758</v>
      </c>
      <c r="CF10" s="39">
        <v>0</v>
      </c>
      <c r="CG10" s="39">
        <v>842528</v>
      </c>
      <c r="CH10" s="38">
        <v>1690000</v>
      </c>
      <c r="CI10" s="38">
        <v>2140000</v>
      </c>
      <c r="CJ10" s="39">
        <v>0</v>
      </c>
      <c r="CK10" s="39">
        <v>0</v>
      </c>
      <c r="CL10" s="39">
        <v>0</v>
      </c>
      <c r="CM10" s="38">
        <v>3820000</v>
      </c>
      <c r="CN10" s="39">
        <v>15445.9</v>
      </c>
      <c r="CO10" s="39">
        <v>0</v>
      </c>
      <c r="CP10" s="39">
        <v>0</v>
      </c>
      <c r="CQ10" s="39">
        <v>0</v>
      </c>
      <c r="CR10" s="39">
        <v>0</v>
      </c>
      <c r="CS10" s="39">
        <v>5567.39</v>
      </c>
      <c r="CT10" s="39">
        <v>0</v>
      </c>
      <c r="CU10" s="39">
        <v>21013.3</v>
      </c>
      <c r="CV10" s="39">
        <v>0</v>
      </c>
      <c r="CW10" s="39">
        <v>0</v>
      </c>
      <c r="CX10" s="39">
        <v>0</v>
      </c>
      <c r="CY10" s="39">
        <v>0</v>
      </c>
      <c r="CZ10" s="39">
        <v>21013.3</v>
      </c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39">
        <v>0</v>
      </c>
      <c r="DG10" s="39">
        <v>0</v>
      </c>
      <c r="DH10" s="39">
        <v>0</v>
      </c>
      <c r="DI10" s="39">
        <v>0</v>
      </c>
      <c r="DJ10" s="39">
        <v>0</v>
      </c>
      <c r="DK10" s="39">
        <v>0</v>
      </c>
      <c r="DL10" s="39">
        <v>0</v>
      </c>
      <c r="DM10" s="39">
        <v>0</v>
      </c>
      <c r="DN10" s="39">
        <v>4.9347399999999997</v>
      </c>
      <c r="DO10" s="39">
        <v>23.128</v>
      </c>
      <c r="DP10" s="39">
        <v>20.9405</v>
      </c>
      <c r="DQ10" s="39">
        <v>3.07348</v>
      </c>
      <c r="DR10" s="39">
        <v>5.76464</v>
      </c>
      <c r="DS10" s="39">
        <v>1.6067800000000001</v>
      </c>
      <c r="DT10" s="39">
        <v>42.061300000000003</v>
      </c>
      <c r="DU10" s="39">
        <v>101.509</v>
      </c>
      <c r="DV10" s="39">
        <v>109.03400000000001</v>
      </c>
      <c r="DW10" s="39">
        <v>0</v>
      </c>
      <c r="DX10" s="39">
        <v>0</v>
      </c>
      <c r="DY10" s="39">
        <v>0</v>
      </c>
      <c r="DZ10" s="39">
        <v>210.54300000000001</v>
      </c>
      <c r="EA10" s="39">
        <v>204.005</v>
      </c>
      <c r="EB10" s="39">
        <v>6.5384700000000002</v>
      </c>
      <c r="EC10" s="39">
        <v>0</v>
      </c>
      <c r="ED10" s="39">
        <v>0</v>
      </c>
      <c r="EF10" s="39">
        <v>0</v>
      </c>
      <c r="EG10" s="39">
        <v>1.5</v>
      </c>
      <c r="EH10" s="39" t="s">
        <v>190</v>
      </c>
      <c r="EI10" s="39">
        <v>0</v>
      </c>
      <c r="FJ10" s="39" t="s">
        <v>185</v>
      </c>
      <c r="FK10" s="39" t="s">
        <v>186</v>
      </c>
      <c r="FL10" s="39" t="s">
        <v>99</v>
      </c>
      <c r="FM10" s="39" t="s">
        <v>187</v>
      </c>
      <c r="FN10" s="39">
        <v>8.5</v>
      </c>
      <c r="FO10" s="39" t="s">
        <v>100</v>
      </c>
      <c r="FP10" s="39" t="s">
        <v>188</v>
      </c>
      <c r="FQ10" s="39" t="s">
        <v>189</v>
      </c>
    </row>
    <row r="11" spans="1:173" x14ac:dyDescent="0.25">
      <c r="B11" s="86">
        <v>43004.834027777775</v>
      </c>
      <c r="C11" s="39" t="s">
        <v>119</v>
      </c>
      <c r="D11" s="39" t="s">
        <v>146</v>
      </c>
      <c r="E11" s="39" t="s">
        <v>101</v>
      </c>
      <c r="F11" s="39">
        <v>498589</v>
      </c>
      <c r="G11" s="40">
        <v>498589</v>
      </c>
      <c r="H11" s="39" t="s">
        <v>96</v>
      </c>
      <c r="I11" s="40">
        <v>0.20902777777777778</v>
      </c>
      <c r="J11" s="39" t="s">
        <v>97</v>
      </c>
      <c r="K11" s="39">
        <v>1.36</v>
      </c>
      <c r="L11" s="39" t="s">
        <v>98</v>
      </c>
      <c r="M11" s="39" t="s">
        <v>98</v>
      </c>
      <c r="N11" s="39" t="s">
        <v>106</v>
      </c>
      <c r="O11" s="39">
        <v>106.483</v>
      </c>
      <c r="P11" s="39">
        <v>368033</v>
      </c>
      <c r="Q11" s="39">
        <v>252596</v>
      </c>
      <c r="R11" s="39">
        <v>2110.58</v>
      </c>
      <c r="S11" s="39">
        <v>254376</v>
      </c>
      <c r="T11" s="38">
        <v>0</v>
      </c>
      <c r="U11" s="38">
        <v>842528</v>
      </c>
      <c r="V11" s="38">
        <v>1720000</v>
      </c>
      <c r="W11" s="38">
        <v>2140000</v>
      </c>
      <c r="X11" s="38">
        <v>0</v>
      </c>
      <c r="Y11" s="39">
        <v>0</v>
      </c>
      <c r="Z11" s="39">
        <v>0</v>
      </c>
      <c r="AA11" s="38">
        <v>3860000</v>
      </c>
      <c r="AB11" s="39">
        <v>16365.8</v>
      </c>
      <c r="AC11" s="39">
        <v>0</v>
      </c>
      <c r="AD11" s="39">
        <v>0</v>
      </c>
      <c r="AE11" s="39">
        <v>0</v>
      </c>
      <c r="AF11" s="39">
        <v>0</v>
      </c>
      <c r="AG11" s="39">
        <v>5568.97</v>
      </c>
      <c r="AH11" s="39">
        <v>0</v>
      </c>
      <c r="AI11" s="39">
        <v>21934.799999999999</v>
      </c>
      <c r="AJ11" s="39">
        <v>0</v>
      </c>
      <c r="AK11" s="39">
        <v>0</v>
      </c>
      <c r="AL11" s="39">
        <v>0</v>
      </c>
      <c r="AM11" s="39">
        <v>0</v>
      </c>
      <c r="AN11" s="39">
        <v>21934.799999999999</v>
      </c>
      <c r="AO11" s="39">
        <v>0</v>
      </c>
      <c r="AP11" s="39">
        <v>0</v>
      </c>
      <c r="AQ11" s="39">
        <v>0</v>
      </c>
      <c r="AR11" s="39">
        <v>0</v>
      </c>
      <c r="AS11" s="39">
        <v>0</v>
      </c>
      <c r="AT11" s="39">
        <v>0</v>
      </c>
      <c r="AU11" s="39">
        <v>0</v>
      </c>
      <c r="AV11" s="39">
        <v>0</v>
      </c>
      <c r="AW11" s="39">
        <v>0</v>
      </c>
      <c r="AX11" s="39">
        <v>0</v>
      </c>
      <c r="AY11" s="39">
        <v>0</v>
      </c>
      <c r="AZ11" s="39">
        <v>0</v>
      </c>
      <c r="BA11" s="39">
        <v>0</v>
      </c>
      <c r="BB11" s="39">
        <v>5.1325700000000003</v>
      </c>
      <c r="BC11" s="39">
        <v>26.6709</v>
      </c>
      <c r="BD11" s="39">
        <v>12.5524</v>
      </c>
      <c r="BE11" s="39">
        <v>0.26344099999999998</v>
      </c>
      <c r="BF11" s="39">
        <v>11.8591</v>
      </c>
      <c r="BG11" s="39">
        <v>1.6072200000000001</v>
      </c>
      <c r="BH11" s="39">
        <v>42.061300000000003</v>
      </c>
      <c r="BI11" s="39">
        <v>100.14700000000001</v>
      </c>
      <c r="BJ11" s="39">
        <v>109.03400000000001</v>
      </c>
      <c r="BK11" s="39">
        <v>0</v>
      </c>
      <c r="BL11" s="39">
        <v>0</v>
      </c>
      <c r="BM11" s="39">
        <v>0</v>
      </c>
      <c r="BN11" s="39">
        <v>209.18100000000001</v>
      </c>
      <c r="BO11" s="39">
        <v>202.44499999999999</v>
      </c>
      <c r="BP11" s="39">
        <v>6.7362000000000002</v>
      </c>
      <c r="BQ11" s="39">
        <v>0</v>
      </c>
      <c r="BR11" s="39">
        <v>0.5</v>
      </c>
      <c r="BS11" s="39" t="s">
        <v>147</v>
      </c>
      <c r="BT11" s="39">
        <v>0</v>
      </c>
      <c r="BU11" s="39">
        <v>0</v>
      </c>
      <c r="BW11" s="39">
        <v>0</v>
      </c>
      <c r="BX11" s="39" t="s">
        <v>98</v>
      </c>
      <c r="BY11" s="39" t="s">
        <v>98</v>
      </c>
      <c r="BZ11" s="39" t="s">
        <v>107</v>
      </c>
      <c r="CA11" s="39">
        <v>90.572599999999994</v>
      </c>
      <c r="CB11" s="39">
        <v>291392</v>
      </c>
      <c r="CC11" s="39">
        <v>409694</v>
      </c>
      <c r="CD11" s="39">
        <v>39914.9</v>
      </c>
      <c r="CE11" s="39">
        <v>103758</v>
      </c>
      <c r="CF11" s="39">
        <v>0</v>
      </c>
      <c r="CG11" s="39">
        <v>842528</v>
      </c>
      <c r="CH11" s="38">
        <v>1690000</v>
      </c>
      <c r="CI11" s="38">
        <v>2140000</v>
      </c>
      <c r="CJ11" s="39">
        <v>0</v>
      </c>
      <c r="CK11" s="39">
        <v>0</v>
      </c>
      <c r="CL11" s="39">
        <v>0</v>
      </c>
      <c r="CM11" s="38">
        <v>3820000</v>
      </c>
      <c r="CN11" s="39">
        <v>15445.9</v>
      </c>
      <c r="CO11" s="39">
        <v>0</v>
      </c>
      <c r="CP11" s="39">
        <v>0</v>
      </c>
      <c r="CQ11" s="39">
        <v>0</v>
      </c>
      <c r="CR11" s="39">
        <v>0</v>
      </c>
      <c r="CS11" s="39">
        <v>5567.39</v>
      </c>
      <c r="CT11" s="39">
        <v>0</v>
      </c>
      <c r="CU11" s="39">
        <v>21013.3</v>
      </c>
      <c r="CV11" s="39">
        <v>0</v>
      </c>
      <c r="CW11" s="39">
        <v>0</v>
      </c>
      <c r="CX11" s="39">
        <v>0</v>
      </c>
      <c r="CY11" s="39">
        <v>0</v>
      </c>
      <c r="CZ11" s="39">
        <v>21013.3</v>
      </c>
      <c r="DA11" s="39">
        <v>0</v>
      </c>
      <c r="DB11" s="39">
        <v>0</v>
      </c>
      <c r="DC11" s="39">
        <v>0</v>
      </c>
      <c r="DD11" s="39">
        <v>0</v>
      </c>
      <c r="DE11" s="39">
        <v>0</v>
      </c>
      <c r="DF11" s="39">
        <v>0</v>
      </c>
      <c r="DG11" s="39">
        <v>0</v>
      </c>
      <c r="DH11" s="39">
        <v>0</v>
      </c>
      <c r="DI11" s="39">
        <v>0</v>
      </c>
      <c r="DJ11" s="39">
        <v>0</v>
      </c>
      <c r="DK11" s="39">
        <v>0</v>
      </c>
      <c r="DL11" s="39">
        <v>0</v>
      </c>
      <c r="DM11" s="39">
        <v>0</v>
      </c>
      <c r="DN11" s="39">
        <v>4.9347399999999997</v>
      </c>
      <c r="DO11" s="39">
        <v>23.128</v>
      </c>
      <c r="DP11" s="39">
        <v>20.9405</v>
      </c>
      <c r="DQ11" s="39">
        <v>3.07348</v>
      </c>
      <c r="DR11" s="39">
        <v>5.76464</v>
      </c>
      <c r="DS11" s="39">
        <v>1.6067800000000001</v>
      </c>
      <c r="DT11" s="39">
        <v>42.061300000000003</v>
      </c>
      <c r="DU11" s="39">
        <v>101.509</v>
      </c>
      <c r="DV11" s="39">
        <v>109.03400000000001</v>
      </c>
      <c r="DW11" s="39">
        <v>0</v>
      </c>
      <c r="DX11" s="39">
        <v>0</v>
      </c>
      <c r="DY11" s="39">
        <v>0</v>
      </c>
      <c r="DZ11" s="39">
        <v>210.54300000000001</v>
      </c>
      <c r="EA11" s="39">
        <v>204.005</v>
      </c>
      <c r="EB11" s="39">
        <v>6.5384700000000002</v>
      </c>
      <c r="EC11" s="39">
        <v>0</v>
      </c>
      <c r="ED11" s="39">
        <v>0</v>
      </c>
      <c r="EF11" s="39">
        <v>0</v>
      </c>
      <c r="EG11" s="39">
        <v>1.5</v>
      </c>
      <c r="EH11" s="39" t="s">
        <v>190</v>
      </c>
      <c r="EI11" s="39">
        <v>0</v>
      </c>
      <c r="FJ11" s="39" t="s">
        <v>185</v>
      </c>
      <c r="FK11" s="39" t="s">
        <v>186</v>
      </c>
      <c r="FL11" s="39" t="s">
        <v>99</v>
      </c>
      <c r="FM11" s="39" t="s">
        <v>187</v>
      </c>
      <c r="FN11" s="39">
        <v>8.5</v>
      </c>
      <c r="FO11" s="39" t="s">
        <v>100</v>
      </c>
      <c r="FP11" s="39" t="s">
        <v>188</v>
      </c>
      <c r="FQ11" s="39" t="s">
        <v>189</v>
      </c>
    </row>
    <row r="12" spans="1:173" x14ac:dyDescent="0.25">
      <c r="B12" s="86">
        <v>43004.837500000001</v>
      </c>
      <c r="C12" s="39" t="s">
        <v>120</v>
      </c>
      <c r="D12" s="39" t="s">
        <v>148</v>
      </c>
      <c r="E12" s="39" t="s">
        <v>101</v>
      </c>
      <c r="F12" s="39">
        <v>498589</v>
      </c>
      <c r="G12" s="40">
        <v>498589</v>
      </c>
      <c r="H12" s="39" t="s">
        <v>96</v>
      </c>
      <c r="I12" s="40">
        <v>0.20555555555555557</v>
      </c>
      <c r="J12" s="39" t="s">
        <v>97</v>
      </c>
      <c r="K12" s="39">
        <v>10</v>
      </c>
      <c r="L12" s="39" t="s">
        <v>98</v>
      </c>
      <c r="M12" s="39" t="s">
        <v>98</v>
      </c>
      <c r="N12" s="39" t="s">
        <v>149</v>
      </c>
      <c r="O12" s="39">
        <v>108.554</v>
      </c>
      <c r="P12" s="39">
        <v>387743</v>
      </c>
      <c r="Q12" s="39">
        <v>251246</v>
      </c>
      <c r="R12" s="39">
        <v>2318.1799999999998</v>
      </c>
      <c r="S12" s="39">
        <v>248499</v>
      </c>
      <c r="T12" s="38">
        <v>0</v>
      </c>
      <c r="U12" s="38">
        <v>842528</v>
      </c>
      <c r="V12" s="38">
        <v>1730000</v>
      </c>
      <c r="W12" s="38">
        <v>2140000</v>
      </c>
      <c r="X12" s="38">
        <v>0</v>
      </c>
      <c r="Y12" s="39">
        <v>0</v>
      </c>
      <c r="Z12" s="39">
        <v>0</v>
      </c>
      <c r="AA12" s="38">
        <v>3870000</v>
      </c>
      <c r="AB12" s="39">
        <v>16684</v>
      </c>
      <c r="AC12" s="39">
        <v>0</v>
      </c>
      <c r="AD12" s="39">
        <v>0</v>
      </c>
      <c r="AE12" s="39">
        <v>0</v>
      </c>
      <c r="AF12" s="39">
        <v>0</v>
      </c>
      <c r="AG12" s="39">
        <v>5568.98</v>
      </c>
      <c r="AH12" s="39">
        <v>0</v>
      </c>
      <c r="AI12" s="39">
        <v>22253</v>
      </c>
      <c r="AJ12" s="39">
        <v>0</v>
      </c>
      <c r="AK12" s="39">
        <v>0</v>
      </c>
      <c r="AL12" s="39">
        <v>0</v>
      </c>
      <c r="AM12" s="39">
        <v>0</v>
      </c>
      <c r="AN12" s="39">
        <v>22253</v>
      </c>
      <c r="AO12" s="39">
        <v>0</v>
      </c>
      <c r="AP12" s="39">
        <v>0</v>
      </c>
      <c r="AQ12" s="39">
        <v>0</v>
      </c>
      <c r="AR12" s="39">
        <v>0</v>
      </c>
      <c r="AS12" s="39">
        <v>0</v>
      </c>
      <c r="AT12" s="39">
        <v>0</v>
      </c>
      <c r="AU12" s="39">
        <v>0</v>
      </c>
      <c r="AV12" s="39">
        <v>0</v>
      </c>
      <c r="AW12" s="39">
        <v>0</v>
      </c>
      <c r="AX12" s="39">
        <v>0</v>
      </c>
      <c r="AY12" s="39">
        <v>0</v>
      </c>
      <c r="AZ12" s="39">
        <v>0</v>
      </c>
      <c r="BA12" s="39">
        <v>0</v>
      </c>
      <c r="BB12" s="39">
        <v>5.2280899999999999</v>
      </c>
      <c r="BC12" s="39">
        <v>19.746300000000002</v>
      </c>
      <c r="BD12" s="39">
        <v>12.4602</v>
      </c>
      <c r="BE12" s="39">
        <v>0.15915799999999999</v>
      </c>
      <c r="BF12" s="39">
        <v>10.234299999999999</v>
      </c>
      <c r="BG12" s="39">
        <v>1.6072299999999999</v>
      </c>
      <c r="BH12" s="39">
        <v>42.061300000000003</v>
      </c>
      <c r="BI12" s="39">
        <v>91.496499999999997</v>
      </c>
      <c r="BJ12" s="39">
        <v>109.03400000000001</v>
      </c>
      <c r="BK12" s="39">
        <v>0</v>
      </c>
      <c r="BL12" s="39">
        <v>0</v>
      </c>
      <c r="BM12" s="39">
        <v>0</v>
      </c>
      <c r="BN12" s="39">
        <v>200.53</v>
      </c>
      <c r="BO12" s="39">
        <v>193.69900000000001</v>
      </c>
      <c r="BP12" s="39">
        <v>6.8316600000000003</v>
      </c>
      <c r="BQ12" s="39">
        <v>0</v>
      </c>
      <c r="BR12" s="39">
        <v>0</v>
      </c>
      <c r="BT12" s="39">
        <v>0</v>
      </c>
      <c r="BU12" s="39">
        <v>0</v>
      </c>
      <c r="BW12" s="39">
        <v>0</v>
      </c>
      <c r="BX12" s="39" t="s">
        <v>98</v>
      </c>
      <c r="BY12" s="39" t="s">
        <v>98</v>
      </c>
      <c r="BZ12" s="39" t="s">
        <v>107</v>
      </c>
      <c r="CA12" s="39">
        <v>90.572599999999994</v>
      </c>
      <c r="CB12" s="39">
        <v>291392</v>
      </c>
      <c r="CC12" s="39">
        <v>409694</v>
      </c>
      <c r="CD12" s="39">
        <v>39914.9</v>
      </c>
      <c r="CE12" s="39">
        <v>103758</v>
      </c>
      <c r="CF12" s="39">
        <v>0</v>
      </c>
      <c r="CG12" s="39">
        <v>842528</v>
      </c>
      <c r="CH12" s="38">
        <v>1690000</v>
      </c>
      <c r="CI12" s="38">
        <v>2140000</v>
      </c>
      <c r="CJ12" s="39">
        <v>0</v>
      </c>
      <c r="CK12" s="39">
        <v>0</v>
      </c>
      <c r="CL12" s="39">
        <v>0</v>
      </c>
      <c r="CM12" s="38">
        <v>3820000</v>
      </c>
      <c r="CN12" s="39">
        <v>15445.9</v>
      </c>
      <c r="CO12" s="39">
        <v>0</v>
      </c>
      <c r="CP12" s="39">
        <v>0</v>
      </c>
      <c r="CQ12" s="39">
        <v>0</v>
      </c>
      <c r="CR12" s="39">
        <v>0</v>
      </c>
      <c r="CS12" s="39">
        <v>5567.39</v>
      </c>
      <c r="CT12" s="39">
        <v>0</v>
      </c>
      <c r="CU12" s="39">
        <v>21013.3</v>
      </c>
      <c r="CV12" s="39">
        <v>0</v>
      </c>
      <c r="CW12" s="39">
        <v>0</v>
      </c>
      <c r="CX12" s="39">
        <v>0</v>
      </c>
      <c r="CY12" s="39">
        <v>0</v>
      </c>
      <c r="CZ12" s="39">
        <v>21013.3</v>
      </c>
      <c r="DA12" s="39">
        <v>0</v>
      </c>
      <c r="DB12" s="39">
        <v>0</v>
      </c>
      <c r="DC12" s="39">
        <v>0</v>
      </c>
      <c r="DD12" s="39">
        <v>0</v>
      </c>
      <c r="DE12" s="39">
        <v>0</v>
      </c>
      <c r="DF12" s="39">
        <v>0</v>
      </c>
      <c r="DG12" s="39">
        <v>0</v>
      </c>
      <c r="DH12" s="39">
        <v>0</v>
      </c>
      <c r="DI12" s="39">
        <v>0</v>
      </c>
      <c r="DJ12" s="39">
        <v>0</v>
      </c>
      <c r="DK12" s="39">
        <v>0</v>
      </c>
      <c r="DL12" s="39">
        <v>0</v>
      </c>
      <c r="DM12" s="39">
        <v>0</v>
      </c>
      <c r="DN12" s="39">
        <v>4.9347399999999997</v>
      </c>
      <c r="DO12" s="39">
        <v>23.128</v>
      </c>
      <c r="DP12" s="39">
        <v>20.9405</v>
      </c>
      <c r="DQ12" s="39">
        <v>3.07348</v>
      </c>
      <c r="DR12" s="39">
        <v>5.76464</v>
      </c>
      <c r="DS12" s="39">
        <v>1.6067800000000001</v>
      </c>
      <c r="DT12" s="39">
        <v>42.061300000000003</v>
      </c>
      <c r="DU12" s="39">
        <v>101.509</v>
      </c>
      <c r="DV12" s="39">
        <v>109.03400000000001</v>
      </c>
      <c r="DW12" s="39">
        <v>0</v>
      </c>
      <c r="DX12" s="39">
        <v>0</v>
      </c>
      <c r="DY12" s="39">
        <v>0</v>
      </c>
      <c r="DZ12" s="39">
        <v>210.54300000000001</v>
      </c>
      <c r="EA12" s="39">
        <v>204.005</v>
      </c>
      <c r="EB12" s="39">
        <v>6.5384700000000002</v>
      </c>
      <c r="EC12" s="39">
        <v>0</v>
      </c>
      <c r="ED12" s="39">
        <v>0</v>
      </c>
      <c r="EF12" s="39">
        <v>0</v>
      </c>
      <c r="EG12" s="39">
        <v>1.5</v>
      </c>
      <c r="EH12" s="39" t="s">
        <v>190</v>
      </c>
      <c r="EI12" s="39">
        <v>0</v>
      </c>
      <c r="FJ12" s="39" t="s">
        <v>185</v>
      </c>
      <c r="FK12" s="39" t="s">
        <v>186</v>
      </c>
      <c r="FL12" s="39" t="s">
        <v>99</v>
      </c>
      <c r="FM12" s="39" t="s">
        <v>187</v>
      </c>
      <c r="FN12" s="39">
        <v>8.5</v>
      </c>
      <c r="FO12" s="39" t="s">
        <v>100</v>
      </c>
      <c r="FP12" s="39" t="s">
        <v>188</v>
      </c>
      <c r="FQ12" s="39" t="s">
        <v>189</v>
      </c>
    </row>
    <row r="13" spans="1:173" x14ac:dyDescent="0.25">
      <c r="B13" s="86">
        <v>43004.84097222222</v>
      </c>
      <c r="C13" s="39" t="s">
        <v>123</v>
      </c>
      <c r="D13" s="39" t="s">
        <v>150</v>
      </c>
      <c r="E13" s="39" t="s">
        <v>101</v>
      </c>
      <c r="F13" s="39">
        <v>498589</v>
      </c>
      <c r="G13" s="40">
        <v>498589</v>
      </c>
      <c r="H13" s="39" t="s">
        <v>96</v>
      </c>
      <c r="I13" s="40">
        <v>0.20625000000000002</v>
      </c>
      <c r="J13" s="39" t="s">
        <v>97</v>
      </c>
      <c r="K13" s="39">
        <v>10.02</v>
      </c>
      <c r="L13" s="39" t="s">
        <v>98</v>
      </c>
      <c r="M13" s="39" t="s">
        <v>98</v>
      </c>
      <c r="N13" s="39" t="s">
        <v>149</v>
      </c>
      <c r="O13" s="39">
        <v>108.431</v>
      </c>
      <c r="P13" s="39">
        <v>387651</v>
      </c>
      <c r="Q13" s="39">
        <v>251298</v>
      </c>
      <c r="R13" s="39">
        <v>2317.9499999999998</v>
      </c>
      <c r="S13" s="39">
        <v>248469</v>
      </c>
      <c r="T13" s="38">
        <v>0</v>
      </c>
      <c r="U13" s="38">
        <v>842528</v>
      </c>
      <c r="V13" s="38">
        <v>1730000</v>
      </c>
      <c r="W13" s="38">
        <v>2140000</v>
      </c>
      <c r="X13" s="38">
        <v>0</v>
      </c>
      <c r="Y13" s="39">
        <v>0</v>
      </c>
      <c r="Z13" s="39">
        <v>0</v>
      </c>
      <c r="AA13" s="38">
        <v>3870000</v>
      </c>
      <c r="AB13" s="39">
        <v>16665.099999999999</v>
      </c>
      <c r="AC13" s="39">
        <v>0</v>
      </c>
      <c r="AD13" s="39">
        <v>0</v>
      </c>
      <c r="AE13" s="39">
        <v>0</v>
      </c>
      <c r="AF13" s="39">
        <v>0</v>
      </c>
      <c r="AG13" s="39">
        <v>5568.98</v>
      </c>
      <c r="AH13" s="39">
        <v>0</v>
      </c>
      <c r="AI13" s="39">
        <v>22234.1</v>
      </c>
      <c r="AJ13" s="39">
        <v>0</v>
      </c>
      <c r="AK13" s="39">
        <v>0</v>
      </c>
      <c r="AL13" s="39">
        <v>0</v>
      </c>
      <c r="AM13" s="39">
        <v>0</v>
      </c>
      <c r="AN13" s="39">
        <v>22234.1</v>
      </c>
      <c r="AO13" s="39">
        <v>0</v>
      </c>
      <c r="AP13" s="39">
        <v>0</v>
      </c>
      <c r="AQ13" s="39">
        <v>0</v>
      </c>
      <c r="AR13" s="39">
        <v>0</v>
      </c>
      <c r="AS13" s="39">
        <v>0</v>
      </c>
      <c r="AT13" s="39">
        <v>0</v>
      </c>
      <c r="AU13" s="39">
        <v>0</v>
      </c>
      <c r="AV13" s="39">
        <v>0</v>
      </c>
      <c r="AW13" s="39">
        <v>0</v>
      </c>
      <c r="AX13" s="39">
        <v>0</v>
      </c>
      <c r="AY13" s="39">
        <v>0</v>
      </c>
      <c r="AZ13" s="39">
        <v>0</v>
      </c>
      <c r="BA13" s="39">
        <v>0</v>
      </c>
      <c r="BB13" s="39">
        <v>5.2225799999999998</v>
      </c>
      <c r="BC13" s="39">
        <v>19.745000000000001</v>
      </c>
      <c r="BD13" s="39">
        <v>12.463699999999999</v>
      </c>
      <c r="BE13" s="39">
        <v>0.15917899999999999</v>
      </c>
      <c r="BF13" s="39">
        <v>10.2333</v>
      </c>
      <c r="BG13" s="39">
        <v>1.6072299999999999</v>
      </c>
      <c r="BH13" s="39">
        <v>42.061300000000003</v>
      </c>
      <c r="BI13" s="39">
        <v>91.4923</v>
      </c>
      <c r="BJ13" s="39">
        <v>109.03400000000001</v>
      </c>
      <c r="BK13" s="39">
        <v>0</v>
      </c>
      <c r="BL13" s="39">
        <v>0</v>
      </c>
      <c r="BM13" s="39">
        <v>0</v>
      </c>
      <c r="BN13" s="39">
        <v>200.52600000000001</v>
      </c>
      <c r="BO13" s="39">
        <v>193.7</v>
      </c>
      <c r="BP13" s="39">
        <v>6.8261599999999998</v>
      </c>
      <c r="BQ13" s="39">
        <v>0</v>
      </c>
      <c r="BR13" s="39">
        <v>0</v>
      </c>
      <c r="BT13" s="39">
        <v>0</v>
      </c>
      <c r="BU13" s="39">
        <v>0</v>
      </c>
      <c r="BW13" s="39">
        <v>0</v>
      </c>
      <c r="BX13" s="39" t="s">
        <v>98</v>
      </c>
      <c r="BY13" s="39" t="s">
        <v>98</v>
      </c>
      <c r="BZ13" s="39" t="s">
        <v>107</v>
      </c>
      <c r="CA13" s="39">
        <v>90.572599999999994</v>
      </c>
      <c r="CB13" s="39">
        <v>291392</v>
      </c>
      <c r="CC13" s="39">
        <v>409694</v>
      </c>
      <c r="CD13" s="39">
        <v>39914.9</v>
      </c>
      <c r="CE13" s="39">
        <v>103758</v>
      </c>
      <c r="CF13" s="39">
        <v>0</v>
      </c>
      <c r="CG13" s="39">
        <v>842528</v>
      </c>
      <c r="CH13" s="38">
        <v>1690000</v>
      </c>
      <c r="CI13" s="38">
        <v>2140000</v>
      </c>
      <c r="CJ13" s="39">
        <v>0</v>
      </c>
      <c r="CK13" s="39">
        <v>0</v>
      </c>
      <c r="CL13" s="39">
        <v>0</v>
      </c>
      <c r="CM13" s="38">
        <v>3820000</v>
      </c>
      <c r="CN13" s="39">
        <v>15445.9</v>
      </c>
      <c r="CO13" s="39">
        <v>0</v>
      </c>
      <c r="CP13" s="39">
        <v>0</v>
      </c>
      <c r="CQ13" s="39">
        <v>0</v>
      </c>
      <c r="CR13" s="39">
        <v>0</v>
      </c>
      <c r="CS13" s="39">
        <v>5567.39</v>
      </c>
      <c r="CT13" s="39">
        <v>0</v>
      </c>
      <c r="CU13" s="39">
        <v>21013.3</v>
      </c>
      <c r="CV13" s="39">
        <v>0</v>
      </c>
      <c r="CW13" s="39">
        <v>0</v>
      </c>
      <c r="CX13" s="39">
        <v>0</v>
      </c>
      <c r="CY13" s="39">
        <v>0</v>
      </c>
      <c r="CZ13" s="39">
        <v>21013.3</v>
      </c>
      <c r="DA13" s="39">
        <v>0</v>
      </c>
      <c r="DB13" s="39">
        <v>0</v>
      </c>
      <c r="DC13" s="39">
        <v>0</v>
      </c>
      <c r="DD13" s="39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39">
        <v>0</v>
      </c>
      <c r="DK13" s="39">
        <v>0</v>
      </c>
      <c r="DL13" s="39">
        <v>0</v>
      </c>
      <c r="DM13" s="39">
        <v>0</v>
      </c>
      <c r="DN13" s="39">
        <v>4.9347399999999997</v>
      </c>
      <c r="DO13" s="39">
        <v>23.128</v>
      </c>
      <c r="DP13" s="39">
        <v>20.9405</v>
      </c>
      <c r="DQ13" s="39">
        <v>3.07348</v>
      </c>
      <c r="DR13" s="39">
        <v>5.76464</v>
      </c>
      <c r="DS13" s="39">
        <v>1.6067800000000001</v>
      </c>
      <c r="DT13" s="39">
        <v>42.061300000000003</v>
      </c>
      <c r="DU13" s="39">
        <v>101.509</v>
      </c>
      <c r="DV13" s="39">
        <v>109.03400000000001</v>
      </c>
      <c r="DW13" s="39">
        <v>0</v>
      </c>
      <c r="DX13" s="39">
        <v>0</v>
      </c>
      <c r="DY13" s="39">
        <v>0</v>
      </c>
      <c r="DZ13" s="39">
        <v>210.54300000000001</v>
      </c>
      <c r="EA13" s="39">
        <v>204.005</v>
      </c>
      <c r="EB13" s="39">
        <v>6.5384700000000002</v>
      </c>
      <c r="EC13" s="39">
        <v>0</v>
      </c>
      <c r="ED13" s="39">
        <v>0</v>
      </c>
      <c r="EF13" s="39">
        <v>0</v>
      </c>
      <c r="EG13" s="39">
        <v>1.5</v>
      </c>
      <c r="EH13" s="39" t="s">
        <v>190</v>
      </c>
      <c r="EI13" s="39">
        <v>0</v>
      </c>
      <c r="FJ13" s="39" t="s">
        <v>185</v>
      </c>
      <c r="FK13" s="39" t="s">
        <v>186</v>
      </c>
      <c r="FL13" s="39" t="s">
        <v>99</v>
      </c>
      <c r="FM13" s="39" t="s">
        <v>187</v>
      </c>
      <c r="FN13" s="39">
        <v>8.5</v>
      </c>
      <c r="FO13" s="39" t="s">
        <v>100</v>
      </c>
      <c r="FP13" s="39" t="s">
        <v>188</v>
      </c>
      <c r="FQ13" s="39" t="s">
        <v>189</v>
      </c>
    </row>
    <row r="14" spans="1:173" x14ac:dyDescent="0.25">
      <c r="B14" s="86">
        <v>43004.844444444447</v>
      </c>
      <c r="C14" s="39" t="s">
        <v>124</v>
      </c>
      <c r="D14" s="39" t="s">
        <v>151</v>
      </c>
      <c r="E14" s="39" t="s">
        <v>101</v>
      </c>
      <c r="F14" s="39">
        <v>498589</v>
      </c>
      <c r="G14" s="40">
        <v>498589</v>
      </c>
      <c r="H14" s="39" t="s">
        <v>96</v>
      </c>
      <c r="I14" s="40">
        <v>0.20486111111111113</v>
      </c>
      <c r="J14" s="39" t="s">
        <v>97</v>
      </c>
      <c r="K14" s="39">
        <v>9.9</v>
      </c>
      <c r="L14" s="39" t="s">
        <v>98</v>
      </c>
      <c r="M14" s="39" t="s">
        <v>98</v>
      </c>
      <c r="N14" s="39" t="s">
        <v>149</v>
      </c>
      <c r="O14" s="39">
        <v>104.441</v>
      </c>
      <c r="P14" s="39">
        <v>389762</v>
      </c>
      <c r="Q14" s="39">
        <v>254167</v>
      </c>
      <c r="R14" s="39">
        <v>2348.52</v>
      </c>
      <c r="S14" s="39">
        <v>247876</v>
      </c>
      <c r="T14" s="38">
        <v>0</v>
      </c>
      <c r="U14" s="38">
        <v>842528</v>
      </c>
      <c r="V14" s="38">
        <v>1740000</v>
      </c>
      <c r="W14" s="38">
        <v>2140000</v>
      </c>
      <c r="X14" s="38">
        <v>0</v>
      </c>
      <c r="Y14" s="39">
        <v>0</v>
      </c>
      <c r="Z14" s="39">
        <v>0</v>
      </c>
      <c r="AA14" s="38">
        <v>3870000</v>
      </c>
      <c r="AB14" s="39">
        <v>16051.9</v>
      </c>
      <c r="AC14" s="39">
        <v>0</v>
      </c>
      <c r="AD14" s="39">
        <v>0</v>
      </c>
      <c r="AE14" s="39">
        <v>0</v>
      </c>
      <c r="AF14" s="39">
        <v>0</v>
      </c>
      <c r="AG14" s="39">
        <v>5568.97</v>
      </c>
      <c r="AH14" s="39">
        <v>0</v>
      </c>
      <c r="AI14" s="39">
        <v>21620.799999999999</v>
      </c>
      <c r="AJ14" s="39">
        <v>0</v>
      </c>
      <c r="AK14" s="39">
        <v>0</v>
      </c>
      <c r="AL14" s="39">
        <v>0</v>
      </c>
      <c r="AM14" s="39">
        <v>0</v>
      </c>
      <c r="AN14" s="39">
        <v>21620.799999999999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  <c r="BA14" s="39">
        <v>0</v>
      </c>
      <c r="BB14" s="39">
        <v>5.0382899999999999</v>
      </c>
      <c r="BC14" s="39">
        <v>19.877600000000001</v>
      </c>
      <c r="BD14" s="39">
        <v>12.630699999999999</v>
      </c>
      <c r="BE14" s="39">
        <v>0.161138</v>
      </c>
      <c r="BF14" s="39">
        <v>10.215400000000001</v>
      </c>
      <c r="BG14" s="39">
        <v>1.6072200000000001</v>
      </c>
      <c r="BH14" s="39">
        <v>42.061300000000003</v>
      </c>
      <c r="BI14" s="39">
        <v>91.591700000000003</v>
      </c>
      <c r="BJ14" s="39">
        <v>109.03400000000001</v>
      </c>
      <c r="BK14" s="39">
        <v>0</v>
      </c>
      <c r="BL14" s="39">
        <v>0</v>
      </c>
      <c r="BM14" s="39">
        <v>0</v>
      </c>
      <c r="BN14" s="39">
        <v>200.626</v>
      </c>
      <c r="BO14" s="39">
        <v>193.98400000000001</v>
      </c>
      <c r="BP14" s="39">
        <v>6.6420000000000003</v>
      </c>
      <c r="BQ14" s="39">
        <v>0</v>
      </c>
      <c r="BR14" s="39">
        <v>0</v>
      </c>
      <c r="BT14" s="39">
        <v>0</v>
      </c>
      <c r="BU14" s="39">
        <v>0</v>
      </c>
      <c r="BW14" s="39">
        <v>0</v>
      </c>
      <c r="BX14" s="39" t="s">
        <v>98</v>
      </c>
      <c r="BY14" s="39" t="s">
        <v>98</v>
      </c>
      <c r="BZ14" s="39" t="s">
        <v>107</v>
      </c>
      <c r="CA14" s="39">
        <v>90.572599999999994</v>
      </c>
      <c r="CB14" s="39">
        <v>291392</v>
      </c>
      <c r="CC14" s="39">
        <v>409694</v>
      </c>
      <c r="CD14" s="39">
        <v>39914.9</v>
      </c>
      <c r="CE14" s="39">
        <v>103758</v>
      </c>
      <c r="CF14" s="39">
        <v>0</v>
      </c>
      <c r="CG14" s="39">
        <v>842528</v>
      </c>
      <c r="CH14" s="38">
        <v>1690000</v>
      </c>
      <c r="CI14" s="38">
        <v>2140000</v>
      </c>
      <c r="CJ14" s="39">
        <v>0</v>
      </c>
      <c r="CK14" s="39">
        <v>0</v>
      </c>
      <c r="CL14" s="39">
        <v>0</v>
      </c>
      <c r="CM14" s="38">
        <v>3820000</v>
      </c>
      <c r="CN14" s="39">
        <v>15445.9</v>
      </c>
      <c r="CO14" s="39">
        <v>0</v>
      </c>
      <c r="CP14" s="39">
        <v>0</v>
      </c>
      <c r="CQ14" s="39">
        <v>0</v>
      </c>
      <c r="CR14" s="39">
        <v>0</v>
      </c>
      <c r="CS14" s="39">
        <v>5567.39</v>
      </c>
      <c r="CT14" s="39">
        <v>0</v>
      </c>
      <c r="CU14" s="39">
        <v>21013.3</v>
      </c>
      <c r="CV14" s="39">
        <v>0</v>
      </c>
      <c r="CW14" s="39">
        <v>0</v>
      </c>
      <c r="CX14" s="39">
        <v>0</v>
      </c>
      <c r="CY14" s="39">
        <v>0</v>
      </c>
      <c r="CZ14" s="39">
        <v>21013.3</v>
      </c>
      <c r="DA14" s="39">
        <v>0</v>
      </c>
      <c r="DB14" s="39">
        <v>0</v>
      </c>
      <c r="DC14" s="39">
        <v>0</v>
      </c>
      <c r="DD14" s="39">
        <v>0</v>
      </c>
      <c r="DE14" s="39">
        <v>0</v>
      </c>
      <c r="DF14" s="39">
        <v>0</v>
      </c>
      <c r="DG14" s="39">
        <v>0</v>
      </c>
      <c r="DH14" s="39">
        <v>0</v>
      </c>
      <c r="DI14" s="39">
        <v>0</v>
      </c>
      <c r="DJ14" s="39">
        <v>0</v>
      </c>
      <c r="DK14" s="39">
        <v>0</v>
      </c>
      <c r="DL14" s="39">
        <v>0</v>
      </c>
      <c r="DM14" s="39">
        <v>0</v>
      </c>
      <c r="DN14" s="39">
        <v>4.9347399999999997</v>
      </c>
      <c r="DO14" s="39">
        <v>23.128</v>
      </c>
      <c r="DP14" s="39">
        <v>20.9405</v>
      </c>
      <c r="DQ14" s="39">
        <v>3.07348</v>
      </c>
      <c r="DR14" s="39">
        <v>5.76464</v>
      </c>
      <c r="DS14" s="39">
        <v>1.6067800000000001</v>
      </c>
      <c r="DT14" s="39">
        <v>42.061300000000003</v>
      </c>
      <c r="DU14" s="39">
        <v>101.509</v>
      </c>
      <c r="DV14" s="39">
        <v>109.03400000000001</v>
      </c>
      <c r="DW14" s="39">
        <v>0</v>
      </c>
      <c r="DX14" s="39">
        <v>0</v>
      </c>
      <c r="DY14" s="39">
        <v>0</v>
      </c>
      <c r="DZ14" s="39">
        <v>210.54300000000001</v>
      </c>
      <c r="EA14" s="39">
        <v>204.005</v>
      </c>
      <c r="EB14" s="39">
        <v>6.5384700000000002</v>
      </c>
      <c r="EC14" s="39">
        <v>0</v>
      </c>
      <c r="ED14" s="39">
        <v>0</v>
      </c>
      <c r="EF14" s="39">
        <v>0</v>
      </c>
      <c r="EG14" s="39">
        <v>1.5</v>
      </c>
      <c r="EH14" s="39" t="s">
        <v>190</v>
      </c>
      <c r="EI14" s="39">
        <v>0</v>
      </c>
      <c r="FJ14" s="39" t="s">
        <v>185</v>
      </c>
      <c r="FK14" s="39" t="s">
        <v>186</v>
      </c>
      <c r="FL14" s="39" t="s">
        <v>99</v>
      </c>
      <c r="FM14" s="39" t="s">
        <v>187</v>
      </c>
      <c r="FN14" s="39">
        <v>8.5</v>
      </c>
      <c r="FO14" s="39" t="s">
        <v>100</v>
      </c>
      <c r="FP14" s="39" t="s">
        <v>188</v>
      </c>
      <c r="FQ14" s="39" t="s">
        <v>189</v>
      </c>
    </row>
    <row r="15" spans="1:173" x14ac:dyDescent="0.25">
      <c r="B15" s="86">
        <v>43004.847916666666</v>
      </c>
      <c r="C15" s="39" t="s">
        <v>125</v>
      </c>
      <c r="D15" s="39" t="s">
        <v>152</v>
      </c>
      <c r="E15" s="39" t="s">
        <v>101</v>
      </c>
      <c r="F15" s="39">
        <v>498589</v>
      </c>
      <c r="G15" s="40">
        <v>498589</v>
      </c>
      <c r="H15" s="39" t="s">
        <v>96</v>
      </c>
      <c r="I15" s="40">
        <v>0.20069444444444443</v>
      </c>
      <c r="J15" s="39" t="s">
        <v>97</v>
      </c>
      <c r="K15" s="39">
        <v>9.77</v>
      </c>
      <c r="L15" s="39" t="s">
        <v>98</v>
      </c>
      <c r="M15" s="39" t="s">
        <v>98</v>
      </c>
      <c r="N15" s="39" t="s">
        <v>149</v>
      </c>
      <c r="O15" s="39">
        <v>112.586</v>
      </c>
      <c r="P15" s="39">
        <v>390547</v>
      </c>
      <c r="Q15" s="39">
        <v>250194</v>
      </c>
      <c r="R15" s="39">
        <v>2337.91</v>
      </c>
      <c r="S15" s="39">
        <v>249827</v>
      </c>
      <c r="T15" s="38">
        <v>0</v>
      </c>
      <c r="U15" s="38">
        <v>842528</v>
      </c>
      <c r="V15" s="38">
        <v>1740000</v>
      </c>
      <c r="W15" s="38">
        <v>2140000</v>
      </c>
      <c r="X15" s="38">
        <v>0</v>
      </c>
      <c r="Y15" s="39">
        <v>0</v>
      </c>
      <c r="Z15" s="39">
        <v>0</v>
      </c>
      <c r="AA15" s="38">
        <v>3870000</v>
      </c>
      <c r="AB15" s="39">
        <v>17303.8</v>
      </c>
      <c r="AC15" s="39">
        <v>0</v>
      </c>
      <c r="AD15" s="39">
        <v>0</v>
      </c>
      <c r="AE15" s="39">
        <v>0</v>
      </c>
      <c r="AF15" s="39">
        <v>0</v>
      </c>
      <c r="AG15" s="39">
        <v>5568.99</v>
      </c>
      <c r="AH15" s="39">
        <v>0</v>
      </c>
      <c r="AI15" s="39">
        <v>22872.799999999999</v>
      </c>
      <c r="AJ15" s="39">
        <v>0</v>
      </c>
      <c r="AK15" s="39">
        <v>0</v>
      </c>
      <c r="AL15" s="39">
        <v>0</v>
      </c>
      <c r="AM15" s="39">
        <v>0</v>
      </c>
      <c r="AN15" s="39">
        <v>22872.799999999999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5.40564</v>
      </c>
      <c r="BC15" s="39">
        <v>19.819299999999998</v>
      </c>
      <c r="BD15" s="39">
        <v>12.384600000000001</v>
      </c>
      <c r="BE15" s="39">
        <v>0.15956999999999999</v>
      </c>
      <c r="BF15" s="39">
        <v>10.285500000000001</v>
      </c>
      <c r="BG15" s="39">
        <v>1.6072299999999999</v>
      </c>
      <c r="BH15" s="39">
        <v>42.061300000000003</v>
      </c>
      <c r="BI15" s="39">
        <v>91.723200000000006</v>
      </c>
      <c r="BJ15" s="39">
        <v>109.03400000000001</v>
      </c>
      <c r="BK15" s="39">
        <v>0</v>
      </c>
      <c r="BL15" s="39">
        <v>0</v>
      </c>
      <c r="BM15" s="39">
        <v>0</v>
      </c>
      <c r="BN15" s="39">
        <v>200.75700000000001</v>
      </c>
      <c r="BO15" s="39">
        <v>193.74799999999999</v>
      </c>
      <c r="BP15" s="39">
        <v>7.0090700000000004</v>
      </c>
      <c r="BQ15" s="39">
        <v>0</v>
      </c>
      <c r="BR15" s="39">
        <v>0</v>
      </c>
      <c r="BT15" s="39">
        <v>0</v>
      </c>
      <c r="BU15" s="39">
        <v>1</v>
      </c>
      <c r="BV15" s="39" t="s">
        <v>153</v>
      </c>
      <c r="BW15" s="39">
        <v>0</v>
      </c>
      <c r="BX15" s="39" t="s">
        <v>98</v>
      </c>
      <c r="BY15" s="39" t="s">
        <v>98</v>
      </c>
      <c r="BZ15" s="39" t="s">
        <v>107</v>
      </c>
      <c r="CA15" s="39">
        <v>90.572599999999994</v>
      </c>
      <c r="CB15" s="39">
        <v>291392</v>
      </c>
      <c r="CC15" s="39">
        <v>409694</v>
      </c>
      <c r="CD15" s="39">
        <v>39914.9</v>
      </c>
      <c r="CE15" s="39">
        <v>103758</v>
      </c>
      <c r="CF15" s="39">
        <v>0</v>
      </c>
      <c r="CG15" s="39">
        <v>842528</v>
      </c>
      <c r="CH15" s="38">
        <v>1690000</v>
      </c>
      <c r="CI15" s="38">
        <v>2140000</v>
      </c>
      <c r="CJ15" s="39">
        <v>0</v>
      </c>
      <c r="CK15" s="39">
        <v>0</v>
      </c>
      <c r="CL15" s="39">
        <v>0</v>
      </c>
      <c r="CM15" s="38">
        <v>3820000</v>
      </c>
      <c r="CN15" s="39">
        <v>15445.9</v>
      </c>
      <c r="CO15" s="39">
        <v>0</v>
      </c>
      <c r="CP15" s="39">
        <v>0</v>
      </c>
      <c r="CQ15" s="39">
        <v>0</v>
      </c>
      <c r="CR15" s="39">
        <v>0</v>
      </c>
      <c r="CS15" s="39">
        <v>5567.39</v>
      </c>
      <c r="CT15" s="39">
        <v>0</v>
      </c>
      <c r="CU15" s="39">
        <v>21013.3</v>
      </c>
      <c r="CV15" s="39">
        <v>0</v>
      </c>
      <c r="CW15" s="39">
        <v>0</v>
      </c>
      <c r="CX15" s="39">
        <v>0</v>
      </c>
      <c r="CY15" s="39">
        <v>0</v>
      </c>
      <c r="CZ15" s="39">
        <v>21013.3</v>
      </c>
      <c r="DA15" s="39">
        <v>0</v>
      </c>
      <c r="DB15" s="39">
        <v>0</v>
      </c>
      <c r="DC15" s="39">
        <v>0</v>
      </c>
      <c r="DD15" s="39">
        <v>0</v>
      </c>
      <c r="DE15" s="39">
        <v>0</v>
      </c>
      <c r="DF15" s="39">
        <v>0</v>
      </c>
      <c r="DG15" s="39">
        <v>0</v>
      </c>
      <c r="DH15" s="39">
        <v>0</v>
      </c>
      <c r="DI15" s="39">
        <v>0</v>
      </c>
      <c r="DJ15" s="39">
        <v>0</v>
      </c>
      <c r="DK15" s="39">
        <v>0</v>
      </c>
      <c r="DL15" s="39">
        <v>0</v>
      </c>
      <c r="DM15" s="39">
        <v>0</v>
      </c>
      <c r="DN15" s="39">
        <v>4.9347399999999997</v>
      </c>
      <c r="DO15" s="39">
        <v>23.128</v>
      </c>
      <c r="DP15" s="39">
        <v>20.9405</v>
      </c>
      <c r="DQ15" s="39">
        <v>3.07348</v>
      </c>
      <c r="DR15" s="39">
        <v>5.76464</v>
      </c>
      <c r="DS15" s="39">
        <v>1.6067800000000001</v>
      </c>
      <c r="DT15" s="39">
        <v>42.061300000000003</v>
      </c>
      <c r="DU15" s="39">
        <v>101.509</v>
      </c>
      <c r="DV15" s="39">
        <v>109.03400000000001</v>
      </c>
      <c r="DW15" s="39">
        <v>0</v>
      </c>
      <c r="DX15" s="39">
        <v>0</v>
      </c>
      <c r="DY15" s="39">
        <v>0</v>
      </c>
      <c r="DZ15" s="39">
        <v>210.54300000000001</v>
      </c>
      <c r="EA15" s="39">
        <v>204.005</v>
      </c>
      <c r="EB15" s="39">
        <v>6.5384700000000002</v>
      </c>
      <c r="EC15" s="39">
        <v>0</v>
      </c>
      <c r="ED15" s="39">
        <v>0</v>
      </c>
      <c r="EF15" s="39">
        <v>0</v>
      </c>
      <c r="EG15" s="39">
        <v>1.5</v>
      </c>
      <c r="EH15" s="39" t="s">
        <v>190</v>
      </c>
      <c r="EI15" s="39">
        <v>0</v>
      </c>
      <c r="FJ15" s="39" t="s">
        <v>185</v>
      </c>
      <c r="FK15" s="39" t="s">
        <v>186</v>
      </c>
      <c r="FL15" s="39" t="s">
        <v>99</v>
      </c>
      <c r="FM15" s="39" t="s">
        <v>187</v>
      </c>
      <c r="FN15" s="39">
        <v>8.5</v>
      </c>
      <c r="FO15" s="39" t="s">
        <v>100</v>
      </c>
      <c r="FP15" s="39" t="s">
        <v>188</v>
      </c>
      <c r="FQ15" s="39" t="s">
        <v>189</v>
      </c>
    </row>
    <row r="16" spans="1:173" x14ac:dyDescent="0.25">
      <c r="B16" s="86">
        <v>43004.851388888892</v>
      </c>
      <c r="C16" s="39" t="s">
        <v>126</v>
      </c>
      <c r="D16" s="39" t="s">
        <v>154</v>
      </c>
      <c r="E16" s="39" t="s">
        <v>101</v>
      </c>
      <c r="F16" s="39">
        <v>498589</v>
      </c>
      <c r="G16" s="40">
        <v>498589</v>
      </c>
      <c r="H16" s="39" t="s">
        <v>96</v>
      </c>
      <c r="I16" s="40">
        <v>0.20486111111111113</v>
      </c>
      <c r="J16" s="39" t="s">
        <v>97</v>
      </c>
      <c r="K16" s="39">
        <v>10.01</v>
      </c>
      <c r="L16" s="39" t="s">
        <v>98</v>
      </c>
      <c r="M16" s="39" t="s">
        <v>98</v>
      </c>
      <c r="N16" s="39" t="s">
        <v>149</v>
      </c>
      <c r="O16" s="39">
        <v>107.63500000000001</v>
      </c>
      <c r="P16" s="39">
        <v>387712</v>
      </c>
      <c r="Q16" s="39">
        <v>251698</v>
      </c>
      <c r="R16" s="39">
        <v>2338.0300000000002</v>
      </c>
      <c r="S16" s="39">
        <v>248116</v>
      </c>
      <c r="T16" s="38">
        <v>0</v>
      </c>
      <c r="U16" s="38">
        <v>842528</v>
      </c>
      <c r="V16" s="38">
        <v>1730000</v>
      </c>
      <c r="W16" s="38">
        <v>2140000</v>
      </c>
      <c r="X16" s="38">
        <v>0</v>
      </c>
      <c r="Y16" s="39">
        <v>0</v>
      </c>
      <c r="Z16" s="39">
        <v>0</v>
      </c>
      <c r="AA16" s="38">
        <v>3870000</v>
      </c>
      <c r="AB16" s="39">
        <v>16542.7</v>
      </c>
      <c r="AC16" s="39">
        <v>0</v>
      </c>
      <c r="AD16" s="39">
        <v>0</v>
      </c>
      <c r="AE16" s="39">
        <v>0</v>
      </c>
      <c r="AF16" s="39">
        <v>0</v>
      </c>
      <c r="AG16" s="39">
        <v>5568.98</v>
      </c>
      <c r="AH16" s="39">
        <v>0</v>
      </c>
      <c r="AI16" s="39">
        <v>22111.7</v>
      </c>
      <c r="AJ16" s="39">
        <v>0</v>
      </c>
      <c r="AK16" s="39">
        <v>0</v>
      </c>
      <c r="AL16" s="39">
        <v>0</v>
      </c>
      <c r="AM16" s="39">
        <v>0</v>
      </c>
      <c r="AN16" s="39">
        <v>22111.7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5.1862000000000004</v>
      </c>
      <c r="BC16" s="39">
        <v>19.759799999999998</v>
      </c>
      <c r="BD16" s="39">
        <v>12.4879</v>
      </c>
      <c r="BE16" s="39">
        <v>0.16002</v>
      </c>
      <c r="BF16" s="39">
        <v>10.221500000000001</v>
      </c>
      <c r="BG16" s="39">
        <v>1.6072299999999999</v>
      </c>
      <c r="BH16" s="39">
        <v>42.061300000000003</v>
      </c>
      <c r="BI16" s="39">
        <v>91.483900000000006</v>
      </c>
      <c r="BJ16" s="39">
        <v>109.03400000000001</v>
      </c>
      <c r="BK16" s="39">
        <v>0</v>
      </c>
      <c r="BL16" s="39">
        <v>0</v>
      </c>
      <c r="BM16" s="39">
        <v>0</v>
      </c>
      <c r="BN16" s="39">
        <v>200.518</v>
      </c>
      <c r="BO16" s="39">
        <v>193.72800000000001</v>
      </c>
      <c r="BP16" s="39">
        <v>6.7897999999999996</v>
      </c>
      <c r="BQ16" s="39">
        <v>0</v>
      </c>
      <c r="BR16" s="39">
        <v>0</v>
      </c>
      <c r="BT16" s="39">
        <v>0</v>
      </c>
      <c r="BU16" s="39">
        <v>0</v>
      </c>
      <c r="BW16" s="39">
        <v>0</v>
      </c>
      <c r="BX16" s="39" t="s">
        <v>98</v>
      </c>
      <c r="BY16" s="39" t="s">
        <v>98</v>
      </c>
      <c r="BZ16" s="39" t="s">
        <v>107</v>
      </c>
      <c r="CA16" s="39">
        <v>90.572599999999994</v>
      </c>
      <c r="CB16" s="39">
        <v>291392</v>
      </c>
      <c r="CC16" s="39">
        <v>409694</v>
      </c>
      <c r="CD16" s="39">
        <v>39914.9</v>
      </c>
      <c r="CE16" s="39">
        <v>103758</v>
      </c>
      <c r="CF16" s="39">
        <v>0</v>
      </c>
      <c r="CG16" s="39">
        <v>842528</v>
      </c>
      <c r="CH16" s="38">
        <v>1690000</v>
      </c>
      <c r="CI16" s="38">
        <v>2140000</v>
      </c>
      <c r="CJ16" s="39">
        <v>0</v>
      </c>
      <c r="CK16" s="39">
        <v>0</v>
      </c>
      <c r="CL16" s="39">
        <v>0</v>
      </c>
      <c r="CM16" s="38">
        <v>3820000</v>
      </c>
      <c r="CN16" s="39">
        <v>15445.9</v>
      </c>
      <c r="CO16" s="39">
        <v>0</v>
      </c>
      <c r="CP16" s="39">
        <v>0</v>
      </c>
      <c r="CQ16" s="39">
        <v>0</v>
      </c>
      <c r="CR16" s="39">
        <v>0</v>
      </c>
      <c r="CS16" s="39">
        <v>5567.39</v>
      </c>
      <c r="CT16" s="39">
        <v>0</v>
      </c>
      <c r="CU16" s="39">
        <v>21013.3</v>
      </c>
      <c r="CV16" s="39">
        <v>0</v>
      </c>
      <c r="CW16" s="39">
        <v>0</v>
      </c>
      <c r="CX16" s="39">
        <v>0</v>
      </c>
      <c r="CY16" s="39">
        <v>0</v>
      </c>
      <c r="CZ16" s="39">
        <v>21013.3</v>
      </c>
      <c r="DA16" s="39">
        <v>0</v>
      </c>
      <c r="DB16" s="39">
        <v>0</v>
      </c>
      <c r="DC16" s="39">
        <v>0</v>
      </c>
      <c r="DD16" s="39">
        <v>0</v>
      </c>
      <c r="DE16" s="39">
        <v>0</v>
      </c>
      <c r="DF16" s="39">
        <v>0</v>
      </c>
      <c r="DG16" s="39">
        <v>0</v>
      </c>
      <c r="DH16" s="39">
        <v>0</v>
      </c>
      <c r="DI16" s="39">
        <v>0</v>
      </c>
      <c r="DJ16" s="39">
        <v>0</v>
      </c>
      <c r="DK16" s="39">
        <v>0</v>
      </c>
      <c r="DL16" s="39">
        <v>0</v>
      </c>
      <c r="DM16" s="39">
        <v>0</v>
      </c>
      <c r="DN16" s="39">
        <v>4.9347399999999997</v>
      </c>
      <c r="DO16" s="39">
        <v>23.128</v>
      </c>
      <c r="DP16" s="39">
        <v>20.9405</v>
      </c>
      <c r="DQ16" s="39">
        <v>3.07348</v>
      </c>
      <c r="DR16" s="39">
        <v>5.76464</v>
      </c>
      <c r="DS16" s="39">
        <v>1.6067800000000001</v>
      </c>
      <c r="DT16" s="39">
        <v>42.061300000000003</v>
      </c>
      <c r="DU16" s="39">
        <v>101.509</v>
      </c>
      <c r="DV16" s="39">
        <v>109.03400000000001</v>
      </c>
      <c r="DW16" s="39">
        <v>0</v>
      </c>
      <c r="DX16" s="39">
        <v>0</v>
      </c>
      <c r="DY16" s="39">
        <v>0</v>
      </c>
      <c r="DZ16" s="39">
        <v>210.54300000000001</v>
      </c>
      <c r="EA16" s="39">
        <v>204.005</v>
      </c>
      <c r="EB16" s="39">
        <v>6.5384700000000002</v>
      </c>
      <c r="EC16" s="39">
        <v>0</v>
      </c>
      <c r="ED16" s="39">
        <v>0</v>
      </c>
      <c r="EF16" s="39">
        <v>0</v>
      </c>
      <c r="EG16" s="39">
        <v>1.5</v>
      </c>
      <c r="EH16" s="39" t="s">
        <v>190</v>
      </c>
      <c r="EI16" s="39">
        <v>0</v>
      </c>
      <c r="FJ16" s="39" t="s">
        <v>185</v>
      </c>
      <c r="FK16" s="39" t="s">
        <v>186</v>
      </c>
      <c r="FL16" s="39" t="s">
        <v>99</v>
      </c>
      <c r="FM16" s="39" t="s">
        <v>187</v>
      </c>
      <c r="FN16" s="39">
        <v>8.5</v>
      </c>
      <c r="FO16" s="39" t="s">
        <v>100</v>
      </c>
      <c r="FP16" s="39" t="s">
        <v>188</v>
      </c>
      <c r="FQ16" s="39" t="s">
        <v>189</v>
      </c>
    </row>
    <row r="17" spans="1:173" x14ac:dyDescent="0.25">
      <c r="B17" s="86">
        <v>43004.856944444444</v>
      </c>
      <c r="C17" s="39" t="s">
        <v>121</v>
      </c>
      <c r="D17" s="39" t="s">
        <v>155</v>
      </c>
      <c r="E17" s="39" t="s">
        <v>101</v>
      </c>
      <c r="F17" s="39">
        <v>498589</v>
      </c>
      <c r="G17" s="40">
        <v>498589</v>
      </c>
      <c r="H17" s="39" t="s">
        <v>96</v>
      </c>
      <c r="I17" s="40">
        <v>0.3125</v>
      </c>
      <c r="J17" s="39" t="s">
        <v>102</v>
      </c>
      <c r="K17" s="39">
        <v>-6.9</v>
      </c>
      <c r="L17" s="39" t="s">
        <v>98</v>
      </c>
      <c r="M17" s="39" t="s">
        <v>98</v>
      </c>
      <c r="N17" s="39" t="s">
        <v>156</v>
      </c>
      <c r="O17" s="39">
        <v>157.05699999999999</v>
      </c>
      <c r="P17" s="39">
        <v>509165</v>
      </c>
      <c r="Q17" s="39">
        <v>305080</v>
      </c>
      <c r="R17" s="39">
        <v>3645.26</v>
      </c>
      <c r="S17" s="39">
        <v>227061</v>
      </c>
      <c r="T17" s="38">
        <v>0</v>
      </c>
      <c r="U17" s="38">
        <v>842528</v>
      </c>
      <c r="V17" s="38">
        <v>1890000</v>
      </c>
      <c r="W17" s="38">
        <v>2140000</v>
      </c>
      <c r="X17" s="38">
        <v>0</v>
      </c>
      <c r="Y17" s="39">
        <v>0</v>
      </c>
      <c r="Z17" s="39">
        <v>0</v>
      </c>
      <c r="AA17" s="38">
        <v>4020000</v>
      </c>
      <c r="AB17" s="39">
        <v>23968.5</v>
      </c>
      <c r="AC17" s="39">
        <v>0</v>
      </c>
      <c r="AD17" s="39">
        <v>0</v>
      </c>
      <c r="AE17" s="39">
        <v>0</v>
      </c>
      <c r="AF17" s="39">
        <v>0</v>
      </c>
      <c r="AG17" s="39">
        <v>5568.97</v>
      </c>
      <c r="AH17" s="39">
        <v>0</v>
      </c>
      <c r="AI17" s="39">
        <v>29537.5</v>
      </c>
      <c r="AJ17" s="39">
        <v>0</v>
      </c>
      <c r="AK17" s="39">
        <v>0</v>
      </c>
      <c r="AL17" s="39">
        <v>0</v>
      </c>
      <c r="AM17" s="39">
        <v>0</v>
      </c>
      <c r="AN17" s="39">
        <v>29537.5</v>
      </c>
      <c r="AO17" s="39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39">
        <v>0</v>
      </c>
      <c r="AX17" s="39">
        <v>0</v>
      </c>
      <c r="AY17" s="39">
        <v>0</v>
      </c>
      <c r="AZ17" s="39">
        <v>0</v>
      </c>
      <c r="BA17" s="39">
        <v>0</v>
      </c>
      <c r="BB17" s="39">
        <v>7.2362399999999996</v>
      </c>
      <c r="BC17" s="39">
        <v>32.4985</v>
      </c>
      <c r="BD17" s="39">
        <v>14.382300000000001</v>
      </c>
      <c r="BE17" s="39">
        <v>0.35118300000000002</v>
      </c>
      <c r="BF17" s="39">
        <v>10.257099999999999</v>
      </c>
      <c r="BG17" s="39">
        <v>1.6072200000000001</v>
      </c>
      <c r="BH17" s="39">
        <v>42.061300000000003</v>
      </c>
      <c r="BI17" s="39">
        <v>108.39400000000001</v>
      </c>
      <c r="BJ17" s="39">
        <v>109.03400000000001</v>
      </c>
      <c r="BK17" s="39">
        <v>0</v>
      </c>
      <c r="BL17" s="39">
        <v>0</v>
      </c>
      <c r="BM17" s="39">
        <v>0</v>
      </c>
      <c r="BN17" s="39">
        <v>217.428</v>
      </c>
      <c r="BO17" s="39">
        <v>208.59</v>
      </c>
      <c r="BP17" s="39">
        <v>8.8373699999999999</v>
      </c>
      <c r="BQ17" s="39">
        <v>0</v>
      </c>
      <c r="BR17" s="39">
        <v>348</v>
      </c>
      <c r="BS17" s="39" t="s">
        <v>157</v>
      </c>
      <c r="BT17" s="39">
        <v>2</v>
      </c>
      <c r="BU17" s="39">
        <v>0.75</v>
      </c>
      <c r="BV17" s="39" t="s">
        <v>158</v>
      </c>
      <c r="BW17" s="39">
        <v>0</v>
      </c>
      <c r="BX17" s="39" t="s">
        <v>98</v>
      </c>
      <c r="BY17" s="39" t="s">
        <v>98</v>
      </c>
      <c r="BZ17" s="39" t="s">
        <v>107</v>
      </c>
      <c r="CA17" s="39">
        <v>90.572599999999994</v>
      </c>
      <c r="CB17" s="39">
        <v>291392</v>
      </c>
      <c r="CC17" s="39">
        <v>409694</v>
      </c>
      <c r="CD17" s="39">
        <v>39914.9</v>
      </c>
      <c r="CE17" s="39">
        <v>103758</v>
      </c>
      <c r="CF17" s="39">
        <v>0</v>
      </c>
      <c r="CG17" s="39">
        <v>842528</v>
      </c>
      <c r="CH17" s="38">
        <v>1690000</v>
      </c>
      <c r="CI17" s="38">
        <v>2140000</v>
      </c>
      <c r="CJ17" s="39">
        <v>0</v>
      </c>
      <c r="CK17" s="39">
        <v>0</v>
      </c>
      <c r="CL17" s="39">
        <v>0</v>
      </c>
      <c r="CM17" s="38">
        <v>3820000</v>
      </c>
      <c r="CN17" s="39">
        <v>15445.9</v>
      </c>
      <c r="CO17" s="39">
        <v>0</v>
      </c>
      <c r="CP17" s="39">
        <v>0</v>
      </c>
      <c r="CQ17" s="39">
        <v>0</v>
      </c>
      <c r="CR17" s="39">
        <v>0</v>
      </c>
      <c r="CS17" s="39">
        <v>5567.39</v>
      </c>
      <c r="CT17" s="39">
        <v>0</v>
      </c>
      <c r="CU17" s="39">
        <v>21013.3</v>
      </c>
      <c r="CV17" s="39">
        <v>0</v>
      </c>
      <c r="CW17" s="39">
        <v>0</v>
      </c>
      <c r="CX17" s="39">
        <v>0</v>
      </c>
      <c r="CY17" s="39">
        <v>0</v>
      </c>
      <c r="CZ17" s="39">
        <v>21013.3</v>
      </c>
      <c r="DA17" s="39">
        <v>0</v>
      </c>
      <c r="DB17" s="39">
        <v>0</v>
      </c>
      <c r="DC17" s="39">
        <v>0</v>
      </c>
      <c r="DD17" s="39">
        <v>0</v>
      </c>
      <c r="DE17" s="39">
        <v>0</v>
      </c>
      <c r="DF17" s="39">
        <v>0</v>
      </c>
      <c r="DG17" s="39">
        <v>0</v>
      </c>
      <c r="DH17" s="39">
        <v>0</v>
      </c>
      <c r="DI17" s="39">
        <v>0</v>
      </c>
      <c r="DJ17" s="39">
        <v>0</v>
      </c>
      <c r="DK17" s="39">
        <v>0</v>
      </c>
      <c r="DL17" s="39">
        <v>0</v>
      </c>
      <c r="DM17" s="39">
        <v>0</v>
      </c>
      <c r="DN17" s="39">
        <v>4.9347399999999997</v>
      </c>
      <c r="DO17" s="39">
        <v>23.128</v>
      </c>
      <c r="DP17" s="39">
        <v>20.9405</v>
      </c>
      <c r="DQ17" s="39">
        <v>3.07348</v>
      </c>
      <c r="DR17" s="39">
        <v>5.76464</v>
      </c>
      <c r="DS17" s="39">
        <v>1.6067800000000001</v>
      </c>
      <c r="DT17" s="39">
        <v>42.061300000000003</v>
      </c>
      <c r="DU17" s="39">
        <v>101.509</v>
      </c>
      <c r="DV17" s="39">
        <v>109.03400000000001</v>
      </c>
      <c r="DW17" s="39">
        <v>0</v>
      </c>
      <c r="DX17" s="39">
        <v>0</v>
      </c>
      <c r="DY17" s="39">
        <v>0</v>
      </c>
      <c r="DZ17" s="39">
        <v>210.54300000000001</v>
      </c>
      <c r="EA17" s="39">
        <v>204.005</v>
      </c>
      <c r="EB17" s="39">
        <v>6.5384700000000002</v>
      </c>
      <c r="EC17" s="39">
        <v>0</v>
      </c>
      <c r="ED17" s="39">
        <v>0</v>
      </c>
      <c r="EF17" s="39">
        <v>0</v>
      </c>
      <c r="EG17" s="39">
        <v>1.5</v>
      </c>
      <c r="EH17" s="39" t="s">
        <v>190</v>
      </c>
      <c r="EI17" s="39">
        <v>0</v>
      </c>
      <c r="FJ17" s="39" t="s">
        <v>185</v>
      </c>
      <c r="FK17" s="39" t="s">
        <v>186</v>
      </c>
      <c r="FL17" s="39" t="s">
        <v>99</v>
      </c>
      <c r="FM17" s="39" t="s">
        <v>187</v>
      </c>
      <c r="FN17" s="39">
        <v>8.5</v>
      </c>
      <c r="FO17" s="39" t="s">
        <v>100</v>
      </c>
      <c r="FP17" s="39" t="s">
        <v>188</v>
      </c>
      <c r="FQ17" s="39" t="s">
        <v>189</v>
      </c>
    </row>
    <row r="18" spans="1:173" x14ac:dyDescent="0.25">
      <c r="B18" s="86">
        <v>43004.861111111109</v>
      </c>
      <c r="C18" s="39" t="s">
        <v>122</v>
      </c>
      <c r="D18" s="39" t="s">
        <v>159</v>
      </c>
      <c r="E18" s="39" t="s">
        <v>101</v>
      </c>
      <c r="F18" s="39">
        <v>498589</v>
      </c>
      <c r="G18" s="40">
        <v>498589</v>
      </c>
      <c r="H18" s="39" t="s">
        <v>96</v>
      </c>
      <c r="I18" s="40">
        <v>0.24722222222222223</v>
      </c>
      <c r="J18" s="39" t="s">
        <v>102</v>
      </c>
      <c r="K18" s="39">
        <v>-8.8800000000000008</v>
      </c>
      <c r="L18" s="39" t="s">
        <v>98</v>
      </c>
      <c r="M18" s="39" t="s">
        <v>98</v>
      </c>
      <c r="N18" s="39" t="s">
        <v>160</v>
      </c>
      <c r="O18" s="39">
        <v>156.76300000000001</v>
      </c>
      <c r="P18" s="39">
        <v>507901</v>
      </c>
      <c r="Q18" s="39">
        <v>305112</v>
      </c>
      <c r="R18" s="39">
        <v>3274.02</v>
      </c>
      <c r="S18" s="39">
        <v>256673</v>
      </c>
      <c r="T18" s="38">
        <v>0</v>
      </c>
      <c r="U18" s="38">
        <v>842528</v>
      </c>
      <c r="V18" s="38">
        <v>1920000</v>
      </c>
      <c r="W18" s="38">
        <v>2140000</v>
      </c>
      <c r="X18" s="38">
        <v>0</v>
      </c>
      <c r="Y18" s="39">
        <v>0</v>
      </c>
      <c r="Z18" s="39">
        <v>0</v>
      </c>
      <c r="AA18" s="38">
        <v>4050000</v>
      </c>
      <c r="AB18" s="39">
        <v>23936.799999999999</v>
      </c>
      <c r="AC18" s="39">
        <v>0</v>
      </c>
      <c r="AD18" s="39">
        <v>0</v>
      </c>
      <c r="AE18" s="39">
        <v>0</v>
      </c>
      <c r="AF18" s="39">
        <v>0</v>
      </c>
      <c r="AG18" s="39">
        <v>5568.98</v>
      </c>
      <c r="AH18" s="39">
        <v>0</v>
      </c>
      <c r="AI18" s="39">
        <v>29505.7</v>
      </c>
      <c r="AJ18" s="39">
        <v>0</v>
      </c>
      <c r="AK18" s="39">
        <v>0</v>
      </c>
      <c r="AL18" s="39">
        <v>0</v>
      </c>
      <c r="AM18" s="39">
        <v>0</v>
      </c>
      <c r="AN18" s="39">
        <v>29505.7</v>
      </c>
      <c r="AO18" s="39">
        <v>0</v>
      </c>
      <c r="AP18" s="39">
        <v>0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</v>
      </c>
      <c r="AW18" s="39">
        <v>0</v>
      </c>
      <c r="AX18" s="39">
        <v>0</v>
      </c>
      <c r="AY18" s="39">
        <v>0</v>
      </c>
      <c r="AZ18" s="39">
        <v>0</v>
      </c>
      <c r="BA18" s="39">
        <v>0</v>
      </c>
      <c r="BB18" s="39">
        <v>7.2149000000000001</v>
      </c>
      <c r="BC18" s="39">
        <v>33.138500000000001</v>
      </c>
      <c r="BD18" s="39">
        <v>14.3813</v>
      </c>
      <c r="BE18" s="39">
        <v>0.32895600000000003</v>
      </c>
      <c r="BF18" s="39">
        <v>11.650499999999999</v>
      </c>
      <c r="BG18" s="39">
        <v>1.6072200000000001</v>
      </c>
      <c r="BH18" s="39">
        <v>42.061300000000003</v>
      </c>
      <c r="BI18" s="39">
        <v>110.383</v>
      </c>
      <c r="BJ18" s="39">
        <v>109.03400000000001</v>
      </c>
      <c r="BK18" s="39">
        <v>0</v>
      </c>
      <c r="BL18" s="39">
        <v>0</v>
      </c>
      <c r="BM18" s="39">
        <v>0</v>
      </c>
      <c r="BN18" s="39">
        <v>219.417</v>
      </c>
      <c r="BO18" s="39">
        <v>210.601</v>
      </c>
      <c r="BP18" s="39">
        <v>8.8159700000000001</v>
      </c>
      <c r="BQ18" s="39">
        <v>0</v>
      </c>
      <c r="BR18" s="39">
        <v>301.5</v>
      </c>
      <c r="BS18" s="39" t="s">
        <v>157</v>
      </c>
      <c r="BT18" s="39">
        <v>3</v>
      </c>
      <c r="BU18" s="39">
        <v>21.75</v>
      </c>
      <c r="BV18" s="39" t="s">
        <v>158</v>
      </c>
      <c r="BW18" s="39">
        <v>0</v>
      </c>
      <c r="BX18" s="39" t="s">
        <v>98</v>
      </c>
      <c r="BY18" s="39" t="s">
        <v>98</v>
      </c>
      <c r="BZ18" s="39" t="s">
        <v>107</v>
      </c>
      <c r="CA18" s="39">
        <v>90.444199999999995</v>
      </c>
      <c r="CB18" s="39">
        <v>291391</v>
      </c>
      <c r="CC18" s="39">
        <v>409709</v>
      </c>
      <c r="CD18" s="39">
        <v>39914.9</v>
      </c>
      <c r="CE18" s="39">
        <v>103757</v>
      </c>
      <c r="CF18" s="39">
        <v>0</v>
      </c>
      <c r="CG18" s="39">
        <v>842528</v>
      </c>
      <c r="CH18" s="38">
        <v>1690000</v>
      </c>
      <c r="CI18" s="38">
        <v>2140000</v>
      </c>
      <c r="CJ18" s="39">
        <v>0</v>
      </c>
      <c r="CK18" s="39">
        <v>0</v>
      </c>
      <c r="CL18" s="39">
        <v>0</v>
      </c>
      <c r="CM18" s="38">
        <v>3820000</v>
      </c>
      <c r="CN18" s="39">
        <v>15426.6</v>
      </c>
      <c r="CO18" s="39">
        <v>0</v>
      </c>
      <c r="CP18" s="39">
        <v>0</v>
      </c>
      <c r="CQ18" s="39">
        <v>0</v>
      </c>
      <c r="CR18" s="39">
        <v>0</v>
      </c>
      <c r="CS18" s="39">
        <v>5567.39</v>
      </c>
      <c r="CT18" s="39">
        <v>0</v>
      </c>
      <c r="CU18" s="39">
        <v>20994</v>
      </c>
      <c r="CV18" s="39">
        <v>0</v>
      </c>
      <c r="CW18" s="39">
        <v>0</v>
      </c>
      <c r="CX18" s="39">
        <v>0</v>
      </c>
      <c r="CY18" s="39">
        <v>0</v>
      </c>
      <c r="CZ18" s="39">
        <v>20994</v>
      </c>
      <c r="DA18" s="39">
        <v>0</v>
      </c>
      <c r="DB18" s="39">
        <v>0</v>
      </c>
      <c r="DC18" s="39">
        <v>0</v>
      </c>
      <c r="DD18" s="39">
        <v>0</v>
      </c>
      <c r="DE18" s="39">
        <v>0</v>
      </c>
      <c r="DF18" s="39">
        <v>0</v>
      </c>
      <c r="DG18" s="39">
        <v>0</v>
      </c>
      <c r="DH18" s="39">
        <v>0</v>
      </c>
      <c r="DI18" s="39">
        <v>0</v>
      </c>
      <c r="DJ18" s="39">
        <v>0</v>
      </c>
      <c r="DK18" s="39">
        <v>0</v>
      </c>
      <c r="DL18" s="39">
        <v>0</v>
      </c>
      <c r="DM18" s="39">
        <v>0</v>
      </c>
      <c r="DN18" s="39">
        <v>4.9280600000000003</v>
      </c>
      <c r="DO18" s="39">
        <v>23.128</v>
      </c>
      <c r="DP18" s="39">
        <v>20.941099999999999</v>
      </c>
      <c r="DQ18" s="39">
        <v>3.07348</v>
      </c>
      <c r="DR18" s="39">
        <v>5.7645999999999997</v>
      </c>
      <c r="DS18" s="39">
        <v>1.6067800000000001</v>
      </c>
      <c r="DT18" s="39">
        <v>42.061300000000003</v>
      </c>
      <c r="DU18" s="39">
        <v>101.503</v>
      </c>
      <c r="DV18" s="39">
        <v>109.03400000000001</v>
      </c>
      <c r="DW18" s="39">
        <v>0</v>
      </c>
      <c r="DX18" s="39">
        <v>0</v>
      </c>
      <c r="DY18" s="39">
        <v>0</v>
      </c>
      <c r="DZ18" s="39">
        <v>210.53700000000001</v>
      </c>
      <c r="EA18" s="39">
        <v>204.005</v>
      </c>
      <c r="EB18" s="39">
        <v>6.5317800000000004</v>
      </c>
      <c r="EC18" s="39">
        <v>0</v>
      </c>
      <c r="ED18" s="39">
        <v>0</v>
      </c>
      <c r="EF18" s="39">
        <v>0</v>
      </c>
      <c r="EG18" s="39">
        <v>2</v>
      </c>
      <c r="EH18" s="39" t="s">
        <v>191</v>
      </c>
      <c r="EI18" s="39">
        <v>0</v>
      </c>
      <c r="FJ18" s="39" t="s">
        <v>185</v>
      </c>
      <c r="FK18" s="39" t="s">
        <v>186</v>
      </c>
      <c r="FL18" s="39" t="s">
        <v>99</v>
      </c>
      <c r="FM18" s="39" t="s">
        <v>187</v>
      </c>
      <c r="FN18" s="39">
        <v>8.5</v>
      </c>
      <c r="FO18" s="39" t="s">
        <v>100</v>
      </c>
      <c r="FP18" s="39" t="s">
        <v>188</v>
      </c>
      <c r="FQ18" s="39" t="s">
        <v>189</v>
      </c>
    </row>
    <row r="19" spans="1:173" x14ac:dyDescent="0.25">
      <c r="B19" s="86">
        <v>43004.861111111109</v>
      </c>
      <c r="C19" s="39" t="s">
        <v>89</v>
      </c>
      <c r="D19" s="39" t="s">
        <v>161</v>
      </c>
      <c r="E19" s="39" t="s">
        <v>103</v>
      </c>
      <c r="F19" s="39">
        <v>24563.1</v>
      </c>
      <c r="G19" s="40">
        <v>24692.3</v>
      </c>
      <c r="H19" s="39" t="s">
        <v>96</v>
      </c>
      <c r="I19" s="40">
        <v>3.125E-2</v>
      </c>
      <c r="J19" s="39" t="s">
        <v>102</v>
      </c>
      <c r="K19" s="39">
        <v>-77.58</v>
      </c>
      <c r="L19" s="39" t="s">
        <v>98</v>
      </c>
      <c r="M19" s="39" t="s">
        <v>98</v>
      </c>
      <c r="N19" s="39" t="s">
        <v>110</v>
      </c>
      <c r="O19" s="39">
        <v>0</v>
      </c>
      <c r="P19" s="39">
        <v>103423</v>
      </c>
      <c r="Q19" s="39">
        <v>105858</v>
      </c>
      <c r="R19" s="39">
        <v>0</v>
      </c>
      <c r="S19" s="39">
        <v>0</v>
      </c>
      <c r="T19" s="39">
        <v>0</v>
      </c>
      <c r="U19" s="39">
        <v>93480.7</v>
      </c>
      <c r="V19" s="39">
        <v>302762</v>
      </c>
      <c r="W19" s="39">
        <v>77659.3</v>
      </c>
      <c r="X19" s="39">
        <v>0</v>
      </c>
      <c r="Y19" s="39">
        <v>424.54500000000002</v>
      </c>
      <c r="Z19" s="39">
        <v>0</v>
      </c>
      <c r="AA19" s="39">
        <v>380846</v>
      </c>
      <c r="AB19" s="39">
        <v>64.700500000000005</v>
      </c>
      <c r="AC19" s="39">
        <v>0</v>
      </c>
      <c r="AD19" s="39">
        <v>0</v>
      </c>
      <c r="AE19" s="39">
        <v>0</v>
      </c>
      <c r="AF19" s="39">
        <v>0</v>
      </c>
      <c r="AG19" s="39">
        <v>504.09</v>
      </c>
      <c r="AH19" s="39">
        <v>0</v>
      </c>
      <c r="AI19" s="39">
        <v>568.79100000000005</v>
      </c>
      <c r="AJ19" s="39">
        <v>0</v>
      </c>
      <c r="AK19" s="39">
        <v>0</v>
      </c>
      <c r="AL19" s="39">
        <v>0</v>
      </c>
      <c r="AM19" s="39">
        <v>0</v>
      </c>
      <c r="AN19" s="39">
        <v>568.79100000000005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</v>
      </c>
      <c r="AW19" s="39">
        <v>0</v>
      </c>
      <c r="AX19" s="39">
        <v>0</v>
      </c>
      <c r="AY19" s="39">
        <v>0</v>
      </c>
      <c r="AZ19" s="39">
        <v>0</v>
      </c>
      <c r="BA19" s="39">
        <v>0</v>
      </c>
      <c r="BB19" s="39">
        <v>0.42212300000000003</v>
      </c>
      <c r="BC19" s="39">
        <v>138.774</v>
      </c>
      <c r="BD19" s="39">
        <v>99.984200000000001</v>
      </c>
      <c r="BE19" s="39">
        <v>0</v>
      </c>
      <c r="BF19" s="39">
        <v>0</v>
      </c>
      <c r="BG19" s="39">
        <v>2.97648</v>
      </c>
      <c r="BH19" s="39">
        <v>93.091899999999995</v>
      </c>
      <c r="BI19" s="39">
        <v>335.24799999999999</v>
      </c>
      <c r="BJ19" s="39">
        <v>77.584199999999996</v>
      </c>
      <c r="BK19" s="39">
        <v>0</v>
      </c>
      <c r="BL19" s="39">
        <v>0.42277900000000002</v>
      </c>
      <c r="BM19" s="39">
        <v>0</v>
      </c>
      <c r="BN19" s="39">
        <v>413.255</v>
      </c>
      <c r="BO19" s="39">
        <v>409.85700000000003</v>
      </c>
      <c r="BP19" s="39">
        <v>3.3986100000000001</v>
      </c>
      <c r="BQ19" s="39">
        <v>0</v>
      </c>
      <c r="BR19" s="39">
        <v>0</v>
      </c>
      <c r="BT19" s="39">
        <v>0</v>
      </c>
      <c r="BU19" s="39">
        <v>0</v>
      </c>
      <c r="BW19" s="39">
        <v>0</v>
      </c>
      <c r="BX19" s="39" t="s">
        <v>98</v>
      </c>
      <c r="BY19" s="39" t="s">
        <v>98</v>
      </c>
      <c r="BZ19" s="39" t="s">
        <v>192</v>
      </c>
      <c r="CA19" s="39">
        <v>1.6404099999999999</v>
      </c>
      <c r="CB19" s="39">
        <v>106057</v>
      </c>
      <c r="CC19" s="39">
        <v>19443.099999999999</v>
      </c>
      <c r="CD19" s="39">
        <v>0</v>
      </c>
      <c r="CE19" s="39">
        <v>532.70799999999997</v>
      </c>
      <c r="CF19" s="39">
        <v>0</v>
      </c>
      <c r="CG19" s="39">
        <v>93480.7</v>
      </c>
      <c r="CH19" s="39">
        <v>219515</v>
      </c>
      <c r="CI19" s="39">
        <v>77659.3</v>
      </c>
      <c r="CJ19" s="39">
        <v>0</v>
      </c>
      <c r="CK19" s="39">
        <v>424.54500000000002</v>
      </c>
      <c r="CL19" s="39">
        <v>0</v>
      </c>
      <c r="CM19" s="39">
        <v>297599</v>
      </c>
      <c r="CN19" s="39">
        <v>286.57499999999999</v>
      </c>
      <c r="CO19" s="39">
        <v>0</v>
      </c>
      <c r="CP19" s="39">
        <v>0</v>
      </c>
      <c r="CQ19" s="39">
        <v>0</v>
      </c>
      <c r="CR19" s="39">
        <v>0</v>
      </c>
      <c r="CS19" s="39">
        <v>547.34699999999998</v>
      </c>
      <c r="CT19" s="39">
        <v>0</v>
      </c>
      <c r="CU19" s="39">
        <v>833.92200000000003</v>
      </c>
      <c r="CV19" s="39">
        <v>0</v>
      </c>
      <c r="CW19" s="39">
        <v>0</v>
      </c>
      <c r="CX19" s="39">
        <v>0</v>
      </c>
      <c r="CY19" s="39">
        <v>0</v>
      </c>
      <c r="CZ19" s="39">
        <v>833.92200000000003</v>
      </c>
      <c r="DA19" s="39">
        <v>0</v>
      </c>
      <c r="DB19" s="39">
        <v>0</v>
      </c>
      <c r="DC19" s="39">
        <v>0</v>
      </c>
      <c r="DD19" s="39">
        <v>0</v>
      </c>
      <c r="DE19" s="39">
        <v>0</v>
      </c>
      <c r="DF19" s="39">
        <v>0</v>
      </c>
      <c r="DG19" s="39">
        <v>0</v>
      </c>
      <c r="DH19" s="39">
        <v>0</v>
      </c>
      <c r="DI19" s="39">
        <v>0</v>
      </c>
      <c r="DJ19" s="39">
        <v>0</v>
      </c>
      <c r="DK19" s="39">
        <v>0</v>
      </c>
      <c r="DL19" s="39">
        <v>0</v>
      </c>
      <c r="DM19" s="39">
        <v>0</v>
      </c>
      <c r="DN19" s="39">
        <v>2.02861</v>
      </c>
      <c r="DO19" s="39">
        <v>138.499</v>
      </c>
      <c r="DP19" s="39">
        <v>20.4331</v>
      </c>
      <c r="DQ19" s="39">
        <v>0</v>
      </c>
      <c r="DR19" s="39">
        <v>0.37529099999999999</v>
      </c>
      <c r="DS19" s="39">
        <v>3.2312799999999999</v>
      </c>
      <c r="DT19" s="39">
        <v>93.091899999999995</v>
      </c>
      <c r="DU19" s="39">
        <v>257.65899999999999</v>
      </c>
      <c r="DV19" s="39">
        <v>77.584199999999996</v>
      </c>
      <c r="DW19" s="39">
        <v>0</v>
      </c>
      <c r="DX19" s="39">
        <v>0.42277900000000002</v>
      </c>
      <c r="DY19" s="39">
        <v>0</v>
      </c>
      <c r="DZ19" s="39">
        <v>335.666</v>
      </c>
      <c r="EA19" s="39">
        <v>330.40699999999998</v>
      </c>
      <c r="EB19" s="39">
        <v>5.2587400000000004</v>
      </c>
      <c r="EC19" s="39">
        <v>0</v>
      </c>
      <c r="ED19" s="39">
        <v>0</v>
      </c>
      <c r="EF19" s="39">
        <v>0</v>
      </c>
      <c r="EG19" s="39">
        <v>0</v>
      </c>
      <c r="EI19" s="39">
        <v>0</v>
      </c>
      <c r="FJ19" s="39" t="s">
        <v>185</v>
      </c>
      <c r="FK19" s="39" t="s">
        <v>186</v>
      </c>
      <c r="FL19" s="39" t="s">
        <v>99</v>
      </c>
      <c r="FM19" s="39" t="s">
        <v>187</v>
      </c>
      <c r="FN19" s="39">
        <v>8.5</v>
      </c>
      <c r="FO19" s="39" t="s">
        <v>100</v>
      </c>
      <c r="FP19" s="39" t="s">
        <v>188</v>
      </c>
      <c r="FQ19" s="39" t="s">
        <v>189</v>
      </c>
    </row>
    <row r="20" spans="1:173" x14ac:dyDescent="0.25">
      <c r="B20" s="86">
        <v>43004.861805555556</v>
      </c>
      <c r="C20" s="39" t="s">
        <v>127</v>
      </c>
      <c r="D20" s="39" t="s">
        <v>162</v>
      </c>
      <c r="E20" s="39" t="s">
        <v>103</v>
      </c>
      <c r="F20" s="39">
        <v>24563.1</v>
      </c>
      <c r="G20" s="40">
        <v>24692.3</v>
      </c>
      <c r="H20" s="39" t="s">
        <v>96</v>
      </c>
      <c r="I20" s="40">
        <v>3.2638888888888891E-2</v>
      </c>
      <c r="J20" s="39" t="s">
        <v>102</v>
      </c>
      <c r="K20" s="39">
        <v>-80.14</v>
      </c>
      <c r="L20" s="39" t="s">
        <v>98</v>
      </c>
      <c r="M20" s="39" t="s">
        <v>98</v>
      </c>
      <c r="N20" s="39" t="s">
        <v>109</v>
      </c>
      <c r="O20" s="39">
        <v>0</v>
      </c>
      <c r="P20" s="39">
        <v>103423</v>
      </c>
      <c r="Q20" s="39">
        <v>106269</v>
      </c>
      <c r="R20" s="39">
        <v>0</v>
      </c>
      <c r="S20" s="39">
        <v>0</v>
      </c>
      <c r="T20" s="39">
        <v>6096.7</v>
      </c>
      <c r="U20" s="39">
        <v>93480.7</v>
      </c>
      <c r="V20" s="39">
        <v>309270</v>
      </c>
      <c r="W20" s="39">
        <v>77659.3</v>
      </c>
      <c r="X20" s="39">
        <v>0</v>
      </c>
      <c r="Y20" s="39">
        <v>424.54500000000002</v>
      </c>
      <c r="Z20" s="39">
        <v>0</v>
      </c>
      <c r="AA20" s="39">
        <v>387353</v>
      </c>
      <c r="AB20" s="39">
        <v>64.700500000000005</v>
      </c>
      <c r="AC20" s="39">
        <v>0</v>
      </c>
      <c r="AD20" s="39">
        <v>0</v>
      </c>
      <c r="AE20" s="39">
        <v>0</v>
      </c>
      <c r="AF20" s="39">
        <v>0</v>
      </c>
      <c r="AG20" s="39">
        <v>0</v>
      </c>
      <c r="AH20" s="39">
        <v>0</v>
      </c>
      <c r="AI20" s="39">
        <v>64.700500000000005</v>
      </c>
      <c r="AJ20" s="39">
        <v>0</v>
      </c>
      <c r="AK20" s="39">
        <v>0</v>
      </c>
      <c r="AL20" s="39">
        <v>0</v>
      </c>
      <c r="AM20" s="39">
        <v>0</v>
      </c>
      <c r="AN20" s="39">
        <v>64.700500000000005</v>
      </c>
      <c r="AO20" s="39">
        <v>0</v>
      </c>
      <c r="AP20" s="39">
        <v>0</v>
      </c>
      <c r="AQ20" s="39">
        <v>0</v>
      </c>
      <c r="AR20" s="39">
        <v>0</v>
      </c>
      <c r="AS20" s="39">
        <v>0</v>
      </c>
      <c r="AT20" s="39">
        <v>0</v>
      </c>
      <c r="AU20" s="39">
        <v>0</v>
      </c>
      <c r="AV20" s="39">
        <v>0</v>
      </c>
      <c r="AW20" s="39">
        <v>0</v>
      </c>
      <c r="AX20" s="39">
        <v>0</v>
      </c>
      <c r="AY20" s="39">
        <v>0</v>
      </c>
      <c r="AZ20" s="39">
        <v>0</v>
      </c>
      <c r="BA20" s="39">
        <v>0</v>
      </c>
      <c r="BB20" s="39">
        <v>0.42212300000000003</v>
      </c>
      <c r="BC20" s="39">
        <v>138.774</v>
      </c>
      <c r="BD20" s="39">
        <v>100.319</v>
      </c>
      <c r="BE20" s="39">
        <v>0</v>
      </c>
      <c r="BF20" s="39">
        <v>0</v>
      </c>
      <c r="BG20" s="39">
        <v>5.2401</v>
      </c>
      <c r="BH20" s="39">
        <v>93.091899999999995</v>
      </c>
      <c r="BI20" s="39">
        <v>337.84699999999998</v>
      </c>
      <c r="BJ20" s="39">
        <v>77.584199999999996</v>
      </c>
      <c r="BK20" s="39">
        <v>0</v>
      </c>
      <c r="BL20" s="39">
        <v>0.42277900000000002</v>
      </c>
      <c r="BM20" s="39">
        <v>0</v>
      </c>
      <c r="BN20" s="39">
        <v>415.85399999999998</v>
      </c>
      <c r="BO20" s="39">
        <v>415.43099999999998</v>
      </c>
      <c r="BP20" s="39">
        <v>0.42212300000000003</v>
      </c>
      <c r="BQ20" s="39">
        <v>0</v>
      </c>
      <c r="BR20" s="39">
        <v>0</v>
      </c>
      <c r="BT20" s="39">
        <v>0</v>
      </c>
      <c r="BU20" s="39">
        <v>0</v>
      </c>
      <c r="BW20" s="39">
        <v>0</v>
      </c>
      <c r="BX20" s="39" t="s">
        <v>98</v>
      </c>
      <c r="BY20" s="39" t="s">
        <v>98</v>
      </c>
      <c r="BZ20" s="39" t="s">
        <v>192</v>
      </c>
      <c r="CA20" s="39">
        <v>1.6404099999999999</v>
      </c>
      <c r="CB20" s="39">
        <v>106057</v>
      </c>
      <c r="CC20" s="39">
        <v>19443.099999999999</v>
      </c>
      <c r="CD20" s="39">
        <v>0</v>
      </c>
      <c r="CE20" s="39">
        <v>532.70799999999997</v>
      </c>
      <c r="CF20" s="39">
        <v>0</v>
      </c>
      <c r="CG20" s="39">
        <v>93480.7</v>
      </c>
      <c r="CH20" s="39">
        <v>219515</v>
      </c>
      <c r="CI20" s="39">
        <v>77659.3</v>
      </c>
      <c r="CJ20" s="39">
        <v>0</v>
      </c>
      <c r="CK20" s="39">
        <v>424.54500000000002</v>
      </c>
      <c r="CL20" s="39">
        <v>0</v>
      </c>
      <c r="CM20" s="39">
        <v>297599</v>
      </c>
      <c r="CN20" s="39">
        <v>286.57499999999999</v>
      </c>
      <c r="CO20" s="39">
        <v>0</v>
      </c>
      <c r="CP20" s="39">
        <v>0</v>
      </c>
      <c r="CQ20" s="39">
        <v>0</v>
      </c>
      <c r="CR20" s="39">
        <v>0</v>
      </c>
      <c r="CS20" s="39">
        <v>554.36199999999997</v>
      </c>
      <c r="CT20" s="39">
        <v>0</v>
      </c>
      <c r="CU20" s="39">
        <v>840.93700000000001</v>
      </c>
      <c r="CV20" s="39">
        <v>0</v>
      </c>
      <c r="CW20" s="39">
        <v>0</v>
      </c>
      <c r="CX20" s="39">
        <v>0</v>
      </c>
      <c r="CY20" s="39">
        <v>0</v>
      </c>
      <c r="CZ20" s="39">
        <v>840.93700000000001</v>
      </c>
      <c r="DA20" s="39">
        <v>0</v>
      </c>
      <c r="DB20" s="39">
        <v>0</v>
      </c>
      <c r="DC20" s="39">
        <v>0</v>
      </c>
      <c r="DD20" s="39">
        <v>0</v>
      </c>
      <c r="DE20" s="39">
        <v>0</v>
      </c>
      <c r="DF20" s="39">
        <v>0</v>
      </c>
      <c r="DG20" s="39">
        <v>0</v>
      </c>
      <c r="DH20" s="39">
        <v>0</v>
      </c>
      <c r="DI20" s="39">
        <v>0</v>
      </c>
      <c r="DJ20" s="39">
        <v>0</v>
      </c>
      <c r="DK20" s="39">
        <v>0</v>
      </c>
      <c r="DL20" s="39">
        <v>0</v>
      </c>
      <c r="DM20" s="39">
        <v>0</v>
      </c>
      <c r="DN20" s="39">
        <v>2.02861</v>
      </c>
      <c r="DO20" s="39">
        <v>138.499</v>
      </c>
      <c r="DP20" s="39">
        <v>20.4331</v>
      </c>
      <c r="DQ20" s="39">
        <v>0</v>
      </c>
      <c r="DR20" s="39">
        <v>0.37529099999999999</v>
      </c>
      <c r="DS20" s="39">
        <v>3.2723100000000001</v>
      </c>
      <c r="DT20" s="39">
        <v>93.091899999999995</v>
      </c>
      <c r="DU20" s="39">
        <v>257.7</v>
      </c>
      <c r="DV20" s="39">
        <v>77.584199999999996</v>
      </c>
      <c r="DW20" s="39">
        <v>0</v>
      </c>
      <c r="DX20" s="39">
        <v>0.42277900000000002</v>
      </c>
      <c r="DY20" s="39">
        <v>0</v>
      </c>
      <c r="DZ20" s="39">
        <v>335.70699999999999</v>
      </c>
      <c r="EA20" s="39">
        <v>330.40699999999998</v>
      </c>
      <c r="EB20" s="39">
        <v>5.2997699999999996</v>
      </c>
      <c r="EC20" s="39">
        <v>0</v>
      </c>
      <c r="ED20" s="39">
        <v>0</v>
      </c>
      <c r="EF20" s="39">
        <v>0</v>
      </c>
      <c r="EG20" s="39">
        <v>0</v>
      </c>
      <c r="EI20" s="39">
        <v>0</v>
      </c>
      <c r="FJ20" s="39" t="s">
        <v>185</v>
      </c>
      <c r="FK20" s="39" t="s">
        <v>186</v>
      </c>
      <c r="FL20" s="39" t="s">
        <v>99</v>
      </c>
      <c r="FM20" s="39" t="s">
        <v>187</v>
      </c>
      <c r="FN20" s="39">
        <v>8.5</v>
      </c>
      <c r="FO20" s="39" t="s">
        <v>100</v>
      </c>
      <c r="FP20" s="39" t="s">
        <v>188</v>
      </c>
      <c r="FQ20" s="39" t="s">
        <v>189</v>
      </c>
    </row>
    <row r="21" spans="1:173" x14ac:dyDescent="0.25">
      <c r="B21" s="86">
        <v>43004.862500000003</v>
      </c>
      <c r="C21" s="39" t="s">
        <v>128</v>
      </c>
      <c r="D21" s="39" t="s">
        <v>163</v>
      </c>
      <c r="E21" s="39" t="s">
        <v>103</v>
      </c>
      <c r="F21" s="39">
        <v>24563.1</v>
      </c>
      <c r="G21" s="40">
        <v>24692.3</v>
      </c>
      <c r="H21" s="39" t="s">
        <v>96</v>
      </c>
      <c r="I21" s="40">
        <v>3.1944444444444449E-2</v>
      </c>
      <c r="J21" s="39" t="s">
        <v>102</v>
      </c>
      <c r="K21" s="39">
        <v>-78.47</v>
      </c>
      <c r="L21" s="39" t="s">
        <v>98</v>
      </c>
      <c r="M21" s="39" t="s">
        <v>98</v>
      </c>
      <c r="N21" s="39" t="s">
        <v>109</v>
      </c>
      <c r="O21" s="39">
        <v>0</v>
      </c>
      <c r="P21" s="39">
        <v>103423</v>
      </c>
      <c r="Q21" s="39">
        <v>106143</v>
      </c>
      <c r="R21" s="39">
        <v>0</v>
      </c>
      <c r="S21" s="39">
        <v>0</v>
      </c>
      <c r="T21" s="39">
        <v>4238.9799999999996</v>
      </c>
      <c r="U21" s="39">
        <v>93480.7</v>
      </c>
      <c r="V21" s="39">
        <v>307286</v>
      </c>
      <c r="W21" s="39">
        <v>77659.3</v>
      </c>
      <c r="X21" s="39">
        <v>0</v>
      </c>
      <c r="Y21" s="39">
        <v>424.54500000000002</v>
      </c>
      <c r="Z21" s="39">
        <v>0</v>
      </c>
      <c r="AA21" s="39">
        <v>385370</v>
      </c>
      <c r="AB21" s="39">
        <v>64.700500000000005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64.700500000000005</v>
      </c>
      <c r="AJ21" s="39">
        <v>0</v>
      </c>
      <c r="AK21" s="39">
        <v>0</v>
      </c>
      <c r="AL21" s="39">
        <v>0</v>
      </c>
      <c r="AM21" s="39">
        <v>0</v>
      </c>
      <c r="AN21" s="39">
        <v>64.700500000000005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39">
        <v>0.42212300000000003</v>
      </c>
      <c r="BC21" s="39">
        <v>138.774</v>
      </c>
      <c r="BD21" s="39">
        <v>100.217</v>
      </c>
      <c r="BE21" s="39">
        <v>0</v>
      </c>
      <c r="BF21" s="39">
        <v>0</v>
      </c>
      <c r="BG21" s="39">
        <v>3.6659799999999998</v>
      </c>
      <c r="BH21" s="39">
        <v>93.091899999999995</v>
      </c>
      <c r="BI21" s="39">
        <v>336.17099999999999</v>
      </c>
      <c r="BJ21" s="39">
        <v>77.584199999999996</v>
      </c>
      <c r="BK21" s="39">
        <v>0</v>
      </c>
      <c r="BL21" s="39">
        <v>0.42277900000000002</v>
      </c>
      <c r="BM21" s="39">
        <v>0</v>
      </c>
      <c r="BN21" s="39">
        <v>414.178</v>
      </c>
      <c r="BO21" s="39">
        <v>413.75599999999997</v>
      </c>
      <c r="BP21" s="39">
        <v>0.42212300000000003</v>
      </c>
      <c r="BQ21" s="39">
        <v>0</v>
      </c>
      <c r="BR21" s="39">
        <v>0</v>
      </c>
      <c r="BT21" s="39">
        <v>0</v>
      </c>
      <c r="BU21" s="39">
        <v>0</v>
      </c>
      <c r="BW21" s="39">
        <v>0</v>
      </c>
      <c r="BX21" s="39" t="s">
        <v>98</v>
      </c>
      <c r="BY21" s="39" t="s">
        <v>98</v>
      </c>
      <c r="BZ21" s="39" t="s">
        <v>192</v>
      </c>
      <c r="CA21" s="39">
        <v>1.6404099999999999</v>
      </c>
      <c r="CB21" s="39">
        <v>106057</v>
      </c>
      <c r="CC21" s="39">
        <v>19443.099999999999</v>
      </c>
      <c r="CD21" s="39">
        <v>0</v>
      </c>
      <c r="CE21" s="39">
        <v>532.70799999999997</v>
      </c>
      <c r="CF21" s="39">
        <v>0</v>
      </c>
      <c r="CG21" s="39">
        <v>93480.7</v>
      </c>
      <c r="CH21" s="39">
        <v>219515</v>
      </c>
      <c r="CI21" s="39">
        <v>77659.3</v>
      </c>
      <c r="CJ21" s="39">
        <v>0</v>
      </c>
      <c r="CK21" s="39">
        <v>424.54500000000002</v>
      </c>
      <c r="CL21" s="39">
        <v>0</v>
      </c>
      <c r="CM21" s="39">
        <v>297599</v>
      </c>
      <c r="CN21" s="39">
        <v>286.57499999999999</v>
      </c>
      <c r="CO21" s="39">
        <v>0</v>
      </c>
      <c r="CP21" s="39">
        <v>0</v>
      </c>
      <c r="CQ21" s="39">
        <v>0</v>
      </c>
      <c r="CR21" s="39">
        <v>0</v>
      </c>
      <c r="CS21" s="39">
        <v>554.36199999999997</v>
      </c>
      <c r="CT21" s="39">
        <v>0</v>
      </c>
      <c r="CU21" s="39">
        <v>840.93700000000001</v>
      </c>
      <c r="CV21" s="39">
        <v>0</v>
      </c>
      <c r="CW21" s="39">
        <v>0</v>
      </c>
      <c r="CX21" s="39">
        <v>0</v>
      </c>
      <c r="CY21" s="39">
        <v>0</v>
      </c>
      <c r="CZ21" s="39">
        <v>840.93700000000001</v>
      </c>
      <c r="DA21" s="39">
        <v>0</v>
      </c>
      <c r="DB21" s="39">
        <v>0</v>
      </c>
      <c r="DC21" s="39">
        <v>0</v>
      </c>
      <c r="DD21" s="39">
        <v>0</v>
      </c>
      <c r="DE21" s="39">
        <v>0</v>
      </c>
      <c r="DF21" s="39">
        <v>0</v>
      </c>
      <c r="DG21" s="39">
        <v>0</v>
      </c>
      <c r="DH21" s="39">
        <v>0</v>
      </c>
      <c r="DI21" s="39">
        <v>0</v>
      </c>
      <c r="DJ21" s="39">
        <v>0</v>
      </c>
      <c r="DK21" s="39">
        <v>0</v>
      </c>
      <c r="DL21" s="39">
        <v>0</v>
      </c>
      <c r="DM21" s="39">
        <v>0</v>
      </c>
      <c r="DN21" s="39">
        <v>2.02861</v>
      </c>
      <c r="DO21" s="39">
        <v>138.499</v>
      </c>
      <c r="DP21" s="39">
        <v>20.4331</v>
      </c>
      <c r="DQ21" s="39">
        <v>0</v>
      </c>
      <c r="DR21" s="39">
        <v>0.37529099999999999</v>
      </c>
      <c r="DS21" s="39">
        <v>3.2723100000000001</v>
      </c>
      <c r="DT21" s="39">
        <v>93.091899999999995</v>
      </c>
      <c r="DU21" s="39">
        <v>257.7</v>
      </c>
      <c r="DV21" s="39">
        <v>77.584199999999996</v>
      </c>
      <c r="DW21" s="39">
        <v>0</v>
      </c>
      <c r="DX21" s="39">
        <v>0.42277900000000002</v>
      </c>
      <c r="DY21" s="39">
        <v>0</v>
      </c>
      <c r="DZ21" s="39">
        <v>335.70699999999999</v>
      </c>
      <c r="EA21" s="39">
        <v>330.40699999999998</v>
      </c>
      <c r="EB21" s="39">
        <v>5.2997699999999996</v>
      </c>
      <c r="EC21" s="39">
        <v>0</v>
      </c>
      <c r="ED21" s="39">
        <v>0</v>
      </c>
      <c r="EF21" s="39">
        <v>0</v>
      </c>
      <c r="EG21" s="39">
        <v>0</v>
      </c>
      <c r="EI21" s="39">
        <v>0</v>
      </c>
      <c r="FJ21" s="39" t="s">
        <v>185</v>
      </c>
      <c r="FK21" s="39" t="s">
        <v>186</v>
      </c>
      <c r="FL21" s="39" t="s">
        <v>99</v>
      </c>
      <c r="FM21" s="39" t="s">
        <v>187</v>
      </c>
      <c r="FN21" s="39">
        <v>8.5</v>
      </c>
      <c r="FO21" s="39" t="s">
        <v>100</v>
      </c>
      <c r="FP21" s="39" t="s">
        <v>188</v>
      </c>
      <c r="FQ21" s="39" t="s">
        <v>189</v>
      </c>
    </row>
    <row r="22" spans="1:173" x14ac:dyDescent="0.25">
      <c r="B22" s="86">
        <v>43004.863194444442</v>
      </c>
      <c r="C22" s="39" t="s">
        <v>129</v>
      </c>
      <c r="D22" s="39" t="s">
        <v>164</v>
      </c>
      <c r="E22" s="39" t="s">
        <v>103</v>
      </c>
      <c r="F22" s="39">
        <v>24563.1</v>
      </c>
      <c r="G22" s="40">
        <v>24692.3</v>
      </c>
      <c r="H22" s="39" t="s">
        <v>96</v>
      </c>
      <c r="I22" s="40">
        <v>3.2638888888888891E-2</v>
      </c>
      <c r="J22" s="39" t="s">
        <v>102</v>
      </c>
      <c r="K22" s="39">
        <v>-78.209999999999994</v>
      </c>
      <c r="L22" s="39" t="s">
        <v>98</v>
      </c>
      <c r="M22" s="39" t="s">
        <v>98</v>
      </c>
      <c r="N22" s="39" t="s">
        <v>109</v>
      </c>
      <c r="O22" s="39">
        <v>0</v>
      </c>
      <c r="P22" s="39">
        <v>103423</v>
      </c>
      <c r="Q22" s="39">
        <v>106143</v>
      </c>
      <c r="R22" s="39">
        <v>0</v>
      </c>
      <c r="S22" s="39">
        <v>0</v>
      </c>
      <c r="T22" s="39">
        <v>3940.7</v>
      </c>
      <c r="U22" s="39">
        <v>93480.7</v>
      </c>
      <c r="V22" s="39">
        <v>306987</v>
      </c>
      <c r="W22" s="39">
        <v>77659.3</v>
      </c>
      <c r="X22" s="39">
        <v>0</v>
      </c>
      <c r="Y22" s="39">
        <v>424.54500000000002</v>
      </c>
      <c r="Z22" s="39">
        <v>0</v>
      </c>
      <c r="AA22" s="39">
        <v>385071</v>
      </c>
      <c r="AB22" s="39">
        <v>64.700500000000005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64.700500000000005</v>
      </c>
      <c r="AJ22" s="39">
        <v>0</v>
      </c>
      <c r="AK22" s="39">
        <v>0</v>
      </c>
      <c r="AL22" s="39">
        <v>0</v>
      </c>
      <c r="AM22" s="39">
        <v>0</v>
      </c>
      <c r="AN22" s="39">
        <v>64.700500000000005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0.42212300000000003</v>
      </c>
      <c r="BC22" s="39">
        <v>138.774</v>
      </c>
      <c r="BD22" s="39">
        <v>100.217</v>
      </c>
      <c r="BE22" s="39">
        <v>0</v>
      </c>
      <c r="BF22" s="39">
        <v>0</v>
      </c>
      <c r="BG22" s="39">
        <v>3.40889</v>
      </c>
      <c r="BH22" s="39">
        <v>93.091899999999995</v>
      </c>
      <c r="BI22" s="39">
        <v>335.91399999999999</v>
      </c>
      <c r="BJ22" s="39">
        <v>77.584199999999996</v>
      </c>
      <c r="BK22" s="39">
        <v>0</v>
      </c>
      <c r="BL22" s="39">
        <v>0.42277900000000002</v>
      </c>
      <c r="BM22" s="39">
        <v>0</v>
      </c>
      <c r="BN22" s="39">
        <v>413.92099999999999</v>
      </c>
      <c r="BO22" s="39">
        <v>413.49900000000002</v>
      </c>
      <c r="BP22" s="39">
        <v>0.42212300000000003</v>
      </c>
      <c r="BQ22" s="39">
        <v>0</v>
      </c>
      <c r="BR22" s="39">
        <v>0</v>
      </c>
      <c r="BT22" s="39">
        <v>0</v>
      </c>
      <c r="BU22" s="39">
        <v>0</v>
      </c>
      <c r="BW22" s="39">
        <v>0</v>
      </c>
      <c r="BX22" s="39" t="s">
        <v>98</v>
      </c>
      <c r="BY22" s="39" t="s">
        <v>98</v>
      </c>
      <c r="BZ22" s="39" t="s">
        <v>192</v>
      </c>
      <c r="CA22" s="39">
        <v>1.6404099999999999</v>
      </c>
      <c r="CB22" s="39">
        <v>106057</v>
      </c>
      <c r="CC22" s="39">
        <v>19443.099999999999</v>
      </c>
      <c r="CD22" s="39">
        <v>0</v>
      </c>
      <c r="CE22" s="39">
        <v>532.70799999999997</v>
      </c>
      <c r="CF22" s="39">
        <v>0</v>
      </c>
      <c r="CG22" s="39">
        <v>93480.7</v>
      </c>
      <c r="CH22" s="39">
        <v>219515</v>
      </c>
      <c r="CI22" s="39">
        <v>77659.3</v>
      </c>
      <c r="CJ22" s="39">
        <v>0</v>
      </c>
      <c r="CK22" s="39">
        <v>424.54500000000002</v>
      </c>
      <c r="CL22" s="39">
        <v>0</v>
      </c>
      <c r="CM22" s="39">
        <v>297599</v>
      </c>
      <c r="CN22" s="39">
        <v>286.57499999999999</v>
      </c>
      <c r="CO22" s="39">
        <v>0</v>
      </c>
      <c r="CP22" s="39">
        <v>0</v>
      </c>
      <c r="CQ22" s="39">
        <v>0</v>
      </c>
      <c r="CR22" s="39">
        <v>0</v>
      </c>
      <c r="CS22" s="39">
        <v>554.36199999999997</v>
      </c>
      <c r="CT22" s="39">
        <v>0</v>
      </c>
      <c r="CU22" s="39">
        <v>840.93700000000001</v>
      </c>
      <c r="CV22" s="39">
        <v>0</v>
      </c>
      <c r="CW22" s="39">
        <v>0</v>
      </c>
      <c r="CX22" s="39">
        <v>0</v>
      </c>
      <c r="CY22" s="39">
        <v>0</v>
      </c>
      <c r="CZ22" s="39">
        <v>840.93700000000001</v>
      </c>
      <c r="DA22" s="39">
        <v>0</v>
      </c>
      <c r="DB22" s="39">
        <v>0</v>
      </c>
      <c r="DC22" s="39">
        <v>0</v>
      </c>
      <c r="DD22" s="39">
        <v>0</v>
      </c>
      <c r="DE22" s="39">
        <v>0</v>
      </c>
      <c r="DF22" s="39">
        <v>0</v>
      </c>
      <c r="DG22" s="39">
        <v>0</v>
      </c>
      <c r="DH22" s="39">
        <v>0</v>
      </c>
      <c r="DI22" s="39">
        <v>0</v>
      </c>
      <c r="DJ22" s="39">
        <v>0</v>
      </c>
      <c r="DK22" s="39">
        <v>0</v>
      </c>
      <c r="DL22" s="39">
        <v>0</v>
      </c>
      <c r="DM22" s="39">
        <v>0</v>
      </c>
      <c r="DN22" s="39">
        <v>2.02861</v>
      </c>
      <c r="DO22" s="39">
        <v>138.499</v>
      </c>
      <c r="DP22" s="39">
        <v>20.4331</v>
      </c>
      <c r="DQ22" s="39">
        <v>0</v>
      </c>
      <c r="DR22" s="39">
        <v>0.37529099999999999</v>
      </c>
      <c r="DS22" s="39">
        <v>3.2723100000000001</v>
      </c>
      <c r="DT22" s="39">
        <v>93.091899999999995</v>
      </c>
      <c r="DU22" s="39">
        <v>257.7</v>
      </c>
      <c r="DV22" s="39">
        <v>77.584199999999996</v>
      </c>
      <c r="DW22" s="39">
        <v>0</v>
      </c>
      <c r="DX22" s="39">
        <v>0.42277900000000002</v>
      </c>
      <c r="DY22" s="39">
        <v>0</v>
      </c>
      <c r="DZ22" s="39">
        <v>335.70699999999999</v>
      </c>
      <c r="EA22" s="39">
        <v>330.40699999999998</v>
      </c>
      <c r="EB22" s="39">
        <v>5.2997699999999996</v>
      </c>
      <c r="EC22" s="39">
        <v>0</v>
      </c>
      <c r="ED22" s="39">
        <v>0</v>
      </c>
      <c r="EF22" s="39">
        <v>0</v>
      </c>
      <c r="EG22" s="39">
        <v>0</v>
      </c>
      <c r="EI22" s="39">
        <v>0</v>
      </c>
      <c r="FJ22" s="39" t="s">
        <v>185</v>
      </c>
      <c r="FK22" s="39" t="s">
        <v>186</v>
      </c>
      <c r="FL22" s="39" t="s">
        <v>99</v>
      </c>
      <c r="FM22" s="39" t="s">
        <v>187</v>
      </c>
      <c r="FN22" s="39">
        <v>8.5</v>
      </c>
      <c r="FO22" s="39" t="s">
        <v>100</v>
      </c>
      <c r="FP22" s="39" t="s">
        <v>188</v>
      </c>
      <c r="FQ22" s="39" t="s">
        <v>189</v>
      </c>
    </row>
    <row r="23" spans="1:173" x14ac:dyDescent="0.25">
      <c r="B23" s="86">
        <v>43004.863888888889</v>
      </c>
      <c r="C23" s="39" t="s">
        <v>193</v>
      </c>
      <c r="D23" s="39" t="s">
        <v>165</v>
      </c>
      <c r="E23" s="39" t="s">
        <v>103</v>
      </c>
      <c r="F23" s="39">
        <v>24563.1</v>
      </c>
      <c r="G23" s="40">
        <v>24692.3</v>
      </c>
      <c r="H23" s="39" t="s">
        <v>96</v>
      </c>
      <c r="I23" s="40">
        <v>3.1944444444444449E-2</v>
      </c>
      <c r="J23" s="39" t="s">
        <v>102</v>
      </c>
      <c r="K23" s="39">
        <v>-76.86</v>
      </c>
      <c r="L23" s="39" t="s">
        <v>98</v>
      </c>
      <c r="M23" s="39" t="s">
        <v>98</v>
      </c>
      <c r="N23" s="39" t="s">
        <v>112</v>
      </c>
      <c r="O23" s="39">
        <v>0</v>
      </c>
      <c r="P23" s="39">
        <v>101918</v>
      </c>
      <c r="Q23" s="39">
        <v>106136</v>
      </c>
      <c r="R23" s="39">
        <v>0</v>
      </c>
      <c r="S23" s="39">
        <v>0</v>
      </c>
      <c r="T23" s="39">
        <v>3946.33</v>
      </c>
      <c r="U23" s="39">
        <v>93480.7</v>
      </c>
      <c r="V23" s="39">
        <v>305482</v>
      </c>
      <c r="W23" s="39">
        <v>77659.3</v>
      </c>
      <c r="X23" s="39">
        <v>0</v>
      </c>
      <c r="Y23" s="39">
        <v>424.54500000000002</v>
      </c>
      <c r="Z23" s="39">
        <v>0</v>
      </c>
      <c r="AA23" s="39">
        <v>383566</v>
      </c>
      <c r="AB23" s="39">
        <v>84.031999999999996</v>
      </c>
      <c r="AC23" s="39">
        <v>0</v>
      </c>
      <c r="AD23" s="39">
        <v>0</v>
      </c>
      <c r="AE23" s="39">
        <v>0</v>
      </c>
      <c r="AF23" s="39">
        <v>0</v>
      </c>
      <c r="AG23" s="39">
        <v>0</v>
      </c>
      <c r="AH23" s="39">
        <v>0</v>
      </c>
      <c r="AI23" s="39">
        <v>84.031999999999996</v>
      </c>
      <c r="AJ23" s="39">
        <v>0</v>
      </c>
      <c r="AK23" s="39">
        <v>0</v>
      </c>
      <c r="AL23" s="39">
        <v>0</v>
      </c>
      <c r="AM23" s="39">
        <v>0</v>
      </c>
      <c r="AN23" s="39">
        <v>84.031999999999996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9">
        <v>0</v>
      </c>
      <c r="AU23" s="39">
        <v>0</v>
      </c>
      <c r="AV23" s="39">
        <v>0</v>
      </c>
      <c r="AW23" s="39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0.56089900000000004</v>
      </c>
      <c r="BC23" s="39">
        <v>137.07900000000001</v>
      </c>
      <c r="BD23" s="39">
        <v>100.236</v>
      </c>
      <c r="BE23" s="39">
        <v>0</v>
      </c>
      <c r="BF23" s="39">
        <v>0</v>
      </c>
      <c r="BG23" s="39">
        <v>3.5890200000000001</v>
      </c>
      <c r="BH23" s="39">
        <v>93.091899999999995</v>
      </c>
      <c r="BI23" s="39">
        <v>334.55700000000002</v>
      </c>
      <c r="BJ23" s="39">
        <v>77.584199999999996</v>
      </c>
      <c r="BK23" s="39">
        <v>0</v>
      </c>
      <c r="BL23" s="39">
        <v>0.42277900000000002</v>
      </c>
      <c r="BM23" s="39">
        <v>0</v>
      </c>
      <c r="BN23" s="39">
        <v>412.56400000000002</v>
      </c>
      <c r="BO23" s="39">
        <v>412.00299999999999</v>
      </c>
      <c r="BP23" s="39">
        <v>0.56089900000000004</v>
      </c>
      <c r="BQ23" s="39">
        <v>0</v>
      </c>
      <c r="BR23" s="39">
        <v>0</v>
      </c>
      <c r="BT23" s="39">
        <v>0</v>
      </c>
      <c r="BU23" s="39">
        <v>0</v>
      </c>
      <c r="BW23" s="39">
        <v>0</v>
      </c>
      <c r="BX23" s="39" t="s">
        <v>98</v>
      </c>
      <c r="BY23" s="39" t="s">
        <v>98</v>
      </c>
      <c r="BZ23" s="39" t="s">
        <v>192</v>
      </c>
      <c r="CA23" s="39">
        <v>1.6404099999999999</v>
      </c>
      <c r="CB23" s="39">
        <v>106057</v>
      </c>
      <c r="CC23" s="39">
        <v>19443.099999999999</v>
      </c>
      <c r="CD23" s="39">
        <v>0</v>
      </c>
      <c r="CE23" s="39">
        <v>532.70799999999997</v>
      </c>
      <c r="CF23" s="39">
        <v>0</v>
      </c>
      <c r="CG23" s="39">
        <v>93480.7</v>
      </c>
      <c r="CH23" s="39">
        <v>219515</v>
      </c>
      <c r="CI23" s="39">
        <v>77659.3</v>
      </c>
      <c r="CJ23" s="39">
        <v>0</v>
      </c>
      <c r="CK23" s="39">
        <v>424.54500000000002</v>
      </c>
      <c r="CL23" s="39">
        <v>0</v>
      </c>
      <c r="CM23" s="39">
        <v>297599</v>
      </c>
      <c r="CN23" s="39">
        <v>286.57499999999999</v>
      </c>
      <c r="CO23" s="39">
        <v>0</v>
      </c>
      <c r="CP23" s="39">
        <v>0</v>
      </c>
      <c r="CQ23" s="39">
        <v>0</v>
      </c>
      <c r="CR23" s="39">
        <v>0</v>
      </c>
      <c r="CS23" s="39">
        <v>554.36199999999997</v>
      </c>
      <c r="CT23" s="39">
        <v>0</v>
      </c>
      <c r="CU23" s="39">
        <v>840.93700000000001</v>
      </c>
      <c r="CV23" s="39">
        <v>0</v>
      </c>
      <c r="CW23" s="39">
        <v>0</v>
      </c>
      <c r="CX23" s="39">
        <v>0</v>
      </c>
      <c r="CY23" s="39">
        <v>0</v>
      </c>
      <c r="CZ23" s="39">
        <v>840.93700000000001</v>
      </c>
      <c r="DA23" s="39">
        <v>0</v>
      </c>
      <c r="DB23" s="39">
        <v>0</v>
      </c>
      <c r="DC23" s="39">
        <v>0</v>
      </c>
      <c r="DD23" s="39">
        <v>0</v>
      </c>
      <c r="DE23" s="39">
        <v>0</v>
      </c>
      <c r="DF23" s="39">
        <v>0</v>
      </c>
      <c r="DG23" s="39">
        <v>0</v>
      </c>
      <c r="DH23" s="39">
        <v>0</v>
      </c>
      <c r="DI23" s="39">
        <v>0</v>
      </c>
      <c r="DJ23" s="39">
        <v>0</v>
      </c>
      <c r="DK23" s="39">
        <v>0</v>
      </c>
      <c r="DL23" s="39">
        <v>0</v>
      </c>
      <c r="DM23" s="39">
        <v>0</v>
      </c>
      <c r="DN23" s="39">
        <v>2.02861</v>
      </c>
      <c r="DO23" s="39">
        <v>138.499</v>
      </c>
      <c r="DP23" s="39">
        <v>20.4331</v>
      </c>
      <c r="DQ23" s="39">
        <v>0</v>
      </c>
      <c r="DR23" s="39">
        <v>0.37529099999999999</v>
      </c>
      <c r="DS23" s="39">
        <v>3.2723100000000001</v>
      </c>
      <c r="DT23" s="39">
        <v>93.091899999999995</v>
      </c>
      <c r="DU23" s="39">
        <v>257.7</v>
      </c>
      <c r="DV23" s="39">
        <v>77.584199999999996</v>
      </c>
      <c r="DW23" s="39">
        <v>0</v>
      </c>
      <c r="DX23" s="39">
        <v>0.42277900000000002</v>
      </c>
      <c r="DY23" s="39">
        <v>0</v>
      </c>
      <c r="DZ23" s="39">
        <v>335.70699999999999</v>
      </c>
      <c r="EA23" s="39">
        <v>330.40699999999998</v>
      </c>
      <c r="EB23" s="39">
        <v>5.2997699999999996</v>
      </c>
      <c r="EC23" s="39">
        <v>0</v>
      </c>
      <c r="ED23" s="39">
        <v>0</v>
      </c>
      <c r="EF23" s="39">
        <v>0</v>
      </c>
      <c r="EG23" s="39">
        <v>0</v>
      </c>
      <c r="EI23" s="39">
        <v>0</v>
      </c>
      <c r="FJ23" s="39" t="s">
        <v>185</v>
      </c>
      <c r="FK23" s="39" t="s">
        <v>186</v>
      </c>
      <c r="FL23" s="39" t="s">
        <v>99</v>
      </c>
      <c r="FM23" s="39" t="s">
        <v>187</v>
      </c>
      <c r="FN23" s="39">
        <v>8.5</v>
      </c>
      <c r="FO23" s="39" t="s">
        <v>100</v>
      </c>
      <c r="FP23" s="39" t="s">
        <v>188</v>
      </c>
      <c r="FQ23" s="39" t="s">
        <v>189</v>
      </c>
    </row>
    <row r="24" spans="1:173" x14ac:dyDescent="0.25">
      <c r="A24" s="2"/>
      <c r="B24" s="86">
        <v>43004.864583333336</v>
      </c>
      <c r="C24" s="39" t="s">
        <v>130</v>
      </c>
      <c r="D24" s="39" t="s">
        <v>166</v>
      </c>
      <c r="E24" s="39" t="s">
        <v>103</v>
      </c>
      <c r="F24" s="39">
        <v>24563.1</v>
      </c>
      <c r="G24" s="40">
        <v>24692.3</v>
      </c>
      <c r="H24" s="39" t="s">
        <v>96</v>
      </c>
      <c r="I24" s="40">
        <v>3.1944444444444449E-2</v>
      </c>
      <c r="J24" s="39" t="s">
        <v>102</v>
      </c>
      <c r="K24" s="39">
        <v>-78.08</v>
      </c>
      <c r="L24" s="39" t="s">
        <v>98</v>
      </c>
      <c r="M24" s="39" t="s">
        <v>98</v>
      </c>
      <c r="N24" s="39" t="s">
        <v>110</v>
      </c>
      <c r="O24" s="39">
        <v>0</v>
      </c>
      <c r="P24" s="39">
        <v>103423</v>
      </c>
      <c r="Q24" s="39">
        <v>105858</v>
      </c>
      <c r="R24" s="39">
        <v>0</v>
      </c>
      <c r="S24" s="39">
        <v>0</v>
      </c>
      <c r="T24" s="39">
        <v>0</v>
      </c>
      <c r="U24" s="39">
        <v>93480.7</v>
      </c>
      <c r="V24" s="39">
        <v>302762</v>
      </c>
      <c r="W24" s="39">
        <v>77659.3</v>
      </c>
      <c r="X24" s="39">
        <v>0</v>
      </c>
      <c r="Y24" s="39">
        <v>424.54500000000002</v>
      </c>
      <c r="Z24" s="39">
        <v>0</v>
      </c>
      <c r="AA24" s="39">
        <v>380846</v>
      </c>
      <c r="AB24" s="39">
        <v>64.700500000000005</v>
      </c>
      <c r="AC24" s="39">
        <v>0</v>
      </c>
      <c r="AD24" s="39">
        <v>0</v>
      </c>
      <c r="AE24" s="39">
        <v>0</v>
      </c>
      <c r="AF24" s="39">
        <v>0</v>
      </c>
      <c r="AG24" s="39">
        <v>605.32899999999995</v>
      </c>
      <c r="AH24" s="39">
        <v>0</v>
      </c>
      <c r="AI24" s="39">
        <v>670.029</v>
      </c>
      <c r="AJ24" s="39">
        <v>0</v>
      </c>
      <c r="AK24" s="39">
        <v>0</v>
      </c>
      <c r="AL24" s="39">
        <v>0</v>
      </c>
      <c r="AM24" s="39">
        <v>0</v>
      </c>
      <c r="AN24" s="39">
        <v>670.029</v>
      </c>
      <c r="AO24" s="39">
        <v>0</v>
      </c>
      <c r="AP24" s="39">
        <v>0</v>
      </c>
      <c r="AQ24" s="39">
        <v>0</v>
      </c>
      <c r="AR24" s="39">
        <v>0</v>
      </c>
      <c r="AS24" s="39">
        <v>0</v>
      </c>
      <c r="AT24" s="39">
        <v>0</v>
      </c>
      <c r="AU24" s="39">
        <v>0</v>
      </c>
      <c r="AV24" s="39">
        <v>0</v>
      </c>
      <c r="AW24" s="39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0.42212300000000003</v>
      </c>
      <c r="BC24" s="39">
        <v>138.774</v>
      </c>
      <c r="BD24" s="39">
        <v>99.984200000000001</v>
      </c>
      <c r="BE24" s="39">
        <v>0</v>
      </c>
      <c r="BF24" s="39">
        <v>0</v>
      </c>
      <c r="BG24" s="39">
        <v>3.5689500000000001</v>
      </c>
      <c r="BH24" s="39">
        <v>93.091899999999995</v>
      </c>
      <c r="BI24" s="39">
        <v>335.84100000000001</v>
      </c>
      <c r="BJ24" s="39">
        <v>77.584199999999996</v>
      </c>
      <c r="BK24" s="39">
        <v>0</v>
      </c>
      <c r="BL24" s="39">
        <v>0.42277900000000002</v>
      </c>
      <c r="BM24" s="39">
        <v>0</v>
      </c>
      <c r="BN24" s="39">
        <v>413.84800000000001</v>
      </c>
      <c r="BO24" s="39">
        <v>409.85700000000003</v>
      </c>
      <c r="BP24" s="39">
        <v>3.9910800000000002</v>
      </c>
      <c r="BQ24" s="39">
        <v>0</v>
      </c>
      <c r="BR24" s="39">
        <v>0</v>
      </c>
      <c r="BT24" s="39">
        <v>0</v>
      </c>
      <c r="BU24" s="39">
        <v>0</v>
      </c>
      <c r="BW24" s="39">
        <v>0</v>
      </c>
      <c r="BX24" s="39" t="s">
        <v>98</v>
      </c>
      <c r="BY24" s="39" t="s">
        <v>98</v>
      </c>
      <c r="BZ24" s="39" t="s">
        <v>192</v>
      </c>
      <c r="CA24" s="39">
        <v>1.6404099999999999</v>
      </c>
      <c r="CB24" s="39">
        <v>106057</v>
      </c>
      <c r="CC24" s="39">
        <v>19443.099999999999</v>
      </c>
      <c r="CD24" s="39">
        <v>0</v>
      </c>
      <c r="CE24" s="39">
        <v>532.70799999999997</v>
      </c>
      <c r="CF24" s="39">
        <v>0</v>
      </c>
      <c r="CG24" s="39">
        <v>93480.7</v>
      </c>
      <c r="CH24" s="39">
        <v>219515</v>
      </c>
      <c r="CI24" s="39">
        <v>77659.3</v>
      </c>
      <c r="CJ24" s="39">
        <v>0</v>
      </c>
      <c r="CK24" s="39">
        <v>424.54500000000002</v>
      </c>
      <c r="CL24" s="39">
        <v>0</v>
      </c>
      <c r="CM24" s="39">
        <v>297599</v>
      </c>
      <c r="CN24" s="39">
        <v>286.57499999999999</v>
      </c>
      <c r="CO24" s="39">
        <v>0</v>
      </c>
      <c r="CP24" s="39">
        <v>0</v>
      </c>
      <c r="CQ24" s="39">
        <v>0</v>
      </c>
      <c r="CR24" s="39">
        <v>0</v>
      </c>
      <c r="CS24" s="39">
        <v>562.21299999999997</v>
      </c>
      <c r="CT24" s="39">
        <v>0</v>
      </c>
      <c r="CU24" s="39">
        <v>848.78700000000003</v>
      </c>
      <c r="CV24" s="39">
        <v>0</v>
      </c>
      <c r="CW24" s="39">
        <v>0</v>
      </c>
      <c r="CX24" s="39">
        <v>0</v>
      </c>
      <c r="CY24" s="39">
        <v>0</v>
      </c>
      <c r="CZ24" s="39">
        <v>848.78700000000003</v>
      </c>
      <c r="DA24" s="39">
        <v>0</v>
      </c>
      <c r="DB24" s="39">
        <v>0</v>
      </c>
      <c r="DC24" s="39">
        <v>0</v>
      </c>
      <c r="DD24" s="39">
        <v>0</v>
      </c>
      <c r="DE24" s="39">
        <v>0</v>
      </c>
      <c r="DF24" s="39">
        <v>0</v>
      </c>
      <c r="DG24" s="39">
        <v>0</v>
      </c>
      <c r="DH24" s="39">
        <v>0</v>
      </c>
      <c r="DI24" s="39">
        <v>0</v>
      </c>
      <c r="DJ24" s="39">
        <v>0</v>
      </c>
      <c r="DK24" s="39">
        <v>0</v>
      </c>
      <c r="DL24" s="39">
        <v>0</v>
      </c>
      <c r="DM24" s="39">
        <v>0</v>
      </c>
      <c r="DN24" s="39">
        <v>2.02861</v>
      </c>
      <c r="DO24" s="39">
        <v>138.499</v>
      </c>
      <c r="DP24" s="39">
        <v>20.4331</v>
      </c>
      <c r="DQ24" s="39">
        <v>0</v>
      </c>
      <c r="DR24" s="39">
        <v>0.37529099999999999</v>
      </c>
      <c r="DS24" s="39">
        <v>3.3182800000000001</v>
      </c>
      <c r="DT24" s="39">
        <v>93.091899999999995</v>
      </c>
      <c r="DU24" s="39">
        <v>257.74599999999998</v>
      </c>
      <c r="DV24" s="39">
        <v>77.584199999999996</v>
      </c>
      <c r="DW24" s="39">
        <v>0</v>
      </c>
      <c r="DX24" s="39">
        <v>0.42277900000000002</v>
      </c>
      <c r="DY24" s="39">
        <v>0</v>
      </c>
      <c r="DZ24" s="39">
        <v>335.75299999999999</v>
      </c>
      <c r="EA24" s="39">
        <v>330.40699999999998</v>
      </c>
      <c r="EB24" s="39">
        <v>5.3457400000000002</v>
      </c>
      <c r="EC24" s="39">
        <v>0</v>
      </c>
      <c r="ED24" s="39">
        <v>0</v>
      </c>
      <c r="EF24" s="39">
        <v>0</v>
      </c>
      <c r="EG24" s="39">
        <v>0</v>
      </c>
      <c r="EI24" s="39">
        <v>0</v>
      </c>
      <c r="FJ24" s="39" t="s">
        <v>185</v>
      </c>
      <c r="FK24" s="39" t="s">
        <v>186</v>
      </c>
      <c r="FL24" s="39" t="s">
        <v>99</v>
      </c>
      <c r="FM24" s="39" t="s">
        <v>187</v>
      </c>
      <c r="FN24" s="39">
        <v>8.5</v>
      </c>
      <c r="FO24" s="39" t="s">
        <v>100</v>
      </c>
      <c r="FP24" s="39" t="s">
        <v>188</v>
      </c>
      <c r="FQ24" s="39" t="s">
        <v>189</v>
      </c>
    </row>
    <row r="25" spans="1:173" x14ac:dyDescent="0.25">
      <c r="B25" s="86">
        <v>43004.864583333336</v>
      </c>
      <c r="C25" s="39" t="s">
        <v>131</v>
      </c>
      <c r="D25" s="39" t="s">
        <v>167</v>
      </c>
      <c r="E25" s="39" t="s">
        <v>103</v>
      </c>
      <c r="F25" s="39">
        <v>24563.1</v>
      </c>
      <c r="G25" s="40">
        <v>24692.3</v>
      </c>
      <c r="H25" s="39" t="s">
        <v>96</v>
      </c>
      <c r="I25" s="40">
        <v>3.1944444444444449E-2</v>
      </c>
      <c r="J25" s="39" t="s">
        <v>102</v>
      </c>
      <c r="K25" s="39">
        <v>-76.83</v>
      </c>
      <c r="L25" s="39" t="s">
        <v>98</v>
      </c>
      <c r="M25" s="39" t="s">
        <v>98</v>
      </c>
      <c r="N25" s="39" t="s">
        <v>110</v>
      </c>
      <c r="O25" s="39">
        <v>0</v>
      </c>
      <c r="P25" s="39">
        <v>103423</v>
      </c>
      <c r="Q25" s="39">
        <v>105858</v>
      </c>
      <c r="R25" s="39">
        <v>0</v>
      </c>
      <c r="S25" s="39">
        <v>0</v>
      </c>
      <c r="T25" s="39">
        <v>0</v>
      </c>
      <c r="U25" s="39">
        <v>93480.7</v>
      </c>
      <c r="V25" s="39">
        <v>302762</v>
      </c>
      <c r="W25" s="39">
        <v>77659.3</v>
      </c>
      <c r="X25" s="39">
        <v>0</v>
      </c>
      <c r="Y25" s="39">
        <v>424.54500000000002</v>
      </c>
      <c r="Z25" s="39">
        <v>0</v>
      </c>
      <c r="AA25" s="39">
        <v>380846</v>
      </c>
      <c r="AB25" s="39">
        <v>64.700500000000005</v>
      </c>
      <c r="AC25" s="39">
        <v>0</v>
      </c>
      <c r="AD25" s="39">
        <v>0</v>
      </c>
      <c r="AE25" s="39">
        <v>0</v>
      </c>
      <c r="AF25" s="39">
        <v>0</v>
      </c>
      <c r="AG25" s="39">
        <v>451.01299999999998</v>
      </c>
      <c r="AH25" s="39">
        <v>0</v>
      </c>
      <c r="AI25" s="39">
        <v>515.71400000000006</v>
      </c>
      <c r="AJ25" s="39">
        <v>0</v>
      </c>
      <c r="AK25" s="39">
        <v>0</v>
      </c>
      <c r="AL25" s="39">
        <v>0</v>
      </c>
      <c r="AM25" s="39">
        <v>0</v>
      </c>
      <c r="AN25" s="39">
        <v>515.71400000000006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0.42212300000000003</v>
      </c>
      <c r="BC25" s="39">
        <v>138.774</v>
      </c>
      <c r="BD25" s="39">
        <v>99.984200000000001</v>
      </c>
      <c r="BE25" s="39">
        <v>0</v>
      </c>
      <c r="BF25" s="39">
        <v>0</v>
      </c>
      <c r="BG25" s="39">
        <v>2.6651199999999999</v>
      </c>
      <c r="BH25" s="39">
        <v>93.091899999999995</v>
      </c>
      <c r="BI25" s="39">
        <v>334.93700000000001</v>
      </c>
      <c r="BJ25" s="39">
        <v>77.584199999999996</v>
      </c>
      <c r="BK25" s="39">
        <v>0</v>
      </c>
      <c r="BL25" s="39">
        <v>0.42277900000000002</v>
      </c>
      <c r="BM25" s="39">
        <v>0</v>
      </c>
      <c r="BN25" s="39">
        <v>412.94400000000002</v>
      </c>
      <c r="BO25" s="39">
        <v>409.85700000000003</v>
      </c>
      <c r="BP25" s="39">
        <v>3.08724</v>
      </c>
      <c r="BQ25" s="39">
        <v>0</v>
      </c>
      <c r="BR25" s="39">
        <v>0</v>
      </c>
      <c r="BT25" s="39">
        <v>0</v>
      </c>
      <c r="BU25" s="39">
        <v>0</v>
      </c>
      <c r="BW25" s="39">
        <v>0</v>
      </c>
      <c r="BX25" s="39" t="s">
        <v>98</v>
      </c>
      <c r="BY25" s="39" t="s">
        <v>98</v>
      </c>
      <c r="BZ25" s="39" t="s">
        <v>192</v>
      </c>
      <c r="CA25" s="39">
        <v>1.6404099999999999</v>
      </c>
      <c r="CB25" s="39">
        <v>106057</v>
      </c>
      <c r="CC25" s="39">
        <v>19443.099999999999</v>
      </c>
      <c r="CD25" s="39">
        <v>0</v>
      </c>
      <c r="CE25" s="39">
        <v>532.70799999999997</v>
      </c>
      <c r="CF25" s="39">
        <v>0</v>
      </c>
      <c r="CG25" s="39">
        <v>93480.7</v>
      </c>
      <c r="CH25" s="39">
        <v>219515</v>
      </c>
      <c r="CI25" s="39">
        <v>77659.3</v>
      </c>
      <c r="CJ25" s="39">
        <v>0</v>
      </c>
      <c r="CK25" s="39">
        <v>424.54500000000002</v>
      </c>
      <c r="CL25" s="39">
        <v>0</v>
      </c>
      <c r="CM25" s="39">
        <v>297599</v>
      </c>
      <c r="CN25" s="39">
        <v>286.57499999999999</v>
      </c>
      <c r="CO25" s="39">
        <v>0</v>
      </c>
      <c r="CP25" s="39">
        <v>0</v>
      </c>
      <c r="CQ25" s="39">
        <v>0</v>
      </c>
      <c r="CR25" s="39">
        <v>0</v>
      </c>
      <c r="CS25" s="39">
        <v>622.58799999999997</v>
      </c>
      <c r="CT25" s="39">
        <v>0</v>
      </c>
      <c r="CU25" s="39">
        <v>909.16300000000001</v>
      </c>
      <c r="CV25" s="39">
        <v>0</v>
      </c>
      <c r="CW25" s="39">
        <v>0</v>
      </c>
      <c r="CX25" s="39">
        <v>0</v>
      </c>
      <c r="CY25" s="39">
        <v>0</v>
      </c>
      <c r="CZ25" s="39">
        <v>909.16300000000001</v>
      </c>
      <c r="DA25" s="39">
        <v>0</v>
      </c>
      <c r="DB25" s="39">
        <v>0</v>
      </c>
      <c r="DC25" s="39">
        <v>0</v>
      </c>
      <c r="DD25" s="39">
        <v>0</v>
      </c>
      <c r="DE25" s="39">
        <v>0</v>
      </c>
      <c r="DF25" s="39">
        <v>0</v>
      </c>
      <c r="DG25" s="39">
        <v>0</v>
      </c>
      <c r="DH25" s="39">
        <v>0</v>
      </c>
      <c r="DI25" s="39">
        <v>0</v>
      </c>
      <c r="DJ25" s="39">
        <v>0</v>
      </c>
      <c r="DK25" s="39">
        <v>0</v>
      </c>
      <c r="DL25" s="39">
        <v>0</v>
      </c>
      <c r="DM25" s="39">
        <v>0</v>
      </c>
      <c r="DN25" s="39">
        <v>2.02861</v>
      </c>
      <c r="DO25" s="39">
        <v>138.499</v>
      </c>
      <c r="DP25" s="39">
        <v>20.4331</v>
      </c>
      <c r="DQ25" s="39">
        <v>0</v>
      </c>
      <c r="DR25" s="39">
        <v>0.37529099999999999</v>
      </c>
      <c r="DS25" s="39">
        <v>3.6715900000000001</v>
      </c>
      <c r="DT25" s="39">
        <v>93.091899999999995</v>
      </c>
      <c r="DU25" s="39">
        <v>258.09899999999999</v>
      </c>
      <c r="DV25" s="39">
        <v>77.584199999999996</v>
      </c>
      <c r="DW25" s="39">
        <v>0</v>
      </c>
      <c r="DX25" s="39">
        <v>0.42277900000000002</v>
      </c>
      <c r="DY25" s="39">
        <v>0</v>
      </c>
      <c r="DZ25" s="39">
        <v>336.10599999999999</v>
      </c>
      <c r="EA25" s="39">
        <v>330.40699999999998</v>
      </c>
      <c r="EB25" s="39">
        <v>5.6990499999999997</v>
      </c>
      <c r="EC25" s="39">
        <v>0</v>
      </c>
      <c r="ED25" s="39">
        <v>0</v>
      </c>
      <c r="EF25" s="39">
        <v>0</v>
      </c>
      <c r="EG25" s="39">
        <v>0</v>
      </c>
      <c r="EI25" s="39">
        <v>0</v>
      </c>
      <c r="FJ25" s="39" t="s">
        <v>185</v>
      </c>
      <c r="FK25" s="39" t="s">
        <v>186</v>
      </c>
      <c r="FL25" s="39" t="s">
        <v>99</v>
      </c>
      <c r="FM25" s="39" t="s">
        <v>187</v>
      </c>
      <c r="FN25" s="39">
        <v>8.5</v>
      </c>
      <c r="FO25" s="39" t="s">
        <v>100</v>
      </c>
      <c r="FP25" s="39" t="s">
        <v>188</v>
      </c>
      <c r="FQ25" s="39" t="s">
        <v>189</v>
      </c>
    </row>
    <row r="26" spans="1:173" x14ac:dyDescent="0.25">
      <c r="B26" s="86">
        <v>43004.865277777775</v>
      </c>
      <c r="C26" s="39" t="s">
        <v>132</v>
      </c>
      <c r="D26" s="39" t="s">
        <v>168</v>
      </c>
      <c r="E26" s="39" t="s">
        <v>103</v>
      </c>
      <c r="F26" s="39">
        <v>24563.1</v>
      </c>
      <c r="G26" s="40">
        <v>24692.3</v>
      </c>
      <c r="H26" s="39" t="s">
        <v>96</v>
      </c>
      <c r="I26" s="40">
        <v>3.1944444444444449E-2</v>
      </c>
      <c r="J26" s="39" t="s">
        <v>102</v>
      </c>
      <c r="K26" s="39">
        <v>-85.18</v>
      </c>
      <c r="L26" s="39" t="s">
        <v>98</v>
      </c>
      <c r="M26" s="39" t="s">
        <v>98</v>
      </c>
      <c r="N26" s="39" t="s">
        <v>110</v>
      </c>
      <c r="O26" s="39">
        <v>0</v>
      </c>
      <c r="P26" s="39">
        <v>103423</v>
      </c>
      <c r="Q26" s="39">
        <v>105858</v>
      </c>
      <c r="R26" s="39">
        <v>0</v>
      </c>
      <c r="S26" s="39">
        <v>0</v>
      </c>
      <c r="T26" s="39">
        <v>11772.7</v>
      </c>
      <c r="U26" s="39">
        <v>93480.7</v>
      </c>
      <c r="V26" s="39">
        <v>314535</v>
      </c>
      <c r="W26" s="39">
        <v>77659.3</v>
      </c>
      <c r="X26" s="39">
        <v>0</v>
      </c>
      <c r="Y26" s="39">
        <v>424.54500000000002</v>
      </c>
      <c r="Z26" s="39">
        <v>0</v>
      </c>
      <c r="AA26" s="39">
        <v>392618</v>
      </c>
      <c r="AB26" s="39">
        <v>64.700500000000005</v>
      </c>
      <c r="AC26" s="39">
        <v>0</v>
      </c>
      <c r="AD26" s="39">
        <v>0</v>
      </c>
      <c r="AE26" s="39">
        <v>0</v>
      </c>
      <c r="AF26" s="39">
        <v>0</v>
      </c>
      <c r="AG26" s="39">
        <v>0</v>
      </c>
      <c r="AH26" s="39">
        <v>0</v>
      </c>
      <c r="AI26" s="39">
        <v>64.700500000000005</v>
      </c>
      <c r="AJ26" s="39">
        <v>0</v>
      </c>
      <c r="AK26" s="39">
        <v>0</v>
      </c>
      <c r="AL26" s="39">
        <v>0</v>
      </c>
      <c r="AM26" s="39">
        <v>0</v>
      </c>
      <c r="AN26" s="39">
        <v>64.700500000000005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9">
        <v>0</v>
      </c>
      <c r="AU26" s="39">
        <v>0</v>
      </c>
      <c r="AV26" s="39">
        <v>0</v>
      </c>
      <c r="AW26" s="39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0.42212300000000003</v>
      </c>
      <c r="BC26" s="39">
        <v>138.774</v>
      </c>
      <c r="BD26" s="39">
        <v>99.984200000000001</v>
      </c>
      <c r="BE26" s="39">
        <v>0</v>
      </c>
      <c r="BF26" s="39">
        <v>0</v>
      </c>
      <c r="BG26" s="39">
        <v>11.091200000000001</v>
      </c>
      <c r="BH26" s="39">
        <v>93.091899999999995</v>
      </c>
      <c r="BI26" s="39">
        <v>343.363</v>
      </c>
      <c r="BJ26" s="39">
        <v>77.584199999999996</v>
      </c>
      <c r="BK26" s="39">
        <v>0</v>
      </c>
      <c r="BL26" s="39">
        <v>0.42277900000000002</v>
      </c>
      <c r="BM26" s="39">
        <v>0</v>
      </c>
      <c r="BN26" s="39">
        <v>421.37</v>
      </c>
      <c r="BO26" s="39">
        <v>420.94799999999998</v>
      </c>
      <c r="BP26" s="39">
        <v>0.42212300000000003</v>
      </c>
      <c r="BQ26" s="39">
        <v>0</v>
      </c>
      <c r="BR26" s="39">
        <v>0</v>
      </c>
      <c r="BT26" s="39">
        <v>0</v>
      </c>
      <c r="BU26" s="39">
        <v>0</v>
      </c>
      <c r="BW26" s="39">
        <v>0</v>
      </c>
      <c r="BX26" s="39" t="s">
        <v>98</v>
      </c>
      <c r="BY26" s="39" t="s">
        <v>98</v>
      </c>
      <c r="BZ26" s="39" t="s">
        <v>192</v>
      </c>
      <c r="CA26" s="39">
        <v>1.6404099999999999</v>
      </c>
      <c r="CB26" s="39">
        <v>106057</v>
      </c>
      <c r="CC26" s="39">
        <v>19443.099999999999</v>
      </c>
      <c r="CD26" s="39">
        <v>0</v>
      </c>
      <c r="CE26" s="39">
        <v>532.70799999999997</v>
      </c>
      <c r="CF26" s="39">
        <v>0</v>
      </c>
      <c r="CG26" s="39">
        <v>93480.7</v>
      </c>
      <c r="CH26" s="39">
        <v>219515</v>
      </c>
      <c r="CI26" s="39">
        <v>77659.3</v>
      </c>
      <c r="CJ26" s="39">
        <v>0</v>
      </c>
      <c r="CK26" s="39">
        <v>424.54500000000002</v>
      </c>
      <c r="CL26" s="39">
        <v>0</v>
      </c>
      <c r="CM26" s="39">
        <v>297599</v>
      </c>
      <c r="CN26" s="39">
        <v>286.57499999999999</v>
      </c>
      <c r="CO26" s="39">
        <v>0</v>
      </c>
      <c r="CP26" s="39">
        <v>0</v>
      </c>
      <c r="CQ26" s="39">
        <v>0</v>
      </c>
      <c r="CR26" s="39">
        <v>0</v>
      </c>
      <c r="CS26" s="39">
        <v>634.86199999999997</v>
      </c>
      <c r="CT26" s="39">
        <v>0</v>
      </c>
      <c r="CU26" s="39">
        <v>921.43600000000004</v>
      </c>
      <c r="CV26" s="39">
        <v>0</v>
      </c>
      <c r="CW26" s="39">
        <v>0</v>
      </c>
      <c r="CX26" s="39">
        <v>0</v>
      </c>
      <c r="CY26" s="39">
        <v>0</v>
      </c>
      <c r="CZ26" s="39">
        <v>921.43600000000004</v>
      </c>
      <c r="DA26" s="39">
        <v>0</v>
      </c>
      <c r="DB26" s="39">
        <v>0</v>
      </c>
      <c r="DC26" s="39">
        <v>0</v>
      </c>
      <c r="DD26" s="39">
        <v>0</v>
      </c>
      <c r="DE26" s="39">
        <v>0</v>
      </c>
      <c r="DF26" s="39">
        <v>0</v>
      </c>
      <c r="DG26" s="39">
        <v>0</v>
      </c>
      <c r="DH26" s="39">
        <v>0</v>
      </c>
      <c r="DI26" s="39">
        <v>0</v>
      </c>
      <c r="DJ26" s="39">
        <v>0</v>
      </c>
      <c r="DK26" s="39">
        <v>0</v>
      </c>
      <c r="DL26" s="39">
        <v>0</v>
      </c>
      <c r="DM26" s="39">
        <v>0</v>
      </c>
      <c r="DN26" s="39">
        <v>2.02861</v>
      </c>
      <c r="DO26" s="39">
        <v>138.499</v>
      </c>
      <c r="DP26" s="39">
        <v>20.4331</v>
      </c>
      <c r="DQ26" s="39">
        <v>0</v>
      </c>
      <c r="DR26" s="39">
        <v>0.37529099999999999</v>
      </c>
      <c r="DS26" s="39">
        <v>3.74343</v>
      </c>
      <c r="DT26" s="39">
        <v>93.091899999999995</v>
      </c>
      <c r="DU26" s="39">
        <v>258.17099999999999</v>
      </c>
      <c r="DV26" s="39">
        <v>77.584199999999996</v>
      </c>
      <c r="DW26" s="39">
        <v>0</v>
      </c>
      <c r="DX26" s="39">
        <v>0.42277900000000002</v>
      </c>
      <c r="DY26" s="39">
        <v>0</v>
      </c>
      <c r="DZ26" s="39">
        <v>336.178</v>
      </c>
      <c r="EA26" s="39">
        <v>330.40699999999998</v>
      </c>
      <c r="EB26" s="39">
        <v>5.77088</v>
      </c>
      <c r="EC26" s="39">
        <v>0</v>
      </c>
      <c r="ED26" s="39">
        <v>0</v>
      </c>
      <c r="EF26" s="39">
        <v>0</v>
      </c>
      <c r="EG26" s="39">
        <v>0</v>
      </c>
      <c r="EI26" s="39">
        <v>0</v>
      </c>
      <c r="FJ26" s="39" t="s">
        <v>185</v>
      </c>
      <c r="FK26" s="39" t="s">
        <v>186</v>
      </c>
      <c r="FL26" s="39" t="s">
        <v>99</v>
      </c>
      <c r="FM26" s="39" t="s">
        <v>187</v>
      </c>
      <c r="FN26" s="39">
        <v>8.5</v>
      </c>
      <c r="FO26" s="39" t="s">
        <v>100</v>
      </c>
      <c r="FP26" s="39" t="s">
        <v>188</v>
      </c>
      <c r="FQ26" s="39" t="s">
        <v>189</v>
      </c>
    </row>
    <row r="27" spans="1:173" x14ac:dyDescent="0.25">
      <c r="B27" s="86">
        <v>43004.865972222222</v>
      </c>
      <c r="C27" s="39" t="s">
        <v>133</v>
      </c>
      <c r="D27" s="39" t="s">
        <v>169</v>
      </c>
      <c r="E27" s="39" t="s">
        <v>103</v>
      </c>
      <c r="F27" s="39">
        <v>24563.1</v>
      </c>
      <c r="G27" s="40">
        <v>24692.3</v>
      </c>
      <c r="H27" s="39" t="s">
        <v>96</v>
      </c>
      <c r="I27" s="40">
        <v>3.1944444444444449E-2</v>
      </c>
      <c r="J27" s="39" t="s">
        <v>102</v>
      </c>
      <c r="K27" s="39">
        <v>-85.67</v>
      </c>
      <c r="L27" s="39" t="s">
        <v>98</v>
      </c>
      <c r="M27" s="39" t="s">
        <v>98</v>
      </c>
      <c r="N27" s="39" t="s">
        <v>110</v>
      </c>
      <c r="O27" s="39">
        <v>0</v>
      </c>
      <c r="P27" s="39">
        <v>103423</v>
      </c>
      <c r="Q27" s="39">
        <v>105858</v>
      </c>
      <c r="R27" s="39">
        <v>0</v>
      </c>
      <c r="S27" s="39">
        <v>0</v>
      </c>
      <c r="T27" s="39">
        <v>12211.7</v>
      </c>
      <c r="U27" s="39">
        <v>93480.7</v>
      </c>
      <c r="V27" s="39">
        <v>314974</v>
      </c>
      <c r="W27" s="39">
        <v>77659.3</v>
      </c>
      <c r="X27" s="39">
        <v>0</v>
      </c>
      <c r="Y27" s="39">
        <v>424.54500000000002</v>
      </c>
      <c r="Z27" s="39">
        <v>0</v>
      </c>
      <c r="AA27" s="39">
        <v>393057</v>
      </c>
      <c r="AB27" s="39">
        <v>64.700500000000005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64.700500000000005</v>
      </c>
      <c r="AJ27" s="39">
        <v>0</v>
      </c>
      <c r="AK27" s="39">
        <v>0</v>
      </c>
      <c r="AL27" s="39">
        <v>0</v>
      </c>
      <c r="AM27" s="39">
        <v>0</v>
      </c>
      <c r="AN27" s="39">
        <v>64.700500000000005</v>
      </c>
      <c r="AO27" s="39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39">
        <v>0</v>
      </c>
      <c r="AX27" s="39">
        <v>0</v>
      </c>
      <c r="AY27" s="39">
        <v>0</v>
      </c>
      <c r="AZ27" s="39">
        <v>0</v>
      </c>
      <c r="BA27" s="39">
        <v>0</v>
      </c>
      <c r="BB27" s="39">
        <v>0.42212300000000003</v>
      </c>
      <c r="BC27" s="39">
        <v>138.774</v>
      </c>
      <c r="BD27" s="39">
        <v>99.984200000000001</v>
      </c>
      <c r="BE27" s="39">
        <v>0</v>
      </c>
      <c r="BF27" s="39">
        <v>0</v>
      </c>
      <c r="BG27" s="39">
        <v>11.5124</v>
      </c>
      <c r="BH27" s="39">
        <v>93.091899999999995</v>
      </c>
      <c r="BI27" s="39">
        <v>343.78399999999999</v>
      </c>
      <c r="BJ27" s="39">
        <v>77.584199999999996</v>
      </c>
      <c r="BK27" s="39">
        <v>0</v>
      </c>
      <c r="BL27" s="39">
        <v>0.42277900000000002</v>
      </c>
      <c r="BM27" s="39">
        <v>0</v>
      </c>
      <c r="BN27" s="39">
        <v>421.791</v>
      </c>
      <c r="BO27" s="39">
        <v>421.36900000000003</v>
      </c>
      <c r="BP27" s="39">
        <v>0.42212300000000003</v>
      </c>
      <c r="BQ27" s="39">
        <v>0</v>
      </c>
      <c r="BR27" s="39">
        <v>0</v>
      </c>
      <c r="BT27" s="39">
        <v>0</v>
      </c>
      <c r="BU27" s="39">
        <v>0</v>
      </c>
      <c r="BW27" s="39">
        <v>0</v>
      </c>
      <c r="BX27" s="39" t="s">
        <v>98</v>
      </c>
      <c r="BY27" s="39" t="s">
        <v>98</v>
      </c>
      <c r="BZ27" s="39" t="s">
        <v>192</v>
      </c>
      <c r="CA27" s="39">
        <v>1.6404099999999999</v>
      </c>
      <c r="CB27" s="39">
        <v>106057</v>
      </c>
      <c r="CC27" s="39">
        <v>19443.099999999999</v>
      </c>
      <c r="CD27" s="39">
        <v>0</v>
      </c>
      <c r="CE27" s="39">
        <v>532.70799999999997</v>
      </c>
      <c r="CF27" s="39">
        <v>0</v>
      </c>
      <c r="CG27" s="39">
        <v>93480.7</v>
      </c>
      <c r="CH27" s="39">
        <v>219515</v>
      </c>
      <c r="CI27" s="39">
        <v>77659.3</v>
      </c>
      <c r="CJ27" s="39">
        <v>0</v>
      </c>
      <c r="CK27" s="39">
        <v>424.54500000000002</v>
      </c>
      <c r="CL27" s="39">
        <v>0</v>
      </c>
      <c r="CM27" s="39">
        <v>297599</v>
      </c>
      <c r="CN27" s="39">
        <v>286.57499999999999</v>
      </c>
      <c r="CO27" s="39">
        <v>0</v>
      </c>
      <c r="CP27" s="39">
        <v>0</v>
      </c>
      <c r="CQ27" s="39">
        <v>0</v>
      </c>
      <c r="CR27" s="39">
        <v>0</v>
      </c>
      <c r="CS27" s="39">
        <v>622.58799999999997</v>
      </c>
      <c r="CT27" s="39">
        <v>0</v>
      </c>
      <c r="CU27" s="39">
        <v>909.16300000000001</v>
      </c>
      <c r="CV27" s="39">
        <v>0</v>
      </c>
      <c r="CW27" s="39">
        <v>0</v>
      </c>
      <c r="CX27" s="39">
        <v>0</v>
      </c>
      <c r="CY27" s="39">
        <v>0</v>
      </c>
      <c r="CZ27" s="39">
        <v>909.16300000000001</v>
      </c>
      <c r="DA27" s="39">
        <v>0</v>
      </c>
      <c r="DB27" s="39">
        <v>0</v>
      </c>
      <c r="DC27" s="39">
        <v>0</v>
      </c>
      <c r="DD27" s="39">
        <v>0</v>
      </c>
      <c r="DE27" s="39">
        <v>0</v>
      </c>
      <c r="DF27" s="39">
        <v>0</v>
      </c>
      <c r="DG27" s="39">
        <v>0</v>
      </c>
      <c r="DH27" s="39">
        <v>0</v>
      </c>
      <c r="DI27" s="39">
        <v>0</v>
      </c>
      <c r="DJ27" s="39">
        <v>0</v>
      </c>
      <c r="DK27" s="39">
        <v>0</v>
      </c>
      <c r="DL27" s="39">
        <v>0</v>
      </c>
      <c r="DM27" s="39">
        <v>0</v>
      </c>
      <c r="DN27" s="39">
        <v>2.02861</v>
      </c>
      <c r="DO27" s="39">
        <v>138.499</v>
      </c>
      <c r="DP27" s="39">
        <v>20.4331</v>
      </c>
      <c r="DQ27" s="39">
        <v>0</v>
      </c>
      <c r="DR27" s="39">
        <v>0.37529099999999999</v>
      </c>
      <c r="DS27" s="39">
        <v>3.6715900000000001</v>
      </c>
      <c r="DT27" s="39">
        <v>93.091899999999995</v>
      </c>
      <c r="DU27" s="39">
        <v>258.09899999999999</v>
      </c>
      <c r="DV27" s="39">
        <v>77.584199999999996</v>
      </c>
      <c r="DW27" s="39">
        <v>0</v>
      </c>
      <c r="DX27" s="39">
        <v>0.42277900000000002</v>
      </c>
      <c r="DY27" s="39">
        <v>0</v>
      </c>
      <c r="DZ27" s="39">
        <v>336.10599999999999</v>
      </c>
      <c r="EA27" s="39">
        <v>330.40699999999998</v>
      </c>
      <c r="EB27" s="39">
        <v>5.6990499999999997</v>
      </c>
      <c r="EC27" s="39">
        <v>0</v>
      </c>
      <c r="ED27" s="39">
        <v>0</v>
      </c>
      <c r="EF27" s="39">
        <v>0</v>
      </c>
      <c r="EG27" s="39">
        <v>0</v>
      </c>
      <c r="EI27" s="39">
        <v>0</v>
      </c>
      <c r="FJ27" s="39" t="s">
        <v>185</v>
      </c>
      <c r="FK27" s="39" t="s">
        <v>186</v>
      </c>
      <c r="FL27" s="39" t="s">
        <v>99</v>
      </c>
      <c r="FM27" s="39" t="s">
        <v>187</v>
      </c>
      <c r="FN27" s="39">
        <v>8.5</v>
      </c>
      <c r="FO27" s="39" t="s">
        <v>100</v>
      </c>
      <c r="FP27" s="39" t="s">
        <v>188</v>
      </c>
      <c r="FQ27" s="39" t="s">
        <v>189</v>
      </c>
    </row>
    <row r="28" spans="1:173" x14ac:dyDescent="0.25">
      <c r="A28" s="21"/>
      <c r="B28" s="86">
        <v>43004.866666666669</v>
      </c>
      <c r="C28" s="39" t="s">
        <v>134</v>
      </c>
      <c r="D28" s="39" t="s">
        <v>170</v>
      </c>
      <c r="E28" s="39" t="s">
        <v>103</v>
      </c>
      <c r="F28" s="39">
        <v>24563.1</v>
      </c>
      <c r="G28" s="40">
        <v>24692.3</v>
      </c>
      <c r="H28" s="39" t="s">
        <v>96</v>
      </c>
      <c r="I28" s="40">
        <v>3.1944444444444449E-2</v>
      </c>
      <c r="J28" s="39" t="s">
        <v>102</v>
      </c>
      <c r="K28" s="39">
        <v>-77.59</v>
      </c>
      <c r="L28" s="39" t="s">
        <v>98</v>
      </c>
      <c r="M28" s="39" t="s">
        <v>98</v>
      </c>
      <c r="N28" s="39" t="s">
        <v>110</v>
      </c>
      <c r="O28" s="39">
        <v>0</v>
      </c>
      <c r="P28" s="39">
        <v>103426</v>
      </c>
      <c r="Q28" s="39">
        <v>105858</v>
      </c>
      <c r="R28" s="39">
        <v>0</v>
      </c>
      <c r="S28" s="39">
        <v>0</v>
      </c>
      <c r="T28" s="39">
        <v>0</v>
      </c>
      <c r="U28" s="39">
        <v>93480.7</v>
      </c>
      <c r="V28" s="39">
        <v>302764</v>
      </c>
      <c r="W28" s="39">
        <v>77659.3</v>
      </c>
      <c r="X28" s="39">
        <v>0</v>
      </c>
      <c r="Y28" s="39">
        <v>424.54500000000002</v>
      </c>
      <c r="Z28" s="39">
        <v>0</v>
      </c>
      <c r="AA28" s="39">
        <v>380848</v>
      </c>
      <c r="AB28" s="39">
        <v>64.726699999999994</v>
      </c>
      <c r="AC28" s="39">
        <v>0</v>
      </c>
      <c r="AD28" s="39">
        <v>0</v>
      </c>
      <c r="AE28" s="39">
        <v>0</v>
      </c>
      <c r="AF28" s="39">
        <v>0</v>
      </c>
      <c r="AG28" s="39">
        <v>504.09</v>
      </c>
      <c r="AH28" s="39">
        <v>0</v>
      </c>
      <c r="AI28" s="39">
        <v>568.81700000000001</v>
      </c>
      <c r="AJ28" s="39">
        <v>0</v>
      </c>
      <c r="AK28" s="39">
        <v>0</v>
      </c>
      <c r="AL28" s="39">
        <v>0</v>
      </c>
      <c r="AM28" s="39">
        <v>0</v>
      </c>
      <c r="AN28" s="39">
        <v>568.81700000000001</v>
      </c>
      <c r="AO28" s="39">
        <v>0</v>
      </c>
      <c r="AP28" s="39">
        <v>0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0</v>
      </c>
      <c r="AW28" s="39">
        <v>0</v>
      </c>
      <c r="AX28" s="39">
        <v>0</v>
      </c>
      <c r="AY28" s="39">
        <v>0</v>
      </c>
      <c r="AZ28" s="39">
        <v>0</v>
      </c>
      <c r="BA28" s="39">
        <v>0</v>
      </c>
      <c r="BB28" s="39">
        <v>0.422323</v>
      </c>
      <c r="BC28" s="39">
        <v>138.77600000000001</v>
      </c>
      <c r="BD28" s="39">
        <v>99.984200000000001</v>
      </c>
      <c r="BE28" s="39">
        <v>0</v>
      </c>
      <c r="BF28" s="39">
        <v>0</v>
      </c>
      <c r="BG28" s="39">
        <v>2.97648</v>
      </c>
      <c r="BH28" s="39">
        <v>93.091899999999995</v>
      </c>
      <c r="BI28" s="39">
        <v>335.25</v>
      </c>
      <c r="BJ28" s="39">
        <v>77.584199999999996</v>
      </c>
      <c r="BK28" s="39">
        <v>0</v>
      </c>
      <c r="BL28" s="39">
        <v>0.42277900000000002</v>
      </c>
      <c r="BM28" s="39">
        <v>0</v>
      </c>
      <c r="BN28" s="39">
        <v>413.25700000000001</v>
      </c>
      <c r="BO28" s="39">
        <v>409.85899999999998</v>
      </c>
      <c r="BP28" s="39">
        <v>3.3988100000000001</v>
      </c>
      <c r="BQ28" s="39">
        <v>0</v>
      </c>
      <c r="BR28" s="39">
        <v>0</v>
      </c>
      <c r="BT28" s="39">
        <v>0</v>
      </c>
      <c r="BU28" s="39">
        <v>0</v>
      </c>
      <c r="BW28" s="39">
        <v>0</v>
      </c>
      <c r="BX28" s="39" t="s">
        <v>98</v>
      </c>
      <c r="BY28" s="39" t="s">
        <v>98</v>
      </c>
      <c r="BZ28" s="39" t="s">
        <v>192</v>
      </c>
      <c r="CA28" s="39">
        <v>1.6404099999999999</v>
      </c>
      <c r="CB28" s="39">
        <v>106057</v>
      </c>
      <c r="CC28" s="39">
        <v>19443.099999999999</v>
      </c>
      <c r="CD28" s="39">
        <v>0</v>
      </c>
      <c r="CE28" s="39">
        <v>532.70799999999997</v>
      </c>
      <c r="CF28" s="39">
        <v>0</v>
      </c>
      <c r="CG28" s="39">
        <v>93480.7</v>
      </c>
      <c r="CH28" s="39">
        <v>219515</v>
      </c>
      <c r="CI28" s="39">
        <v>77659.3</v>
      </c>
      <c r="CJ28" s="39">
        <v>0</v>
      </c>
      <c r="CK28" s="39">
        <v>424.54500000000002</v>
      </c>
      <c r="CL28" s="39">
        <v>0</v>
      </c>
      <c r="CM28" s="39">
        <v>297599</v>
      </c>
      <c r="CN28" s="39">
        <v>286.57499999999999</v>
      </c>
      <c r="CO28" s="39">
        <v>0</v>
      </c>
      <c r="CP28" s="39">
        <v>0</v>
      </c>
      <c r="CQ28" s="39">
        <v>0</v>
      </c>
      <c r="CR28" s="39">
        <v>0</v>
      </c>
      <c r="CS28" s="39">
        <v>547.34699999999998</v>
      </c>
      <c r="CT28" s="39">
        <v>0</v>
      </c>
      <c r="CU28" s="39">
        <v>833.92200000000003</v>
      </c>
      <c r="CV28" s="39">
        <v>0</v>
      </c>
      <c r="CW28" s="39">
        <v>0</v>
      </c>
      <c r="CX28" s="39">
        <v>0</v>
      </c>
      <c r="CY28" s="39">
        <v>0</v>
      </c>
      <c r="CZ28" s="39">
        <v>833.92200000000003</v>
      </c>
      <c r="DA28" s="39">
        <v>0</v>
      </c>
      <c r="DB28" s="39">
        <v>0</v>
      </c>
      <c r="DC28" s="39">
        <v>0</v>
      </c>
      <c r="DD28" s="39">
        <v>0</v>
      </c>
      <c r="DE28" s="39">
        <v>0</v>
      </c>
      <c r="DF28" s="39">
        <v>0</v>
      </c>
      <c r="DG28" s="39">
        <v>0</v>
      </c>
      <c r="DH28" s="39">
        <v>0</v>
      </c>
      <c r="DI28" s="39">
        <v>0</v>
      </c>
      <c r="DJ28" s="39">
        <v>0</v>
      </c>
      <c r="DK28" s="39">
        <v>0</v>
      </c>
      <c r="DL28" s="39">
        <v>0</v>
      </c>
      <c r="DM28" s="39">
        <v>0</v>
      </c>
      <c r="DN28" s="39">
        <v>2.02861</v>
      </c>
      <c r="DO28" s="39">
        <v>138.499</v>
      </c>
      <c r="DP28" s="39">
        <v>20.4331</v>
      </c>
      <c r="DQ28" s="39">
        <v>0</v>
      </c>
      <c r="DR28" s="39">
        <v>0.37529099999999999</v>
      </c>
      <c r="DS28" s="39">
        <v>3.2312799999999999</v>
      </c>
      <c r="DT28" s="39">
        <v>93.091899999999995</v>
      </c>
      <c r="DU28" s="39">
        <v>257.65899999999999</v>
      </c>
      <c r="DV28" s="39">
        <v>77.584199999999996</v>
      </c>
      <c r="DW28" s="39">
        <v>0</v>
      </c>
      <c r="DX28" s="39">
        <v>0.42277900000000002</v>
      </c>
      <c r="DY28" s="39">
        <v>0</v>
      </c>
      <c r="DZ28" s="39">
        <v>335.666</v>
      </c>
      <c r="EA28" s="39">
        <v>330.40699999999998</v>
      </c>
      <c r="EB28" s="39">
        <v>5.2587400000000004</v>
      </c>
      <c r="EC28" s="39">
        <v>0</v>
      </c>
      <c r="ED28" s="39">
        <v>0</v>
      </c>
      <c r="EF28" s="39">
        <v>0</v>
      </c>
      <c r="EG28" s="39">
        <v>0</v>
      </c>
      <c r="EI28" s="39">
        <v>0</v>
      </c>
      <c r="FJ28" s="39" t="s">
        <v>185</v>
      </c>
      <c r="FK28" s="39" t="s">
        <v>186</v>
      </c>
      <c r="FL28" s="39" t="s">
        <v>99</v>
      </c>
      <c r="FM28" s="39" t="s">
        <v>187</v>
      </c>
      <c r="FN28" s="39">
        <v>8.5</v>
      </c>
      <c r="FO28" s="39" t="s">
        <v>100</v>
      </c>
      <c r="FP28" s="39" t="s">
        <v>188</v>
      </c>
      <c r="FQ28" s="39" t="s">
        <v>189</v>
      </c>
    </row>
    <row r="29" spans="1:173" x14ac:dyDescent="0.25">
      <c r="A29" s="21"/>
      <c r="B29" s="86">
        <v>43004.867361111108</v>
      </c>
      <c r="C29" s="39" t="s">
        <v>135</v>
      </c>
      <c r="D29" s="39" t="s">
        <v>171</v>
      </c>
      <c r="E29" s="39" t="s">
        <v>103</v>
      </c>
      <c r="F29" s="39">
        <v>24563.1</v>
      </c>
      <c r="G29" s="40">
        <v>24692.3</v>
      </c>
      <c r="H29" s="39" t="s">
        <v>96</v>
      </c>
      <c r="I29" s="40">
        <v>3.1944444444444449E-2</v>
      </c>
      <c r="J29" s="39" t="s">
        <v>102</v>
      </c>
      <c r="K29" s="39">
        <v>-77.510000000000005</v>
      </c>
      <c r="L29" s="39" t="s">
        <v>98</v>
      </c>
      <c r="M29" s="39" t="s">
        <v>98</v>
      </c>
      <c r="N29" s="39" t="s">
        <v>110</v>
      </c>
      <c r="O29" s="39">
        <v>0</v>
      </c>
      <c r="P29" s="39">
        <v>103373</v>
      </c>
      <c r="Q29" s="39">
        <v>105858</v>
      </c>
      <c r="R29" s="39">
        <v>0</v>
      </c>
      <c r="S29" s="39">
        <v>0</v>
      </c>
      <c r="T29" s="39">
        <v>0</v>
      </c>
      <c r="U29" s="39">
        <v>93480.7</v>
      </c>
      <c r="V29" s="39">
        <v>302711</v>
      </c>
      <c r="W29" s="39">
        <v>77659.3</v>
      </c>
      <c r="X29" s="39">
        <v>0</v>
      </c>
      <c r="Y29" s="39">
        <v>424.54500000000002</v>
      </c>
      <c r="Z29" s="39">
        <v>0</v>
      </c>
      <c r="AA29" s="39">
        <v>380795</v>
      </c>
      <c r="AB29" s="39">
        <v>64.294700000000006</v>
      </c>
      <c r="AC29" s="39">
        <v>0</v>
      </c>
      <c r="AD29" s="39">
        <v>0</v>
      </c>
      <c r="AE29" s="39">
        <v>0</v>
      </c>
      <c r="AF29" s="39">
        <v>0</v>
      </c>
      <c r="AG29" s="39">
        <v>504.09</v>
      </c>
      <c r="AH29" s="39">
        <v>0</v>
      </c>
      <c r="AI29" s="39">
        <v>568.38499999999999</v>
      </c>
      <c r="AJ29" s="39">
        <v>0</v>
      </c>
      <c r="AK29" s="39">
        <v>0</v>
      </c>
      <c r="AL29" s="39">
        <v>0</v>
      </c>
      <c r="AM29" s="39">
        <v>0</v>
      </c>
      <c r="AN29" s="39">
        <v>568.38499999999999</v>
      </c>
      <c r="AO29" s="39">
        <v>0</v>
      </c>
      <c r="AP29" s="39">
        <v>0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  <c r="BA29" s="39">
        <v>0</v>
      </c>
      <c r="BB29" s="39">
        <v>0.41924800000000001</v>
      </c>
      <c r="BC29" s="39">
        <v>138.697</v>
      </c>
      <c r="BD29" s="39">
        <v>99.984200000000001</v>
      </c>
      <c r="BE29" s="39">
        <v>0</v>
      </c>
      <c r="BF29" s="39">
        <v>0</v>
      </c>
      <c r="BG29" s="39">
        <v>2.97648</v>
      </c>
      <c r="BH29" s="39">
        <v>93.091899999999995</v>
      </c>
      <c r="BI29" s="39">
        <v>335.16800000000001</v>
      </c>
      <c r="BJ29" s="39">
        <v>77.584199999999996</v>
      </c>
      <c r="BK29" s="39">
        <v>0</v>
      </c>
      <c r="BL29" s="39">
        <v>0.42277900000000002</v>
      </c>
      <c r="BM29" s="39">
        <v>0</v>
      </c>
      <c r="BN29" s="39">
        <v>413.17500000000001</v>
      </c>
      <c r="BO29" s="39">
        <v>409.78</v>
      </c>
      <c r="BP29" s="39">
        <v>3.3957299999999999</v>
      </c>
      <c r="BQ29" s="39">
        <v>0</v>
      </c>
      <c r="BR29" s="39">
        <v>0</v>
      </c>
      <c r="BT29" s="39">
        <v>0</v>
      </c>
      <c r="BU29" s="39">
        <v>0</v>
      </c>
      <c r="BW29" s="39">
        <v>0</v>
      </c>
      <c r="BX29" s="39" t="s">
        <v>98</v>
      </c>
      <c r="BY29" s="39" t="s">
        <v>98</v>
      </c>
      <c r="BZ29" s="39" t="s">
        <v>192</v>
      </c>
      <c r="CA29" s="39">
        <v>1.6404099999999999</v>
      </c>
      <c r="CB29" s="39">
        <v>106057</v>
      </c>
      <c r="CC29" s="39">
        <v>19443.099999999999</v>
      </c>
      <c r="CD29" s="39">
        <v>0</v>
      </c>
      <c r="CE29" s="39">
        <v>532.70799999999997</v>
      </c>
      <c r="CF29" s="39">
        <v>0</v>
      </c>
      <c r="CG29" s="39">
        <v>93480.7</v>
      </c>
      <c r="CH29" s="39">
        <v>219515</v>
      </c>
      <c r="CI29" s="39">
        <v>77659.3</v>
      </c>
      <c r="CJ29" s="39">
        <v>0</v>
      </c>
      <c r="CK29" s="39">
        <v>424.54500000000002</v>
      </c>
      <c r="CL29" s="39">
        <v>0</v>
      </c>
      <c r="CM29" s="39">
        <v>297599</v>
      </c>
      <c r="CN29" s="39">
        <v>286.57499999999999</v>
      </c>
      <c r="CO29" s="39">
        <v>0</v>
      </c>
      <c r="CP29" s="39">
        <v>0</v>
      </c>
      <c r="CQ29" s="39">
        <v>0</v>
      </c>
      <c r="CR29" s="39">
        <v>0</v>
      </c>
      <c r="CS29" s="39">
        <v>547.34699999999998</v>
      </c>
      <c r="CT29" s="39">
        <v>0</v>
      </c>
      <c r="CU29" s="39">
        <v>833.92200000000003</v>
      </c>
      <c r="CV29" s="39">
        <v>0</v>
      </c>
      <c r="CW29" s="39">
        <v>0</v>
      </c>
      <c r="CX29" s="39">
        <v>0</v>
      </c>
      <c r="CY29" s="39">
        <v>0</v>
      </c>
      <c r="CZ29" s="39">
        <v>833.92200000000003</v>
      </c>
      <c r="DA29" s="39">
        <v>0</v>
      </c>
      <c r="DB29" s="39">
        <v>0</v>
      </c>
      <c r="DC29" s="39">
        <v>0</v>
      </c>
      <c r="DD29" s="39">
        <v>0</v>
      </c>
      <c r="DE29" s="39">
        <v>0</v>
      </c>
      <c r="DF29" s="39">
        <v>0</v>
      </c>
      <c r="DG29" s="39">
        <v>0</v>
      </c>
      <c r="DH29" s="39">
        <v>0</v>
      </c>
      <c r="DI29" s="39">
        <v>0</v>
      </c>
      <c r="DJ29" s="39">
        <v>0</v>
      </c>
      <c r="DK29" s="39">
        <v>0</v>
      </c>
      <c r="DL29" s="39">
        <v>0</v>
      </c>
      <c r="DM29" s="39">
        <v>0</v>
      </c>
      <c r="DN29" s="39">
        <v>2.02861</v>
      </c>
      <c r="DO29" s="39">
        <v>138.499</v>
      </c>
      <c r="DP29" s="39">
        <v>20.4331</v>
      </c>
      <c r="DQ29" s="39">
        <v>0</v>
      </c>
      <c r="DR29" s="39">
        <v>0.37529099999999999</v>
      </c>
      <c r="DS29" s="39">
        <v>3.2312799999999999</v>
      </c>
      <c r="DT29" s="39">
        <v>93.091899999999995</v>
      </c>
      <c r="DU29" s="39">
        <v>257.65899999999999</v>
      </c>
      <c r="DV29" s="39">
        <v>77.584199999999996</v>
      </c>
      <c r="DW29" s="39">
        <v>0</v>
      </c>
      <c r="DX29" s="39">
        <v>0.42277900000000002</v>
      </c>
      <c r="DY29" s="39">
        <v>0</v>
      </c>
      <c r="DZ29" s="39">
        <v>335.666</v>
      </c>
      <c r="EA29" s="39">
        <v>330.40699999999998</v>
      </c>
      <c r="EB29" s="39">
        <v>5.2587400000000004</v>
      </c>
      <c r="EC29" s="39">
        <v>0</v>
      </c>
      <c r="ED29" s="39">
        <v>0</v>
      </c>
      <c r="EF29" s="39">
        <v>0</v>
      </c>
      <c r="EG29" s="39">
        <v>0</v>
      </c>
      <c r="EI29" s="39">
        <v>0</v>
      </c>
      <c r="FJ29" s="39" t="s">
        <v>185</v>
      </c>
      <c r="FK29" s="39" t="s">
        <v>186</v>
      </c>
      <c r="FL29" s="39" t="s">
        <v>99</v>
      </c>
      <c r="FM29" s="39" t="s">
        <v>187</v>
      </c>
      <c r="FN29" s="39">
        <v>8.5</v>
      </c>
      <c r="FO29" s="39" t="s">
        <v>100</v>
      </c>
      <c r="FP29" s="39" t="s">
        <v>188</v>
      </c>
      <c r="FQ29" s="39" t="s">
        <v>189</v>
      </c>
    </row>
    <row r="30" spans="1:173" x14ac:dyDescent="0.25">
      <c r="A30" s="21"/>
      <c r="B30" s="86">
        <v>43004.868055555555</v>
      </c>
      <c r="C30" s="39" t="s">
        <v>136</v>
      </c>
      <c r="D30" s="39" t="s">
        <v>172</v>
      </c>
      <c r="E30" s="39" t="s">
        <v>103</v>
      </c>
      <c r="F30" s="39">
        <v>24563.1</v>
      </c>
      <c r="G30" s="40">
        <v>24692.3</v>
      </c>
      <c r="H30" s="39" t="s">
        <v>96</v>
      </c>
      <c r="I30" s="40">
        <v>3.1944444444444449E-2</v>
      </c>
      <c r="J30" s="39" t="s">
        <v>102</v>
      </c>
      <c r="K30" s="39">
        <v>-75.819999999999993</v>
      </c>
      <c r="L30" s="39" t="s">
        <v>98</v>
      </c>
      <c r="M30" s="39" t="s">
        <v>98</v>
      </c>
      <c r="N30" s="39" t="s">
        <v>110</v>
      </c>
      <c r="O30" s="39">
        <v>0</v>
      </c>
      <c r="P30" s="39">
        <v>102275</v>
      </c>
      <c r="Q30" s="39">
        <v>105857</v>
      </c>
      <c r="R30" s="39">
        <v>0</v>
      </c>
      <c r="S30" s="39">
        <v>0</v>
      </c>
      <c r="T30" s="39">
        <v>0</v>
      </c>
      <c r="U30" s="39">
        <v>93480.7</v>
      </c>
      <c r="V30" s="39">
        <v>301613</v>
      </c>
      <c r="W30" s="39">
        <v>77659.3</v>
      </c>
      <c r="X30" s="39">
        <v>0</v>
      </c>
      <c r="Y30" s="39">
        <v>424.54500000000002</v>
      </c>
      <c r="Z30" s="39">
        <v>0</v>
      </c>
      <c r="AA30" s="39">
        <v>379697</v>
      </c>
      <c r="AB30" s="39">
        <v>56.967500000000001</v>
      </c>
      <c r="AC30" s="39">
        <v>0</v>
      </c>
      <c r="AD30" s="39">
        <v>0</v>
      </c>
      <c r="AE30" s="39">
        <v>0</v>
      </c>
      <c r="AF30" s="39">
        <v>0</v>
      </c>
      <c r="AG30" s="39">
        <v>504.09</v>
      </c>
      <c r="AH30" s="39">
        <v>0</v>
      </c>
      <c r="AI30" s="39">
        <v>561.05700000000002</v>
      </c>
      <c r="AJ30" s="39">
        <v>0</v>
      </c>
      <c r="AK30" s="39">
        <v>0</v>
      </c>
      <c r="AL30" s="39">
        <v>0</v>
      </c>
      <c r="AM30" s="39">
        <v>0</v>
      </c>
      <c r="AN30" s="39">
        <v>561.05700000000002</v>
      </c>
      <c r="AO30" s="39">
        <v>0</v>
      </c>
      <c r="AP30" s="39">
        <v>0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0</v>
      </c>
      <c r="AW30" s="39">
        <v>0</v>
      </c>
      <c r="AX30" s="39">
        <v>0</v>
      </c>
      <c r="AY30" s="39">
        <v>0</v>
      </c>
      <c r="AZ30" s="39">
        <v>0</v>
      </c>
      <c r="BA30" s="39">
        <v>0</v>
      </c>
      <c r="BB30" s="39">
        <v>0.36749700000000002</v>
      </c>
      <c r="BC30" s="39">
        <v>137.06399999999999</v>
      </c>
      <c r="BD30" s="39">
        <v>99.983699999999999</v>
      </c>
      <c r="BE30" s="39">
        <v>0</v>
      </c>
      <c r="BF30" s="39">
        <v>0</v>
      </c>
      <c r="BG30" s="39">
        <v>2.97648</v>
      </c>
      <c r="BH30" s="39">
        <v>93.091899999999995</v>
      </c>
      <c r="BI30" s="39">
        <v>333.483</v>
      </c>
      <c r="BJ30" s="39">
        <v>77.584199999999996</v>
      </c>
      <c r="BK30" s="39">
        <v>0</v>
      </c>
      <c r="BL30" s="39">
        <v>0.42277900000000002</v>
      </c>
      <c r="BM30" s="39">
        <v>0</v>
      </c>
      <c r="BN30" s="39">
        <v>411.49</v>
      </c>
      <c r="BO30" s="39">
        <v>408.14600000000002</v>
      </c>
      <c r="BP30" s="39">
        <v>3.3439800000000002</v>
      </c>
      <c r="BQ30" s="39">
        <v>0</v>
      </c>
      <c r="BR30" s="39">
        <v>0</v>
      </c>
      <c r="BT30" s="39">
        <v>0</v>
      </c>
      <c r="BU30" s="39">
        <v>0</v>
      </c>
      <c r="BW30" s="39">
        <v>0</v>
      </c>
      <c r="BX30" s="39" t="s">
        <v>98</v>
      </c>
      <c r="BY30" s="39" t="s">
        <v>98</v>
      </c>
      <c r="BZ30" s="39" t="s">
        <v>192</v>
      </c>
      <c r="CA30" s="39">
        <v>1.6404099999999999</v>
      </c>
      <c r="CB30" s="39">
        <v>106057</v>
      </c>
      <c r="CC30" s="39">
        <v>19443.099999999999</v>
      </c>
      <c r="CD30" s="39">
        <v>0</v>
      </c>
      <c r="CE30" s="39">
        <v>532.70799999999997</v>
      </c>
      <c r="CF30" s="39">
        <v>0</v>
      </c>
      <c r="CG30" s="39">
        <v>93480.7</v>
      </c>
      <c r="CH30" s="39">
        <v>219515</v>
      </c>
      <c r="CI30" s="39">
        <v>77659.3</v>
      </c>
      <c r="CJ30" s="39">
        <v>0</v>
      </c>
      <c r="CK30" s="39">
        <v>424.54500000000002</v>
      </c>
      <c r="CL30" s="39">
        <v>0</v>
      </c>
      <c r="CM30" s="39">
        <v>297599</v>
      </c>
      <c r="CN30" s="39">
        <v>286.57499999999999</v>
      </c>
      <c r="CO30" s="39">
        <v>0</v>
      </c>
      <c r="CP30" s="39">
        <v>0</v>
      </c>
      <c r="CQ30" s="39">
        <v>0</v>
      </c>
      <c r="CR30" s="39">
        <v>0</v>
      </c>
      <c r="CS30" s="39">
        <v>547.34699999999998</v>
      </c>
      <c r="CT30" s="39">
        <v>0</v>
      </c>
      <c r="CU30" s="39">
        <v>833.92200000000003</v>
      </c>
      <c r="CV30" s="39">
        <v>0</v>
      </c>
      <c r="CW30" s="39">
        <v>0</v>
      </c>
      <c r="CX30" s="39">
        <v>0</v>
      </c>
      <c r="CY30" s="39">
        <v>0</v>
      </c>
      <c r="CZ30" s="39">
        <v>833.92200000000003</v>
      </c>
      <c r="DA30" s="39">
        <v>0</v>
      </c>
      <c r="DB30" s="39">
        <v>0</v>
      </c>
      <c r="DC30" s="39">
        <v>0</v>
      </c>
      <c r="DD30" s="39">
        <v>0</v>
      </c>
      <c r="DE30" s="39">
        <v>0</v>
      </c>
      <c r="DF30" s="39">
        <v>0</v>
      </c>
      <c r="DG30" s="39">
        <v>0</v>
      </c>
      <c r="DH30" s="39">
        <v>0</v>
      </c>
      <c r="DI30" s="39">
        <v>0</v>
      </c>
      <c r="DJ30" s="39">
        <v>0</v>
      </c>
      <c r="DK30" s="39">
        <v>0</v>
      </c>
      <c r="DL30" s="39">
        <v>0</v>
      </c>
      <c r="DM30" s="39">
        <v>0</v>
      </c>
      <c r="DN30" s="39">
        <v>2.02861</v>
      </c>
      <c r="DO30" s="39">
        <v>138.499</v>
      </c>
      <c r="DP30" s="39">
        <v>20.4331</v>
      </c>
      <c r="DQ30" s="39">
        <v>0</v>
      </c>
      <c r="DR30" s="39">
        <v>0.37529099999999999</v>
      </c>
      <c r="DS30" s="39">
        <v>3.2312799999999999</v>
      </c>
      <c r="DT30" s="39">
        <v>93.091899999999995</v>
      </c>
      <c r="DU30" s="39">
        <v>257.65899999999999</v>
      </c>
      <c r="DV30" s="39">
        <v>77.584199999999996</v>
      </c>
      <c r="DW30" s="39">
        <v>0</v>
      </c>
      <c r="DX30" s="39">
        <v>0.42277900000000002</v>
      </c>
      <c r="DY30" s="39">
        <v>0</v>
      </c>
      <c r="DZ30" s="39">
        <v>335.666</v>
      </c>
      <c r="EA30" s="39">
        <v>330.40699999999998</v>
      </c>
      <c r="EB30" s="39">
        <v>5.2587400000000004</v>
      </c>
      <c r="EC30" s="39">
        <v>0</v>
      </c>
      <c r="ED30" s="39">
        <v>0</v>
      </c>
      <c r="EF30" s="39">
        <v>0</v>
      </c>
      <c r="EG30" s="39">
        <v>0</v>
      </c>
      <c r="EI30" s="39">
        <v>0</v>
      </c>
      <c r="FJ30" s="39" t="s">
        <v>185</v>
      </c>
      <c r="FK30" s="39" t="s">
        <v>186</v>
      </c>
      <c r="FL30" s="39" t="s">
        <v>99</v>
      </c>
      <c r="FM30" s="39" t="s">
        <v>187</v>
      </c>
      <c r="FN30" s="39">
        <v>8.5</v>
      </c>
      <c r="FO30" s="39" t="s">
        <v>100</v>
      </c>
      <c r="FP30" s="39" t="s">
        <v>188</v>
      </c>
      <c r="FQ30" s="39" t="s">
        <v>189</v>
      </c>
    </row>
    <row r="31" spans="1:173" x14ac:dyDescent="0.25">
      <c r="A31" s="21"/>
      <c r="B31" s="86">
        <v>43004.868055555555</v>
      </c>
      <c r="C31" s="39" t="s">
        <v>137</v>
      </c>
      <c r="D31" s="39" t="s">
        <v>173</v>
      </c>
      <c r="E31" s="39" t="s">
        <v>103</v>
      </c>
      <c r="F31" s="39">
        <v>24563.1</v>
      </c>
      <c r="G31" s="40">
        <v>24692.3</v>
      </c>
      <c r="H31" s="39" t="s">
        <v>96</v>
      </c>
      <c r="I31" s="40">
        <v>3.1944444444444449E-2</v>
      </c>
      <c r="J31" s="39" t="s">
        <v>102</v>
      </c>
      <c r="K31" s="39">
        <v>-74.3</v>
      </c>
      <c r="L31" s="39" t="s">
        <v>98</v>
      </c>
      <c r="M31" s="39" t="s">
        <v>98</v>
      </c>
      <c r="N31" s="39" t="s">
        <v>110</v>
      </c>
      <c r="O31" s="39">
        <v>0</v>
      </c>
      <c r="P31" s="39">
        <v>101280</v>
      </c>
      <c r="Q31" s="39">
        <v>105857</v>
      </c>
      <c r="R31" s="39">
        <v>0</v>
      </c>
      <c r="S31" s="39">
        <v>0</v>
      </c>
      <c r="T31" s="39">
        <v>0</v>
      </c>
      <c r="U31" s="39">
        <v>93480.7</v>
      </c>
      <c r="V31" s="39">
        <v>300618</v>
      </c>
      <c r="W31" s="39">
        <v>77659.3</v>
      </c>
      <c r="X31" s="39">
        <v>0</v>
      </c>
      <c r="Y31" s="39">
        <v>424.54500000000002</v>
      </c>
      <c r="Z31" s="39">
        <v>0</v>
      </c>
      <c r="AA31" s="39">
        <v>378702</v>
      </c>
      <c r="AB31" s="39">
        <v>51.234400000000001</v>
      </c>
      <c r="AC31" s="39">
        <v>0</v>
      </c>
      <c r="AD31" s="39">
        <v>0</v>
      </c>
      <c r="AE31" s="39">
        <v>0</v>
      </c>
      <c r="AF31" s="39">
        <v>0</v>
      </c>
      <c r="AG31" s="39">
        <v>504.089</v>
      </c>
      <c r="AH31" s="39">
        <v>0</v>
      </c>
      <c r="AI31" s="39">
        <v>555.32399999999996</v>
      </c>
      <c r="AJ31" s="39">
        <v>0</v>
      </c>
      <c r="AK31" s="39">
        <v>0</v>
      </c>
      <c r="AL31" s="39">
        <v>0</v>
      </c>
      <c r="AM31" s="39">
        <v>0</v>
      </c>
      <c r="AN31" s="39">
        <v>555.32399999999996</v>
      </c>
      <c r="AO31" s="39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0.32749</v>
      </c>
      <c r="BC31" s="39">
        <v>135.584</v>
      </c>
      <c r="BD31" s="39">
        <v>99.983699999999999</v>
      </c>
      <c r="BE31" s="39">
        <v>0</v>
      </c>
      <c r="BF31" s="39">
        <v>0</v>
      </c>
      <c r="BG31" s="39">
        <v>2.97648</v>
      </c>
      <c r="BH31" s="39">
        <v>93.091899999999995</v>
      </c>
      <c r="BI31" s="39">
        <v>331.964</v>
      </c>
      <c r="BJ31" s="39">
        <v>77.584199999999996</v>
      </c>
      <c r="BK31" s="39">
        <v>0</v>
      </c>
      <c r="BL31" s="39">
        <v>0.42277900000000002</v>
      </c>
      <c r="BM31" s="39">
        <v>0</v>
      </c>
      <c r="BN31" s="39">
        <v>409.971</v>
      </c>
      <c r="BO31" s="39">
        <v>406.66699999999997</v>
      </c>
      <c r="BP31" s="39">
        <v>3.3039700000000001</v>
      </c>
      <c r="BQ31" s="39">
        <v>0</v>
      </c>
      <c r="BR31" s="39">
        <v>0</v>
      </c>
      <c r="BT31" s="39">
        <v>0</v>
      </c>
      <c r="BU31" s="39">
        <v>0</v>
      </c>
      <c r="BW31" s="39">
        <v>0</v>
      </c>
      <c r="BX31" s="39" t="s">
        <v>98</v>
      </c>
      <c r="BY31" s="39" t="s">
        <v>98</v>
      </c>
      <c r="BZ31" s="39" t="s">
        <v>192</v>
      </c>
      <c r="CA31" s="39">
        <v>1.6404099999999999</v>
      </c>
      <c r="CB31" s="39">
        <v>106057</v>
      </c>
      <c r="CC31" s="39">
        <v>19443.099999999999</v>
      </c>
      <c r="CD31" s="39">
        <v>0</v>
      </c>
      <c r="CE31" s="39">
        <v>532.70799999999997</v>
      </c>
      <c r="CF31" s="39">
        <v>0</v>
      </c>
      <c r="CG31" s="39">
        <v>93480.7</v>
      </c>
      <c r="CH31" s="39">
        <v>219515</v>
      </c>
      <c r="CI31" s="39">
        <v>77659.3</v>
      </c>
      <c r="CJ31" s="39">
        <v>0</v>
      </c>
      <c r="CK31" s="39">
        <v>424.54500000000002</v>
      </c>
      <c r="CL31" s="39">
        <v>0</v>
      </c>
      <c r="CM31" s="39">
        <v>297599</v>
      </c>
      <c r="CN31" s="39">
        <v>286.57499999999999</v>
      </c>
      <c r="CO31" s="39">
        <v>0</v>
      </c>
      <c r="CP31" s="39">
        <v>0</v>
      </c>
      <c r="CQ31" s="39">
        <v>0</v>
      </c>
      <c r="CR31" s="39">
        <v>0</v>
      </c>
      <c r="CS31" s="39">
        <v>547.34699999999998</v>
      </c>
      <c r="CT31" s="39">
        <v>0</v>
      </c>
      <c r="CU31" s="39">
        <v>833.92200000000003</v>
      </c>
      <c r="CV31" s="39">
        <v>0</v>
      </c>
      <c r="CW31" s="39">
        <v>0</v>
      </c>
      <c r="CX31" s="39">
        <v>0</v>
      </c>
      <c r="CY31" s="39">
        <v>0</v>
      </c>
      <c r="CZ31" s="39">
        <v>833.92200000000003</v>
      </c>
      <c r="DA31" s="39">
        <v>0</v>
      </c>
      <c r="DB31" s="39">
        <v>0</v>
      </c>
      <c r="DC31" s="39">
        <v>0</v>
      </c>
      <c r="DD31" s="39">
        <v>0</v>
      </c>
      <c r="DE31" s="39">
        <v>0</v>
      </c>
      <c r="DF31" s="39">
        <v>0</v>
      </c>
      <c r="DG31" s="39">
        <v>0</v>
      </c>
      <c r="DH31" s="39">
        <v>0</v>
      </c>
      <c r="DI31" s="39">
        <v>0</v>
      </c>
      <c r="DJ31" s="39">
        <v>0</v>
      </c>
      <c r="DK31" s="39">
        <v>0</v>
      </c>
      <c r="DL31" s="39">
        <v>0</v>
      </c>
      <c r="DM31" s="39">
        <v>0</v>
      </c>
      <c r="DN31" s="39">
        <v>2.02861</v>
      </c>
      <c r="DO31" s="39">
        <v>138.499</v>
      </c>
      <c r="DP31" s="39">
        <v>20.4331</v>
      </c>
      <c r="DQ31" s="39">
        <v>0</v>
      </c>
      <c r="DR31" s="39">
        <v>0.37529099999999999</v>
      </c>
      <c r="DS31" s="39">
        <v>3.2312799999999999</v>
      </c>
      <c r="DT31" s="39">
        <v>93.091899999999995</v>
      </c>
      <c r="DU31" s="39">
        <v>257.65899999999999</v>
      </c>
      <c r="DV31" s="39">
        <v>77.584199999999996</v>
      </c>
      <c r="DW31" s="39">
        <v>0</v>
      </c>
      <c r="DX31" s="39">
        <v>0.42277900000000002</v>
      </c>
      <c r="DY31" s="39">
        <v>0</v>
      </c>
      <c r="DZ31" s="39">
        <v>335.666</v>
      </c>
      <c r="EA31" s="39">
        <v>330.40699999999998</v>
      </c>
      <c r="EB31" s="39">
        <v>5.2587400000000004</v>
      </c>
      <c r="EC31" s="39">
        <v>0</v>
      </c>
      <c r="ED31" s="39">
        <v>0</v>
      </c>
      <c r="EF31" s="39">
        <v>0</v>
      </c>
      <c r="EG31" s="39">
        <v>0</v>
      </c>
      <c r="EI31" s="39">
        <v>0</v>
      </c>
      <c r="FJ31" s="39" t="s">
        <v>185</v>
      </c>
      <c r="FK31" s="39" t="s">
        <v>186</v>
      </c>
      <c r="FL31" s="39" t="s">
        <v>99</v>
      </c>
      <c r="FM31" s="39" t="s">
        <v>187</v>
      </c>
      <c r="FN31" s="39">
        <v>8.5</v>
      </c>
      <c r="FO31" s="39" t="s">
        <v>100</v>
      </c>
      <c r="FP31" s="39" t="s">
        <v>188</v>
      </c>
      <c r="FQ31" s="39" t="s">
        <v>189</v>
      </c>
    </row>
    <row r="32" spans="1:173" x14ac:dyDescent="0.25">
      <c r="A32" s="21"/>
      <c r="B32" s="86">
        <v>43004.868750000001</v>
      </c>
      <c r="C32" s="39" t="s">
        <v>138</v>
      </c>
      <c r="D32" s="39" t="s">
        <v>174</v>
      </c>
      <c r="E32" s="39" t="s">
        <v>103</v>
      </c>
      <c r="F32" s="39">
        <v>24563.1</v>
      </c>
      <c r="G32" s="40">
        <v>24692.3</v>
      </c>
      <c r="H32" s="39" t="s">
        <v>96</v>
      </c>
      <c r="I32" s="40">
        <v>3.125E-2</v>
      </c>
      <c r="J32" s="39" t="s">
        <v>102</v>
      </c>
      <c r="K32" s="39">
        <v>-73.34</v>
      </c>
      <c r="L32" s="39" t="s">
        <v>98</v>
      </c>
      <c r="M32" s="39" t="s">
        <v>98</v>
      </c>
      <c r="N32" s="39" t="s">
        <v>111</v>
      </c>
      <c r="O32" s="39">
        <v>25.280799999999999</v>
      </c>
      <c r="P32" s="39">
        <v>104248</v>
      </c>
      <c r="Q32" s="39">
        <v>95785.5</v>
      </c>
      <c r="R32" s="39">
        <v>0</v>
      </c>
      <c r="S32" s="39">
        <v>0</v>
      </c>
      <c r="T32" s="39">
        <v>0</v>
      </c>
      <c r="U32" s="39">
        <v>93480.7</v>
      </c>
      <c r="V32" s="39">
        <v>293539</v>
      </c>
      <c r="W32" s="39">
        <v>77659.3</v>
      </c>
      <c r="X32" s="39">
        <v>0</v>
      </c>
      <c r="Y32" s="39">
        <v>424.54500000000002</v>
      </c>
      <c r="Z32" s="39">
        <v>0</v>
      </c>
      <c r="AA32" s="39">
        <v>371623</v>
      </c>
      <c r="AB32" s="39">
        <v>110.158</v>
      </c>
      <c r="AC32" s="39">
        <v>0</v>
      </c>
      <c r="AD32" s="39">
        <v>0</v>
      </c>
      <c r="AE32" s="39">
        <v>0</v>
      </c>
      <c r="AF32" s="39">
        <v>0</v>
      </c>
      <c r="AG32" s="39">
        <v>504.09</v>
      </c>
      <c r="AH32" s="39">
        <v>0</v>
      </c>
      <c r="AI32" s="39">
        <v>614.24800000000005</v>
      </c>
      <c r="AJ32" s="39">
        <v>0</v>
      </c>
      <c r="AK32" s="39">
        <v>0</v>
      </c>
      <c r="AL32" s="39">
        <v>0</v>
      </c>
      <c r="AM32" s="39">
        <v>0</v>
      </c>
      <c r="AN32" s="39">
        <v>614.24800000000005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  <c r="BA32" s="39">
        <v>0</v>
      </c>
      <c r="BB32" s="39">
        <v>0.78429099999999996</v>
      </c>
      <c r="BC32" s="39">
        <v>138.44900000000001</v>
      </c>
      <c r="BD32" s="39">
        <v>91.177999999999997</v>
      </c>
      <c r="BE32" s="39">
        <v>0</v>
      </c>
      <c r="BF32" s="39">
        <v>0</v>
      </c>
      <c r="BG32" s="39">
        <v>2.97648</v>
      </c>
      <c r="BH32" s="39">
        <v>93.091899999999995</v>
      </c>
      <c r="BI32" s="39">
        <v>326.48</v>
      </c>
      <c r="BJ32" s="39">
        <v>77.584199999999996</v>
      </c>
      <c r="BK32" s="39">
        <v>0</v>
      </c>
      <c r="BL32" s="39">
        <v>0.42277900000000002</v>
      </c>
      <c r="BM32" s="39">
        <v>0</v>
      </c>
      <c r="BN32" s="39">
        <v>404.48700000000002</v>
      </c>
      <c r="BO32" s="39">
        <v>400.74299999999999</v>
      </c>
      <c r="BP32" s="39">
        <v>3.7431700000000001</v>
      </c>
      <c r="BQ32" s="39">
        <v>0</v>
      </c>
      <c r="BR32" s="39">
        <v>0</v>
      </c>
      <c r="BT32" s="39">
        <v>0</v>
      </c>
      <c r="BU32" s="39">
        <v>0</v>
      </c>
      <c r="BW32" s="39">
        <v>0</v>
      </c>
      <c r="BX32" s="39" t="s">
        <v>98</v>
      </c>
      <c r="BY32" s="39" t="s">
        <v>98</v>
      </c>
      <c r="BZ32" s="39" t="s">
        <v>192</v>
      </c>
      <c r="CA32" s="39">
        <v>1.68719</v>
      </c>
      <c r="CB32" s="39">
        <v>102855</v>
      </c>
      <c r="CC32" s="39">
        <v>19409.099999999999</v>
      </c>
      <c r="CD32" s="39">
        <v>0</v>
      </c>
      <c r="CE32" s="39">
        <v>640.73099999999999</v>
      </c>
      <c r="CF32" s="39">
        <v>0</v>
      </c>
      <c r="CG32" s="39">
        <v>93480.7</v>
      </c>
      <c r="CH32" s="39">
        <v>216387</v>
      </c>
      <c r="CI32" s="39">
        <v>77659.3</v>
      </c>
      <c r="CJ32" s="39">
        <v>0</v>
      </c>
      <c r="CK32" s="39">
        <v>424.54500000000002</v>
      </c>
      <c r="CL32" s="39">
        <v>0</v>
      </c>
      <c r="CM32" s="39">
        <v>294471</v>
      </c>
      <c r="CN32" s="39">
        <v>299.36</v>
      </c>
      <c r="CO32" s="39">
        <v>0</v>
      </c>
      <c r="CP32" s="39">
        <v>0</v>
      </c>
      <c r="CQ32" s="39">
        <v>0</v>
      </c>
      <c r="CR32" s="39">
        <v>0</v>
      </c>
      <c r="CS32" s="39">
        <v>547.34699999999998</v>
      </c>
      <c r="CT32" s="39">
        <v>0</v>
      </c>
      <c r="CU32" s="39">
        <v>846.70699999999999</v>
      </c>
      <c r="CV32" s="39">
        <v>0</v>
      </c>
      <c r="CW32" s="39">
        <v>0</v>
      </c>
      <c r="CX32" s="39">
        <v>0</v>
      </c>
      <c r="CY32" s="39">
        <v>0</v>
      </c>
      <c r="CZ32" s="39">
        <v>846.70699999999999</v>
      </c>
      <c r="DA32" s="39">
        <v>0</v>
      </c>
      <c r="DB32" s="39">
        <v>0</v>
      </c>
      <c r="DC32" s="39">
        <v>0</v>
      </c>
      <c r="DD32" s="39">
        <v>0</v>
      </c>
      <c r="DE32" s="39">
        <v>0</v>
      </c>
      <c r="DF32" s="39">
        <v>0</v>
      </c>
      <c r="DG32" s="39">
        <v>0</v>
      </c>
      <c r="DH32" s="39">
        <v>0</v>
      </c>
      <c r="DI32" s="39">
        <v>0</v>
      </c>
      <c r="DJ32" s="39">
        <v>0</v>
      </c>
      <c r="DK32" s="39">
        <v>0</v>
      </c>
      <c r="DL32" s="39">
        <v>0</v>
      </c>
      <c r="DM32" s="39">
        <v>0</v>
      </c>
      <c r="DN32" s="39">
        <v>2.1150500000000001</v>
      </c>
      <c r="DO32" s="39">
        <v>133.90899999999999</v>
      </c>
      <c r="DP32" s="39">
        <v>20.336500000000001</v>
      </c>
      <c r="DQ32" s="39">
        <v>0</v>
      </c>
      <c r="DR32" s="39">
        <v>0.45054899999999998</v>
      </c>
      <c r="DS32" s="39">
        <v>3.2312799999999999</v>
      </c>
      <c r="DT32" s="39">
        <v>93.091899999999995</v>
      </c>
      <c r="DU32" s="39">
        <v>253.13499999999999</v>
      </c>
      <c r="DV32" s="39">
        <v>77.584199999999996</v>
      </c>
      <c r="DW32" s="39">
        <v>0</v>
      </c>
      <c r="DX32" s="39">
        <v>0.42277900000000002</v>
      </c>
      <c r="DY32" s="39">
        <v>0</v>
      </c>
      <c r="DZ32" s="39">
        <v>331.142</v>
      </c>
      <c r="EA32" s="39">
        <v>325.79599999999999</v>
      </c>
      <c r="EB32" s="39">
        <v>5.3451399999999998</v>
      </c>
      <c r="EC32" s="39">
        <v>0</v>
      </c>
      <c r="ED32" s="39">
        <v>0</v>
      </c>
      <c r="EF32" s="39">
        <v>0</v>
      </c>
      <c r="EG32" s="39">
        <v>0</v>
      </c>
      <c r="EI32" s="39">
        <v>0</v>
      </c>
      <c r="FJ32" s="39" t="s">
        <v>185</v>
      </c>
      <c r="FK32" s="39" t="s">
        <v>186</v>
      </c>
      <c r="FL32" s="39" t="s">
        <v>99</v>
      </c>
      <c r="FM32" s="39" t="s">
        <v>187</v>
      </c>
      <c r="FN32" s="39">
        <v>8.5</v>
      </c>
      <c r="FO32" s="39" t="s">
        <v>100</v>
      </c>
      <c r="FP32" s="39" t="s">
        <v>188</v>
      </c>
      <c r="FQ32" s="39" t="s">
        <v>189</v>
      </c>
    </row>
    <row r="33" spans="1:173" x14ac:dyDescent="0.25">
      <c r="A33" s="21"/>
      <c r="B33" s="86">
        <v>43004.869444444441</v>
      </c>
      <c r="C33" s="39" t="s">
        <v>139</v>
      </c>
      <c r="D33" s="39" t="s">
        <v>175</v>
      </c>
      <c r="E33" s="39" t="s">
        <v>103</v>
      </c>
      <c r="F33" s="39">
        <v>24563.1</v>
      </c>
      <c r="G33" s="40">
        <v>24692.3</v>
      </c>
      <c r="H33" s="39" t="s">
        <v>96</v>
      </c>
      <c r="I33" s="40">
        <v>3.1944444444444449E-2</v>
      </c>
      <c r="J33" s="39" t="s">
        <v>102</v>
      </c>
      <c r="K33" s="39">
        <v>-74.27</v>
      </c>
      <c r="L33" s="39" t="s">
        <v>98</v>
      </c>
      <c r="M33" s="39" t="s">
        <v>98</v>
      </c>
      <c r="N33" s="39" t="s">
        <v>110</v>
      </c>
      <c r="O33" s="39">
        <v>11.9885</v>
      </c>
      <c r="P33" s="39">
        <v>104682</v>
      </c>
      <c r="Q33" s="39">
        <v>96145.8</v>
      </c>
      <c r="R33" s="39">
        <v>0</v>
      </c>
      <c r="S33" s="39">
        <v>0</v>
      </c>
      <c r="T33" s="38">
        <v>0</v>
      </c>
      <c r="U33" s="38">
        <v>93480.7</v>
      </c>
      <c r="V33" s="39">
        <v>294321</v>
      </c>
      <c r="W33" s="39">
        <v>77659.3</v>
      </c>
      <c r="X33" s="38">
        <v>0</v>
      </c>
      <c r="Y33" s="39">
        <v>424.54500000000002</v>
      </c>
      <c r="Z33" s="39">
        <v>0</v>
      </c>
      <c r="AA33" s="39">
        <v>372405</v>
      </c>
      <c r="AB33" s="39">
        <v>110.16200000000001</v>
      </c>
      <c r="AC33" s="39">
        <v>0</v>
      </c>
      <c r="AD33" s="39">
        <v>0</v>
      </c>
      <c r="AE33" s="39">
        <v>0</v>
      </c>
      <c r="AF33" s="39">
        <v>0</v>
      </c>
      <c r="AG33" s="39">
        <v>504.09</v>
      </c>
      <c r="AH33" s="39">
        <v>0</v>
      </c>
      <c r="AI33" s="39">
        <v>614.25199999999995</v>
      </c>
      <c r="AJ33" s="39">
        <v>0</v>
      </c>
      <c r="AK33" s="39">
        <v>0</v>
      </c>
      <c r="AL33" s="39">
        <v>0</v>
      </c>
      <c r="AM33" s="39">
        <v>0</v>
      </c>
      <c r="AN33" s="39">
        <v>614.25199999999995</v>
      </c>
      <c r="AO33" s="39">
        <v>0</v>
      </c>
      <c r="AP33" s="39">
        <v>0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0</v>
      </c>
      <c r="AW33" s="39">
        <v>0</v>
      </c>
      <c r="AX33" s="39">
        <v>0</v>
      </c>
      <c r="AY33" s="39">
        <v>0</v>
      </c>
      <c r="AZ33" s="39">
        <v>0</v>
      </c>
      <c r="BA33" s="39">
        <v>0</v>
      </c>
      <c r="BB33" s="39">
        <v>0.775057</v>
      </c>
      <c r="BC33" s="39">
        <v>138.96600000000001</v>
      </c>
      <c r="BD33" s="39">
        <v>91.585499999999996</v>
      </c>
      <c r="BE33" s="39">
        <v>0</v>
      </c>
      <c r="BF33" s="39">
        <v>0</v>
      </c>
      <c r="BG33" s="39">
        <v>2.97648</v>
      </c>
      <c r="BH33" s="39">
        <v>93.091899999999995</v>
      </c>
      <c r="BI33" s="39">
        <v>327.39499999999998</v>
      </c>
      <c r="BJ33" s="39">
        <v>77.584199999999996</v>
      </c>
      <c r="BK33" s="39">
        <v>0</v>
      </c>
      <c r="BL33" s="39">
        <v>0.42277900000000002</v>
      </c>
      <c r="BM33" s="39">
        <v>0</v>
      </c>
      <c r="BN33" s="39">
        <v>405.40199999999999</v>
      </c>
      <c r="BO33" s="39">
        <v>401.65899999999999</v>
      </c>
      <c r="BP33" s="39">
        <v>3.7431899999999998</v>
      </c>
      <c r="BQ33" s="39">
        <v>0</v>
      </c>
      <c r="BR33" s="39">
        <v>0</v>
      </c>
      <c r="BT33" s="39">
        <v>0</v>
      </c>
      <c r="BU33" s="38">
        <v>0</v>
      </c>
      <c r="BV33" s="38"/>
      <c r="BW33" s="39">
        <v>0</v>
      </c>
      <c r="BX33" s="39" t="s">
        <v>98</v>
      </c>
      <c r="BY33" s="38" t="s">
        <v>98</v>
      </c>
      <c r="BZ33" s="39" t="s">
        <v>192</v>
      </c>
      <c r="CA33" s="39">
        <v>1.68719</v>
      </c>
      <c r="CB33" s="39">
        <v>102855</v>
      </c>
      <c r="CC33" s="39">
        <v>19409.099999999999</v>
      </c>
      <c r="CD33" s="39">
        <v>0</v>
      </c>
      <c r="CE33" s="39">
        <v>640.73099999999999</v>
      </c>
      <c r="CF33" s="39">
        <v>0</v>
      </c>
      <c r="CG33" s="39">
        <v>93480.7</v>
      </c>
      <c r="CH33" s="39">
        <v>216387</v>
      </c>
      <c r="CI33" s="39">
        <v>77659.3</v>
      </c>
      <c r="CJ33" s="39">
        <v>0</v>
      </c>
      <c r="CK33" s="39">
        <v>424.54500000000002</v>
      </c>
      <c r="CL33" s="39">
        <v>0</v>
      </c>
      <c r="CM33" s="39">
        <v>294471</v>
      </c>
      <c r="CN33" s="39">
        <v>299.36</v>
      </c>
      <c r="CO33" s="39">
        <v>0</v>
      </c>
      <c r="CP33" s="39">
        <v>0</v>
      </c>
      <c r="CQ33" s="39">
        <v>0</v>
      </c>
      <c r="CR33" s="39">
        <v>0</v>
      </c>
      <c r="CS33" s="39">
        <v>547.34699999999998</v>
      </c>
      <c r="CT33" s="39">
        <v>0</v>
      </c>
      <c r="CU33" s="39">
        <v>846.70699999999999</v>
      </c>
      <c r="CV33" s="39">
        <v>0</v>
      </c>
      <c r="CW33" s="39">
        <v>0</v>
      </c>
      <c r="CX33" s="39">
        <v>0</v>
      </c>
      <c r="CY33" s="39">
        <v>0</v>
      </c>
      <c r="CZ33" s="39">
        <v>846.70699999999999</v>
      </c>
      <c r="DA33" s="39">
        <v>0</v>
      </c>
      <c r="DB33" s="39">
        <v>0</v>
      </c>
      <c r="DC33" s="39">
        <v>0</v>
      </c>
      <c r="DD33" s="39">
        <v>0</v>
      </c>
      <c r="DE33" s="39">
        <v>0</v>
      </c>
      <c r="DF33" s="39">
        <v>0</v>
      </c>
      <c r="DG33" s="39">
        <v>0</v>
      </c>
      <c r="DH33" s="39">
        <v>0</v>
      </c>
      <c r="DI33" s="39">
        <v>0</v>
      </c>
      <c r="DJ33" s="39">
        <v>0</v>
      </c>
      <c r="DK33" s="39">
        <v>0</v>
      </c>
      <c r="DL33" s="39">
        <v>0</v>
      </c>
      <c r="DM33" s="39">
        <v>0</v>
      </c>
      <c r="DN33" s="39">
        <v>2.1150500000000001</v>
      </c>
      <c r="DO33" s="39">
        <v>133.90899999999999</v>
      </c>
      <c r="DP33" s="39">
        <v>20.336500000000001</v>
      </c>
      <c r="DQ33" s="39">
        <v>0</v>
      </c>
      <c r="DR33" s="39">
        <v>0.45054899999999998</v>
      </c>
      <c r="DS33" s="39">
        <v>3.2312799999999999</v>
      </c>
      <c r="DT33" s="39">
        <v>93.091899999999995</v>
      </c>
      <c r="DU33" s="39">
        <v>253.13499999999999</v>
      </c>
      <c r="DV33" s="39">
        <v>77.584199999999996</v>
      </c>
      <c r="DW33" s="39">
        <v>0</v>
      </c>
      <c r="DX33" s="39">
        <v>0.42277900000000002</v>
      </c>
      <c r="DY33" s="39">
        <v>0</v>
      </c>
      <c r="DZ33" s="39">
        <v>331.142</v>
      </c>
      <c r="EA33" s="39">
        <v>325.79599999999999</v>
      </c>
      <c r="EB33" s="39">
        <v>5.3451399999999998</v>
      </c>
      <c r="EC33" s="39">
        <v>0</v>
      </c>
      <c r="ED33" s="39">
        <v>0</v>
      </c>
      <c r="EF33" s="39">
        <v>0</v>
      </c>
      <c r="EG33" s="39">
        <v>0</v>
      </c>
      <c r="EI33" s="39">
        <v>0</v>
      </c>
      <c r="FJ33" s="39" t="s">
        <v>185</v>
      </c>
      <c r="FK33" s="39" t="s">
        <v>186</v>
      </c>
      <c r="FL33" s="39" t="s">
        <v>99</v>
      </c>
      <c r="FM33" s="39" t="s">
        <v>187</v>
      </c>
      <c r="FN33" s="39">
        <v>8.5</v>
      </c>
      <c r="FO33" s="39" t="s">
        <v>100</v>
      </c>
      <c r="FP33" s="39" t="s">
        <v>188</v>
      </c>
      <c r="FQ33" s="39" t="s">
        <v>189</v>
      </c>
    </row>
    <row r="34" spans="1:173" x14ac:dyDescent="0.25">
      <c r="A34" s="21"/>
      <c r="G34" s="40"/>
      <c r="T34" s="38"/>
      <c r="U34" s="38"/>
      <c r="X34" s="38"/>
      <c r="BU34" s="38"/>
      <c r="BV34" s="38"/>
      <c r="BY34" s="38"/>
    </row>
    <row r="35" spans="1:173" x14ac:dyDescent="0.25">
      <c r="A35" s="21"/>
      <c r="G35" s="40"/>
      <c r="T35" s="38"/>
      <c r="U35" s="38"/>
      <c r="X35" s="38"/>
      <c r="BU35" s="38"/>
      <c r="BV35" s="38"/>
      <c r="BY35" s="38"/>
    </row>
    <row r="36" spans="1:173" x14ac:dyDescent="0.25">
      <c r="A36" s="21"/>
      <c r="G36" s="40"/>
      <c r="T36" s="38"/>
      <c r="U36" s="38"/>
      <c r="X36" s="38"/>
      <c r="BU36" s="38"/>
      <c r="BV36" s="38"/>
      <c r="BY36" s="38"/>
    </row>
    <row r="37" spans="1:173" x14ac:dyDescent="0.25">
      <c r="A37" s="21"/>
      <c r="G37" s="40"/>
      <c r="T37" s="38"/>
      <c r="U37" s="38"/>
      <c r="X37" s="38"/>
      <c r="BU37" s="38"/>
      <c r="BV37" s="38"/>
      <c r="BY37" s="38"/>
    </row>
    <row r="38" spans="1:173" x14ac:dyDescent="0.25">
      <c r="A38" s="21"/>
      <c r="G38" s="40"/>
      <c r="T38" s="38"/>
      <c r="U38" s="38"/>
      <c r="X38" s="38"/>
      <c r="BU38" s="38"/>
      <c r="BV38" s="38"/>
      <c r="BY38" s="38"/>
    </row>
    <row r="39" spans="1:173" x14ac:dyDescent="0.25">
      <c r="A39" s="21"/>
      <c r="G39" s="40"/>
      <c r="T39" s="38"/>
      <c r="U39" s="38"/>
      <c r="X39" s="38"/>
      <c r="BU39" s="38"/>
      <c r="BV39" s="38"/>
      <c r="BY39" s="38"/>
    </row>
    <row r="40" spans="1:173" x14ac:dyDescent="0.25">
      <c r="A40" s="21"/>
      <c r="G40" s="40"/>
      <c r="T40" s="38"/>
      <c r="U40" s="38"/>
      <c r="X40" s="38"/>
      <c r="BU40" s="38"/>
      <c r="BV40" s="38"/>
      <c r="BY40" s="38"/>
    </row>
    <row r="41" spans="1:173" x14ac:dyDescent="0.25">
      <c r="A41" s="21"/>
      <c r="G41" s="40"/>
      <c r="T41" s="38"/>
      <c r="U41" s="38"/>
      <c r="X41" s="38"/>
      <c r="BU41" s="38"/>
      <c r="BV41" s="38"/>
      <c r="BY41" s="38"/>
    </row>
    <row r="42" spans="1:173" x14ac:dyDescent="0.25">
      <c r="A42" s="21"/>
      <c r="G42" s="40"/>
      <c r="T42" s="38"/>
      <c r="U42" s="38"/>
      <c r="X42" s="38"/>
      <c r="BU42" s="38"/>
      <c r="BV42" s="38"/>
      <c r="BY42" s="38"/>
    </row>
    <row r="43" spans="1:173" x14ac:dyDescent="0.25">
      <c r="A43" s="21"/>
      <c r="G43" s="40"/>
    </row>
    <row r="44" spans="1:173" x14ac:dyDescent="0.25">
      <c r="A44" s="21"/>
      <c r="G44" s="40"/>
    </row>
    <row r="45" spans="1:173" x14ac:dyDescent="0.25">
      <c r="A45" s="21"/>
      <c r="G45" s="40"/>
    </row>
    <row r="46" spans="1:173" x14ac:dyDescent="0.25">
      <c r="A46" s="21"/>
      <c r="G46" s="40"/>
    </row>
    <row r="47" spans="1:173" x14ac:dyDescent="0.25">
      <c r="A47" s="21"/>
      <c r="G47" s="40"/>
    </row>
    <row r="48" spans="1:173" x14ac:dyDescent="0.25">
      <c r="G48" s="40"/>
    </row>
    <row r="49" spans="1:7" x14ac:dyDescent="0.25">
      <c r="A49" s="2"/>
      <c r="G49" s="40"/>
    </row>
    <row r="50" spans="1:7" x14ac:dyDescent="0.25">
      <c r="G50" s="40"/>
    </row>
    <row r="51" spans="1:7" x14ac:dyDescent="0.25">
      <c r="G51" s="40"/>
    </row>
    <row r="52" spans="1:7" x14ac:dyDescent="0.25">
      <c r="G52" s="40"/>
    </row>
    <row r="53" spans="1:7" x14ac:dyDescent="0.25">
      <c r="A53" s="22"/>
      <c r="G53" s="40"/>
    </row>
    <row r="54" spans="1:7" x14ac:dyDescent="0.25">
      <c r="A54" s="22"/>
      <c r="G54" s="40"/>
    </row>
    <row r="55" spans="1:7" x14ac:dyDescent="0.25">
      <c r="A55" s="22"/>
      <c r="G55" s="40"/>
    </row>
    <row r="56" spans="1:7" x14ac:dyDescent="0.25">
      <c r="A56" s="22"/>
      <c r="G56" s="40"/>
    </row>
    <row r="57" spans="1:7" x14ac:dyDescent="0.25">
      <c r="A57" s="22"/>
      <c r="G57" s="40"/>
    </row>
    <row r="58" spans="1:7" x14ac:dyDescent="0.25">
      <c r="A58" s="22"/>
      <c r="G58" s="40"/>
    </row>
    <row r="59" spans="1:7" x14ac:dyDescent="0.25">
      <c r="A59" s="22"/>
      <c r="G59" s="40"/>
    </row>
    <row r="60" spans="1:7" x14ac:dyDescent="0.25">
      <c r="A60" s="22"/>
      <c r="G60" s="40"/>
    </row>
    <row r="61" spans="1:7" x14ac:dyDescent="0.25">
      <c r="A61" s="22"/>
      <c r="G61" s="40"/>
    </row>
    <row r="62" spans="1:7" x14ac:dyDescent="0.25">
      <c r="A62" s="22"/>
      <c r="G62" s="40"/>
    </row>
    <row r="63" spans="1:7" x14ac:dyDescent="0.25">
      <c r="A63" s="22"/>
      <c r="G63" s="40"/>
    </row>
    <row r="64" spans="1:7" x14ac:dyDescent="0.25">
      <c r="A64" s="22"/>
      <c r="G64" s="40"/>
    </row>
    <row r="65" spans="1:77" x14ac:dyDescent="0.25">
      <c r="A65" s="22"/>
      <c r="G65" s="40"/>
    </row>
    <row r="66" spans="1:77" x14ac:dyDescent="0.25">
      <c r="A66" s="22"/>
      <c r="G66" s="40"/>
    </row>
    <row r="67" spans="1:77" x14ac:dyDescent="0.25">
      <c r="A67" s="22"/>
      <c r="G67" s="40"/>
    </row>
    <row r="68" spans="1:77" x14ac:dyDescent="0.25">
      <c r="A68" s="22"/>
      <c r="G68" s="40"/>
    </row>
    <row r="69" spans="1:77" x14ac:dyDescent="0.25">
      <c r="A69" s="22"/>
      <c r="G69" s="40"/>
    </row>
    <row r="70" spans="1:77" x14ac:dyDescent="0.25">
      <c r="A70" s="22"/>
      <c r="G70" s="40"/>
    </row>
    <row r="71" spans="1:77" x14ac:dyDescent="0.25">
      <c r="A71" s="22"/>
      <c r="G71" s="40"/>
    </row>
    <row r="72" spans="1:77" x14ac:dyDescent="0.25">
      <c r="A72" s="22"/>
      <c r="G72" s="40"/>
    </row>
    <row r="73" spans="1:77" x14ac:dyDescent="0.25">
      <c r="A73" s="22"/>
      <c r="G73" s="40"/>
    </row>
    <row r="74" spans="1:77" x14ac:dyDescent="0.25">
      <c r="A74" s="22"/>
      <c r="G74" s="40"/>
    </row>
    <row r="75" spans="1:77" x14ac:dyDescent="0.25">
      <c r="A75" s="22"/>
      <c r="G75" s="40"/>
      <c r="T75" s="38"/>
      <c r="U75" s="38"/>
      <c r="X75" s="38"/>
      <c r="BU75" s="38"/>
      <c r="BV75" s="38"/>
      <c r="BY75" s="38"/>
    </row>
    <row r="76" spans="1:77" x14ac:dyDescent="0.25">
      <c r="A76" s="22"/>
      <c r="G76" s="40"/>
      <c r="T76" s="38"/>
      <c r="U76" s="38"/>
      <c r="X76" s="38"/>
      <c r="BU76" s="38"/>
      <c r="BV76" s="38"/>
      <c r="BY76" s="38"/>
    </row>
    <row r="77" spans="1:77" x14ac:dyDescent="0.25">
      <c r="A77" s="22"/>
      <c r="G77" s="40"/>
      <c r="T77" s="38"/>
      <c r="U77" s="38"/>
      <c r="X77" s="38"/>
      <c r="BU77" s="38"/>
      <c r="BV77" s="38"/>
      <c r="BY77" s="38"/>
    </row>
    <row r="78" spans="1:77" x14ac:dyDescent="0.25">
      <c r="A78" s="22"/>
      <c r="G78" s="40"/>
      <c r="T78" s="38"/>
      <c r="U78" s="38"/>
      <c r="X78" s="38"/>
      <c r="BU78" s="38"/>
      <c r="BV78" s="38"/>
      <c r="BY78" s="38"/>
    </row>
    <row r="79" spans="1:77" x14ac:dyDescent="0.25">
      <c r="A79" s="22"/>
      <c r="G79" s="40"/>
    </row>
    <row r="80" spans="1:77" x14ac:dyDescent="0.25">
      <c r="A80" s="22"/>
      <c r="G80" s="40"/>
    </row>
    <row r="81" spans="1:7" x14ac:dyDescent="0.25">
      <c r="A81" s="22"/>
      <c r="G81" s="40"/>
    </row>
    <row r="82" spans="1:7" x14ac:dyDescent="0.25">
      <c r="A82" s="22"/>
      <c r="G82" s="40"/>
    </row>
    <row r="83" spans="1:7" x14ac:dyDescent="0.25">
      <c r="A83" s="22"/>
      <c r="G83" s="40"/>
    </row>
    <row r="84" spans="1:7" x14ac:dyDescent="0.25">
      <c r="A84" s="22"/>
      <c r="G84" s="40"/>
    </row>
    <row r="85" spans="1:7" x14ac:dyDescent="0.25">
      <c r="A85" s="22"/>
      <c r="G85" s="40"/>
    </row>
    <row r="86" spans="1:7" x14ac:dyDescent="0.25">
      <c r="G86" s="40"/>
    </row>
    <row r="87" spans="1:7" x14ac:dyDescent="0.25">
      <c r="G87" s="40"/>
    </row>
    <row r="88" spans="1:7" x14ac:dyDescent="0.25">
      <c r="A88" s="2"/>
      <c r="G88" s="40"/>
    </row>
    <row r="89" spans="1:7" x14ac:dyDescent="0.25">
      <c r="G89" s="40"/>
    </row>
    <row r="90" spans="1:7" x14ac:dyDescent="0.25">
      <c r="G90" s="40"/>
    </row>
    <row r="91" spans="1:7" x14ac:dyDescent="0.25">
      <c r="G91" s="40"/>
    </row>
    <row r="92" spans="1:7" x14ac:dyDescent="0.25">
      <c r="G92" s="40"/>
    </row>
    <row r="93" spans="1:7" x14ac:dyDescent="0.25">
      <c r="G93" s="40"/>
    </row>
    <row r="94" spans="1:7" x14ac:dyDescent="0.25">
      <c r="G94" s="40"/>
    </row>
    <row r="95" spans="1:7" x14ac:dyDescent="0.25">
      <c r="G95" s="40"/>
    </row>
    <row r="96" spans="1:7" x14ac:dyDescent="0.25">
      <c r="G96" s="40"/>
    </row>
    <row r="97" spans="7:77" x14ac:dyDescent="0.25">
      <c r="G97" s="40"/>
    </row>
    <row r="98" spans="7:77" x14ac:dyDescent="0.25">
      <c r="G98" s="40"/>
    </row>
    <row r="99" spans="7:77" x14ac:dyDescent="0.25">
      <c r="G99" s="40"/>
    </row>
    <row r="100" spans="7:77" x14ac:dyDescent="0.25">
      <c r="G100" s="40"/>
    </row>
    <row r="101" spans="7:77" x14ac:dyDescent="0.25">
      <c r="G101" s="40"/>
    </row>
    <row r="102" spans="7:77" x14ac:dyDescent="0.25">
      <c r="G102" s="40"/>
      <c r="T102" s="38"/>
      <c r="U102" s="38"/>
      <c r="X102" s="38"/>
      <c r="BU102" s="38"/>
      <c r="BV102" s="38"/>
      <c r="BY102" s="38"/>
    </row>
    <row r="103" spans="7:77" x14ac:dyDescent="0.25">
      <c r="G103" s="40"/>
      <c r="T103" s="38"/>
      <c r="U103" s="38"/>
      <c r="X103" s="38"/>
      <c r="BU103" s="38"/>
      <c r="BV103" s="38"/>
      <c r="BY103" s="38"/>
    </row>
    <row r="104" spans="7:77" x14ac:dyDescent="0.25">
      <c r="G104" s="40"/>
      <c r="T104" s="38"/>
      <c r="U104" s="38"/>
      <c r="X104" s="38"/>
      <c r="BU104" s="38"/>
      <c r="BV104" s="38"/>
      <c r="BY104" s="38"/>
    </row>
    <row r="105" spans="7:77" x14ac:dyDescent="0.25">
      <c r="G105" s="40"/>
      <c r="T105" s="38"/>
      <c r="U105" s="38"/>
      <c r="X105" s="38"/>
      <c r="BU105" s="38"/>
      <c r="BV105" s="38"/>
      <c r="BY105" s="38"/>
    </row>
    <row r="106" spans="7:77" x14ac:dyDescent="0.25">
      <c r="G106" s="40"/>
      <c r="T106" s="38"/>
      <c r="U106" s="38"/>
      <c r="X106" s="38"/>
      <c r="BU106" s="38"/>
      <c r="BV106" s="38"/>
      <c r="BY106" s="38"/>
    </row>
    <row r="107" spans="7:77" x14ac:dyDescent="0.25">
      <c r="G107" s="40"/>
      <c r="T107" s="38"/>
      <c r="U107" s="38"/>
      <c r="X107" s="38"/>
      <c r="BU107" s="38"/>
      <c r="BV107" s="38"/>
      <c r="BY107" s="38"/>
    </row>
    <row r="108" spans="7:77" x14ac:dyDescent="0.25">
      <c r="G108" s="40"/>
    </row>
    <row r="109" spans="7:77" x14ac:dyDescent="0.25">
      <c r="G109" s="40"/>
    </row>
    <row r="110" spans="7:77" x14ac:dyDescent="0.25">
      <c r="G110" s="40"/>
    </row>
    <row r="111" spans="7:77" x14ac:dyDescent="0.25">
      <c r="G111" s="40"/>
    </row>
    <row r="112" spans="7:77" x14ac:dyDescent="0.25">
      <c r="G112" s="40"/>
    </row>
    <row r="113" spans="7:77" x14ac:dyDescent="0.25">
      <c r="G113" s="40"/>
    </row>
    <row r="114" spans="7:77" x14ac:dyDescent="0.25">
      <c r="G114" s="40"/>
    </row>
    <row r="115" spans="7:77" x14ac:dyDescent="0.25">
      <c r="G115" s="40"/>
    </row>
    <row r="116" spans="7:77" x14ac:dyDescent="0.25">
      <c r="G116" s="40"/>
    </row>
    <row r="117" spans="7:77" x14ac:dyDescent="0.25">
      <c r="G117" s="40"/>
    </row>
    <row r="118" spans="7:77" x14ac:dyDescent="0.25">
      <c r="G118" s="40"/>
    </row>
    <row r="119" spans="7:77" x14ac:dyDescent="0.25">
      <c r="G119" s="40"/>
    </row>
    <row r="120" spans="7:77" x14ac:dyDescent="0.25">
      <c r="G120" s="40"/>
    </row>
    <row r="121" spans="7:77" x14ac:dyDescent="0.25">
      <c r="G121" s="40"/>
    </row>
    <row r="122" spans="7:77" x14ac:dyDescent="0.25">
      <c r="G122" s="40"/>
    </row>
    <row r="123" spans="7:77" x14ac:dyDescent="0.25">
      <c r="G123" s="40"/>
    </row>
    <row r="124" spans="7:77" x14ac:dyDescent="0.25">
      <c r="G124" s="40"/>
    </row>
    <row r="125" spans="7:77" x14ac:dyDescent="0.25">
      <c r="G125" s="40"/>
    </row>
    <row r="126" spans="7:77" x14ac:dyDescent="0.25">
      <c r="G126" s="40"/>
      <c r="T126" s="38"/>
      <c r="U126" s="38"/>
      <c r="X126" s="38"/>
      <c r="BU126" s="38"/>
      <c r="BV126" s="38"/>
      <c r="BY126" s="38"/>
    </row>
    <row r="127" spans="7:77" x14ac:dyDescent="0.25">
      <c r="G127" s="40"/>
      <c r="T127" s="38"/>
      <c r="U127" s="38"/>
      <c r="X127" s="38"/>
      <c r="BU127" s="38"/>
      <c r="BV127" s="38"/>
      <c r="BY127" s="38"/>
    </row>
    <row r="128" spans="7:77" x14ac:dyDescent="0.25">
      <c r="G128" s="40"/>
      <c r="T128" s="38"/>
      <c r="U128" s="38"/>
      <c r="X128" s="38"/>
      <c r="BU128" s="38"/>
      <c r="BV128" s="38"/>
      <c r="BY128" s="38"/>
    </row>
    <row r="129" spans="7:77" x14ac:dyDescent="0.25">
      <c r="G129" s="40"/>
      <c r="T129" s="38"/>
      <c r="U129" s="38"/>
      <c r="X129" s="38"/>
      <c r="BU129" s="38"/>
      <c r="BV129" s="38"/>
      <c r="BY129" s="38"/>
    </row>
    <row r="130" spans="7:77" x14ac:dyDescent="0.25">
      <c r="G130" s="40"/>
    </row>
    <row r="131" spans="7:77" x14ac:dyDescent="0.25">
      <c r="G131" s="49"/>
    </row>
    <row r="132" spans="7:77" x14ac:dyDescent="0.25">
      <c r="G132" s="40"/>
    </row>
    <row r="133" spans="7:77" x14ac:dyDescent="0.25">
      <c r="G133" s="40"/>
    </row>
    <row r="134" spans="7:77" x14ac:dyDescent="0.25">
      <c r="G134" s="40"/>
    </row>
    <row r="135" spans="7:77" x14ac:dyDescent="0.25">
      <c r="G135" s="40"/>
    </row>
    <row r="136" spans="7:77" x14ac:dyDescent="0.25">
      <c r="G136" s="40"/>
    </row>
    <row r="137" spans="7:77" x14ac:dyDescent="0.25">
      <c r="G137" s="40"/>
    </row>
    <row r="138" spans="7:77" x14ac:dyDescent="0.25">
      <c r="G138" s="40"/>
    </row>
    <row r="139" spans="7:77" x14ac:dyDescent="0.25">
      <c r="G139" s="40"/>
    </row>
    <row r="140" spans="7:77" x14ac:dyDescent="0.25">
      <c r="G140" s="40"/>
    </row>
    <row r="141" spans="7:77" x14ac:dyDescent="0.25">
      <c r="G141" s="40"/>
    </row>
    <row r="142" spans="7:77" x14ac:dyDescent="0.25">
      <c r="G142" s="40"/>
    </row>
    <row r="143" spans="7:77" x14ac:dyDescent="0.25">
      <c r="G143" s="40"/>
    </row>
    <row r="144" spans="7:77" x14ac:dyDescent="0.25">
      <c r="G144" s="40"/>
    </row>
    <row r="145" spans="1:77" x14ac:dyDescent="0.25">
      <c r="A145" s="2"/>
      <c r="G145" s="40"/>
    </row>
    <row r="146" spans="1:77" x14ac:dyDescent="0.25">
      <c r="G146" s="40"/>
    </row>
    <row r="147" spans="1:77" x14ac:dyDescent="0.25">
      <c r="G147" s="40"/>
    </row>
    <row r="148" spans="1:77" x14ac:dyDescent="0.25">
      <c r="G148" s="40"/>
    </row>
    <row r="149" spans="1:77" x14ac:dyDescent="0.25">
      <c r="G149" s="40"/>
    </row>
    <row r="150" spans="1:77" x14ac:dyDescent="0.25">
      <c r="G150" s="40"/>
    </row>
    <row r="151" spans="1:77" x14ac:dyDescent="0.25">
      <c r="G151" s="40"/>
    </row>
    <row r="152" spans="1:77" x14ac:dyDescent="0.25">
      <c r="G152" s="40"/>
    </row>
    <row r="153" spans="1:77" x14ac:dyDescent="0.25">
      <c r="G153" s="40"/>
    </row>
    <row r="154" spans="1:77" x14ac:dyDescent="0.25">
      <c r="G154" s="40"/>
    </row>
    <row r="155" spans="1:77" x14ac:dyDescent="0.25">
      <c r="G155" s="40"/>
    </row>
    <row r="156" spans="1:77" x14ac:dyDescent="0.25">
      <c r="G156" s="40"/>
    </row>
    <row r="157" spans="1:77" x14ac:dyDescent="0.25">
      <c r="G157" s="40"/>
    </row>
    <row r="158" spans="1:77" x14ac:dyDescent="0.25">
      <c r="A158" s="22"/>
      <c r="G158" s="40"/>
    </row>
    <row r="159" spans="1:77" x14ac:dyDescent="0.25">
      <c r="A159" s="22"/>
      <c r="G159" s="40"/>
    </row>
    <row r="160" spans="1:77" x14ac:dyDescent="0.25">
      <c r="A160" s="22"/>
      <c r="G160" s="40"/>
      <c r="T160" s="38"/>
      <c r="U160" s="38"/>
      <c r="X160" s="38"/>
      <c r="BU160" s="38"/>
      <c r="BV160" s="38"/>
      <c r="BY160" s="38"/>
    </row>
    <row r="161" spans="1:77" x14ac:dyDescent="0.25">
      <c r="A161" s="22"/>
      <c r="G161" s="40"/>
      <c r="T161" s="38"/>
      <c r="U161" s="38"/>
      <c r="X161" s="38"/>
      <c r="BU161" s="38"/>
      <c r="BV161" s="38"/>
      <c r="BY161" s="38"/>
    </row>
    <row r="162" spans="1:77" x14ac:dyDescent="0.25">
      <c r="A162" s="22"/>
      <c r="G162" s="40"/>
      <c r="T162" s="38"/>
      <c r="U162" s="38"/>
      <c r="X162" s="38"/>
      <c r="BU162" s="38"/>
      <c r="BV162" s="38"/>
      <c r="BY162" s="38"/>
    </row>
    <row r="163" spans="1:77" x14ac:dyDescent="0.25">
      <c r="A163" s="22"/>
      <c r="G163" s="40"/>
      <c r="T163" s="38"/>
      <c r="U163" s="38"/>
      <c r="X163" s="38"/>
      <c r="BU163" s="38"/>
      <c r="BV163" s="38"/>
      <c r="BY163" s="38"/>
    </row>
    <row r="164" spans="1:77" x14ac:dyDescent="0.25">
      <c r="A164" s="22"/>
      <c r="G164" s="40"/>
      <c r="T164" s="38"/>
      <c r="U164" s="38"/>
      <c r="X164" s="38"/>
      <c r="BU164" s="38"/>
      <c r="BV164" s="38"/>
      <c r="BY164" s="38"/>
    </row>
    <row r="165" spans="1:77" x14ac:dyDescent="0.25">
      <c r="A165" s="22"/>
      <c r="G165" s="40"/>
      <c r="T165" s="38"/>
      <c r="U165" s="38"/>
      <c r="X165" s="38"/>
      <c r="BU165" s="38"/>
      <c r="BV165" s="38"/>
      <c r="BY165" s="38"/>
    </row>
    <row r="166" spans="1:77" x14ac:dyDescent="0.25">
      <c r="A166" s="22"/>
      <c r="G166" s="40"/>
      <c r="T166" s="38"/>
      <c r="U166" s="38"/>
      <c r="X166" s="38"/>
      <c r="BU166" s="38"/>
      <c r="BV166" s="38"/>
      <c r="BY166" s="38"/>
    </row>
    <row r="167" spans="1:77" x14ac:dyDescent="0.25">
      <c r="A167" s="22"/>
      <c r="G167" s="40"/>
    </row>
    <row r="168" spans="1:77" x14ac:dyDescent="0.25">
      <c r="A168" s="22"/>
      <c r="G168" s="40"/>
      <c r="T168" s="38"/>
      <c r="U168" s="38"/>
      <c r="X168" s="38"/>
      <c r="BU168" s="38"/>
      <c r="BV168" s="38"/>
      <c r="BY168" s="38"/>
    </row>
    <row r="169" spans="1:77" x14ac:dyDescent="0.25">
      <c r="A169" s="22"/>
      <c r="G169" s="40"/>
      <c r="T169" s="38"/>
      <c r="U169" s="38"/>
      <c r="X169" s="38"/>
      <c r="BU169" s="38"/>
      <c r="BV169" s="38"/>
      <c r="BY169" s="38"/>
    </row>
    <row r="170" spans="1:77" x14ac:dyDescent="0.25">
      <c r="G170" s="40"/>
    </row>
    <row r="171" spans="1:77" x14ac:dyDescent="0.25">
      <c r="G171" s="23"/>
    </row>
    <row r="172" spans="1:77" x14ac:dyDescent="0.25">
      <c r="G172" s="23"/>
    </row>
    <row r="173" spans="1:77" x14ac:dyDescent="0.25">
      <c r="G173" s="23"/>
    </row>
    <row r="174" spans="1:77" x14ac:dyDescent="0.25">
      <c r="G174" s="23"/>
    </row>
    <row r="175" spans="1:77" x14ac:dyDescent="0.25">
      <c r="G175" s="23"/>
    </row>
    <row r="176" spans="1:77" x14ac:dyDescent="0.25">
      <c r="G176" s="23"/>
    </row>
    <row r="177" spans="7:7" x14ac:dyDescent="0.25">
      <c r="G177" s="23"/>
    </row>
    <row r="178" spans="7:7" x14ac:dyDescent="0.25">
      <c r="G178" s="23"/>
    </row>
    <row r="179" spans="7:7" x14ac:dyDescent="0.25">
      <c r="G179" s="23"/>
    </row>
    <row r="180" spans="7:7" x14ac:dyDescent="0.25">
      <c r="G180" s="23"/>
    </row>
    <row r="181" spans="7:7" x14ac:dyDescent="0.25">
      <c r="G181" s="23"/>
    </row>
    <row r="182" spans="7:7" x14ac:dyDescent="0.25">
      <c r="G182" s="23"/>
    </row>
    <row r="183" spans="7:7" x14ac:dyDescent="0.25">
      <c r="G183" s="23"/>
    </row>
    <row r="184" spans="7:7" x14ac:dyDescent="0.25">
      <c r="G184" s="23"/>
    </row>
    <row r="185" spans="7:7" x14ac:dyDescent="0.25">
      <c r="G185" s="23"/>
    </row>
    <row r="186" spans="7:7" x14ac:dyDescent="0.25">
      <c r="G186" s="23"/>
    </row>
    <row r="187" spans="7:7" x14ac:dyDescent="0.25">
      <c r="G187" s="23"/>
    </row>
    <row r="188" spans="7:7" x14ac:dyDescent="0.25">
      <c r="G188" s="23"/>
    </row>
    <row r="189" spans="7:7" x14ac:dyDescent="0.25">
      <c r="G189" s="23"/>
    </row>
    <row r="190" spans="7:7" x14ac:dyDescent="0.25">
      <c r="G190" s="23"/>
    </row>
  </sheetData>
  <sheetProtection password="E946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1" sqref="A41"/>
    </sheetView>
  </sheetViews>
  <sheetFormatPr defaultRowHeight="15" x14ac:dyDescent="0.25"/>
  <cols>
    <col min="1" max="2" width="39.140625" style="39" customWidth="1"/>
    <col min="3" max="5" width="38.7109375" style="39" customWidth="1"/>
    <col min="6" max="16384" width="9.140625" style="39"/>
  </cols>
  <sheetData>
    <row r="1" spans="1:5" x14ac:dyDescent="0.25">
      <c r="A1" s="24" t="s">
        <v>78</v>
      </c>
      <c r="B1" s="25" t="s">
        <v>79</v>
      </c>
      <c r="C1" s="26" t="s">
        <v>80</v>
      </c>
      <c r="D1" s="27" t="s">
        <v>81</v>
      </c>
      <c r="E1" s="28" t="s">
        <v>82</v>
      </c>
    </row>
    <row r="2" spans="1:5" x14ac:dyDescent="0.25">
      <c r="A2" s="29">
        <v>5500</v>
      </c>
      <c r="B2" s="30">
        <v>53627.8</v>
      </c>
      <c r="C2" s="32">
        <v>498589</v>
      </c>
      <c r="D2" s="31">
        <v>24563.1</v>
      </c>
      <c r="E2" s="33">
        <v>22500</v>
      </c>
    </row>
    <row r="3" spans="1:5" x14ac:dyDescent="0.25">
      <c r="A3" s="39" t="s">
        <v>83</v>
      </c>
      <c r="B3" s="39" t="s">
        <v>84</v>
      </c>
      <c r="C3" s="39" t="s">
        <v>85</v>
      </c>
      <c r="D3" s="39" t="s">
        <v>86</v>
      </c>
      <c r="E3" s="39" t="s">
        <v>87</v>
      </c>
    </row>
  </sheetData>
  <sheetProtection password="E94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Results</vt:lpstr>
      <vt:lpstr>Sheet1</vt:lpstr>
      <vt:lpstr>Sheet3</vt:lpstr>
      <vt:lpstr>TDVabl7</vt:lpstr>
      <vt:lpstr>TDVrbl7</vt:lpstr>
    </vt:vector>
  </TitlesOfParts>
  <Company>NORESCO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2016.2.0 Appendix 3B Results Summary SG Blank Form</dc:title>
  <dc:creator>nkapur@noresco.com</dc:creator>
  <cp:keywords>2016.2.0, Appendix 3B</cp:keywords>
  <cp:lastModifiedBy>Kapur, Nikhil</cp:lastModifiedBy>
  <dcterms:created xsi:type="dcterms:W3CDTF">2012-11-20T02:59:03Z</dcterms:created>
  <dcterms:modified xsi:type="dcterms:W3CDTF">2017-09-27T14:47:49Z</dcterms:modified>
</cp:coreProperties>
</file>