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85" windowWidth="21075" windowHeight="889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Results!$E$43</definedName>
    <definedName name="TDVabm15">Results!#REF!</definedName>
    <definedName name="TDVabm16">Results!#REF!</definedName>
    <definedName name="TDVabm6">Results!#REF!</definedName>
    <definedName name="TDVrbl7">Results!$D$43</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4" i="4" l="1"/>
  <c r="E7" i="4" l="1"/>
  <c r="AG76" i="4" l="1"/>
  <c r="AG75" i="4"/>
  <c r="AG74" i="4"/>
  <c r="AG73"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G43" i="4"/>
  <c r="AG42" i="4"/>
  <c r="AG41" i="4"/>
  <c r="AG40" i="4"/>
  <c r="AG39" i="4"/>
  <c r="AG38" i="4"/>
  <c r="AG37"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G9" i="4"/>
  <c r="AG8" i="4"/>
  <c r="AG7" i="4"/>
  <c r="AG6" i="4"/>
  <c r="AG5" i="4"/>
  <c r="AE76" i="4"/>
  <c r="AE75" i="4"/>
  <c r="AE74" i="4"/>
  <c r="AE73"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C57" i="4"/>
  <c r="AA57" i="4"/>
  <c r="Y57" i="4"/>
  <c r="W57" i="4"/>
  <c r="U57" i="4"/>
  <c r="S57" i="4"/>
  <c r="Q57" i="4"/>
  <c r="O57" i="4"/>
  <c r="M57" i="4"/>
  <c r="K57" i="4"/>
  <c r="I57" i="4"/>
  <c r="G57" i="4"/>
  <c r="E57" i="4"/>
  <c r="D5" i="4" l="1"/>
  <c r="E5" i="4" s="1"/>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8" i="4" l="1"/>
  <c r="B59" i="4" s="1"/>
  <c r="B60" i="4" s="1"/>
  <c r="B61" i="4" s="1"/>
  <c r="B62" i="4" s="1"/>
  <c r="B63" i="4" s="1"/>
  <c r="B64" i="4" s="1"/>
  <c r="B65" i="4" s="1"/>
  <c r="B66" i="4" s="1"/>
  <c r="B67" i="4" s="1"/>
  <c r="B68" i="4" s="1"/>
  <c r="B69" i="4" s="1"/>
  <c r="B70" i="4" s="1"/>
  <c r="B71" i="4" s="1"/>
  <c r="B72" i="4" s="1"/>
  <c r="B73" i="4" s="1"/>
  <c r="B74" i="4" s="1"/>
  <c r="B75" i="4" s="1"/>
  <c r="B76" i="4" s="1"/>
  <c r="AP76" i="4"/>
  <c r="AB76" i="4" s="1"/>
  <c r="AC76" i="4" s="1"/>
  <c r="D76" i="4"/>
  <c r="E76" i="4" s="1"/>
  <c r="AP75" i="4"/>
  <c r="AB75" i="4" s="1"/>
  <c r="AC75" i="4" s="1"/>
  <c r="D75" i="4"/>
  <c r="E75" i="4" s="1"/>
  <c r="AP74" i="4"/>
  <c r="Z74" i="4" s="1"/>
  <c r="AA74" i="4" s="1"/>
  <c r="D74" i="4"/>
  <c r="E74" i="4" s="1"/>
  <c r="AI76" i="4" l="1"/>
  <c r="AI75" i="4"/>
  <c r="AH76" i="4"/>
  <c r="AH75" i="4"/>
  <c r="F76" i="4"/>
  <c r="G76" i="4" s="1"/>
  <c r="R75" i="4"/>
  <c r="S75" i="4" s="1"/>
  <c r="R76" i="4"/>
  <c r="S76" i="4" s="1"/>
  <c r="V76" i="4"/>
  <c r="W76" i="4" s="1"/>
  <c r="H74" i="4"/>
  <c r="I74" i="4" s="1"/>
  <c r="X74" i="4"/>
  <c r="Y74" i="4" s="1"/>
  <c r="Z76" i="4"/>
  <c r="AA76" i="4" s="1"/>
  <c r="L74" i="4"/>
  <c r="M74" i="4" s="1"/>
  <c r="AB74" i="4"/>
  <c r="AC74" i="4" s="1"/>
  <c r="P74" i="4"/>
  <c r="Q74" i="4" s="1"/>
  <c r="F75" i="4"/>
  <c r="G75" i="4" s="1"/>
  <c r="T74" i="4"/>
  <c r="U74" i="4" s="1"/>
  <c r="P75" i="4"/>
  <c r="Q75" i="4" s="1"/>
  <c r="N76" i="4"/>
  <c r="O76" i="4" s="1"/>
  <c r="X75" i="4"/>
  <c r="Y75" i="4" s="1"/>
  <c r="H75" i="4"/>
  <c r="I75" i="4" s="1"/>
  <c r="Z75" i="4"/>
  <c r="AA75" i="4" s="1"/>
  <c r="N75" i="4"/>
  <c r="O75" i="4" s="1"/>
  <c r="V75" i="4"/>
  <c r="W75" i="4" s="1"/>
  <c r="L75" i="4"/>
  <c r="M75" i="4" s="1"/>
  <c r="T75" i="4"/>
  <c r="U75" i="4" s="1"/>
  <c r="H76" i="4"/>
  <c r="I76" i="4" s="1"/>
  <c r="L76" i="4"/>
  <c r="M76" i="4" s="1"/>
  <c r="P76" i="4"/>
  <c r="Q76" i="4" s="1"/>
  <c r="T76" i="4"/>
  <c r="U76" i="4" s="1"/>
  <c r="X76" i="4"/>
  <c r="Y76" i="4" s="1"/>
  <c r="F74" i="4"/>
  <c r="G74" i="4" s="1"/>
  <c r="N74" i="4"/>
  <c r="O74" i="4" s="1"/>
  <c r="R74" i="4"/>
  <c r="S74" i="4" s="1"/>
  <c r="V74" i="4"/>
  <c r="W74"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58" i="4"/>
  <c r="E58" i="4" s="1"/>
  <c r="AK75" i="4" l="1"/>
  <c r="AK76" i="4"/>
  <c r="AI60" i="4"/>
  <c r="AI59" i="4"/>
  <c r="AI61" i="4"/>
  <c r="AI73" i="4"/>
  <c r="AI71" i="4"/>
  <c r="AI72" i="4"/>
  <c r="AI67" i="4"/>
  <c r="AI68" i="4"/>
  <c r="AI69" i="4"/>
  <c r="AI64" i="4"/>
  <c r="AI65" i="4"/>
  <c r="AI63" i="4"/>
  <c r="AH61" i="4"/>
  <c r="AH60" i="4"/>
  <c r="AH59" i="4"/>
  <c r="AH71" i="4"/>
  <c r="AH73" i="4"/>
  <c r="AH72" i="4"/>
  <c r="AH67" i="4"/>
  <c r="AH68" i="4"/>
  <c r="AH69" i="4"/>
  <c r="AH64" i="4"/>
  <c r="AH65" i="4"/>
  <c r="AH63" i="4"/>
  <c r="AJ76" i="4"/>
  <c r="AJ75" i="4"/>
  <c r="J75" i="4"/>
  <c r="K75" i="4" s="1"/>
  <c r="J74" i="4"/>
  <c r="K74" i="4" s="1"/>
  <c r="AM75" i="4"/>
  <c r="AL75" i="4"/>
  <c r="AM76" i="4"/>
  <c r="AL76" i="4"/>
  <c r="J76" i="4"/>
  <c r="K76" i="4" s="1"/>
  <c r="AP58" i="4"/>
  <c r="AP59" i="4"/>
  <c r="AP60" i="4"/>
  <c r="AP61" i="4"/>
  <c r="AP62" i="4"/>
  <c r="AP63" i="4"/>
  <c r="AP64" i="4"/>
  <c r="AP65" i="4"/>
  <c r="AP66" i="4"/>
  <c r="AP67" i="4"/>
  <c r="AP68" i="4"/>
  <c r="AP69" i="4"/>
  <c r="AP70" i="4"/>
  <c r="AP71" i="4"/>
  <c r="AP72" i="4"/>
  <c r="AP73" i="4"/>
  <c r="AN76" i="4" l="1"/>
  <c r="AM67" i="4"/>
  <c r="AN75" i="4"/>
  <c r="AL73" i="4"/>
  <c r="F73" i="4"/>
  <c r="G73" i="4" s="1"/>
  <c r="N73" i="4"/>
  <c r="O73" i="4" s="1"/>
  <c r="V73" i="4"/>
  <c r="W73" i="4" s="1"/>
  <c r="H73" i="4"/>
  <c r="I73" i="4" s="1"/>
  <c r="P73" i="4"/>
  <c r="Q73" i="4" s="1"/>
  <c r="X73" i="4"/>
  <c r="Y73" i="4" s="1"/>
  <c r="L73" i="4"/>
  <c r="M73" i="4" s="1"/>
  <c r="T73" i="4"/>
  <c r="U73" i="4" s="1"/>
  <c r="AB73" i="4"/>
  <c r="AC73" i="4" s="1"/>
  <c r="R73" i="4"/>
  <c r="S73" i="4" s="1"/>
  <c r="Z73" i="4"/>
  <c r="AA73" i="4" s="1"/>
  <c r="F69" i="4"/>
  <c r="G69" i="4" s="1"/>
  <c r="P69" i="4"/>
  <c r="Q69" i="4" s="1"/>
  <c r="X69" i="4"/>
  <c r="Y69" i="4" s="1"/>
  <c r="H69" i="4"/>
  <c r="I69" i="4" s="1"/>
  <c r="R69" i="4"/>
  <c r="S69" i="4" s="1"/>
  <c r="Z69" i="4"/>
  <c r="AA69" i="4" s="1"/>
  <c r="N69" i="4"/>
  <c r="O69" i="4" s="1"/>
  <c r="V69" i="4"/>
  <c r="W69" i="4" s="1"/>
  <c r="L69" i="4"/>
  <c r="M69" i="4" s="1"/>
  <c r="T69" i="4"/>
  <c r="U69" i="4" s="1"/>
  <c r="AB69" i="4"/>
  <c r="AC69" i="4" s="1"/>
  <c r="H65" i="4"/>
  <c r="I65" i="4" s="1"/>
  <c r="R65" i="4"/>
  <c r="S65" i="4" s="1"/>
  <c r="Z65" i="4"/>
  <c r="AA65" i="4" s="1"/>
  <c r="L65" i="4"/>
  <c r="M65" i="4" s="1"/>
  <c r="T65" i="4"/>
  <c r="U65" i="4" s="1"/>
  <c r="AB65" i="4"/>
  <c r="AC65" i="4" s="1"/>
  <c r="F65" i="4"/>
  <c r="G65" i="4" s="1"/>
  <c r="N65" i="4"/>
  <c r="O65" i="4" s="1"/>
  <c r="V65" i="4"/>
  <c r="W65" i="4" s="1"/>
  <c r="P65" i="4"/>
  <c r="Q65" i="4" s="1"/>
  <c r="X65" i="4"/>
  <c r="Y65" i="4" s="1"/>
  <c r="H61" i="4"/>
  <c r="I61" i="4" s="1"/>
  <c r="R61" i="4"/>
  <c r="S61" i="4" s="1"/>
  <c r="Z61" i="4"/>
  <c r="AA61" i="4" s="1"/>
  <c r="L61" i="4"/>
  <c r="M61" i="4" s="1"/>
  <c r="T61" i="4"/>
  <c r="U61" i="4" s="1"/>
  <c r="AB61" i="4"/>
  <c r="AC61" i="4" s="1"/>
  <c r="F61" i="4"/>
  <c r="G61" i="4" s="1"/>
  <c r="X61" i="4"/>
  <c r="Y61" i="4" s="1"/>
  <c r="N61" i="4"/>
  <c r="O61" i="4" s="1"/>
  <c r="V61" i="4"/>
  <c r="W61" i="4" s="1"/>
  <c r="P61" i="4"/>
  <c r="Q61" i="4" s="1"/>
  <c r="F72" i="4"/>
  <c r="G72" i="4" s="1"/>
  <c r="P72" i="4"/>
  <c r="Q72" i="4" s="1"/>
  <c r="X72" i="4"/>
  <c r="Y72" i="4" s="1"/>
  <c r="N72" i="4"/>
  <c r="O72" i="4" s="1"/>
  <c r="H72" i="4"/>
  <c r="I72" i="4" s="1"/>
  <c r="R72" i="4"/>
  <c r="S72" i="4" s="1"/>
  <c r="Z72" i="4"/>
  <c r="AA72" i="4" s="1"/>
  <c r="T72" i="4"/>
  <c r="U72" i="4" s="1"/>
  <c r="V72" i="4"/>
  <c r="W72" i="4" s="1"/>
  <c r="L72" i="4"/>
  <c r="M72" i="4" s="1"/>
  <c r="AB72" i="4"/>
  <c r="AC72" i="4" s="1"/>
  <c r="H68" i="4"/>
  <c r="I68" i="4" s="1"/>
  <c r="R68" i="4"/>
  <c r="S68" i="4" s="1"/>
  <c r="Z68" i="4"/>
  <c r="AA68" i="4" s="1"/>
  <c r="L68" i="4"/>
  <c r="M68" i="4" s="1"/>
  <c r="T68" i="4"/>
  <c r="U68" i="4" s="1"/>
  <c r="F68" i="4"/>
  <c r="G68" i="4" s="1"/>
  <c r="X68" i="4"/>
  <c r="Y68" i="4" s="1"/>
  <c r="N68" i="4"/>
  <c r="O68" i="4" s="1"/>
  <c r="V68" i="4"/>
  <c r="W68" i="4" s="1"/>
  <c r="AB68" i="4"/>
  <c r="AC68" i="4" s="1"/>
  <c r="P68" i="4"/>
  <c r="Q68" i="4" s="1"/>
  <c r="H64" i="4"/>
  <c r="I64" i="4" s="1"/>
  <c r="R64" i="4"/>
  <c r="S64" i="4" s="1"/>
  <c r="Z64" i="4"/>
  <c r="AA64" i="4" s="1"/>
  <c r="L64" i="4"/>
  <c r="M64" i="4" s="1"/>
  <c r="T64" i="4"/>
  <c r="U64" i="4" s="1"/>
  <c r="AB64" i="4"/>
  <c r="AC64" i="4" s="1"/>
  <c r="P64" i="4"/>
  <c r="Q64" i="4" s="1"/>
  <c r="N64" i="4"/>
  <c r="O64" i="4" s="1"/>
  <c r="V64" i="4"/>
  <c r="W64" i="4" s="1"/>
  <c r="F64" i="4"/>
  <c r="G64" i="4" s="1"/>
  <c r="X64" i="4"/>
  <c r="Y64" i="4" s="1"/>
  <c r="H60" i="4"/>
  <c r="I60" i="4" s="1"/>
  <c r="R60" i="4"/>
  <c r="S60" i="4" s="1"/>
  <c r="Z60" i="4"/>
  <c r="AA60" i="4" s="1"/>
  <c r="L60" i="4"/>
  <c r="M60" i="4" s="1"/>
  <c r="T60" i="4"/>
  <c r="U60" i="4" s="1"/>
  <c r="AB60" i="4"/>
  <c r="AC60" i="4" s="1"/>
  <c r="F60" i="4"/>
  <c r="G60" i="4" s="1"/>
  <c r="P60" i="4"/>
  <c r="Q60" i="4" s="1"/>
  <c r="X60" i="4"/>
  <c r="Y60" i="4" s="1"/>
  <c r="N60" i="4"/>
  <c r="O60" i="4" s="1"/>
  <c r="V60" i="4"/>
  <c r="W60" i="4" s="1"/>
  <c r="F71" i="4"/>
  <c r="G71" i="4" s="1"/>
  <c r="P71" i="4"/>
  <c r="Q71" i="4" s="1"/>
  <c r="X71" i="4"/>
  <c r="Y71" i="4" s="1"/>
  <c r="H71" i="4"/>
  <c r="I71" i="4" s="1"/>
  <c r="R71" i="4"/>
  <c r="S71" i="4" s="1"/>
  <c r="Z71" i="4"/>
  <c r="AA71" i="4" s="1"/>
  <c r="L71" i="4"/>
  <c r="M71" i="4" s="1"/>
  <c r="AB71" i="4"/>
  <c r="AC71" i="4" s="1"/>
  <c r="T71" i="4"/>
  <c r="U71" i="4" s="1"/>
  <c r="N71" i="4"/>
  <c r="O71" i="4" s="1"/>
  <c r="V71" i="4"/>
  <c r="W71" i="4" s="1"/>
  <c r="H67" i="4"/>
  <c r="I67" i="4" s="1"/>
  <c r="R67" i="4"/>
  <c r="S67" i="4" s="1"/>
  <c r="Z67" i="4"/>
  <c r="AA67" i="4" s="1"/>
  <c r="L67" i="4"/>
  <c r="M67" i="4" s="1"/>
  <c r="T67" i="4"/>
  <c r="U67" i="4" s="1"/>
  <c r="AB67" i="4"/>
  <c r="AC67" i="4" s="1"/>
  <c r="P67" i="4"/>
  <c r="Q67" i="4" s="1"/>
  <c r="N67" i="4"/>
  <c r="O67" i="4" s="1"/>
  <c r="V67" i="4"/>
  <c r="W67" i="4" s="1"/>
  <c r="F67" i="4"/>
  <c r="G67" i="4" s="1"/>
  <c r="X67" i="4"/>
  <c r="Y67" i="4" s="1"/>
  <c r="H63" i="4"/>
  <c r="I63" i="4" s="1"/>
  <c r="R63" i="4"/>
  <c r="S63" i="4" s="1"/>
  <c r="Z63" i="4"/>
  <c r="AA63" i="4" s="1"/>
  <c r="L63" i="4"/>
  <c r="M63" i="4" s="1"/>
  <c r="T63" i="4"/>
  <c r="U63" i="4" s="1"/>
  <c r="AB63" i="4"/>
  <c r="AC63" i="4" s="1"/>
  <c r="N63" i="4"/>
  <c r="O63" i="4" s="1"/>
  <c r="P63" i="4"/>
  <c r="Q63" i="4" s="1"/>
  <c r="V63" i="4"/>
  <c r="W63" i="4" s="1"/>
  <c r="F63" i="4"/>
  <c r="G63" i="4" s="1"/>
  <c r="X63" i="4"/>
  <c r="Y63" i="4" s="1"/>
  <c r="H59" i="4"/>
  <c r="I59" i="4" s="1"/>
  <c r="R59" i="4"/>
  <c r="S59" i="4" s="1"/>
  <c r="Z59" i="4"/>
  <c r="AA59" i="4" s="1"/>
  <c r="L59" i="4"/>
  <c r="M59" i="4" s="1"/>
  <c r="T59" i="4"/>
  <c r="U59" i="4" s="1"/>
  <c r="AB59" i="4"/>
  <c r="AC59" i="4" s="1"/>
  <c r="F59" i="4"/>
  <c r="G59" i="4" s="1"/>
  <c r="P59" i="4"/>
  <c r="Q59" i="4" s="1"/>
  <c r="X59" i="4"/>
  <c r="Y59" i="4" s="1"/>
  <c r="N59" i="4"/>
  <c r="O59" i="4" s="1"/>
  <c r="V59" i="4"/>
  <c r="W59" i="4" s="1"/>
  <c r="F70" i="4"/>
  <c r="G70" i="4" s="1"/>
  <c r="P70" i="4"/>
  <c r="Q70" i="4" s="1"/>
  <c r="X70" i="4"/>
  <c r="Y70" i="4" s="1"/>
  <c r="H70" i="4"/>
  <c r="I70" i="4" s="1"/>
  <c r="R70" i="4"/>
  <c r="S70" i="4" s="1"/>
  <c r="Z70" i="4"/>
  <c r="AA70" i="4" s="1"/>
  <c r="L70" i="4"/>
  <c r="M70" i="4" s="1"/>
  <c r="N70" i="4"/>
  <c r="O70" i="4" s="1"/>
  <c r="V70" i="4"/>
  <c r="W70" i="4" s="1"/>
  <c r="T70" i="4"/>
  <c r="U70" i="4" s="1"/>
  <c r="AB70" i="4"/>
  <c r="AC70" i="4" s="1"/>
  <c r="H66" i="4"/>
  <c r="I66" i="4" s="1"/>
  <c r="R66" i="4"/>
  <c r="S66" i="4" s="1"/>
  <c r="Z66" i="4"/>
  <c r="AA66" i="4" s="1"/>
  <c r="L66" i="4"/>
  <c r="M66" i="4" s="1"/>
  <c r="T66" i="4"/>
  <c r="U66" i="4" s="1"/>
  <c r="AB66" i="4"/>
  <c r="AC66" i="4" s="1"/>
  <c r="N66" i="4"/>
  <c r="O66" i="4" s="1"/>
  <c r="V66" i="4"/>
  <c r="W66" i="4" s="1"/>
  <c r="F66" i="4"/>
  <c r="G66" i="4" s="1"/>
  <c r="X66" i="4"/>
  <c r="Y66" i="4" s="1"/>
  <c r="P66" i="4"/>
  <c r="Q66" i="4" s="1"/>
  <c r="H62" i="4"/>
  <c r="I62" i="4" s="1"/>
  <c r="R62" i="4"/>
  <c r="S62" i="4" s="1"/>
  <c r="Z62" i="4"/>
  <c r="AA62" i="4" s="1"/>
  <c r="L62" i="4"/>
  <c r="M62" i="4" s="1"/>
  <c r="T62" i="4"/>
  <c r="U62" i="4" s="1"/>
  <c r="AB62" i="4"/>
  <c r="AC62" i="4" s="1"/>
  <c r="F62" i="4"/>
  <c r="G62" i="4" s="1"/>
  <c r="X62" i="4"/>
  <c r="Y62" i="4" s="1"/>
  <c r="N62" i="4"/>
  <c r="O62" i="4" s="1"/>
  <c r="V62" i="4"/>
  <c r="W62" i="4" s="1"/>
  <c r="P62" i="4"/>
  <c r="Q62" i="4" s="1"/>
  <c r="Z58" i="4"/>
  <c r="AA58" i="4" s="1"/>
  <c r="R58" i="4"/>
  <c r="S58" i="4" s="1"/>
  <c r="H58" i="4"/>
  <c r="I58" i="4" s="1"/>
  <c r="X58" i="4"/>
  <c r="Y58" i="4" s="1"/>
  <c r="P58" i="4"/>
  <c r="Q58" i="4" s="1"/>
  <c r="F58" i="4"/>
  <c r="G58" i="4" s="1"/>
  <c r="AB58" i="4"/>
  <c r="AC58" i="4" s="1"/>
  <c r="T58" i="4"/>
  <c r="U58" i="4" s="1"/>
  <c r="L58" i="4"/>
  <c r="M58" i="4" s="1"/>
  <c r="V58" i="4"/>
  <c r="W58" i="4" s="1"/>
  <c r="N58" i="4"/>
  <c r="O58" i="4" s="1"/>
  <c r="AM65" i="4"/>
  <c r="AM61" i="4"/>
  <c r="AM71" i="4"/>
  <c r="AM69" i="4"/>
  <c r="AL68" i="4"/>
  <c r="AM59" i="4"/>
  <c r="AL60" i="4"/>
  <c r="AM63" i="4"/>
  <c r="AM60" i="4"/>
  <c r="AM72" i="4"/>
  <c r="AM64" i="4"/>
  <c r="AL64" i="4"/>
  <c r="AM68" i="4"/>
  <c r="AL61" i="4"/>
  <c r="AL65" i="4"/>
  <c r="AL69" i="4"/>
  <c r="AM73" i="4"/>
  <c r="AL72" i="4"/>
  <c r="AL71" i="4"/>
  <c r="AL67" i="4"/>
  <c r="AL63" i="4"/>
  <c r="AL59" i="4"/>
  <c r="AK65" i="4" l="1"/>
  <c r="AK63" i="4"/>
  <c r="AK64" i="4"/>
  <c r="AK73" i="4"/>
  <c r="AK71" i="4"/>
  <c r="AK72" i="4"/>
  <c r="AK68" i="4"/>
  <c r="AK69" i="4"/>
  <c r="AK67" i="4"/>
  <c r="AK59" i="4"/>
  <c r="AK60" i="4"/>
  <c r="AK61" i="4"/>
  <c r="AJ64" i="4"/>
  <c r="AJ65" i="4"/>
  <c r="AJ63" i="4"/>
  <c r="AJ67" i="4"/>
  <c r="AJ69" i="4"/>
  <c r="AJ68" i="4"/>
  <c r="AJ60" i="4"/>
  <c r="AJ61" i="4"/>
  <c r="AJ59" i="4"/>
  <c r="AJ73" i="4"/>
  <c r="AJ71" i="4"/>
  <c r="AJ72" i="4"/>
  <c r="J69" i="4"/>
  <c r="K69" i="4" s="1"/>
  <c r="J66" i="4"/>
  <c r="K66" i="4" s="1"/>
  <c r="J70" i="4"/>
  <c r="K70" i="4" s="1"/>
  <c r="J67" i="4"/>
  <c r="K67" i="4" s="1"/>
  <c r="J71" i="4"/>
  <c r="K71" i="4" s="1"/>
  <c r="J68" i="4"/>
  <c r="K68" i="4" s="1"/>
  <c r="J73" i="4"/>
  <c r="K73" i="4" s="1"/>
  <c r="J58" i="4"/>
  <c r="K58" i="4" s="1"/>
  <c r="J62" i="4"/>
  <c r="K62" i="4" s="1"/>
  <c r="J63" i="4"/>
  <c r="K63" i="4" s="1"/>
  <c r="J64" i="4"/>
  <c r="K64" i="4" s="1"/>
  <c r="J72" i="4"/>
  <c r="K72" i="4" s="1"/>
  <c r="J65" i="4"/>
  <c r="K65" i="4" s="1"/>
  <c r="J59" i="4"/>
  <c r="K59" i="4" s="1"/>
  <c r="J60" i="4"/>
  <c r="K60" i="4" s="1"/>
  <c r="J61" i="4"/>
  <c r="K61" i="4" s="1"/>
  <c r="D6" i="4"/>
  <c r="D7" i="4"/>
  <c r="AI8" i="4" s="1"/>
  <c r="D8" i="4"/>
  <c r="E8" i="4" s="1"/>
  <c r="D9" i="4"/>
  <c r="E9" i="4" s="1"/>
  <c r="D10" i="4"/>
  <c r="E10" i="4" s="1"/>
  <c r="D11" i="4"/>
  <c r="E11" i="4" s="1"/>
  <c r="D12" i="4"/>
  <c r="E12" i="4" s="1"/>
  <c r="D13" i="4"/>
  <c r="E13" i="4" s="1"/>
  <c r="D14" i="4"/>
  <c r="E14" i="4" s="1"/>
  <c r="D15" i="4"/>
  <c r="E15" i="4" s="1"/>
  <c r="D16" i="4"/>
  <c r="E16" i="4" s="1"/>
  <c r="D17" i="4"/>
  <c r="E17" i="4" s="1"/>
  <c r="D18" i="4"/>
  <c r="E18" i="4" s="1"/>
  <c r="D19" i="4"/>
  <c r="E19" i="4" s="1"/>
  <c r="D20" i="4"/>
  <c r="E20" i="4" s="1"/>
  <c r="D21" i="4"/>
  <c r="E21" i="4" s="1"/>
  <c r="D22" i="4"/>
  <c r="E22" i="4" s="1"/>
  <c r="D23" i="4"/>
  <c r="E23" i="4" s="1"/>
  <c r="D24" i="4"/>
  <c r="E24" i="4" s="1"/>
  <c r="D25" i="4"/>
  <c r="D26" i="4"/>
  <c r="E26" i="4" s="1"/>
  <c r="D27" i="4"/>
  <c r="E27" i="4" s="1"/>
  <c r="D28" i="4"/>
  <c r="E28" i="4" s="1"/>
  <c r="D29" i="4"/>
  <c r="E29" i="4" s="1"/>
  <c r="D30" i="4"/>
  <c r="E30" i="4" s="1"/>
  <c r="D31" i="4"/>
  <c r="E31" i="4" s="1"/>
  <c r="D32" i="4"/>
  <c r="E32" i="4" s="1"/>
  <c r="D33" i="4"/>
  <c r="E33" i="4" s="1"/>
  <c r="D34" i="4"/>
  <c r="E34" i="4" s="1"/>
  <c r="D35" i="4"/>
  <c r="E35" i="4" s="1"/>
  <c r="D36" i="4"/>
  <c r="E36" i="4" s="1"/>
  <c r="AP33" i="4"/>
  <c r="Z33" i="4" s="1"/>
  <c r="AA33" i="4" s="1"/>
  <c r="AP34" i="4"/>
  <c r="AP35" i="4"/>
  <c r="P35" i="4" s="1"/>
  <c r="Q35" i="4" s="1"/>
  <c r="AP36" i="4"/>
  <c r="H36" i="4" s="1"/>
  <c r="I36" i="4" s="1"/>
  <c r="AP32" i="4"/>
  <c r="X32" i="4" s="1"/>
  <c r="Y32" i="4" s="1"/>
  <c r="AP31" i="4"/>
  <c r="AP18" i="4"/>
  <c r="L18" i="4" s="1"/>
  <c r="M18" i="4" s="1"/>
  <c r="AP19" i="4"/>
  <c r="R19" i="4" s="1"/>
  <c r="S19" i="4" s="1"/>
  <c r="AP20" i="4"/>
  <c r="H20" i="4" s="1"/>
  <c r="I20" i="4" s="1"/>
  <c r="AP21" i="4"/>
  <c r="AP22" i="4"/>
  <c r="L22" i="4" s="1"/>
  <c r="M22" i="4" s="1"/>
  <c r="AP23" i="4"/>
  <c r="R23" i="4" s="1"/>
  <c r="S23" i="4" s="1"/>
  <c r="AP24" i="4"/>
  <c r="Z24" i="4" s="1"/>
  <c r="AA24" i="4" s="1"/>
  <c r="AP25" i="4"/>
  <c r="AP26" i="4"/>
  <c r="L26" i="4" s="1"/>
  <c r="M26" i="4" s="1"/>
  <c r="AP27" i="4"/>
  <c r="R27" i="4" s="1"/>
  <c r="S27" i="4" s="1"/>
  <c r="AP28" i="4"/>
  <c r="H28" i="4" s="1"/>
  <c r="I28" i="4" s="1"/>
  <c r="AP29" i="4"/>
  <c r="AP30" i="4"/>
  <c r="Z30" i="4" s="1"/>
  <c r="AA30" i="4" s="1"/>
  <c r="AP17" i="4"/>
  <c r="H17" i="4" s="1"/>
  <c r="I17" i="4" s="1"/>
  <c r="AP6" i="4"/>
  <c r="H6" i="4" s="1"/>
  <c r="I6" i="4" s="1"/>
  <c r="AP7" i="4"/>
  <c r="AP8" i="4"/>
  <c r="T8" i="4" s="1"/>
  <c r="U8" i="4" s="1"/>
  <c r="AP9" i="4"/>
  <c r="H9" i="4" s="1"/>
  <c r="I9" i="4" s="1"/>
  <c r="AP10" i="4"/>
  <c r="R10" i="4" s="1"/>
  <c r="S10" i="4" s="1"/>
  <c r="AP11" i="4"/>
  <c r="AP12" i="4"/>
  <c r="T12" i="4" s="1"/>
  <c r="U12" i="4" s="1"/>
  <c r="AP13" i="4"/>
  <c r="H13" i="4" s="1"/>
  <c r="I13" i="4" s="1"/>
  <c r="AP14" i="4"/>
  <c r="Z14" i="4" s="1"/>
  <c r="AA14" i="4" s="1"/>
  <c r="AP15" i="4"/>
  <c r="AP16" i="4"/>
  <c r="T16" i="4" s="1"/>
  <c r="U16" i="4" s="1"/>
  <c r="AP5" i="4"/>
  <c r="X5" i="4" s="1"/>
  <c r="Y5" i="4" s="1"/>
  <c r="AH6" i="4" l="1"/>
  <c r="E6" i="4"/>
  <c r="AI6" i="4" s="1"/>
  <c r="AH26" i="4"/>
  <c r="E25" i="4"/>
  <c r="AI26" i="4" s="1"/>
  <c r="AI22" i="4"/>
  <c r="AI24" i="4"/>
  <c r="AI21" i="4"/>
  <c r="AI18" i="4"/>
  <c r="AI19" i="4"/>
  <c r="AI23" i="4"/>
  <c r="AI20" i="4"/>
  <c r="AI11" i="4"/>
  <c r="AI15" i="4"/>
  <c r="AI12" i="4"/>
  <c r="AI16" i="4"/>
  <c r="AI10" i="4"/>
  <c r="AI13" i="4"/>
  <c r="AI14" i="4"/>
  <c r="AI33" i="4"/>
  <c r="AI34" i="4"/>
  <c r="AI30" i="4"/>
  <c r="AI31" i="4"/>
  <c r="AI36" i="4"/>
  <c r="AI28" i="4"/>
  <c r="AH28" i="4"/>
  <c r="AH31" i="4"/>
  <c r="AH30" i="4"/>
  <c r="AH33" i="4"/>
  <c r="AH34" i="4"/>
  <c r="AH36" i="4"/>
  <c r="AH19" i="4"/>
  <c r="AH23" i="4"/>
  <c r="AH20" i="4"/>
  <c r="AH18" i="4"/>
  <c r="AH22" i="4"/>
  <c r="AH24" i="4"/>
  <c r="AH21" i="4"/>
  <c r="AH12" i="4"/>
  <c r="AH16" i="4"/>
  <c r="AH13" i="4"/>
  <c r="AH11" i="4"/>
  <c r="AH15" i="4"/>
  <c r="AH10" i="4"/>
  <c r="AH14" i="4"/>
  <c r="AN64" i="4"/>
  <c r="AN61" i="4"/>
  <c r="AN69" i="4"/>
  <c r="AN63" i="4"/>
  <c r="AN72" i="4"/>
  <c r="AN73" i="4"/>
  <c r="AN60" i="4"/>
  <c r="AN68" i="4"/>
  <c r="AN65" i="4"/>
  <c r="AN71" i="4"/>
  <c r="AN67" i="4"/>
  <c r="AN59" i="4"/>
  <c r="AH8" i="4"/>
  <c r="N5" i="4"/>
  <c r="O5" i="4" s="1"/>
  <c r="Z28" i="4"/>
  <c r="AA28" i="4" s="1"/>
  <c r="R14" i="4"/>
  <c r="S14" i="4" s="1"/>
  <c r="Z20" i="4"/>
  <c r="AA20" i="4" s="1"/>
  <c r="R20" i="4"/>
  <c r="S20" i="4" s="1"/>
  <c r="H14" i="4"/>
  <c r="I14" i="4" s="1"/>
  <c r="F32" i="4"/>
  <c r="G32" i="4" s="1"/>
  <c r="H33" i="4"/>
  <c r="I33" i="4" s="1"/>
  <c r="R28" i="4"/>
  <c r="S28" i="4" s="1"/>
  <c r="Z10" i="4"/>
  <c r="AA10" i="4" s="1"/>
  <c r="H24" i="4"/>
  <c r="I24" i="4" s="1"/>
  <c r="H5" i="4"/>
  <c r="I5" i="4" s="1"/>
  <c r="Z5" i="4"/>
  <c r="AA5" i="4" s="1"/>
  <c r="H35" i="4"/>
  <c r="I35" i="4" s="1"/>
  <c r="R33" i="4"/>
  <c r="S33" i="4" s="1"/>
  <c r="P32" i="4"/>
  <c r="Q32" i="4" s="1"/>
  <c r="X30" i="4"/>
  <c r="Y30" i="4" s="1"/>
  <c r="H26" i="4"/>
  <c r="I26" i="4" s="1"/>
  <c r="R24" i="4"/>
  <c r="S24" i="4" s="1"/>
  <c r="Z22" i="4"/>
  <c r="AA22" i="4" s="1"/>
  <c r="H18" i="4"/>
  <c r="I18" i="4" s="1"/>
  <c r="R16" i="4"/>
  <c r="S16" i="4" s="1"/>
  <c r="H10" i="4"/>
  <c r="I10" i="4" s="1"/>
  <c r="R8" i="4"/>
  <c r="S8" i="4" s="1"/>
  <c r="Z6" i="4"/>
  <c r="AA6" i="4" s="1"/>
  <c r="P30" i="4"/>
  <c r="Q30" i="4" s="1"/>
  <c r="R22" i="4"/>
  <c r="S22" i="4" s="1"/>
  <c r="H16" i="4"/>
  <c r="I16" i="4" s="1"/>
  <c r="Z12" i="4"/>
  <c r="AA12" i="4" s="1"/>
  <c r="H8" i="4"/>
  <c r="I8" i="4" s="1"/>
  <c r="R6" i="4"/>
  <c r="S6" i="4" s="1"/>
  <c r="R5" i="4"/>
  <c r="S5" i="4" s="1"/>
  <c r="Z35" i="4"/>
  <c r="AA35" i="4" s="1"/>
  <c r="H30" i="4"/>
  <c r="I30" i="4" s="1"/>
  <c r="Z26" i="4"/>
  <c r="AA26" i="4" s="1"/>
  <c r="H22" i="4"/>
  <c r="I22" i="4" s="1"/>
  <c r="Z18" i="4"/>
  <c r="AA18" i="4" s="1"/>
  <c r="R12" i="4"/>
  <c r="S12" i="4" s="1"/>
  <c r="V5" i="4"/>
  <c r="W5" i="4" s="1"/>
  <c r="R35" i="4"/>
  <c r="S35" i="4" s="1"/>
  <c r="R26" i="4"/>
  <c r="S26" i="4" s="1"/>
  <c r="R18" i="4"/>
  <c r="S18" i="4" s="1"/>
  <c r="Z16" i="4"/>
  <c r="AA16" i="4" s="1"/>
  <c r="H12" i="4"/>
  <c r="I12" i="4" s="1"/>
  <c r="Z8" i="4"/>
  <c r="AA8" i="4" s="1"/>
  <c r="N15" i="4"/>
  <c r="O15" i="4" s="1"/>
  <c r="V15" i="4"/>
  <c r="W15" i="4" s="1"/>
  <c r="F15" i="4"/>
  <c r="G15" i="4" s="1"/>
  <c r="P15" i="4"/>
  <c r="Q15" i="4" s="1"/>
  <c r="X15" i="4"/>
  <c r="Y15" i="4" s="1"/>
  <c r="N11" i="4"/>
  <c r="O11" i="4" s="1"/>
  <c r="V11" i="4"/>
  <c r="W11" i="4" s="1"/>
  <c r="F11" i="4"/>
  <c r="G11" i="4" s="1"/>
  <c r="P11" i="4"/>
  <c r="Q11" i="4" s="1"/>
  <c r="X11" i="4"/>
  <c r="Y11" i="4" s="1"/>
  <c r="N7" i="4"/>
  <c r="O7" i="4" s="1"/>
  <c r="V7" i="4"/>
  <c r="W7" i="4" s="1"/>
  <c r="F7" i="4"/>
  <c r="G7" i="4" s="1"/>
  <c r="P7" i="4"/>
  <c r="Q7" i="4" s="1"/>
  <c r="X7" i="4"/>
  <c r="Y7" i="4" s="1"/>
  <c r="N29" i="4"/>
  <c r="O29" i="4" s="1"/>
  <c r="V29" i="4"/>
  <c r="W29" i="4" s="1"/>
  <c r="F29" i="4"/>
  <c r="G29" i="4" s="1"/>
  <c r="P29" i="4"/>
  <c r="Q29" i="4" s="1"/>
  <c r="X29" i="4"/>
  <c r="Y29" i="4" s="1"/>
  <c r="N25" i="4"/>
  <c r="O25" i="4" s="1"/>
  <c r="V25" i="4"/>
  <c r="W25" i="4" s="1"/>
  <c r="F25" i="4"/>
  <c r="G25" i="4" s="1"/>
  <c r="P25" i="4"/>
  <c r="Q25" i="4" s="1"/>
  <c r="X25" i="4"/>
  <c r="Y25" i="4" s="1"/>
  <c r="N21" i="4"/>
  <c r="O21" i="4" s="1"/>
  <c r="V21" i="4"/>
  <c r="W21" i="4" s="1"/>
  <c r="F21" i="4"/>
  <c r="G21" i="4" s="1"/>
  <c r="P21" i="4"/>
  <c r="Q21" i="4" s="1"/>
  <c r="X21" i="4"/>
  <c r="Y21" i="4" s="1"/>
  <c r="L31" i="4"/>
  <c r="M31" i="4" s="1"/>
  <c r="T31" i="4"/>
  <c r="U31" i="4" s="1"/>
  <c r="AB31" i="4"/>
  <c r="AC31" i="4" s="1"/>
  <c r="N31" i="4"/>
  <c r="O31" i="4" s="1"/>
  <c r="V31" i="4"/>
  <c r="W31" i="4" s="1"/>
  <c r="L34" i="4"/>
  <c r="M34" i="4" s="1"/>
  <c r="T34" i="4"/>
  <c r="U34" i="4" s="1"/>
  <c r="AB34" i="4"/>
  <c r="AC34" i="4" s="1"/>
  <c r="N34" i="4"/>
  <c r="O34" i="4" s="1"/>
  <c r="V34" i="4"/>
  <c r="W34" i="4" s="1"/>
  <c r="X36" i="4"/>
  <c r="Y36" i="4" s="1"/>
  <c r="P36" i="4"/>
  <c r="Q36" i="4" s="1"/>
  <c r="F36" i="4"/>
  <c r="G36" i="4" s="1"/>
  <c r="P34" i="4"/>
  <c r="Q34" i="4" s="1"/>
  <c r="R31" i="4"/>
  <c r="S31" i="4" s="1"/>
  <c r="AB29" i="4"/>
  <c r="AC29" i="4" s="1"/>
  <c r="L29" i="4"/>
  <c r="M29" i="4" s="1"/>
  <c r="T27" i="4"/>
  <c r="U27" i="4" s="1"/>
  <c r="AB25" i="4"/>
  <c r="AC25" i="4" s="1"/>
  <c r="L25" i="4"/>
  <c r="M25" i="4" s="1"/>
  <c r="T23" i="4"/>
  <c r="U23" i="4" s="1"/>
  <c r="AB21" i="4"/>
  <c r="AC21" i="4" s="1"/>
  <c r="L21" i="4"/>
  <c r="M21" i="4" s="1"/>
  <c r="T19" i="4"/>
  <c r="U19" i="4" s="1"/>
  <c r="AB17" i="4"/>
  <c r="AC17" i="4" s="1"/>
  <c r="L17" i="4"/>
  <c r="M17" i="4" s="1"/>
  <c r="T15" i="4"/>
  <c r="U15" i="4" s="1"/>
  <c r="AB13" i="4"/>
  <c r="AC13" i="4" s="1"/>
  <c r="L13" i="4"/>
  <c r="M13" i="4" s="1"/>
  <c r="T11" i="4"/>
  <c r="U11" i="4" s="1"/>
  <c r="AB9" i="4"/>
  <c r="AC9" i="4" s="1"/>
  <c r="L9" i="4"/>
  <c r="M9" i="4" s="1"/>
  <c r="T7" i="4"/>
  <c r="U7" i="4" s="1"/>
  <c r="L5" i="4"/>
  <c r="M5" i="4" s="1"/>
  <c r="T5" i="4"/>
  <c r="U5" i="4" s="1"/>
  <c r="AB5" i="4"/>
  <c r="AC5" i="4" s="1"/>
  <c r="N14" i="4"/>
  <c r="O14" i="4" s="1"/>
  <c r="V14" i="4"/>
  <c r="W14" i="4" s="1"/>
  <c r="F14" i="4"/>
  <c r="G14" i="4" s="1"/>
  <c r="P14" i="4"/>
  <c r="Q14" i="4" s="1"/>
  <c r="X14" i="4"/>
  <c r="Y14" i="4" s="1"/>
  <c r="N10" i="4"/>
  <c r="O10" i="4" s="1"/>
  <c r="V10" i="4"/>
  <c r="W10" i="4" s="1"/>
  <c r="F10" i="4"/>
  <c r="G10" i="4" s="1"/>
  <c r="P10" i="4"/>
  <c r="Q10" i="4" s="1"/>
  <c r="X10" i="4"/>
  <c r="Y10" i="4" s="1"/>
  <c r="N6" i="4"/>
  <c r="O6" i="4" s="1"/>
  <c r="V6" i="4"/>
  <c r="W6" i="4" s="1"/>
  <c r="F6" i="4"/>
  <c r="G6" i="4" s="1"/>
  <c r="P6" i="4"/>
  <c r="Q6" i="4" s="1"/>
  <c r="X6" i="4"/>
  <c r="Y6" i="4" s="1"/>
  <c r="N28" i="4"/>
  <c r="O28" i="4" s="1"/>
  <c r="V28" i="4"/>
  <c r="W28" i="4" s="1"/>
  <c r="F28" i="4"/>
  <c r="G28" i="4" s="1"/>
  <c r="P28" i="4"/>
  <c r="Q28" i="4" s="1"/>
  <c r="X28" i="4"/>
  <c r="Y28" i="4" s="1"/>
  <c r="N24" i="4"/>
  <c r="O24" i="4" s="1"/>
  <c r="V24" i="4"/>
  <c r="W24" i="4" s="1"/>
  <c r="F24" i="4"/>
  <c r="G24" i="4" s="1"/>
  <c r="P24" i="4"/>
  <c r="Q24" i="4" s="1"/>
  <c r="X24" i="4"/>
  <c r="Y24" i="4" s="1"/>
  <c r="N20" i="4"/>
  <c r="O20" i="4" s="1"/>
  <c r="V20" i="4"/>
  <c r="W20" i="4" s="1"/>
  <c r="F20" i="4"/>
  <c r="G20" i="4" s="1"/>
  <c r="P20" i="4"/>
  <c r="Q20" i="4" s="1"/>
  <c r="X20" i="4"/>
  <c r="Y20" i="4" s="1"/>
  <c r="L32" i="4"/>
  <c r="M32" i="4" s="1"/>
  <c r="T32" i="4"/>
  <c r="U32" i="4" s="1"/>
  <c r="AB32" i="4"/>
  <c r="AC32" i="4" s="1"/>
  <c r="N32" i="4"/>
  <c r="O32" i="4" s="1"/>
  <c r="V32" i="4"/>
  <c r="W32" i="4" s="1"/>
  <c r="L33" i="4"/>
  <c r="M33" i="4" s="1"/>
  <c r="T33" i="4"/>
  <c r="U33" i="4" s="1"/>
  <c r="AB33" i="4"/>
  <c r="AC33" i="4" s="1"/>
  <c r="N33" i="4"/>
  <c r="O33" i="4" s="1"/>
  <c r="V33" i="4"/>
  <c r="W33" i="4" s="1"/>
  <c r="V36" i="4"/>
  <c r="W36" i="4" s="1"/>
  <c r="N36" i="4"/>
  <c r="O36" i="4" s="1"/>
  <c r="Z34" i="4"/>
  <c r="AA34" i="4" s="1"/>
  <c r="H34" i="4"/>
  <c r="I34" i="4" s="1"/>
  <c r="X33" i="4"/>
  <c r="Y33" i="4" s="1"/>
  <c r="F33" i="4"/>
  <c r="G33" i="4" s="1"/>
  <c r="R32" i="4"/>
  <c r="S32" i="4" s="1"/>
  <c r="P31" i="4"/>
  <c r="Q31" i="4" s="1"/>
  <c r="Z29" i="4"/>
  <c r="AA29" i="4" s="1"/>
  <c r="H29" i="4"/>
  <c r="I29" i="4" s="1"/>
  <c r="T28" i="4"/>
  <c r="U28" i="4" s="1"/>
  <c r="AB26" i="4"/>
  <c r="AC26" i="4" s="1"/>
  <c r="Z25" i="4"/>
  <c r="AA25" i="4" s="1"/>
  <c r="H25" i="4"/>
  <c r="I25" i="4" s="1"/>
  <c r="T24" i="4"/>
  <c r="U24" i="4" s="1"/>
  <c r="AB22" i="4"/>
  <c r="AC22" i="4" s="1"/>
  <c r="Z21" i="4"/>
  <c r="AA21" i="4" s="1"/>
  <c r="H21" i="4"/>
  <c r="I21" i="4" s="1"/>
  <c r="T20" i="4"/>
  <c r="U20" i="4" s="1"/>
  <c r="AB18" i="4"/>
  <c r="AC18" i="4" s="1"/>
  <c r="Z17" i="4"/>
  <c r="AA17" i="4" s="1"/>
  <c r="R15" i="4"/>
  <c r="S15" i="4" s="1"/>
  <c r="AB14" i="4"/>
  <c r="AC14" i="4" s="1"/>
  <c r="L14" i="4"/>
  <c r="M14" i="4" s="1"/>
  <c r="Z13" i="4"/>
  <c r="AA13" i="4" s="1"/>
  <c r="R11" i="4"/>
  <c r="S11" i="4" s="1"/>
  <c r="AB10" i="4"/>
  <c r="AC10" i="4" s="1"/>
  <c r="L10" i="4"/>
  <c r="M10" i="4" s="1"/>
  <c r="Z9" i="4"/>
  <c r="AA9" i="4" s="1"/>
  <c r="R7" i="4"/>
  <c r="S7" i="4" s="1"/>
  <c r="AB6" i="4"/>
  <c r="AC6" i="4" s="1"/>
  <c r="L6" i="4"/>
  <c r="M6" i="4" s="1"/>
  <c r="N13" i="4"/>
  <c r="O13" i="4" s="1"/>
  <c r="V13" i="4"/>
  <c r="W13" i="4" s="1"/>
  <c r="F13" i="4"/>
  <c r="G13" i="4" s="1"/>
  <c r="P13" i="4"/>
  <c r="Q13" i="4" s="1"/>
  <c r="X13" i="4"/>
  <c r="Y13" i="4" s="1"/>
  <c r="N9" i="4"/>
  <c r="O9" i="4" s="1"/>
  <c r="V9" i="4"/>
  <c r="W9" i="4" s="1"/>
  <c r="F9" i="4"/>
  <c r="G9" i="4" s="1"/>
  <c r="P9" i="4"/>
  <c r="Q9" i="4" s="1"/>
  <c r="X9" i="4"/>
  <c r="Y9" i="4" s="1"/>
  <c r="N17" i="4"/>
  <c r="O17" i="4" s="1"/>
  <c r="V17" i="4"/>
  <c r="W17" i="4" s="1"/>
  <c r="F17" i="4"/>
  <c r="G17" i="4" s="1"/>
  <c r="P17" i="4"/>
  <c r="Q17" i="4" s="1"/>
  <c r="X17" i="4"/>
  <c r="Y17" i="4" s="1"/>
  <c r="N27" i="4"/>
  <c r="O27" i="4" s="1"/>
  <c r="V27" i="4"/>
  <c r="W27" i="4" s="1"/>
  <c r="F27" i="4"/>
  <c r="P27" i="4"/>
  <c r="Q27" i="4" s="1"/>
  <c r="X27" i="4"/>
  <c r="Y27" i="4" s="1"/>
  <c r="N23" i="4"/>
  <c r="O23" i="4" s="1"/>
  <c r="V23" i="4"/>
  <c r="W23" i="4" s="1"/>
  <c r="F23" i="4"/>
  <c r="G23" i="4" s="1"/>
  <c r="P23" i="4"/>
  <c r="Q23" i="4" s="1"/>
  <c r="X23" i="4"/>
  <c r="Y23" i="4" s="1"/>
  <c r="N19" i="4"/>
  <c r="O19" i="4" s="1"/>
  <c r="V19" i="4"/>
  <c r="W19" i="4" s="1"/>
  <c r="F19" i="4"/>
  <c r="G19" i="4" s="1"/>
  <c r="P19" i="4"/>
  <c r="Q19" i="4" s="1"/>
  <c r="X19" i="4"/>
  <c r="Y19" i="4" s="1"/>
  <c r="AB36" i="4"/>
  <c r="AC36" i="4" s="1"/>
  <c r="T36" i="4"/>
  <c r="U36" i="4" s="1"/>
  <c r="L36" i="4"/>
  <c r="M36" i="4" s="1"/>
  <c r="X34" i="4"/>
  <c r="Y34" i="4" s="1"/>
  <c r="F34" i="4"/>
  <c r="G34" i="4" s="1"/>
  <c r="Z31" i="4"/>
  <c r="AA31" i="4" s="1"/>
  <c r="H31" i="4"/>
  <c r="I31" i="4" s="1"/>
  <c r="T29" i="4"/>
  <c r="U29" i="4" s="1"/>
  <c r="AB27" i="4"/>
  <c r="AC27" i="4" s="1"/>
  <c r="L27" i="4"/>
  <c r="M27" i="4" s="1"/>
  <c r="T25" i="4"/>
  <c r="U25" i="4" s="1"/>
  <c r="AB23" i="4"/>
  <c r="AC23" i="4" s="1"/>
  <c r="L23" i="4"/>
  <c r="M23" i="4" s="1"/>
  <c r="T21" i="4"/>
  <c r="U21" i="4" s="1"/>
  <c r="AB19" i="4"/>
  <c r="AC19" i="4" s="1"/>
  <c r="L19" i="4"/>
  <c r="M19" i="4" s="1"/>
  <c r="T17" i="4"/>
  <c r="U17" i="4" s="1"/>
  <c r="AB15" i="4"/>
  <c r="AC15" i="4" s="1"/>
  <c r="L15" i="4"/>
  <c r="M15" i="4" s="1"/>
  <c r="T13" i="4"/>
  <c r="U13" i="4" s="1"/>
  <c r="AB11" i="4"/>
  <c r="AC11" i="4" s="1"/>
  <c r="L11" i="4"/>
  <c r="M11" i="4" s="1"/>
  <c r="T9" i="4"/>
  <c r="U9" i="4" s="1"/>
  <c r="AB7" i="4"/>
  <c r="AC7" i="4" s="1"/>
  <c r="L7" i="4"/>
  <c r="M7" i="4" s="1"/>
  <c r="F5" i="4"/>
  <c r="G5" i="4" s="1"/>
  <c r="P5" i="4"/>
  <c r="Q5" i="4" s="1"/>
  <c r="N16" i="4"/>
  <c r="O16" i="4" s="1"/>
  <c r="V16" i="4"/>
  <c r="W16" i="4" s="1"/>
  <c r="F16" i="4"/>
  <c r="G16" i="4" s="1"/>
  <c r="P16" i="4"/>
  <c r="Q16" i="4" s="1"/>
  <c r="X16" i="4"/>
  <c r="Y16" i="4" s="1"/>
  <c r="N12" i="4"/>
  <c r="O12" i="4" s="1"/>
  <c r="V12" i="4"/>
  <c r="W12" i="4" s="1"/>
  <c r="F12" i="4"/>
  <c r="G12" i="4" s="1"/>
  <c r="P12" i="4"/>
  <c r="Q12" i="4" s="1"/>
  <c r="X12" i="4"/>
  <c r="Y12" i="4" s="1"/>
  <c r="N8" i="4"/>
  <c r="O8" i="4" s="1"/>
  <c r="V8" i="4"/>
  <c r="W8" i="4" s="1"/>
  <c r="F8" i="4"/>
  <c r="G8" i="4" s="1"/>
  <c r="P8" i="4"/>
  <c r="Q8" i="4" s="1"/>
  <c r="X8" i="4"/>
  <c r="Y8" i="4" s="1"/>
  <c r="L30" i="4"/>
  <c r="M30" i="4" s="1"/>
  <c r="T30" i="4"/>
  <c r="U30" i="4" s="1"/>
  <c r="AB30" i="4"/>
  <c r="AC30" i="4" s="1"/>
  <c r="F30" i="4"/>
  <c r="G30" i="4" s="1"/>
  <c r="N30" i="4"/>
  <c r="O30" i="4" s="1"/>
  <c r="V30" i="4"/>
  <c r="W30" i="4" s="1"/>
  <c r="N26" i="4"/>
  <c r="O26" i="4" s="1"/>
  <c r="V26" i="4"/>
  <c r="W26" i="4" s="1"/>
  <c r="F26" i="4"/>
  <c r="G26" i="4" s="1"/>
  <c r="P26" i="4"/>
  <c r="Q26" i="4" s="1"/>
  <c r="X26" i="4"/>
  <c r="Y26" i="4" s="1"/>
  <c r="N22" i="4"/>
  <c r="O22" i="4" s="1"/>
  <c r="V22" i="4"/>
  <c r="W22" i="4" s="1"/>
  <c r="F22" i="4"/>
  <c r="G22" i="4" s="1"/>
  <c r="P22" i="4"/>
  <c r="Q22" i="4" s="1"/>
  <c r="X22" i="4"/>
  <c r="Y22" i="4" s="1"/>
  <c r="N18" i="4"/>
  <c r="O18" i="4" s="1"/>
  <c r="V18" i="4"/>
  <c r="W18" i="4" s="1"/>
  <c r="F18" i="4"/>
  <c r="G18" i="4" s="1"/>
  <c r="P18" i="4"/>
  <c r="Q18" i="4" s="1"/>
  <c r="X18" i="4"/>
  <c r="Y18" i="4" s="1"/>
  <c r="L35" i="4"/>
  <c r="M35" i="4" s="1"/>
  <c r="T35" i="4"/>
  <c r="U35" i="4" s="1"/>
  <c r="AB35" i="4"/>
  <c r="AC35" i="4" s="1"/>
  <c r="N35" i="4"/>
  <c r="O35" i="4" s="1"/>
  <c r="V35" i="4"/>
  <c r="W35" i="4" s="1"/>
  <c r="Z36" i="4"/>
  <c r="AA36" i="4" s="1"/>
  <c r="R36" i="4"/>
  <c r="S36" i="4" s="1"/>
  <c r="X35" i="4"/>
  <c r="Y35" i="4" s="1"/>
  <c r="F35" i="4"/>
  <c r="G35" i="4" s="1"/>
  <c r="R34" i="4"/>
  <c r="S34" i="4" s="1"/>
  <c r="P33" i="4"/>
  <c r="Q33" i="4" s="1"/>
  <c r="Z32" i="4"/>
  <c r="AA32" i="4" s="1"/>
  <c r="H32" i="4"/>
  <c r="I32" i="4" s="1"/>
  <c r="X31" i="4"/>
  <c r="Y31" i="4" s="1"/>
  <c r="F31" i="4"/>
  <c r="G31" i="4" s="1"/>
  <c r="R30" i="4"/>
  <c r="S30" i="4" s="1"/>
  <c r="R29" i="4"/>
  <c r="S29" i="4" s="1"/>
  <c r="AB28" i="4"/>
  <c r="AC28" i="4" s="1"/>
  <c r="L28" i="4"/>
  <c r="M28" i="4" s="1"/>
  <c r="Z27" i="4"/>
  <c r="AA27" i="4" s="1"/>
  <c r="H27" i="4"/>
  <c r="I27" i="4" s="1"/>
  <c r="T26" i="4"/>
  <c r="U26" i="4" s="1"/>
  <c r="R25" i="4"/>
  <c r="S25" i="4" s="1"/>
  <c r="AB24" i="4"/>
  <c r="AC24" i="4" s="1"/>
  <c r="L24" i="4"/>
  <c r="M24" i="4" s="1"/>
  <c r="Z23" i="4"/>
  <c r="AA23" i="4" s="1"/>
  <c r="H23" i="4"/>
  <c r="I23" i="4" s="1"/>
  <c r="T22" i="4"/>
  <c r="U22" i="4" s="1"/>
  <c r="R21" i="4"/>
  <c r="S21" i="4" s="1"/>
  <c r="AB20" i="4"/>
  <c r="AC20" i="4" s="1"/>
  <c r="L20" i="4"/>
  <c r="M20" i="4" s="1"/>
  <c r="Z19" i="4"/>
  <c r="AA19" i="4" s="1"/>
  <c r="H19" i="4"/>
  <c r="I19" i="4" s="1"/>
  <c r="T18" i="4"/>
  <c r="U18" i="4" s="1"/>
  <c r="R17" i="4"/>
  <c r="S17" i="4" s="1"/>
  <c r="AB16" i="4"/>
  <c r="AC16" i="4" s="1"/>
  <c r="L16" i="4"/>
  <c r="M16" i="4" s="1"/>
  <c r="Z15" i="4"/>
  <c r="AA15" i="4" s="1"/>
  <c r="H15" i="4"/>
  <c r="I15" i="4" s="1"/>
  <c r="T14" i="4"/>
  <c r="U14" i="4" s="1"/>
  <c r="R13" i="4"/>
  <c r="S13" i="4" s="1"/>
  <c r="AB12" i="4"/>
  <c r="AC12" i="4" s="1"/>
  <c r="L12" i="4"/>
  <c r="M12" i="4" s="1"/>
  <c r="Z11" i="4"/>
  <c r="AA11" i="4" s="1"/>
  <c r="H11" i="4"/>
  <c r="I11" i="4" s="1"/>
  <c r="T10" i="4"/>
  <c r="U10" i="4" s="1"/>
  <c r="R9" i="4"/>
  <c r="S9" i="4" s="1"/>
  <c r="AB8" i="4"/>
  <c r="AC8" i="4" s="1"/>
  <c r="L8" i="4"/>
  <c r="M8" i="4" s="1"/>
  <c r="Z7" i="4"/>
  <c r="AA7" i="4" s="1"/>
  <c r="H7" i="4"/>
  <c r="I7" i="4" s="1"/>
  <c r="T6" i="4"/>
  <c r="U6" i="4" s="1"/>
  <c r="AK36" i="4" l="1"/>
  <c r="AJ28" i="4"/>
  <c r="G27" i="4"/>
  <c r="AK28" i="4" s="1"/>
  <c r="AK20" i="4"/>
  <c r="AK24" i="4"/>
  <c r="AK22" i="4"/>
  <c r="AK19" i="4"/>
  <c r="AK21" i="4"/>
  <c r="AK18" i="4"/>
  <c r="AK23" i="4"/>
  <c r="AK26" i="4"/>
  <c r="AK13" i="4"/>
  <c r="AK10" i="4"/>
  <c r="AK15" i="4"/>
  <c r="AK12" i="4"/>
  <c r="AK16" i="4"/>
  <c r="AK14" i="4"/>
  <c r="AK11" i="4"/>
  <c r="AK30" i="4"/>
  <c r="AK31" i="4"/>
  <c r="AK33" i="4"/>
  <c r="AK34" i="4"/>
  <c r="AJ26" i="4"/>
  <c r="AJ11" i="4"/>
  <c r="AJ15" i="4"/>
  <c r="AJ12" i="4"/>
  <c r="AJ16" i="4"/>
  <c r="AJ14" i="4"/>
  <c r="AJ13" i="4"/>
  <c r="AJ10" i="4"/>
  <c r="AJ31" i="4"/>
  <c r="AJ30" i="4"/>
  <c r="AJ36" i="4"/>
  <c r="AJ22" i="4"/>
  <c r="AJ19" i="4"/>
  <c r="AJ23" i="4"/>
  <c r="AJ20" i="4"/>
  <c r="AJ24" i="4"/>
  <c r="AJ21" i="4"/>
  <c r="AJ18" i="4"/>
  <c r="AJ33" i="4"/>
  <c r="AJ34" i="4"/>
  <c r="AM30" i="4"/>
  <c r="AM36" i="4"/>
  <c r="AL28" i="4"/>
  <c r="AL19" i="4"/>
  <c r="AM26" i="4"/>
  <c r="AL30" i="4"/>
  <c r="AM23" i="4"/>
  <c r="J26" i="4"/>
  <c r="K26" i="4" s="1"/>
  <c r="AL20" i="4"/>
  <c r="AM14" i="4"/>
  <c r="AL8" i="4"/>
  <c r="J9" i="4"/>
  <c r="K9" i="4" s="1"/>
  <c r="J22" i="4"/>
  <c r="K22" i="4" s="1"/>
  <c r="AM15" i="4"/>
  <c r="AL23" i="4"/>
  <c r="AM34" i="4"/>
  <c r="AL21" i="4"/>
  <c r="AL18" i="4"/>
  <c r="AL6" i="4"/>
  <c r="AM16" i="4"/>
  <c r="AM24" i="4"/>
  <c r="AL22" i="4"/>
  <c r="AM13" i="4"/>
  <c r="AL11" i="4"/>
  <c r="AL26" i="4"/>
  <c r="J18" i="4"/>
  <c r="K18" i="4" s="1"/>
  <c r="AL33" i="4"/>
  <c r="AM31" i="4"/>
  <c r="AL12" i="4"/>
  <c r="AM21" i="4"/>
  <c r="AM28" i="4"/>
  <c r="AM11" i="4"/>
  <c r="AJ8" i="4"/>
  <c r="AM10" i="4"/>
  <c r="J16" i="4"/>
  <c r="K16" i="4" s="1"/>
  <c r="J19" i="4"/>
  <c r="K19" i="4" s="1"/>
  <c r="J34" i="4"/>
  <c r="K34" i="4" s="1"/>
  <c r="J30" i="4"/>
  <c r="K30" i="4" s="1"/>
  <c r="J15" i="4"/>
  <c r="K15" i="4" s="1"/>
  <c r="J13" i="4"/>
  <c r="K13" i="4" s="1"/>
  <c r="AM33" i="4"/>
  <c r="AM8" i="4"/>
  <c r="J12" i="4"/>
  <c r="K12" i="4" s="1"/>
  <c r="J20" i="4"/>
  <c r="K20" i="4" s="1"/>
  <c r="J28" i="4"/>
  <c r="K28" i="4" s="1"/>
  <c r="AJ6" i="4"/>
  <c r="J11" i="4"/>
  <c r="K11" i="4" s="1"/>
  <c r="J27" i="4"/>
  <c r="K27" i="4" s="1"/>
  <c r="J6" i="4"/>
  <c r="K6" i="4" s="1"/>
  <c r="J10" i="4"/>
  <c r="K10" i="4" s="1"/>
  <c r="J14" i="4"/>
  <c r="K14" i="4" s="1"/>
  <c r="J33" i="4"/>
  <c r="K33" i="4" s="1"/>
  <c r="J25" i="4"/>
  <c r="K25" i="4" s="1"/>
  <c r="AL34" i="4"/>
  <c r="AL31" i="4"/>
  <c r="J8" i="4"/>
  <c r="K8" i="4" s="1"/>
  <c r="J24" i="4"/>
  <c r="K24" i="4" s="1"/>
  <c r="J5" i="4"/>
  <c r="K5" i="4" s="1"/>
  <c r="J17" i="4"/>
  <c r="K17" i="4" s="1"/>
  <c r="J29" i="4"/>
  <c r="K29" i="4" s="1"/>
  <c r="J31" i="4"/>
  <c r="K31" i="4" s="1"/>
  <c r="J7" i="4"/>
  <c r="K7" i="4" s="1"/>
  <c r="J23" i="4"/>
  <c r="K23" i="4" s="1"/>
  <c r="J32" i="4"/>
  <c r="K32" i="4" s="1"/>
  <c r="J21" i="4"/>
  <c r="K21" i="4" s="1"/>
  <c r="AK8" i="4"/>
  <c r="AL36" i="4"/>
  <c r="J36" i="4"/>
  <c r="K36" i="4" s="1"/>
  <c r="J35" i="4"/>
  <c r="K35" i="4" s="1"/>
  <c r="AL16" i="4"/>
  <c r="AL24" i="4" l="1"/>
  <c r="AM19" i="4"/>
  <c r="AN34" i="4"/>
  <c r="AL14" i="4"/>
  <c r="AN26" i="4"/>
  <c r="AM22" i="4"/>
  <c r="AM20" i="4"/>
  <c r="AM12" i="4"/>
  <c r="AN31" i="4"/>
  <c r="AM6" i="4"/>
  <c r="AL13" i="4"/>
  <c r="AN33" i="4"/>
  <c r="AN30" i="4"/>
  <c r="AM18" i="4"/>
  <c r="AN21" i="4"/>
  <c r="AN23" i="4"/>
  <c r="AN28" i="4"/>
  <c r="AN16" i="4"/>
  <c r="AN8" i="4"/>
  <c r="AN11" i="4"/>
  <c r="AL15" i="4"/>
  <c r="AK6" i="4"/>
  <c r="AL10" i="4"/>
  <c r="AN36" i="4"/>
  <c r="AP37" i="4"/>
  <c r="AP38" i="4"/>
  <c r="AP39" i="4"/>
  <c r="AP40" i="4"/>
  <c r="AP41" i="4"/>
  <c r="AP42" i="4"/>
  <c r="AP43" i="4"/>
  <c r="AP44" i="4"/>
  <c r="AP45" i="4"/>
  <c r="AP46" i="4"/>
  <c r="AP47" i="4"/>
  <c r="AP48" i="4"/>
  <c r="AP49" i="4"/>
  <c r="AP50" i="4"/>
  <c r="AP51" i="4"/>
  <c r="AP52" i="4"/>
  <c r="AP53" i="4"/>
  <c r="AP54" i="4"/>
  <c r="AP55" i="4"/>
  <c r="AP56" i="4"/>
  <c r="AN19" i="4" l="1"/>
  <c r="AN24" i="4"/>
  <c r="AN14" i="4"/>
  <c r="AN12" i="4"/>
  <c r="AN22" i="4"/>
  <c r="AN18" i="4"/>
  <c r="AN20" i="4"/>
  <c r="AN13" i="4"/>
  <c r="AN6" i="4"/>
  <c r="AN10" i="4"/>
  <c r="AN15" i="4"/>
  <c r="D52" i="4"/>
  <c r="E52" i="4" s="1"/>
  <c r="F52" i="4"/>
  <c r="G52" i="4" s="1"/>
  <c r="H52" i="4"/>
  <c r="I52" i="4" s="1"/>
  <c r="L52" i="4"/>
  <c r="M52" i="4" s="1"/>
  <c r="N52" i="4"/>
  <c r="O52" i="4" s="1"/>
  <c r="P52" i="4"/>
  <c r="Q52" i="4" s="1"/>
  <c r="R52" i="4"/>
  <c r="S52" i="4" s="1"/>
  <c r="T52" i="4"/>
  <c r="U52" i="4" s="1"/>
  <c r="V52" i="4"/>
  <c r="W52" i="4" s="1"/>
  <c r="X52" i="4"/>
  <c r="Y52" i="4" s="1"/>
  <c r="Z52" i="4"/>
  <c r="AA52" i="4" s="1"/>
  <c r="AB52" i="4"/>
  <c r="AC52" i="4" s="1"/>
  <c r="J52" i="4" l="1"/>
  <c r="K52" i="4" s="1"/>
  <c r="Z53" i="4" l="1"/>
  <c r="AA53" i="4" s="1"/>
  <c r="D53" i="4"/>
  <c r="E53" i="4" s="1"/>
  <c r="Z51" i="4"/>
  <c r="AA51" i="4" s="1"/>
  <c r="D51" i="4"/>
  <c r="E51" i="4" s="1"/>
  <c r="N51" i="4" l="1"/>
  <c r="O51" i="4" s="1"/>
  <c r="F53" i="4"/>
  <c r="G53" i="4" s="1"/>
  <c r="X51" i="4"/>
  <c r="Y51" i="4" s="1"/>
  <c r="V53" i="4"/>
  <c r="W53" i="4" s="1"/>
  <c r="L53" i="4"/>
  <c r="M53" i="4" s="1"/>
  <c r="N53" i="4"/>
  <c r="O53" i="4" s="1"/>
  <c r="AB53" i="4"/>
  <c r="AC53" i="4" s="1"/>
  <c r="T53" i="4"/>
  <c r="U53" i="4" s="1"/>
  <c r="F51" i="4"/>
  <c r="G51" i="4" s="1"/>
  <c r="P51" i="4"/>
  <c r="Q51" i="4" s="1"/>
  <c r="AB51" i="4"/>
  <c r="AC51" i="4" s="1"/>
  <c r="H51" i="4"/>
  <c r="I51" i="4" s="1"/>
  <c r="T51" i="4"/>
  <c r="U51" i="4" s="1"/>
  <c r="L51" i="4"/>
  <c r="M51" i="4" s="1"/>
  <c r="V51" i="4"/>
  <c r="W51" i="4" s="1"/>
  <c r="R51" i="4"/>
  <c r="S51" i="4" s="1"/>
  <c r="H53" i="4"/>
  <c r="I53" i="4" s="1"/>
  <c r="P53" i="4"/>
  <c r="Q53" i="4" s="1"/>
  <c r="X53" i="4"/>
  <c r="Y53" i="4" s="1"/>
  <c r="R53" i="4"/>
  <c r="S53" i="4" s="1"/>
  <c r="J53" i="4" l="1"/>
  <c r="K53" i="4" s="1"/>
  <c r="J51" i="4"/>
  <c r="K51" i="4" s="1"/>
  <c r="D37" i="4" l="1"/>
  <c r="D38" i="4"/>
  <c r="D39" i="4"/>
  <c r="D40" i="4"/>
  <c r="E40" i="4" s="1"/>
  <c r="D41" i="4"/>
  <c r="E41" i="4" s="1"/>
  <c r="D42" i="4"/>
  <c r="E42" i="4" s="1"/>
  <c r="D43" i="4"/>
  <c r="E43" i="4" s="1"/>
  <c r="D44" i="4"/>
  <c r="E44" i="4" s="1"/>
  <c r="D45" i="4"/>
  <c r="E45" i="4" s="1"/>
  <c r="D46" i="4"/>
  <c r="E46" i="4" s="1"/>
  <c r="D47" i="4"/>
  <c r="E47" i="4" s="1"/>
  <c r="D48" i="4"/>
  <c r="E48" i="4" s="1"/>
  <c r="D49" i="4"/>
  <c r="E49" i="4" s="1"/>
  <c r="D50" i="4"/>
  <c r="E50" i="4" s="1"/>
  <c r="D54" i="4"/>
  <c r="D55" i="4"/>
  <c r="E55" i="4" s="1"/>
  <c r="D56" i="4"/>
  <c r="E56" i="4" s="1"/>
  <c r="AH38" i="4" l="1"/>
  <c r="E38" i="4"/>
  <c r="AI38" i="4" s="1"/>
  <c r="AI51" i="4"/>
  <c r="AI52" i="4"/>
  <c r="AI50" i="4"/>
  <c r="AI56" i="4"/>
  <c r="AI43" i="4"/>
  <c r="AI41" i="4"/>
  <c r="AI42" i="4"/>
  <c r="AI44" i="4"/>
  <c r="AI47" i="4"/>
  <c r="AI48" i="4"/>
  <c r="AI46" i="4"/>
  <c r="AH37" i="4"/>
  <c r="AM37" i="4" s="1"/>
  <c r="E37" i="4"/>
  <c r="AI37" i="4" s="1"/>
  <c r="AH54" i="4"/>
  <c r="E54" i="4"/>
  <c r="AI54" i="4" s="1"/>
  <c r="AL54" i="4" s="1"/>
  <c r="AH39" i="4"/>
  <c r="E39" i="4"/>
  <c r="AI39" i="4" s="1"/>
  <c r="AM39" i="4" s="1"/>
  <c r="AH56" i="4"/>
  <c r="AH43" i="4"/>
  <c r="AL43" i="4" s="1"/>
  <c r="AH42" i="4"/>
  <c r="AH41" i="4"/>
  <c r="AH44" i="4"/>
  <c r="AL44" i="4" s="1"/>
  <c r="AH52" i="4"/>
  <c r="AH51" i="4"/>
  <c r="AH50" i="4"/>
  <c r="AH47" i="4"/>
  <c r="AL47" i="4" s="1"/>
  <c r="AH46" i="4"/>
  <c r="AL46" i="4" s="1"/>
  <c r="AH48" i="4"/>
  <c r="AL37" i="4"/>
  <c r="AM54" i="4"/>
  <c r="AL39" i="4"/>
  <c r="AM47" i="4"/>
  <c r="AM44" i="4"/>
  <c r="F56" i="4"/>
  <c r="G56" i="4" s="1"/>
  <c r="P56" i="4"/>
  <c r="Q56" i="4" s="1"/>
  <c r="X56" i="4"/>
  <c r="Y56" i="4" s="1"/>
  <c r="L56" i="4"/>
  <c r="M56" i="4" s="1"/>
  <c r="V56" i="4"/>
  <c r="W56" i="4" s="1"/>
  <c r="T56" i="4"/>
  <c r="U56" i="4" s="1"/>
  <c r="N56" i="4"/>
  <c r="O56" i="4" s="1"/>
  <c r="Z56" i="4"/>
  <c r="AA56" i="4" s="1"/>
  <c r="R56" i="4"/>
  <c r="S56" i="4" s="1"/>
  <c r="AB56" i="4"/>
  <c r="AC56" i="4" s="1"/>
  <c r="H56" i="4"/>
  <c r="I56" i="4" s="1"/>
  <c r="N49" i="4"/>
  <c r="O49" i="4" s="1"/>
  <c r="V49" i="4"/>
  <c r="W49" i="4" s="1"/>
  <c r="F49" i="4"/>
  <c r="G49" i="4" s="1"/>
  <c r="P49" i="4"/>
  <c r="Q49" i="4" s="1"/>
  <c r="X49" i="4"/>
  <c r="Y49" i="4" s="1"/>
  <c r="H49" i="4"/>
  <c r="I49" i="4" s="1"/>
  <c r="R49" i="4"/>
  <c r="S49" i="4" s="1"/>
  <c r="Z49" i="4"/>
  <c r="AA49" i="4" s="1"/>
  <c r="T49" i="4"/>
  <c r="U49" i="4" s="1"/>
  <c r="AB49" i="4"/>
  <c r="AC49" i="4" s="1"/>
  <c r="L49" i="4"/>
  <c r="M49" i="4" s="1"/>
  <c r="F55" i="4"/>
  <c r="P55" i="4"/>
  <c r="Q55" i="4" s="1"/>
  <c r="X55" i="4"/>
  <c r="Y55" i="4" s="1"/>
  <c r="N55" i="4"/>
  <c r="O55" i="4" s="1"/>
  <c r="Z55" i="4"/>
  <c r="AA55" i="4" s="1"/>
  <c r="L55" i="4"/>
  <c r="M55" i="4" s="1"/>
  <c r="R55" i="4"/>
  <c r="S55" i="4" s="1"/>
  <c r="AB55" i="4"/>
  <c r="AC55" i="4" s="1"/>
  <c r="V55" i="4"/>
  <c r="W55" i="4" s="1"/>
  <c r="H55" i="4"/>
  <c r="I55" i="4" s="1"/>
  <c r="T55" i="4"/>
  <c r="U55" i="4" s="1"/>
  <c r="N48" i="4"/>
  <c r="O48" i="4" s="1"/>
  <c r="V48" i="4"/>
  <c r="W48" i="4" s="1"/>
  <c r="F48" i="4"/>
  <c r="G48" i="4" s="1"/>
  <c r="P48" i="4"/>
  <c r="Q48" i="4" s="1"/>
  <c r="X48" i="4"/>
  <c r="Y48" i="4" s="1"/>
  <c r="H48" i="4"/>
  <c r="I48" i="4" s="1"/>
  <c r="R48" i="4"/>
  <c r="S48" i="4" s="1"/>
  <c r="Z48" i="4"/>
  <c r="AA48" i="4" s="1"/>
  <c r="T48" i="4"/>
  <c r="U48" i="4" s="1"/>
  <c r="L48" i="4"/>
  <c r="M48" i="4" s="1"/>
  <c r="AB48" i="4"/>
  <c r="AC48" i="4" s="1"/>
  <c r="F54" i="4"/>
  <c r="P54" i="4"/>
  <c r="Q54" i="4" s="1"/>
  <c r="X54" i="4"/>
  <c r="Y54" i="4" s="1"/>
  <c r="R54" i="4"/>
  <c r="S54" i="4" s="1"/>
  <c r="AB54" i="4"/>
  <c r="AC54" i="4" s="1"/>
  <c r="H54" i="4"/>
  <c r="I54" i="4" s="1"/>
  <c r="T54" i="4"/>
  <c r="U54" i="4" s="1"/>
  <c r="Z54" i="4"/>
  <c r="AA54" i="4" s="1"/>
  <c r="L54" i="4"/>
  <c r="M54" i="4" s="1"/>
  <c r="V54" i="4"/>
  <c r="W54" i="4" s="1"/>
  <c r="N54" i="4"/>
  <c r="O54" i="4" s="1"/>
  <c r="N47" i="4"/>
  <c r="O47" i="4" s="1"/>
  <c r="V47" i="4"/>
  <c r="W47" i="4" s="1"/>
  <c r="F47" i="4"/>
  <c r="G47" i="4" s="1"/>
  <c r="P47" i="4"/>
  <c r="Q47" i="4" s="1"/>
  <c r="X47" i="4"/>
  <c r="Y47" i="4" s="1"/>
  <c r="H47" i="4"/>
  <c r="I47" i="4" s="1"/>
  <c r="R47" i="4"/>
  <c r="S47" i="4" s="1"/>
  <c r="Z47" i="4"/>
  <c r="AA47" i="4" s="1"/>
  <c r="T47" i="4"/>
  <c r="U47" i="4" s="1"/>
  <c r="AB47" i="4"/>
  <c r="AC47" i="4" s="1"/>
  <c r="L47" i="4"/>
  <c r="M47" i="4" s="1"/>
  <c r="N46" i="4"/>
  <c r="O46" i="4" s="1"/>
  <c r="V46" i="4"/>
  <c r="W46" i="4" s="1"/>
  <c r="F46" i="4"/>
  <c r="G46" i="4" s="1"/>
  <c r="P46" i="4"/>
  <c r="Q46" i="4" s="1"/>
  <c r="X46" i="4"/>
  <c r="Y46" i="4" s="1"/>
  <c r="H46" i="4"/>
  <c r="I46" i="4" s="1"/>
  <c r="R46" i="4"/>
  <c r="S46" i="4" s="1"/>
  <c r="Z46" i="4"/>
  <c r="AA46" i="4" s="1"/>
  <c r="T46" i="4"/>
  <c r="U46" i="4" s="1"/>
  <c r="AB46" i="4"/>
  <c r="AC46" i="4" s="1"/>
  <c r="L46" i="4"/>
  <c r="M46" i="4" s="1"/>
  <c r="F50" i="4"/>
  <c r="G50" i="4" s="1"/>
  <c r="P50" i="4"/>
  <c r="Q50" i="4" s="1"/>
  <c r="X50" i="4"/>
  <c r="Y50" i="4" s="1"/>
  <c r="H50" i="4"/>
  <c r="I50" i="4" s="1"/>
  <c r="R50" i="4"/>
  <c r="S50" i="4" s="1"/>
  <c r="Z50" i="4"/>
  <c r="AA50" i="4" s="1"/>
  <c r="N50" i="4"/>
  <c r="O50" i="4" s="1"/>
  <c r="AB50" i="4"/>
  <c r="AC50" i="4" s="1"/>
  <c r="T50" i="4"/>
  <c r="U50" i="4" s="1"/>
  <c r="V50" i="4"/>
  <c r="W50" i="4" s="1"/>
  <c r="L50" i="4"/>
  <c r="M50" i="4" s="1"/>
  <c r="L44" i="4"/>
  <c r="M44" i="4" s="1"/>
  <c r="T44" i="4"/>
  <c r="U44" i="4" s="1"/>
  <c r="AB44" i="4"/>
  <c r="AC44" i="4" s="1"/>
  <c r="F44" i="4"/>
  <c r="G44" i="4" s="1"/>
  <c r="P44" i="4"/>
  <c r="Q44" i="4" s="1"/>
  <c r="X44" i="4"/>
  <c r="Y44" i="4" s="1"/>
  <c r="H44" i="4"/>
  <c r="I44" i="4" s="1"/>
  <c r="R44" i="4"/>
  <c r="S44" i="4" s="1"/>
  <c r="Z44" i="4"/>
  <c r="AA44" i="4" s="1"/>
  <c r="N44" i="4"/>
  <c r="O44" i="4" s="1"/>
  <c r="V44" i="4"/>
  <c r="W44" i="4" s="1"/>
  <c r="L40" i="4"/>
  <c r="M40" i="4" s="1"/>
  <c r="T40" i="4"/>
  <c r="U40" i="4" s="1"/>
  <c r="AB40" i="4"/>
  <c r="AC40" i="4" s="1"/>
  <c r="F40" i="4"/>
  <c r="G40" i="4" s="1"/>
  <c r="P40" i="4"/>
  <c r="Q40" i="4" s="1"/>
  <c r="X40" i="4"/>
  <c r="Y40" i="4" s="1"/>
  <c r="H40" i="4"/>
  <c r="I40" i="4" s="1"/>
  <c r="R40" i="4"/>
  <c r="S40" i="4" s="1"/>
  <c r="Z40" i="4"/>
  <c r="AA40" i="4" s="1"/>
  <c r="N40" i="4"/>
  <c r="O40" i="4" s="1"/>
  <c r="V40" i="4"/>
  <c r="W40" i="4" s="1"/>
  <c r="L41" i="4"/>
  <c r="M41" i="4" s="1"/>
  <c r="T41" i="4"/>
  <c r="U41" i="4" s="1"/>
  <c r="AB41" i="4"/>
  <c r="AC41" i="4" s="1"/>
  <c r="F41" i="4"/>
  <c r="G41" i="4" s="1"/>
  <c r="P41" i="4"/>
  <c r="Q41" i="4" s="1"/>
  <c r="X41" i="4"/>
  <c r="Y41" i="4" s="1"/>
  <c r="H41" i="4"/>
  <c r="I41" i="4" s="1"/>
  <c r="R41" i="4"/>
  <c r="S41" i="4" s="1"/>
  <c r="Z41" i="4"/>
  <c r="AA41" i="4" s="1"/>
  <c r="N41" i="4"/>
  <c r="O41" i="4" s="1"/>
  <c r="V41" i="4"/>
  <c r="W41" i="4" s="1"/>
  <c r="L43" i="4"/>
  <c r="M43" i="4" s="1"/>
  <c r="T43" i="4"/>
  <c r="U43" i="4" s="1"/>
  <c r="AB43" i="4"/>
  <c r="AC43" i="4" s="1"/>
  <c r="F43" i="4"/>
  <c r="G43" i="4" s="1"/>
  <c r="P43" i="4"/>
  <c r="Q43" i="4" s="1"/>
  <c r="X43" i="4"/>
  <c r="Y43" i="4" s="1"/>
  <c r="H43" i="4"/>
  <c r="I43" i="4" s="1"/>
  <c r="R43" i="4"/>
  <c r="S43" i="4" s="1"/>
  <c r="Z43" i="4"/>
  <c r="AA43" i="4" s="1"/>
  <c r="N43" i="4"/>
  <c r="O43" i="4" s="1"/>
  <c r="V43" i="4"/>
  <c r="W43" i="4" s="1"/>
  <c r="L39" i="4"/>
  <c r="M39" i="4" s="1"/>
  <c r="T39" i="4"/>
  <c r="U39" i="4" s="1"/>
  <c r="AB39" i="4"/>
  <c r="AC39" i="4" s="1"/>
  <c r="F39" i="4"/>
  <c r="P39" i="4"/>
  <c r="Q39" i="4" s="1"/>
  <c r="X39" i="4"/>
  <c r="Y39" i="4" s="1"/>
  <c r="H39" i="4"/>
  <c r="I39" i="4" s="1"/>
  <c r="R39" i="4"/>
  <c r="S39" i="4" s="1"/>
  <c r="Z39" i="4"/>
  <c r="AA39" i="4" s="1"/>
  <c r="N39" i="4"/>
  <c r="O39" i="4" s="1"/>
  <c r="V39" i="4"/>
  <c r="W39" i="4" s="1"/>
  <c r="L45" i="4"/>
  <c r="M45" i="4" s="1"/>
  <c r="T45" i="4"/>
  <c r="U45" i="4" s="1"/>
  <c r="AB45" i="4"/>
  <c r="AC45" i="4" s="1"/>
  <c r="F45" i="4"/>
  <c r="G45" i="4" s="1"/>
  <c r="P45" i="4"/>
  <c r="Q45" i="4" s="1"/>
  <c r="X45" i="4"/>
  <c r="Y45" i="4" s="1"/>
  <c r="H45" i="4"/>
  <c r="I45" i="4" s="1"/>
  <c r="R45" i="4"/>
  <c r="S45" i="4" s="1"/>
  <c r="Z45" i="4"/>
  <c r="AA45" i="4" s="1"/>
  <c r="N45" i="4"/>
  <c r="O45" i="4" s="1"/>
  <c r="V45" i="4"/>
  <c r="W45" i="4" s="1"/>
  <c r="L42" i="4"/>
  <c r="M42" i="4" s="1"/>
  <c r="T42" i="4"/>
  <c r="U42" i="4" s="1"/>
  <c r="AB42" i="4"/>
  <c r="AC42" i="4" s="1"/>
  <c r="F42" i="4"/>
  <c r="G42" i="4" s="1"/>
  <c r="P42" i="4"/>
  <c r="Q42" i="4" s="1"/>
  <c r="X42" i="4"/>
  <c r="Y42" i="4" s="1"/>
  <c r="H42" i="4"/>
  <c r="I42" i="4" s="1"/>
  <c r="R42" i="4"/>
  <c r="S42" i="4" s="1"/>
  <c r="Z42" i="4"/>
  <c r="AA42" i="4" s="1"/>
  <c r="N42" i="4"/>
  <c r="O42" i="4" s="1"/>
  <c r="V42" i="4"/>
  <c r="W42" i="4" s="1"/>
  <c r="L38" i="4"/>
  <c r="M38" i="4" s="1"/>
  <c r="T38" i="4"/>
  <c r="U38" i="4" s="1"/>
  <c r="AB38" i="4"/>
  <c r="AC38" i="4" s="1"/>
  <c r="F38" i="4"/>
  <c r="P38" i="4"/>
  <c r="Q38" i="4" s="1"/>
  <c r="X38" i="4"/>
  <c r="Y38" i="4" s="1"/>
  <c r="H38" i="4"/>
  <c r="I38" i="4" s="1"/>
  <c r="R38" i="4"/>
  <c r="S38" i="4" s="1"/>
  <c r="Z38" i="4"/>
  <c r="AA38" i="4" s="1"/>
  <c r="N38" i="4"/>
  <c r="O38" i="4" s="1"/>
  <c r="V38" i="4"/>
  <c r="W38" i="4" s="1"/>
  <c r="F37" i="4"/>
  <c r="P37" i="4"/>
  <c r="Q37" i="4" s="1"/>
  <c r="X37" i="4"/>
  <c r="Y37" i="4" s="1"/>
  <c r="H37" i="4"/>
  <c r="I37" i="4" s="1"/>
  <c r="R37" i="4"/>
  <c r="S37" i="4" s="1"/>
  <c r="Z37" i="4"/>
  <c r="AA37" i="4" s="1"/>
  <c r="L37" i="4"/>
  <c r="M37" i="4" s="1"/>
  <c r="T37" i="4"/>
  <c r="U37" i="4" s="1"/>
  <c r="AB37" i="4"/>
  <c r="AC37" i="4" s="1"/>
  <c r="N37" i="4"/>
  <c r="O37" i="4" s="1"/>
  <c r="V37" i="4"/>
  <c r="W37" i="4" s="1"/>
  <c r="AM56" i="4"/>
  <c r="AL56" i="4" l="1"/>
  <c r="AL51" i="4"/>
  <c r="AL52" i="4"/>
  <c r="AM38" i="4"/>
  <c r="AK52" i="4"/>
  <c r="AK50" i="4"/>
  <c r="AK51" i="4"/>
  <c r="AJ38" i="4"/>
  <c r="G38" i="4"/>
  <c r="AK38" i="4" s="1"/>
  <c r="AM46" i="4"/>
  <c r="AJ39" i="4"/>
  <c r="G39" i="4"/>
  <c r="AK39" i="4" s="1"/>
  <c r="AM52" i="4"/>
  <c r="AL38" i="4"/>
  <c r="AL50" i="4"/>
  <c r="AL41" i="4"/>
  <c r="AJ37" i="4"/>
  <c r="G37" i="4"/>
  <c r="AK37" i="4" s="1"/>
  <c r="AJ54" i="4"/>
  <c r="G54" i="4"/>
  <c r="AK54" i="4" s="1"/>
  <c r="AK46" i="4"/>
  <c r="AK47" i="4"/>
  <c r="AK48" i="4"/>
  <c r="AK41" i="4"/>
  <c r="AK42" i="4"/>
  <c r="AK43" i="4"/>
  <c r="AK44" i="4"/>
  <c r="AJ56" i="4"/>
  <c r="G55" i="4"/>
  <c r="AK56" i="4" s="1"/>
  <c r="AM43" i="4"/>
  <c r="AL48" i="4"/>
  <c r="AM42" i="4"/>
  <c r="AM41" i="4"/>
  <c r="AL42" i="4"/>
  <c r="AM51" i="4"/>
  <c r="AM50" i="4"/>
  <c r="AJ51" i="4"/>
  <c r="AJ52" i="4"/>
  <c r="AJ50" i="4"/>
  <c r="AM48" i="4"/>
  <c r="AJ47" i="4"/>
  <c r="AJ48" i="4"/>
  <c r="AJ46" i="4"/>
  <c r="AJ43" i="4"/>
  <c r="AJ44" i="4"/>
  <c r="AJ41" i="4"/>
  <c r="AJ42" i="4"/>
  <c r="J49" i="4"/>
  <c r="K49" i="4" s="1"/>
  <c r="J54" i="4"/>
  <c r="K54" i="4" s="1"/>
  <c r="J55" i="4"/>
  <c r="K55" i="4" s="1"/>
  <c r="J56" i="4"/>
  <c r="K56" i="4" s="1"/>
  <c r="J48" i="4"/>
  <c r="K48" i="4" s="1"/>
  <c r="J46" i="4"/>
  <c r="K46" i="4" s="1"/>
  <c r="J50" i="4"/>
  <c r="K50" i="4" s="1"/>
  <c r="J47" i="4"/>
  <c r="K47" i="4" s="1"/>
  <c r="J38" i="4"/>
  <c r="K38" i="4" s="1"/>
  <c r="J43" i="4"/>
  <c r="K43" i="4" s="1"/>
  <c r="J39" i="4"/>
  <c r="K39" i="4" s="1"/>
  <c r="J44" i="4"/>
  <c r="K44" i="4" s="1"/>
  <c r="J45" i="4"/>
  <c r="K45" i="4" s="1"/>
  <c r="J40" i="4"/>
  <c r="K40" i="4" s="1"/>
  <c r="J42" i="4"/>
  <c r="K42" i="4" s="1"/>
  <c r="J41" i="4"/>
  <c r="K41" i="4" s="1"/>
  <c r="J37" i="4"/>
  <c r="K37" i="4" s="1"/>
  <c r="AN52" i="4" l="1"/>
  <c r="AN51" i="4"/>
  <c r="AN39" i="4"/>
  <c r="AN46" i="4"/>
  <c r="AN54" i="4"/>
  <c r="AN37" i="4"/>
  <c r="AN38" i="4"/>
  <c r="AN48" i="4"/>
  <c r="AN42" i="4"/>
  <c r="AN50" i="4"/>
  <c r="AN43" i="4"/>
  <c r="AN47" i="4"/>
  <c r="AN56" i="4"/>
  <c r="AN44" i="4"/>
  <c r="AN41" i="4"/>
</calcChain>
</file>

<file path=xl/sharedStrings.xml><?xml version="1.0" encoding="utf-8"?>
<sst xmlns="http://schemas.openxmlformats.org/spreadsheetml/2006/main" count="1665" uniqueCount="294">
  <si>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</si>
  <si>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</si>
  <si>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</si>
  <si>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</si>
  <si>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</si>
  <si>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</si>
  <si>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</si>
  <si>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</si>
  <si>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</si>
  <si>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</si>
  <si>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</si>
  <si>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</si>
  <si>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</si>
  <si>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</si>
  <si>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</si>
  <si>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</si>
  <si>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</si>
  <si>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</si>
  <si>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</si>
  <si>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</si>
  <si>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</si>
  <si>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</si>
  <si>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</si>
  <si>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</si>
  <si>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</si>
  <si>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</si>
  <si>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</si>
  <si>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</si>
  <si>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</si>
  <si>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</si>
  <si>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</si>
  <si>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</si>
  <si>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</si>
  <si>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</si>
  <si>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</si>
  <si>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</si>
  <si>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</si>
  <si>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</si>
  <si>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</si>
  <si>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</si>
  <si>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</si>
  <si>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</si>
  <si>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</si>
  <si>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</si>
  <si>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</si>
  <si>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</si>
  <si>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</si>
  <si>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</si>
  <si>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</si>
  <si>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</si>
  <si>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</si>
  <si>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</si>
  <si>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</si>
  <si>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</si>
  <si>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</si>
  <si>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</si>
  <si>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</si>
  <si>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</si>
  <si>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</si>
  <si>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</si>
  <si>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</si>
  <si>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</si>
  <si>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</si>
  <si>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</si>
  <si>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</si>
  <si>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</si>
  <si>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</si>
  <si>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</si>
  <si>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</si>
  <si>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</si>
  <si>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</si>
  <si>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</si>
  <si>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</si>
  <si>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</si>
  <si>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</si>
  <si>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</si>
  <si>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</si>
  <si>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0300016-OffMed-SG-Baseline</t>
  </si>
  <si>
    <t>0300006-OffMed-SG-Baseline</t>
  </si>
  <si>
    <t>0312316-OffMed-SG-WinUSHGC</t>
  </si>
  <si>
    <t>0312406-OffMed-SG-WinUSHGC</t>
  </si>
  <si>
    <t>0311816-OffMed-SG-WWR40</t>
  </si>
  <si>
    <t>0311916-OffMed-SG-WWR20</t>
  </si>
  <si>
    <t>0312006-OffMed-SG-WWR40</t>
  </si>
  <si>
    <t>0312106-OffMed-SG-WWR20</t>
  </si>
  <si>
    <t>0511615-RetlMed-SG-SRR5</t>
  </si>
  <si>
    <t>0511915-RetlMed-SG-SRR1</t>
  </si>
  <si>
    <t>0511806-RetlMed-SG-SRR5</t>
  </si>
  <si>
    <t>0512106-RetlMed-SG-SRR1</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</si>
  <si>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</si>
  <si>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</si>
  <si>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</si>
  <si>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</si>
  <si>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</si>
  <si>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</si>
  <si>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</si>
  <si>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</si>
  <si>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</si>
  <si>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</si>
  <si>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</si>
  <si>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0500015-RetlMed-SG-Baseline</t>
  </si>
  <si>
    <t>0500006-RetlMed-SG-Baseline</t>
  </si>
  <si>
    <t>COPY BatchResults.csv values from cell A1 and paste here @cell B2</t>
  </si>
  <si>
    <t>0300016-OffMed-Baseline_NDL</t>
  </si>
  <si>
    <t>0303216-OffMed-LightingLowLPD_NDL</t>
  </si>
  <si>
    <t>0303316-OffMed-LightingHighLPD_NDL</t>
  </si>
  <si>
    <t>0300006-OffMed-Baseline_NDL</t>
  </si>
  <si>
    <t>0303406-OffMed-LightingLowLPD_NDL</t>
  </si>
  <si>
    <t>0303506-OffMed-LightingHighLPD_NDL</t>
  </si>
  <si>
    <t>0307216-OffMed-HVACPVAV Design_NDL</t>
  </si>
  <si>
    <t>0307316-OffMed-HVACPVAV SATControl_NDL</t>
  </si>
  <si>
    <t>0307516-OffMed-HVACPVAV EconomizerType_NDL</t>
  </si>
  <si>
    <t>0314116-OffMed-FanPwrBox_NDL</t>
  </si>
  <si>
    <t>0312616-OffMed-Plenum_NDL</t>
  </si>
  <si>
    <t>0314716-OffMed-LabwExhPVAV_NDL</t>
  </si>
  <si>
    <t>0313516-OffMed-LabwExhDOAS_NDL</t>
  </si>
  <si>
    <t>0307606-OffMed-HVACPVAV Design_NDL</t>
  </si>
  <si>
    <t>0307706-OffMed-HVACPVAV SATControl_NDL</t>
  </si>
  <si>
    <t>0307906-OffMed-HVACPVAV EconomizerType_NDL</t>
  </si>
  <si>
    <t>0314206-OffMed-FanPwrBox_NDL</t>
  </si>
  <si>
    <t>0312706-OffMed-Plenum_NDL</t>
  </si>
  <si>
    <t>0314806-OffMed-LabwExhPVAV_NDL</t>
  </si>
  <si>
    <t>0313606-OffMed-LabwExhDOAS_NDL</t>
  </si>
  <si>
    <t>0400016-OffLrg-Baserun_NDL</t>
  </si>
  <si>
    <t>0408416-OffLrg-HVACChillerCOP_NDL</t>
  </si>
  <si>
    <t>0408516-OffLrg-HVACChWdeltaT_NDL</t>
  </si>
  <si>
    <t>0400006-OffLrg-Baserun_NDL</t>
  </si>
  <si>
    <t>0408806-OffLrg-HVACChillerCOP_NDL</t>
  </si>
  <si>
    <t>0408906-OffLrg-HVACChWdeltaT_NDL</t>
  </si>
  <si>
    <t>1000015-RetlStrp-BaselinePSZ_NDL</t>
  </si>
  <si>
    <t>1009215-RetlStrp-HVACPSZ DXCOP_NDL</t>
  </si>
  <si>
    <t>1009315-RetlStrp-HVACPSZ HeatEff_NDL</t>
  </si>
  <si>
    <t>1009415-RetlStrp-HVACPSZ EconomizerControl_NDL</t>
  </si>
  <si>
    <t>1013715-RetlStrp-EvapCooler_NDL</t>
  </si>
  <si>
    <t>1000006-RetlStrp-BaselinePSZ_NDL</t>
  </si>
  <si>
    <t>1009806-RetlStrp-HVACPSZ DXCOP_NDL</t>
  </si>
  <si>
    <t>1009906-RetlStrp-HVACPSZ HeatEff_NDL</t>
  </si>
  <si>
    <t>1010006-RetlStrp-HVACPSZ EconomizerControl_NDL</t>
  </si>
  <si>
    <t>1013906-RetlStrp-EvapCooler_NDL</t>
  </si>
  <si>
    <t>1000015-RetlStrp-BaselinePTAC_NDL</t>
  </si>
  <si>
    <t>1010115-RetlStrp-HVACPTAC DXCOP_NDL</t>
  </si>
  <si>
    <t>1010515-RetlStrp-FPFC_NDL</t>
  </si>
  <si>
    <t>1014315-RetlStrp-WSHP_NDL</t>
  </si>
  <si>
    <t>1000006-RetlStrp-BaselinePTAC_NDL</t>
  </si>
  <si>
    <t>1010306-RetlStrp-HVACPTAC DXCOP_NDL</t>
  </si>
  <si>
    <t>1010606-RetlStrp-FPFC_NDL</t>
  </si>
  <si>
    <t>1014506-RetlStrp-WSHP_NDL</t>
  </si>
  <si>
    <t>0500015-RetlMed-Baseline_NDL</t>
  </si>
  <si>
    <t>0512815-RetlMed-SZVAV_NDL</t>
  </si>
  <si>
    <t>0500006-RetlMed-Baseline_NDL</t>
  </si>
  <si>
    <t>0513006-RetlMed-SZVAV_NDL</t>
  </si>
  <si>
    <t>0400016-OffLrg-CRAH_NDL</t>
  </si>
  <si>
    <t>0413216-OffLrg-CRAC_NDL</t>
  </si>
  <si>
    <t>0400006-OffLrg-CRAH_NDL</t>
  </si>
  <si>
    <t>0413306-OffLrg-CRAC_NDL</t>
  </si>
  <si>
    <t>0512215-RetlMed-SG-SkyU</t>
  </si>
  <si>
    <t>0512406-RetlMed-SG-SkyU</t>
  </si>
  <si>
    <t>Propane Energy Consumption (MBtu)</t>
  </si>
  <si>
    <t>Domestic Hot Water</t>
  </si>
  <si>
    <t>Indoor Lighting</t>
  </si>
  <si>
    <t>Other Ltg</t>
  </si>
  <si>
    <t>BLUE-CANYON_725845</t>
  </si>
  <si>
    <t>Title24Compliance</t>
  </si>
  <si>
    <t>PASS</t>
  </si>
  <si>
    <t>--</t>
  </si>
  <si>
    <t>Successful (140 warnings)</t>
  </si>
  <si>
    <t>Perimeter_bot_ZN_2 Thermal Zone</t>
  </si>
  <si>
    <t>Perimeter_bot_ZN_3 Thermal Zone</t>
  </si>
  <si>
    <t>CA 2016 Nonresidential, Vers. 2.0</t>
  </si>
  <si>
    <t>-</t>
  </si>
  <si>
    <t>TORRANCE_722955</t>
  </si>
  <si>
    <t>Successful (127 warnings)</t>
  </si>
  <si>
    <t>Perimeter_top_ZN_3 Thermal Zone</t>
  </si>
  <si>
    <t>Perimeter_top_ZN_1 Thermal Zone</t>
  </si>
  <si>
    <t>FAIL</t>
  </si>
  <si>
    <t>Core_mid Thermal Zone</t>
  </si>
  <si>
    <t>Perimeter_mid_ZN_4 Thermal Zone</t>
  </si>
  <si>
    <t>Basement Thermal Zone</t>
  </si>
  <si>
    <t>PALM-SPRINGS-INTL_722868</t>
  </si>
  <si>
    <t>Successful (117 warnings)</t>
  </si>
  <si>
    <t>Successful (136 warnings)</t>
  </si>
  <si>
    <t>Successful (128 warnings)</t>
  </si>
  <si>
    <t>Successful (121 warnings)</t>
  </si>
  <si>
    <t>Successful (135 warnings)</t>
  </si>
  <si>
    <t>Perimeter_top_ZN_4 Thermal Zone</t>
  </si>
  <si>
    <t>Successful (137 warnings)</t>
  </si>
  <si>
    <t>Successful (2 severe errors, 102 warnings)</t>
  </si>
  <si>
    <t>Successful (141 warnings)</t>
  </si>
  <si>
    <t>Successful (129 warnings)</t>
  </si>
  <si>
    <t>Successful (122 warnings)</t>
  </si>
  <si>
    <t>Successful (116 warnings)</t>
  </si>
  <si>
    <t>Successful (86 warnings)</t>
  </si>
  <si>
    <t>Successful (89 warnings)</t>
  </si>
  <si>
    <t>Successful (87 warnings)</t>
  </si>
  <si>
    <t>Successful (85 warnings)</t>
  </si>
  <si>
    <t>Successful (90 warnings)</t>
  </si>
  <si>
    <t>Perimeter_mid_ZN_1 Thermal Zone</t>
  </si>
  <si>
    <t>Perimeter_bot_ZN_4 Thermal Zone</t>
  </si>
  <si>
    <t>0511015-RetlMed-SG-EnvRoofInsulation</t>
  </si>
  <si>
    <t>0511315-RetlMed-SG-EnvWallInsulation</t>
  </si>
  <si>
    <t>CBECC-Com 2016.2.0</t>
  </si>
  <si>
    <t>CBECC-Com 2016.2.0 (861)</t>
  </si>
  <si>
    <t>BEMCmpMgr 2016.2.0 (4300)</t>
  </si>
  <si>
    <t>1.11.1.d869ebc332</t>
  </si>
  <si>
    <t>C:\Users\Public\Documents\CBECC-Com 2016.2.0 Data\EPW\</t>
  </si>
  <si>
    <t>Successful (130 warnings)</t>
  </si>
  <si>
    <t>Successful (123 warnings)</t>
  </si>
  <si>
    <t>Perimeter_bot_ZN_1 Thermal Zone</t>
  </si>
  <si>
    <t>Successful (113 warnings)</t>
  </si>
  <si>
    <t>Successful (142 warnings)</t>
  </si>
  <si>
    <t>Successful (88 warnings)</t>
  </si>
  <si>
    <t>Successful (83 warnings)</t>
  </si>
  <si>
    <t>Successful (84 warnings)</t>
  </si>
  <si>
    <t>Successful (81 warnings)</t>
  </si>
  <si>
    <t>Successful (92 warnings)</t>
  </si>
  <si>
    <t>Successful (106 warnings)</t>
  </si>
  <si>
    <t>Successful (103 warnings)</t>
  </si>
  <si>
    <t>Successful (98 warnings)</t>
  </si>
  <si>
    <t>Successful (94 warnings)</t>
  </si>
  <si>
    <t>Successful (108 warnings)</t>
  </si>
  <si>
    <t>Successful (96 warnings)</t>
  </si>
  <si>
    <t>2016-Jul-18 15:26:50</t>
  </si>
  <si>
    <t>C:\Users\Public\Documents\CBECC-Com 2016.2.0 Projects\SG_2016.2.0\BatchOut_160718_2016.2.0\</t>
  </si>
  <si>
    <t>2016-Jul-18 15:28:55</t>
  </si>
  <si>
    <t>2016-Jul-18 15:31:12</t>
  </si>
  <si>
    <t>2016-Jul-18 15:33:34</t>
  </si>
  <si>
    <t>2016-Jul-18 15:35:56</t>
  </si>
  <si>
    <t>2016-Jul-18 15:38:16</t>
  </si>
  <si>
    <t>2016-Jul-18 15:40:21</t>
  </si>
  <si>
    <t>2016-Jul-18 15:42:26</t>
  </si>
  <si>
    <t>2016-Jul-18 15:44:45</t>
  </si>
  <si>
    <t>2016-Jul-18 15:47:25</t>
  </si>
  <si>
    <t>2016-Jul-18 15:49:43</t>
  </si>
  <si>
    <t>2016-Jul-18 15:51:46</t>
  </si>
  <si>
    <t>2016-Jul-18 15:53:55</t>
  </si>
  <si>
    <t>2016-Jul-18 15:56:02</t>
  </si>
  <si>
    <t>2016-Jul-18 15:58:23</t>
  </si>
  <si>
    <t>2016-Jul-18 16:00:42</t>
  </si>
  <si>
    <t>2016-Jul-18 16:02:47</t>
  </si>
  <si>
    <t>2016-Jul-18 16:04:50</t>
  </si>
  <si>
    <t>2016-Jul-18 16:07:06</t>
  </si>
  <si>
    <t>2016-Jul-18 16:09:09</t>
  </si>
  <si>
    <t>2016-Jul-18 16:11:28</t>
  </si>
  <si>
    <t>2016-Jul-18 16:13:31</t>
  </si>
  <si>
    <t>2016-Jul-18 16:16:00</t>
  </si>
  <si>
    <t>2016-Jul-18 16:18:14</t>
  </si>
  <si>
    <t>2016-Jul-18 16:20:38</t>
  </si>
  <si>
    <t>2016-Jul-18 16:22:45</t>
  </si>
  <si>
    <t>2016-Jul-18 16:25:14</t>
  </si>
  <si>
    <t>2016-Jul-18 16:27:27</t>
  </si>
  <si>
    <t>2016-Jul-18 16:31:38</t>
  </si>
  <si>
    <t>2016-Jul-18 16:36:10</t>
  </si>
  <si>
    <t>2016-Jul-18 16:41:22</t>
  </si>
  <si>
    <t>2016-Jul-18 16:45:26</t>
  </si>
  <si>
    <t>2016-Jul-18 16:49:30</t>
  </si>
  <si>
    <t>2016-Jul-18 16:53:31</t>
  </si>
  <si>
    <t>2016-Jul-18 16:57:23</t>
  </si>
  <si>
    <t>2016-Jul-18 17:01:44</t>
  </si>
  <si>
    <t>2016-Jul-18 17:05:50</t>
  </si>
  <si>
    <t>2016-Jul-18 17:07:27</t>
  </si>
  <si>
    <t>2016-Jul-18 17:09:05</t>
  </si>
  <si>
    <t>2016-Jul-18 17:11:02</t>
  </si>
  <si>
    <t>2016-Jul-18 17:12:59</t>
  </si>
  <si>
    <t>2016-Jul-18 17:14:57</t>
  </si>
  <si>
    <t>2016-Jul-18 17:16:53</t>
  </si>
  <si>
    <t>2016-Jul-18 17:18:49</t>
  </si>
  <si>
    <t>2016-Jul-18 17:20:26</t>
  </si>
  <si>
    <t>2016-Jul-18 17:22:22</t>
  </si>
  <si>
    <t>2016-Jul-18 17:23:59</t>
  </si>
  <si>
    <t>2016-Jul-18 17:25:57</t>
  </si>
  <si>
    <t>2016-Jul-18 17:27:35</t>
  </si>
  <si>
    <t>2016-Jul-18 17:29:42</t>
  </si>
  <si>
    <t>2016-Jul-18 17:31:28</t>
  </si>
  <si>
    <t>2016-Jul-18 17:33:18</t>
  </si>
  <si>
    <t>2016-Jul-18 17:35:06</t>
  </si>
  <si>
    <t>2016-Jul-18 17:36:51</t>
  </si>
  <si>
    <t>2016-Jul-18 17:38:34</t>
  </si>
  <si>
    <t>2016-Jul-18 17:40:20</t>
  </si>
  <si>
    <t>2016-Jul-18 17:42:05</t>
  </si>
  <si>
    <t>2016-Jul-18 17:43:51</t>
  </si>
  <si>
    <t>2016-Jul-18 17:45:40</t>
  </si>
  <si>
    <t>2016-Jul-18 17:47:30</t>
  </si>
  <si>
    <t>2016-Jul-18 17:49:20</t>
  </si>
  <si>
    <t>2016-Jul-18 17:51:01</t>
  </si>
  <si>
    <t>2016-Jul-18 17:52:49</t>
  </si>
  <si>
    <t>2016-Jul-18 17:55:27</t>
  </si>
  <si>
    <t>2016-Jul-18 17:57:43</t>
  </si>
  <si>
    <t>2016-Jul-18 17:59:28</t>
  </si>
  <si>
    <t>2016-Jul-18 18:01:18</t>
  </si>
  <si>
    <t>2016-Jul-18 18:03:02</t>
  </si>
  <si>
    <t>2016-Jul-18 18:04:50</t>
  </si>
  <si>
    <t>2016-Jul-18 19:31:16</t>
  </si>
  <si>
    <t>C:\Users\Public\Documents\CBECC-Com 2016.2.0 Projects\SG_2016.2.0\</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</si>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</sst>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7"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1"/>
      <color rgb="FF0070C0"/>
      <name val="Calibri"/>
      <family val="2"/>
      <scheme val="minor"/>
    </font>
    <font>
      <b/>
      <sz val="10"/>
      <color rgb="FF0070C0"/>
      <name val="Calibri"/>
      <family val="2"/>
      <scheme val="minor"/>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578">
    <xf numFmtId="0" fontId="0" fillId="0" borderId="0"/>
    <xf numFmtId="9" fontId="5" fillId="0" borderId="0" applyFont="0" applyFill="0" applyBorder="0" applyAlignment="0" applyProtection="0"/>
    <xf numFmtId="0" fontId="7" fillId="0" borderId="0"/>
    <xf numFmtId="164" fontId="11" fillId="0" borderId="0" applyFont="0" applyFill="0" applyBorder="0" applyAlignment="0" applyProtection="0">
      <alignment horizontal="right"/>
    </xf>
    <xf numFmtId="2" fontId="11"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11" fillId="0" borderId="0" applyFont="0" applyFill="0" applyBorder="0" applyAlignment="0" applyProtection="0">
      <alignment horizontal="right"/>
    </xf>
    <xf numFmtId="165" fontId="11" fillId="0" borderId="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7" fillId="0" borderId="0"/>
    <xf numFmtId="0" fontId="7" fillId="0" borderId="0"/>
    <xf numFmtId="0" fontId="7" fillId="0" borderId="0"/>
    <xf numFmtId="0" fontId="5" fillId="2" borderId="1" applyNumberFormat="0" applyFont="0" applyAlignment="0" applyProtection="0"/>
    <xf numFmtId="0" fontId="14" fillId="0" borderId="7" applyFill="0" applyProtection="0">
      <alignment horizontal="right" wrapText="1"/>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0" fontId="15" fillId="0" borderId="0" applyFill="0" applyBorder="0" applyProtection="0">
      <alignment horizontal="left" wrapText="1"/>
    </xf>
    <xf numFmtId="0" fontId="8" fillId="0" borderId="0"/>
    <xf numFmtId="0" fontId="16" fillId="0" borderId="0"/>
    <xf numFmtId="9" fontId="7"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7" fillId="0" borderId="0"/>
    <xf numFmtId="9" fontId="7" fillId="0" borderId="0" applyFont="0" applyFill="0" applyBorder="0" applyAlignment="0" applyProtection="0"/>
    <xf numFmtId="0" fontId="5" fillId="0" borderId="0"/>
    <xf numFmtId="9" fontId="1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16" fillId="0" borderId="0"/>
    <xf numFmtId="0" fontId="16" fillId="0" borderId="0"/>
    <xf numFmtId="0" fontId="7" fillId="0" borderId="0"/>
    <xf numFmtId="0" fontId="7" fillId="0" borderId="0"/>
    <xf numFmtId="0" fontId="5" fillId="0" borderId="0"/>
    <xf numFmtId="9" fontId="7"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7" fillId="0" borderId="0"/>
    <xf numFmtId="0" fontId="7" fillId="0" borderId="0"/>
    <xf numFmtId="0" fontId="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 fillId="0" borderId="0"/>
    <xf numFmtId="0" fontId="7" fillId="0" borderId="0"/>
    <xf numFmtId="0" fontId="34" fillId="0" borderId="0"/>
    <xf numFmtId="9" fontId="34" fillId="0" borderId="0" applyFont="0" applyFill="0" applyBorder="0" applyAlignment="0" applyProtection="0"/>
    <xf numFmtId="0" fontId="34" fillId="0" borderId="0"/>
    <xf numFmtId="0" fontId="34" fillId="0" borderId="0"/>
    <xf numFmtId="0" fontId="36" fillId="0" borderId="0" applyNumberFormat="0" applyFill="0" applyBorder="0" applyAlignment="0" applyProtection="0"/>
    <xf numFmtId="0" fontId="36" fillId="0" borderId="0" applyNumberForma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 fillId="0" borderId="0"/>
    <xf numFmtId="0" fontId="7" fillId="0" borderId="0"/>
    <xf numFmtId="43" fontId="5" fillId="0" borderId="0" applyFon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7" fillId="0" borderId="0"/>
    <xf numFmtId="0" fontId="7" fillId="0" borderId="0"/>
    <xf numFmtId="0" fontId="7" fillId="0" borderId="0"/>
    <xf numFmtId="0" fontId="36" fillId="0" borderId="0" applyNumberFormat="0" applyFill="0" applyBorder="0" applyAlignment="0" applyProtection="0"/>
    <xf numFmtId="0" fontId="7"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0" fillId="0" borderId="9" applyNumberFormat="0" applyFill="0" applyAlignment="0" applyProtection="0"/>
    <xf numFmtId="0" fontId="41" fillId="0" borderId="10" applyNumberFormat="0" applyFill="0" applyAlignment="0" applyProtection="0"/>
    <xf numFmtId="0" fontId="42" fillId="0" borderId="11"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44" fillId="5" borderId="0" applyNumberFormat="0" applyBorder="0" applyAlignment="0" applyProtection="0"/>
    <xf numFmtId="0" fontId="45" fillId="6" borderId="0" applyNumberFormat="0" applyBorder="0" applyAlignment="0" applyProtection="0"/>
    <xf numFmtId="0" fontId="46" fillId="7" borderId="12" applyNumberFormat="0" applyAlignment="0" applyProtection="0"/>
    <xf numFmtId="0" fontId="47" fillId="8" borderId="13" applyNumberFormat="0" applyAlignment="0" applyProtection="0"/>
    <xf numFmtId="0" fontId="48" fillId="8" borderId="12" applyNumberFormat="0" applyAlignment="0" applyProtection="0"/>
    <xf numFmtId="0" fontId="49" fillId="0" borderId="14" applyNumberFormat="0" applyFill="0" applyAlignment="0" applyProtection="0"/>
    <xf numFmtId="0" fontId="50" fillId="9" borderId="15" applyNumberFormat="0" applyAlignment="0" applyProtection="0"/>
    <xf numFmtId="0" fontId="51" fillId="0" borderId="0" applyNumberFormat="0" applyFill="0" applyBorder="0" applyAlignment="0" applyProtection="0"/>
    <xf numFmtId="0" fontId="4" fillId="2" borderId="1" applyNumberFormat="0" applyFont="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4" fillId="25" borderId="0" applyNumberFormat="0" applyBorder="0" applyAlignment="0" applyProtection="0"/>
    <xf numFmtId="0" fontId="5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4" fillId="29" borderId="0" applyNumberFormat="0" applyBorder="0" applyAlignment="0" applyProtection="0"/>
    <xf numFmtId="0" fontId="5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4" fillId="3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cellStyleXfs>
  <cellXfs count="114">
    <xf numFmtId="0" fontId="0" fillId="0" borderId="0" xfId="0"/>
    <xf numFmtId="0" fontId="8" fillId="0" borderId="0" xfId="0" applyFont="1"/>
    <xf numFmtId="0" fontId="6" fillId="0" borderId="0" xfId="0" applyFont="1"/>
    <xf numFmtId="0" fontId="8" fillId="0" borderId="0" xfId="0" applyFont="1" applyAlignment="1">
      <alignment vertical="top"/>
    </xf>
    <xf numFmtId="0" fontId="6" fillId="0" borderId="0" xfId="0" applyFont="1" applyAlignment="1">
      <alignment vertical="center"/>
    </xf>
    <xf numFmtId="0" fontId="8"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0" fontId="0" fillId="0" borderId="0" xfId="0" applyFont="1"/>
    <xf numFmtId="164" fontId="0" fillId="0" borderId="3" xfId="0" applyNumberFormat="1" applyFont="1" applyFill="1" applyBorder="1" applyAlignment="1" applyProtection="1">
      <alignment vertical="center"/>
      <protection hidden="1"/>
    </xf>
    <xf numFmtId="1" fontId="8" fillId="0" borderId="0" xfId="1" applyNumberFormat="1" applyFont="1" applyAlignment="1">
      <alignment horizontal="center"/>
    </xf>
    <xf numFmtId="10" fontId="8" fillId="0" borderId="0" xfId="1" applyNumberFormat="1" applyFont="1" applyAlignment="1">
      <alignment horizontal="center"/>
    </xf>
    <xf numFmtId="0" fontId="32" fillId="0" borderId="0" xfId="0" applyFont="1" applyAlignment="1">
      <alignment horizontal="center"/>
    </xf>
    <xf numFmtId="0" fontId="6" fillId="0" borderId="0" xfId="0" applyFont="1" applyFill="1" applyAlignment="1">
      <alignment vertical="center"/>
    </xf>
    <xf numFmtId="0" fontId="8" fillId="0" borderId="0" xfId="0" applyFont="1" applyFill="1" applyAlignment="1">
      <alignment vertical="top"/>
    </xf>
    <xf numFmtId="10" fontId="0" fillId="0" borderId="0" xfId="0" applyNumberFormat="1" applyFont="1" applyFill="1" applyBorder="1" applyAlignment="1" applyProtection="1">
      <alignment vertical="center"/>
      <protection hidden="1"/>
    </xf>
    <xf numFmtId="0" fontId="0" fillId="0" borderId="0" xfId="0" applyFont="1" applyFill="1"/>
    <xf numFmtId="10" fontId="6"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6" fillId="0" borderId="0" xfId="0" applyFont="1" applyFill="1"/>
    <xf numFmtId="0" fontId="0" fillId="0" borderId="0" xfId="0" applyFill="1"/>
    <xf numFmtId="0" fontId="0" fillId="0" borderId="0" xfId="0" applyAlignment="1">
      <alignment horizontal="center"/>
    </xf>
    <xf numFmtId="2" fontId="0" fillId="0" borderId="0" xfId="0" applyNumberFormat="1"/>
    <xf numFmtId="21" fontId="0" fillId="0" borderId="0" xfId="0" applyNumberFormat="1"/>
    <xf numFmtId="0" fontId="9" fillId="0" borderId="3"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Fill="1" applyBorder="1" applyAlignment="1">
      <alignment horizontal="left" vertical="top"/>
    </xf>
    <xf numFmtId="0" fontId="9" fillId="0" borderId="3" xfId="0" applyFont="1" applyBorder="1" applyAlignment="1">
      <alignment horizontal="left" vertical="top"/>
    </xf>
    <xf numFmtId="0" fontId="9" fillId="0" borderId="0" xfId="0" applyFont="1" applyAlignment="1">
      <alignment horizontal="left" vertical="top"/>
    </xf>
    <xf numFmtId="3" fontId="38" fillId="0" borderId="3" xfId="149" applyNumberFormat="1" applyFont="1" applyFill="1" applyBorder="1" applyAlignment="1">
      <alignment horizontal="left" vertical="top" wrapText="1"/>
    </xf>
    <xf numFmtId="3" fontId="8" fillId="0" borderId="3" xfId="0" applyNumberFormat="1" applyFont="1" applyBorder="1" applyAlignment="1">
      <alignment horizontal="left" vertical="top"/>
    </xf>
    <xf numFmtId="0" fontId="8" fillId="0" borderId="3" xfId="0" applyFont="1" applyBorder="1" applyAlignment="1">
      <alignment horizontal="left" vertical="top"/>
    </xf>
    <xf numFmtId="3" fontId="8" fillId="0" borderId="3" xfId="0" applyNumberFormat="1" applyFont="1" applyFill="1" applyBorder="1" applyAlignment="1">
      <alignment horizontal="left" vertical="top" wrapText="1"/>
    </xf>
    <xf numFmtId="3" fontId="8" fillId="0" borderId="3" xfId="0" applyNumberFormat="1" applyFont="1" applyFill="1" applyBorder="1" applyAlignment="1">
      <alignment horizontal="left" vertical="top"/>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8" fillId="0" borderId="0" xfId="0" applyNumberFormat="1" applyFont="1" applyFill="1" applyAlignment="1">
      <alignment horizontal="right" vertical="top"/>
    </xf>
    <xf numFmtId="3" fontId="6"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39"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6" fillId="0" borderId="0" xfId="0" applyNumberFormat="1" applyFont="1" applyFill="1" applyBorder="1" applyAlignment="1" applyProtection="1">
      <alignment horizontal="right" vertical="center"/>
      <protection hidden="1"/>
    </xf>
    <xf numFmtId="10" fontId="5"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46" fontId="0" fillId="0" borderId="0" xfId="0" applyNumberFormat="1"/>
    <xf numFmtId="0" fontId="9"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5"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5" fillId="35" borderId="20" xfId="1" applyNumberFormat="1" applyFont="1" applyFill="1" applyBorder="1" applyAlignment="1" applyProtection="1">
      <alignment vertical="center"/>
      <protection hidden="1"/>
    </xf>
    <xf numFmtId="0" fontId="9" fillId="0" borderId="22" xfId="0" applyFont="1" applyBorder="1" applyAlignment="1" applyProtection="1">
      <alignment horizontal="center" vertical="top" wrapText="1"/>
      <protection hidden="1"/>
    </xf>
    <xf numFmtId="0" fontId="9" fillId="3" borderId="21" xfId="0" applyFont="1" applyFill="1" applyBorder="1" applyAlignment="1" applyProtection="1">
      <alignment horizontal="center" vertical="top" wrapText="1"/>
      <protection hidden="1"/>
    </xf>
    <xf numFmtId="0" fontId="9" fillId="0" borderId="21" xfId="0" applyFont="1" applyBorder="1" applyAlignment="1" applyProtection="1">
      <alignment horizontal="center" vertical="top" wrapText="1"/>
      <protection hidden="1"/>
    </xf>
    <xf numFmtId="0" fontId="9" fillId="3" borderId="24"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top" wrapText="1"/>
      <protection hidden="1"/>
    </xf>
    <xf numFmtId="0" fontId="9" fillId="3" borderId="26" xfId="0" applyFont="1" applyFill="1" applyBorder="1" applyAlignment="1" applyProtection="1">
      <alignment horizontal="center" vertical="top" wrapText="1"/>
      <protection hidden="1"/>
    </xf>
    <xf numFmtId="0" fontId="10" fillId="35" borderId="3" xfId="66" applyFont="1" applyFill="1" applyBorder="1" applyProtection="1">
      <protection hidden="1"/>
    </xf>
    <xf numFmtId="0" fontId="7" fillId="0" borderId="3" xfId="66" applyFont="1" applyFill="1" applyBorder="1" applyProtection="1">
      <protection hidden="1"/>
    </xf>
    <xf numFmtId="0" fontId="7" fillId="0" borderId="3" xfId="37" applyFont="1" applyFill="1" applyBorder="1" applyProtection="1">
      <protection hidden="1"/>
    </xf>
    <xf numFmtId="0" fontId="10" fillId="35" borderId="20" xfId="66" applyFont="1" applyFill="1" applyBorder="1" applyProtection="1">
      <protection hidden="1"/>
    </xf>
    <xf numFmtId="0" fontId="8" fillId="34" borderId="19" xfId="0" applyFont="1" applyFill="1" applyBorder="1" applyAlignment="1" applyProtection="1">
      <alignment horizontal="center" vertical="center" wrapText="1"/>
      <protection hidden="1"/>
    </xf>
    <xf numFmtId="0" fontId="9" fillId="0" borderId="28" xfId="0" applyFont="1" applyFill="1" applyBorder="1" applyAlignment="1" applyProtection="1">
      <alignment horizontal="center"/>
      <protection hidden="1"/>
    </xf>
    <xf numFmtId="0" fontId="9" fillId="0" borderId="18" xfId="0" applyFont="1" applyFill="1" applyBorder="1" applyAlignment="1" applyProtection="1">
      <alignment horizontal="center"/>
      <protection hidden="1"/>
    </xf>
    <xf numFmtId="0" fontId="8" fillId="0" borderId="27" xfId="0" applyFont="1" applyFill="1" applyBorder="1" applyAlignment="1" applyProtection="1">
      <alignment horizontal="center" vertical="top" wrapText="1"/>
      <protection hidden="1"/>
    </xf>
    <xf numFmtId="0" fontId="8" fillId="0" borderId="29" xfId="0" applyFont="1" applyFill="1" applyBorder="1" applyAlignment="1" applyProtection="1">
      <alignment horizontal="center" vertical="top" wrapText="1"/>
      <protection hidden="1"/>
    </xf>
    <xf numFmtId="0" fontId="8" fillId="0" borderId="24" xfId="0" applyFont="1" applyBorder="1" applyAlignment="1" applyProtection="1">
      <alignment horizontal="center" vertical="center" wrapText="1"/>
      <protection hidden="1"/>
    </xf>
    <xf numFmtId="0" fontId="8" fillId="0" borderId="25" xfId="0" applyFont="1" applyFill="1" applyBorder="1" applyAlignment="1" applyProtection="1">
      <alignment vertical="top" wrapText="1"/>
      <protection hidden="1"/>
    </xf>
    <xf numFmtId="0" fontId="8"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10" fontId="55" fillId="36" borderId="3" xfId="1" applyNumberFormat="1" applyFont="1" applyFill="1" applyBorder="1" applyAlignment="1" applyProtection="1">
      <alignment vertical="center"/>
      <protection hidden="1"/>
    </xf>
    <xf numFmtId="0" fontId="6"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6" fillId="35" borderId="3" xfId="0" applyFont="1" applyFill="1" applyBorder="1" applyAlignment="1" applyProtection="1">
      <alignment horizontal="center" vertical="center"/>
      <protection hidden="1"/>
    </xf>
    <xf numFmtId="0" fontId="56" fillId="36" borderId="24" xfId="0" applyFont="1" applyFill="1" applyBorder="1" applyAlignment="1" applyProtection="1">
      <alignment horizontal="center" vertical="top" wrapText="1"/>
      <protection hidden="1"/>
    </xf>
    <xf numFmtId="0" fontId="8" fillId="0" borderId="0" xfId="0" applyFont="1" applyFill="1" applyAlignment="1">
      <alignment horizontal="center" vertical="top"/>
    </xf>
    <xf numFmtId="0" fontId="7" fillId="0" borderId="4" xfId="37" applyFont="1" applyFill="1" applyBorder="1" applyAlignment="1" applyProtection="1">
      <protection hidden="1"/>
    </xf>
    <xf numFmtId="0" fontId="7" fillId="0" borderId="17" xfId="37" applyFont="1" applyFill="1" applyBorder="1" applyAlignment="1" applyProtection="1">
      <protection hidden="1"/>
    </xf>
    <xf numFmtId="0" fontId="7" fillId="0" borderId="2" xfId="37" applyFont="1" applyFill="1" applyBorder="1" applyAlignment="1" applyProtection="1">
      <protection hidden="1"/>
    </xf>
    <xf numFmtId="2" fontId="0" fillId="36" borderId="3" xfId="0" applyNumberFormat="1" applyFont="1" applyFill="1" applyBorder="1" applyAlignment="1" applyProtection="1">
      <alignment vertical="center"/>
      <protection hidden="1"/>
    </xf>
    <xf numFmtId="0" fontId="8" fillId="0" borderId="0" xfId="0" applyFont="1" applyFill="1" applyAlignment="1" applyProtection="1">
      <alignment horizontal="center" vertical="top"/>
      <protection locked="0"/>
    </xf>
    <xf numFmtId="0" fontId="0" fillId="0" borderId="0" xfId="0" applyFill="1" applyAlignment="1">
      <alignment horizontal="center"/>
    </xf>
    <xf numFmtId="10" fontId="6"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9" fillId="0" borderId="3" xfId="0" applyFont="1" applyBorder="1" applyAlignment="1" applyProtection="1">
      <alignment horizontal="center" vertical="center" wrapText="1"/>
      <protection hidden="1"/>
    </xf>
    <xf numFmtId="0" fontId="9" fillId="0" borderId="21" xfId="0" applyFont="1" applyBorder="1" applyAlignment="1" applyProtection="1">
      <alignment horizontal="center" vertical="center" wrapText="1"/>
      <protection hidden="1"/>
    </xf>
    <xf numFmtId="0" fontId="9" fillId="0" borderId="4" xfId="0" applyFont="1" applyFill="1" applyBorder="1" applyAlignment="1" applyProtection="1">
      <alignment horizontal="center" vertical="center" wrapText="1"/>
      <protection hidden="1"/>
    </xf>
    <xf numFmtId="0" fontId="9" fillId="0" borderId="2" xfId="0" applyFont="1" applyFill="1" applyBorder="1" applyAlignment="1" applyProtection="1">
      <alignment horizontal="center" vertical="center" wrapText="1"/>
      <protection hidden="1"/>
    </xf>
    <xf numFmtId="0" fontId="9" fillId="0" borderId="4" xfId="0" applyFont="1" applyBorder="1" applyAlignment="1" applyProtection="1">
      <alignment horizontal="center" vertical="top" wrapText="1"/>
      <protection hidden="1"/>
    </xf>
    <xf numFmtId="0" fontId="9" fillId="0" borderId="2" xfId="0" applyFont="1" applyBorder="1" applyAlignment="1" applyProtection="1">
      <alignment horizontal="center" vertical="top" wrapText="1"/>
      <protection hidden="1"/>
    </xf>
    <xf numFmtId="0" fontId="9" fillId="0" borderId="4"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18" xfId="0" applyFont="1" applyBorder="1" applyAlignment="1" applyProtection="1">
      <alignment horizontal="center" vertical="center" wrapText="1"/>
      <protection hidden="1"/>
    </xf>
    <xf numFmtId="0" fontId="9" fillId="0" borderId="29" xfId="0" applyFont="1" applyBorder="1" applyAlignment="1" applyProtection="1">
      <alignment horizontal="center" vertical="center" wrapText="1"/>
      <protection hidden="1"/>
    </xf>
    <xf numFmtId="0" fontId="9" fillId="0" borderId="23"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0" fontId="9" fillId="0" borderId="5"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9" fillId="0" borderId="1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7" xfId="0" applyFont="1" applyBorder="1" applyAlignment="1" applyProtection="1">
      <alignment horizontal="center" vertical="center" wrapText="1"/>
      <protection hidden="1"/>
    </xf>
    <xf numFmtId="0" fontId="9" fillId="0" borderId="17"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xf numFmtId="0" fontId="7" fillId="0" borderId="0" xfId="2" applyFill="1" applyAlignment="1">
      <alignment horizontal="center"/>
    </xf>
    <xf numFmtId="0" fontId="7" fillId="0" borderId="0" xfId="2" applyFill="1" applyAlignment="1">
      <alignment horizontal="center" wrapText="1"/>
    </xf>
    <xf numFmtId="0" fontId="7" fillId="0" borderId="0" xfId="2" applyFont="1" applyFill="1" applyAlignment="1">
      <alignment horizontal="center"/>
    </xf>
    <xf numFmtId="0" fontId="7" fillId="0" borderId="0" xfId="2" applyFont="1" applyFill="1" applyAlignment="1">
      <alignment horizontal="center" wrapText="1"/>
    </xf>
  </cellXfs>
  <cellStyles count="57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3" xfId="478"/>
    <cellStyle name="20% - Accent1 2 3" xfId="304"/>
    <cellStyle name="20% - Accent1 2 3 2" xfId="507"/>
    <cellStyle name="20% - Accent1 2 4" xfId="435"/>
    <cellStyle name="20% - Accent1 3" xfId="247"/>
    <cellStyle name="20% - Accent1 4" xfId="216"/>
    <cellStyle name="20% - Accent1 4 2" xfId="330"/>
    <cellStyle name="20% - Accent1 4 2 2" xfId="533"/>
    <cellStyle name="20% - Accent1 4 3" xfId="461"/>
    <cellStyle name="20% - Accent1 5" xfId="407"/>
    <cellStyle name="20% - Accent1 6" xfId="376"/>
    <cellStyle name="20% - Accent2" xfId="91" builtinId="34" customBuiltin="1"/>
    <cellStyle name="20% - Accent2 2" xfId="179"/>
    <cellStyle name="20% - Accent2 2 2" xfId="277"/>
    <cellStyle name="20% - Accent2 2 2 2" xfId="349"/>
    <cellStyle name="20% - Accent2 2 2 2 2" xfId="552"/>
    <cellStyle name="20% - Accent2 2 2 3" xfId="480"/>
    <cellStyle name="20% - Accent2 2 3" xfId="306"/>
    <cellStyle name="20% - Accent2 2 3 2" xfId="509"/>
    <cellStyle name="20% - Accent2 2 4" xfId="437"/>
    <cellStyle name="20% - Accent2 3" xfId="251"/>
    <cellStyle name="20% - Accent2 4" xfId="218"/>
    <cellStyle name="20% - Accent2 4 2" xfId="332"/>
    <cellStyle name="20% - Accent2 4 2 2" xfId="535"/>
    <cellStyle name="20% - Accent2 4 3" xfId="463"/>
    <cellStyle name="20% - Accent2 5" xfId="411"/>
    <cellStyle name="20% - Accent2 6" xfId="378"/>
    <cellStyle name="20% - Accent3" xfId="95" builtinId="38" customBuiltin="1"/>
    <cellStyle name="20% - Accent3 2" xfId="183"/>
    <cellStyle name="20% - Accent3 2 2" xfId="279"/>
    <cellStyle name="20% - Accent3 2 2 2" xfId="351"/>
    <cellStyle name="20% - Accent3 2 2 2 2" xfId="554"/>
    <cellStyle name="20% - Accent3 2 2 3" xfId="482"/>
    <cellStyle name="20% - Accent3 2 3" xfId="308"/>
    <cellStyle name="20% - Accent3 2 3 2" xfId="511"/>
    <cellStyle name="20% - Accent3 2 4" xfId="439"/>
    <cellStyle name="20% - Accent3 3" xfId="255"/>
    <cellStyle name="20% - Accent3 4" xfId="220"/>
    <cellStyle name="20% - Accent3 4 2" xfId="334"/>
    <cellStyle name="20% - Accent3 4 2 2" xfId="537"/>
    <cellStyle name="20% - Accent3 4 3" xfId="465"/>
    <cellStyle name="20% - Accent3 5" xfId="415"/>
    <cellStyle name="20% - Accent3 6" xfId="380"/>
    <cellStyle name="20% - Accent4" xfId="99" builtinId="42" customBuiltin="1"/>
    <cellStyle name="20% - Accent4 2" xfId="187"/>
    <cellStyle name="20% - Accent4 2 2" xfId="281"/>
    <cellStyle name="20% - Accent4 2 2 2" xfId="353"/>
    <cellStyle name="20% - Accent4 2 2 2 2" xfId="556"/>
    <cellStyle name="20% - Accent4 2 2 3" xfId="484"/>
    <cellStyle name="20% - Accent4 2 3" xfId="310"/>
    <cellStyle name="20% - Accent4 2 3 2" xfId="513"/>
    <cellStyle name="20% - Accent4 2 4" xfId="441"/>
    <cellStyle name="20% - Accent4 3" xfId="259"/>
    <cellStyle name="20% - Accent4 4" xfId="222"/>
    <cellStyle name="20% - Accent4 4 2" xfId="336"/>
    <cellStyle name="20% - Accent4 4 2 2" xfId="539"/>
    <cellStyle name="20% - Accent4 4 3" xfId="467"/>
    <cellStyle name="20% - Accent4 5" xfId="419"/>
    <cellStyle name="20% - Accent4 6" xfId="382"/>
    <cellStyle name="20% - Accent5" xfId="103" builtinId="46" customBuiltin="1"/>
    <cellStyle name="20% - Accent5 2" xfId="191"/>
    <cellStyle name="20% - Accent5 2 2" xfId="283"/>
    <cellStyle name="20% - Accent5 2 2 2" xfId="355"/>
    <cellStyle name="20% - Accent5 2 2 2 2" xfId="558"/>
    <cellStyle name="20% - Accent5 2 2 3" xfId="486"/>
    <cellStyle name="20% - Accent5 2 3" xfId="312"/>
    <cellStyle name="20% - Accent5 2 3 2" xfId="515"/>
    <cellStyle name="20% - Accent5 2 4" xfId="443"/>
    <cellStyle name="20% - Accent5 3" xfId="263"/>
    <cellStyle name="20% - Accent5 4" xfId="224"/>
    <cellStyle name="20% - Accent5 4 2" xfId="338"/>
    <cellStyle name="20% - Accent5 4 2 2" xfId="541"/>
    <cellStyle name="20% - Accent5 4 3" xfId="469"/>
    <cellStyle name="20% - Accent5 5" xfId="423"/>
    <cellStyle name="20% - Accent5 6" xfId="384"/>
    <cellStyle name="20% - Accent6" xfId="107" builtinId="50" customBuiltin="1"/>
    <cellStyle name="20% - Accent6 2" xfId="195"/>
    <cellStyle name="20% - Accent6 2 2" xfId="285"/>
    <cellStyle name="20% - Accent6 2 2 2" xfId="357"/>
    <cellStyle name="20% - Accent6 2 2 2 2" xfId="560"/>
    <cellStyle name="20% - Accent6 2 2 3" xfId="488"/>
    <cellStyle name="20% - Accent6 2 3" xfId="314"/>
    <cellStyle name="20% - Accent6 2 3 2" xfId="517"/>
    <cellStyle name="20% - Accent6 2 4" xfId="445"/>
    <cellStyle name="20% - Accent6 3" xfId="267"/>
    <cellStyle name="20% - Accent6 4" xfId="226"/>
    <cellStyle name="20% - Accent6 4 2" xfId="340"/>
    <cellStyle name="20% - Accent6 4 2 2" xfId="543"/>
    <cellStyle name="20% - Accent6 4 3" xfId="471"/>
    <cellStyle name="20% - Accent6 5" xfId="427"/>
    <cellStyle name="20% - Accent6 6" xfId="386"/>
    <cellStyle name="40% - Accent1" xfId="88" builtinId="31" customBuiltin="1"/>
    <cellStyle name="40% - Accent1 2" xfId="176"/>
    <cellStyle name="40% - Accent1 2 2" xfId="276"/>
    <cellStyle name="40% - Accent1 2 2 2" xfId="348"/>
    <cellStyle name="40% - Accent1 2 2 2 2" xfId="551"/>
    <cellStyle name="40% - Accent1 2 2 3" xfId="479"/>
    <cellStyle name="40% - Accent1 2 3" xfId="305"/>
    <cellStyle name="40% - Accent1 2 3 2" xfId="508"/>
    <cellStyle name="40% - Accent1 2 4" xfId="436"/>
    <cellStyle name="40% - Accent1 3" xfId="248"/>
    <cellStyle name="40% - Accent1 4" xfId="217"/>
    <cellStyle name="40% - Accent1 4 2" xfId="331"/>
    <cellStyle name="40% - Accent1 4 2 2" xfId="534"/>
    <cellStyle name="40% - Accent1 4 3" xfId="462"/>
    <cellStyle name="40% - Accent1 5" xfId="408"/>
    <cellStyle name="40% - Accent1 6" xfId="377"/>
    <cellStyle name="40% - Accent2" xfId="92" builtinId="35" customBuiltin="1"/>
    <cellStyle name="40% - Accent2 2" xfId="180"/>
    <cellStyle name="40% - Accent2 2 2" xfId="278"/>
    <cellStyle name="40% - Accent2 2 2 2" xfId="350"/>
    <cellStyle name="40% - Accent2 2 2 2 2" xfId="553"/>
    <cellStyle name="40% - Accent2 2 2 3" xfId="481"/>
    <cellStyle name="40% - Accent2 2 3" xfId="307"/>
    <cellStyle name="40% - Accent2 2 3 2" xfId="510"/>
    <cellStyle name="40% - Accent2 2 4" xfId="438"/>
    <cellStyle name="40% - Accent2 3" xfId="252"/>
    <cellStyle name="40% - Accent2 4" xfId="219"/>
    <cellStyle name="40% - Accent2 4 2" xfId="333"/>
    <cellStyle name="40% - Accent2 4 2 2" xfId="536"/>
    <cellStyle name="40% - Accent2 4 3" xfId="464"/>
    <cellStyle name="40% - Accent2 5" xfId="412"/>
    <cellStyle name="40% - Accent2 6" xfId="379"/>
    <cellStyle name="40% - Accent3" xfId="96" builtinId="39" customBuiltin="1"/>
    <cellStyle name="40% - Accent3 2" xfId="184"/>
    <cellStyle name="40% - Accent3 2 2" xfId="280"/>
    <cellStyle name="40% - Accent3 2 2 2" xfId="352"/>
    <cellStyle name="40% - Accent3 2 2 2 2" xfId="555"/>
    <cellStyle name="40% - Accent3 2 2 3" xfId="483"/>
    <cellStyle name="40% - Accent3 2 3" xfId="309"/>
    <cellStyle name="40% - Accent3 2 3 2" xfId="512"/>
    <cellStyle name="40% - Accent3 2 4" xfId="440"/>
    <cellStyle name="40% - Accent3 3" xfId="256"/>
    <cellStyle name="40% - Accent3 4" xfId="221"/>
    <cellStyle name="40% - Accent3 4 2" xfId="335"/>
    <cellStyle name="40% - Accent3 4 2 2" xfId="538"/>
    <cellStyle name="40% - Accent3 4 3" xfId="466"/>
    <cellStyle name="40% - Accent3 5" xfId="416"/>
    <cellStyle name="40% - Accent3 6" xfId="381"/>
    <cellStyle name="40% - Accent4" xfId="100" builtinId="43" customBuiltin="1"/>
    <cellStyle name="40% - Accent4 2" xfId="188"/>
    <cellStyle name="40% - Accent4 2 2" xfId="282"/>
    <cellStyle name="40% - Accent4 2 2 2" xfId="354"/>
    <cellStyle name="40% - Accent4 2 2 2 2" xfId="557"/>
    <cellStyle name="40% - Accent4 2 2 3" xfId="485"/>
    <cellStyle name="40% - Accent4 2 3" xfId="311"/>
    <cellStyle name="40% - Accent4 2 3 2" xfId="514"/>
    <cellStyle name="40% - Accent4 2 4" xfId="442"/>
    <cellStyle name="40% - Accent4 3" xfId="260"/>
    <cellStyle name="40% - Accent4 4" xfId="223"/>
    <cellStyle name="40% - Accent4 4 2" xfId="337"/>
    <cellStyle name="40% - Accent4 4 2 2" xfId="540"/>
    <cellStyle name="40% - Accent4 4 3" xfId="468"/>
    <cellStyle name="40% - Accent4 5" xfId="420"/>
    <cellStyle name="40% - Accent4 6" xfId="383"/>
    <cellStyle name="40% - Accent5" xfId="104" builtinId="47" customBuiltin="1"/>
    <cellStyle name="40% - Accent5 2" xfId="192"/>
    <cellStyle name="40% - Accent5 2 2" xfId="284"/>
    <cellStyle name="40% - Accent5 2 2 2" xfId="356"/>
    <cellStyle name="40% - Accent5 2 2 2 2" xfId="559"/>
    <cellStyle name="40% - Accent5 2 2 3" xfId="487"/>
    <cellStyle name="40% - Accent5 2 3" xfId="313"/>
    <cellStyle name="40% - Accent5 2 3 2" xfId="516"/>
    <cellStyle name="40% - Accent5 2 4" xfId="444"/>
    <cellStyle name="40% - Accent5 3" xfId="264"/>
    <cellStyle name="40% - Accent5 4" xfId="225"/>
    <cellStyle name="40% - Accent5 4 2" xfId="339"/>
    <cellStyle name="40% - Accent5 4 2 2" xfId="542"/>
    <cellStyle name="40% - Accent5 4 3" xfId="470"/>
    <cellStyle name="40% - Accent5 5" xfId="424"/>
    <cellStyle name="40% - Accent5 6" xfId="385"/>
    <cellStyle name="40% - Accent6" xfId="108" builtinId="51" customBuiltin="1"/>
    <cellStyle name="40% - Accent6 2" xfId="196"/>
    <cellStyle name="40% - Accent6 2 2" xfId="286"/>
    <cellStyle name="40% - Accent6 2 2 2" xfId="358"/>
    <cellStyle name="40% - Accent6 2 2 2 2" xfId="561"/>
    <cellStyle name="40% - Accent6 2 2 3" xfId="489"/>
    <cellStyle name="40% - Accent6 2 3" xfId="315"/>
    <cellStyle name="40% - Accent6 2 3 2" xfId="518"/>
    <cellStyle name="40% - Accent6 2 4" xfId="446"/>
    <cellStyle name="40% - Accent6 3" xfId="268"/>
    <cellStyle name="40% - Accent6 4" xfId="227"/>
    <cellStyle name="40% - Accent6 4 2" xfId="341"/>
    <cellStyle name="40% - Accent6 4 2 2" xfId="544"/>
    <cellStyle name="40% - Accent6 4 3" xfId="472"/>
    <cellStyle name="40% - Accent6 5" xfId="428"/>
    <cellStyle name="40% - Accent6 6" xfId="387"/>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3" xfId="476"/>
    <cellStyle name="Normal 11 3" xfId="302"/>
    <cellStyle name="Normal 11 3 2" xfId="505"/>
    <cellStyle name="Normal 11 4" xfId="433"/>
    <cellStyle name="Normal 12" xfId="198"/>
    <cellStyle name="Normal 12 2" xfId="287"/>
    <cellStyle name="Normal 12 2 2" xfId="359"/>
    <cellStyle name="Normal 12 2 2 2" xfId="562"/>
    <cellStyle name="Normal 12 2 3" xfId="490"/>
    <cellStyle name="Normal 12 3" xfId="316"/>
    <cellStyle name="Normal 12 3 2" xfId="519"/>
    <cellStyle name="Normal 12 4" xfId="447"/>
    <cellStyle name="Normal 13" xfId="199"/>
    <cellStyle name="Normal 13 2" xfId="288"/>
    <cellStyle name="Normal 13 2 2" xfId="360"/>
    <cellStyle name="Normal 13 2 2 2" xfId="563"/>
    <cellStyle name="Normal 13 2 3" xfId="491"/>
    <cellStyle name="Normal 13 3" xfId="317"/>
    <cellStyle name="Normal 13 3 2" xfId="520"/>
    <cellStyle name="Normal 13 4" xfId="448"/>
    <cellStyle name="Normal 14" xfId="200"/>
    <cellStyle name="Normal 14 2" xfId="289"/>
    <cellStyle name="Normal 14 2 2" xfId="361"/>
    <cellStyle name="Normal 14 2 2 2" xfId="564"/>
    <cellStyle name="Normal 14 2 3" xfId="492"/>
    <cellStyle name="Normal 14 3" xfId="318"/>
    <cellStyle name="Normal 14 3 2" xfId="521"/>
    <cellStyle name="Normal 14 4" xfId="449"/>
    <cellStyle name="Normal 15" xfId="202"/>
    <cellStyle name="Normal 15 2" xfId="291"/>
    <cellStyle name="Normal 15 2 2" xfId="363"/>
    <cellStyle name="Normal 15 2 2 2" xfId="566"/>
    <cellStyle name="Normal 15 2 3" xfId="494"/>
    <cellStyle name="Normal 15 3" xfId="320"/>
    <cellStyle name="Normal 15 3 2" xfId="523"/>
    <cellStyle name="Normal 15 4" xfId="451"/>
    <cellStyle name="Normal 16" xfId="204"/>
    <cellStyle name="Normal 16 2" xfId="293"/>
    <cellStyle name="Normal 16 2 2" xfId="365"/>
    <cellStyle name="Normal 16 2 2 2" xfId="568"/>
    <cellStyle name="Normal 16 2 3" xfId="496"/>
    <cellStyle name="Normal 16 3" xfId="322"/>
    <cellStyle name="Normal 16 3 2" xfId="525"/>
    <cellStyle name="Normal 16 4" xfId="453"/>
    <cellStyle name="Normal 17" xfId="201"/>
    <cellStyle name="Normal 17 2" xfId="290"/>
    <cellStyle name="Normal 17 2 2" xfId="362"/>
    <cellStyle name="Normal 17 2 2 2" xfId="565"/>
    <cellStyle name="Normal 17 2 3" xfId="493"/>
    <cellStyle name="Normal 17 3" xfId="319"/>
    <cellStyle name="Normal 17 3 2" xfId="522"/>
    <cellStyle name="Normal 17 4" xfId="450"/>
    <cellStyle name="Normal 18" xfId="206"/>
    <cellStyle name="Normal 18 2" xfId="295"/>
    <cellStyle name="Normal 18 2 2" xfId="367"/>
    <cellStyle name="Normal 18 2 2 2" xfId="570"/>
    <cellStyle name="Normal 18 2 3" xfId="498"/>
    <cellStyle name="Normal 18 3" xfId="324"/>
    <cellStyle name="Normal 18 3 2" xfId="527"/>
    <cellStyle name="Normal 18 4" xfId="455"/>
    <cellStyle name="Normal 19" xfId="205"/>
    <cellStyle name="Normal 19 2" xfId="294"/>
    <cellStyle name="Normal 19 2 2" xfId="366"/>
    <cellStyle name="Normal 19 2 2 2" xfId="569"/>
    <cellStyle name="Normal 19 2 3" xfId="497"/>
    <cellStyle name="Normal 19 3" xfId="323"/>
    <cellStyle name="Normal 19 3 2" xfId="526"/>
    <cellStyle name="Normal 19 4" xfId="454"/>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3" xfId="495"/>
    <cellStyle name="Normal 20 3" xfId="321"/>
    <cellStyle name="Normal 20 3 2" xfId="524"/>
    <cellStyle name="Normal 20 4" xfId="452"/>
    <cellStyle name="Normal 21" xfId="207"/>
    <cellStyle name="Normal 21 2" xfId="296"/>
    <cellStyle name="Normal 21 2 2" xfId="368"/>
    <cellStyle name="Normal 21 2 2 2" xfId="571"/>
    <cellStyle name="Normal 21 2 3" xfId="499"/>
    <cellStyle name="Normal 21 3" xfId="325"/>
    <cellStyle name="Normal 21 3 2" xfId="528"/>
    <cellStyle name="Normal 21 4" xfId="456"/>
    <cellStyle name="Normal 22" xfId="212"/>
    <cellStyle name="Normal 22 2" xfId="297"/>
    <cellStyle name="Normal 22 2 2" xfId="369"/>
    <cellStyle name="Normal 22 2 2 2" xfId="572"/>
    <cellStyle name="Normal 22 2 3" xfId="500"/>
    <cellStyle name="Normal 22 3" xfId="326"/>
    <cellStyle name="Normal 22 3 2" xfId="529"/>
    <cellStyle name="Normal 22 4" xfId="457"/>
    <cellStyle name="Normal 23" xfId="213"/>
    <cellStyle name="Normal 23 2" xfId="298"/>
    <cellStyle name="Normal 23 2 2" xfId="370"/>
    <cellStyle name="Normal 23 2 2 2" xfId="573"/>
    <cellStyle name="Normal 23 2 3" xfId="501"/>
    <cellStyle name="Normal 23 3" xfId="327"/>
    <cellStyle name="Normal 23 3 2" xfId="530"/>
    <cellStyle name="Normal 23 4" xfId="458"/>
    <cellStyle name="Normal 24" xfId="150"/>
    <cellStyle name="Normal 24 2" xfId="270"/>
    <cellStyle name="Normal 24 2 2" xfId="342"/>
    <cellStyle name="Normal 24 2 2 2" xfId="545"/>
    <cellStyle name="Normal 24 2 3" xfId="473"/>
    <cellStyle name="Normal 24 3" xfId="299"/>
    <cellStyle name="Normal 24 3 2" xfId="502"/>
    <cellStyle name="Normal 24 4" xfId="430"/>
    <cellStyle name="Normal 25" xfId="152"/>
    <cellStyle name="Normal 25 2" xfId="272"/>
    <cellStyle name="Normal 25 2 2" xfId="344"/>
    <cellStyle name="Normal 25 2 2 2" xfId="547"/>
    <cellStyle name="Normal 25 2 3" xfId="475"/>
    <cellStyle name="Normal 25 3" xfId="301"/>
    <cellStyle name="Normal 25 3 2" xfId="504"/>
    <cellStyle name="Normal 25 4" xfId="432"/>
    <cellStyle name="Normal 26" xfId="151"/>
    <cellStyle name="Normal 26 2" xfId="271"/>
    <cellStyle name="Normal 26 2 2" xfId="343"/>
    <cellStyle name="Normal 26 2 2 2" xfId="546"/>
    <cellStyle name="Normal 26 2 3" xfId="474"/>
    <cellStyle name="Normal 26 3" xfId="300"/>
    <cellStyle name="Normal 26 3 2" xfId="503"/>
    <cellStyle name="Normal 26 4" xfId="431"/>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3" xfId="459"/>
    <cellStyle name="Normal 29" xfId="371"/>
    <cellStyle name="Normal 29 2" xfId="574"/>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1" xfId="373"/>
    <cellStyle name="Normal 31 2" xfId="576"/>
    <cellStyle name="Normal 32" xfId="388"/>
    <cellStyle name="Normal 33" xfId="577"/>
    <cellStyle name="Normal 34" xfId="374"/>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3" xfId="477"/>
    <cellStyle name="Note 3 3" xfId="303"/>
    <cellStyle name="Note 3 3 2" xfId="506"/>
    <cellStyle name="Note 3 4" xfId="434"/>
    <cellStyle name="Note 4" xfId="243"/>
    <cellStyle name="Note 5" xfId="215"/>
    <cellStyle name="Note 5 2" xfId="329"/>
    <cellStyle name="Note 5 2 2" xfId="532"/>
    <cellStyle name="Note 5 3" xfId="460"/>
    <cellStyle name="Note 6" xfId="403"/>
    <cellStyle name="Note 7" xfId="375"/>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2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E22" sqref="E22"/>
    </sheetView>
  </sheetViews>
  <sheetFormatPr defaultRowHeight="15" outlineLevelCol="1" x14ac:dyDescent="0.25"/>
  <cols>
    <col min="1" max="1" width="6.140625" style="110" hidden="1" customWidth="1"/>
    <col min="2" max="2" width="26" style="12" bestFit="1" customWidth="1"/>
    <col min="3" max="3" width="52" customWidth="1"/>
    <col min="4" max="4" width="14.7109375" style="1" customWidth="1"/>
    <col min="5" max="5" width="22.5703125" style="1" customWidth="1"/>
    <col min="6" max="6" width="14.7109375" style="1" customWidth="1"/>
    <col min="7" max="7" width="21" style="1" customWidth="1"/>
    <col min="8" max="8" width="14.7109375" style="1" customWidth="1"/>
    <col min="9" max="9" width="20.85546875" style="1" customWidth="1"/>
    <col min="10" max="10" width="15.28515625" style="1" customWidth="1" outlineLevel="1"/>
    <col min="11" max="11" width="21.7109375" style="1" customWidth="1" outlineLevel="1"/>
    <col min="12" max="29" width="14.7109375" style="1" customWidth="1" outlineLevel="1"/>
    <col min="30" max="30" width="14.7109375" style="5" customWidth="1" outlineLevel="1"/>
    <col min="31" max="31" width="14.7109375" style="1" customWidth="1" outlineLevel="1"/>
    <col min="32" max="32" width="14.7109375" style="5" customWidth="1" outlineLevel="1"/>
    <col min="33" max="33" width="14.7109375" style="1" customWidth="1" outlineLevel="1"/>
    <col min="34" max="36" width="14.7109375" style="1" customWidth="1"/>
    <col min="37" max="37" width="13.42578125" style="1" customWidth="1"/>
    <col min="38" max="39" width="7.7109375" style="5" hidden="1" customWidth="1"/>
    <col min="40" max="40" width="14.7109375" style="11" customWidth="1"/>
    <col min="41" max="41" width="29.28515625" style="88" customWidth="1"/>
    <col min="42" max="42" width="10.140625" style="34" customWidth="1"/>
    <col min="43" max="44" width="17.42578125" style="20" customWidth="1"/>
    <col min="45" max="45" width="9.140625" style="20"/>
  </cols>
  <sheetData>
    <row r="1" spans="1:45" ht="15" hidden="1" customHeight="1" x14ac:dyDescent="0.25">
      <c r="B1" s="12" t="s">
        <v>0</v>
      </c>
      <c r="D1" s="1">
        <v>1</v>
      </c>
      <c r="F1" s="1">
        <v>2</v>
      </c>
      <c r="H1" s="1">
        <v>3</v>
      </c>
      <c r="J1" s="1">
        <v>4</v>
      </c>
      <c r="L1" s="1">
        <v>5</v>
      </c>
      <c r="N1" s="1">
        <v>6</v>
      </c>
      <c r="P1" s="1">
        <v>7</v>
      </c>
      <c r="R1" s="1">
        <v>8</v>
      </c>
      <c r="V1" s="1">
        <v>9</v>
      </c>
      <c r="X1" s="1">
        <v>10</v>
      </c>
      <c r="Z1" s="1">
        <v>10</v>
      </c>
      <c r="AB1" s="1">
        <v>11</v>
      </c>
      <c r="AH1" s="1">
        <v>12</v>
      </c>
      <c r="AJ1" s="1">
        <v>13</v>
      </c>
      <c r="AN1" s="10">
        <v>14</v>
      </c>
      <c r="AQ1" s="20">
        <v>16</v>
      </c>
    </row>
    <row r="2" spans="1:45" ht="27.75" customHeight="1" x14ac:dyDescent="0.25">
      <c r="B2" s="50" t="s">
        <v>99</v>
      </c>
      <c r="C2" s="91" t="s">
        <v>1</v>
      </c>
      <c r="D2" s="95" t="s">
        <v>21</v>
      </c>
      <c r="E2" s="96"/>
      <c r="F2" s="95" t="s">
        <v>27</v>
      </c>
      <c r="G2" s="96"/>
      <c r="H2" s="95" t="s">
        <v>26</v>
      </c>
      <c r="I2" s="96"/>
      <c r="J2" s="95" t="s">
        <v>20</v>
      </c>
      <c r="K2" s="96"/>
      <c r="L2" s="104" t="s">
        <v>2</v>
      </c>
      <c r="M2" s="105"/>
      <c r="N2" s="105"/>
      <c r="O2" s="105"/>
      <c r="P2" s="105"/>
      <c r="Q2" s="105"/>
      <c r="R2" s="105"/>
      <c r="S2" s="105"/>
      <c r="T2" s="105"/>
      <c r="U2" s="105"/>
      <c r="V2" s="105"/>
      <c r="W2" s="105"/>
      <c r="X2" s="105"/>
      <c r="Y2" s="105"/>
      <c r="Z2" s="105"/>
      <c r="AA2" s="105"/>
      <c r="AB2" s="105"/>
      <c r="AC2" s="106"/>
      <c r="AD2" s="93" t="s">
        <v>23</v>
      </c>
      <c r="AE2" s="108"/>
      <c r="AF2" s="108"/>
      <c r="AG2" s="109"/>
      <c r="AH2" s="104" t="s">
        <v>3</v>
      </c>
      <c r="AI2" s="105"/>
      <c r="AJ2" s="105"/>
      <c r="AK2" s="106"/>
      <c r="AL2" s="68"/>
      <c r="AM2" s="69"/>
      <c r="AN2" s="99" t="s">
        <v>22</v>
      </c>
      <c r="AP2" s="35"/>
    </row>
    <row r="3" spans="1:45" s="3" customFormat="1" ht="34.5" customHeight="1" x14ac:dyDescent="0.2">
      <c r="A3" s="110"/>
      <c r="B3" s="67" t="s">
        <v>200</v>
      </c>
      <c r="C3" s="91"/>
      <c r="D3" s="97" t="s">
        <v>4</v>
      </c>
      <c r="E3" s="98"/>
      <c r="F3" s="97" t="s">
        <v>5</v>
      </c>
      <c r="G3" s="98"/>
      <c r="H3" s="97" t="s">
        <v>6</v>
      </c>
      <c r="I3" s="98"/>
      <c r="J3" s="97" t="s">
        <v>4</v>
      </c>
      <c r="K3" s="98"/>
      <c r="L3" s="102" t="s">
        <v>7</v>
      </c>
      <c r="M3" s="103"/>
      <c r="N3" s="102" t="s">
        <v>8</v>
      </c>
      <c r="O3" s="103"/>
      <c r="P3" s="97" t="s">
        <v>9</v>
      </c>
      <c r="Q3" s="98"/>
      <c r="R3" s="97" t="s">
        <v>18</v>
      </c>
      <c r="S3" s="98"/>
      <c r="T3" s="97" t="s">
        <v>19</v>
      </c>
      <c r="U3" s="98"/>
      <c r="V3" s="97" t="s">
        <v>10</v>
      </c>
      <c r="W3" s="98"/>
      <c r="X3" s="97" t="s">
        <v>11</v>
      </c>
      <c r="Y3" s="98"/>
      <c r="Z3" s="107" t="s">
        <v>17</v>
      </c>
      <c r="AA3" s="107"/>
      <c r="AB3" s="97" t="s">
        <v>12</v>
      </c>
      <c r="AC3" s="98"/>
      <c r="AD3" s="93" t="s">
        <v>24</v>
      </c>
      <c r="AE3" s="94"/>
      <c r="AF3" s="93" t="s">
        <v>25</v>
      </c>
      <c r="AG3" s="94"/>
      <c r="AH3" s="104" t="s">
        <v>13</v>
      </c>
      <c r="AI3" s="106"/>
      <c r="AJ3" s="97" t="s">
        <v>14</v>
      </c>
      <c r="AK3" s="98"/>
      <c r="AL3" s="70"/>
      <c r="AM3" s="71"/>
      <c r="AN3" s="100"/>
      <c r="AO3" s="82"/>
      <c r="AP3" s="36" t="s">
        <v>76</v>
      </c>
      <c r="AQ3" s="14"/>
      <c r="AR3" s="14"/>
      <c r="AS3" s="14"/>
    </row>
    <row r="4" spans="1:45" s="3" customFormat="1" ht="33" customHeight="1" thickBot="1" x14ac:dyDescent="0.25">
      <c r="A4" s="111">
        <f>COUNTIF(A5:A76,"x")</f>
        <v>32</v>
      </c>
      <c r="B4" s="72"/>
      <c r="C4" s="92"/>
      <c r="D4" s="61" t="s">
        <v>15</v>
      </c>
      <c r="E4" s="60" t="s">
        <v>16</v>
      </c>
      <c r="F4" s="59" t="s">
        <v>15</v>
      </c>
      <c r="G4" s="58" t="s">
        <v>16</v>
      </c>
      <c r="H4" s="59" t="s">
        <v>15</v>
      </c>
      <c r="I4" s="58" t="s">
        <v>16</v>
      </c>
      <c r="J4" s="59" t="s">
        <v>15</v>
      </c>
      <c r="K4" s="58" t="s">
        <v>16</v>
      </c>
      <c r="L4" s="59" t="s">
        <v>15</v>
      </c>
      <c r="M4" s="58" t="s">
        <v>16</v>
      </c>
      <c r="N4" s="59" t="s">
        <v>15</v>
      </c>
      <c r="O4" s="58" t="s">
        <v>16</v>
      </c>
      <c r="P4" s="59" t="s">
        <v>15</v>
      </c>
      <c r="Q4" s="58" t="s">
        <v>16</v>
      </c>
      <c r="R4" s="59" t="s">
        <v>15</v>
      </c>
      <c r="S4" s="58" t="s">
        <v>16</v>
      </c>
      <c r="T4" s="59" t="s">
        <v>15</v>
      </c>
      <c r="U4" s="58" t="s">
        <v>16</v>
      </c>
      <c r="V4" s="59" t="s">
        <v>15</v>
      </c>
      <c r="W4" s="58" t="s">
        <v>16</v>
      </c>
      <c r="X4" s="59" t="s">
        <v>15</v>
      </c>
      <c r="Y4" s="58" t="s">
        <v>16</v>
      </c>
      <c r="Z4" s="57" t="s">
        <v>15</v>
      </c>
      <c r="AA4" s="62" t="s">
        <v>16</v>
      </c>
      <c r="AB4" s="59" t="s">
        <v>15</v>
      </c>
      <c r="AC4" s="58" t="s">
        <v>16</v>
      </c>
      <c r="AD4" s="61" t="s">
        <v>15</v>
      </c>
      <c r="AE4" s="60" t="s">
        <v>16</v>
      </c>
      <c r="AF4" s="61" t="s">
        <v>15</v>
      </c>
      <c r="AG4" s="60" t="s">
        <v>16</v>
      </c>
      <c r="AH4" s="61" t="s">
        <v>15</v>
      </c>
      <c r="AI4" s="81" t="s">
        <v>16</v>
      </c>
      <c r="AJ4" s="61" t="s">
        <v>15</v>
      </c>
      <c r="AK4" s="81" t="s">
        <v>16</v>
      </c>
      <c r="AL4" s="73"/>
      <c r="AM4" s="74"/>
      <c r="AN4" s="101"/>
      <c r="AO4" s="82"/>
      <c r="AP4" s="36"/>
      <c r="AQ4" s="14"/>
      <c r="AR4" s="14"/>
      <c r="AS4" s="14"/>
    </row>
    <row r="5" spans="1:45" s="3" customFormat="1" ht="26.25" hidden="1" customHeight="1" x14ac:dyDescent="0.2">
      <c r="A5" s="113" t="s">
        <v>293</v>
      </c>
      <c r="B5" s="44" t="str">
        <f>B3</f>
        <v>CBECC-Com 2016.2.0</v>
      </c>
      <c r="C5" s="66" t="s">
        <v>147</v>
      </c>
      <c r="D5" s="54">
        <f>INDEX(Sheet1!$C$5:$BD$192,MATCH($C5,Sheet1!$C$5:$C$192,0),54)</f>
        <v>308.988</v>
      </c>
      <c r="E5" s="75">
        <f>D5</f>
        <v>308.988</v>
      </c>
      <c r="F5" s="54">
        <f>(INDEX(Sheet1!$C$5:$BD$192,MATCH($C5,Sheet1!$C$5:$C$192,0),18))/$AP5</f>
        <v>10.973273942093542</v>
      </c>
      <c r="G5" s="75">
        <f>F5</f>
        <v>10.973273942093542</v>
      </c>
      <c r="H5" s="54">
        <f>(INDEX(Sheet1!$C$5:$BD$192,MATCH($C5,Sheet1!$C$5:$C$192,0),30))/$AP5</f>
        <v>4.3028548289127354E-2</v>
      </c>
      <c r="I5" s="75">
        <f>H5</f>
        <v>4.3028548289127354E-2</v>
      </c>
      <c r="J5" s="54">
        <f t="shared" ref="J5" si="0">SUM(L5,N5,P5,V5,X5,Z5,AB5)</f>
        <v>41.744185787610448</v>
      </c>
      <c r="K5" s="75">
        <f>J5</f>
        <v>41.744185787610448</v>
      </c>
      <c r="L5" s="54">
        <f>(((INDEX(Sheet1!$C$5:$BD$192,MATCH($C5,Sheet1!$C$5:$C$192,0),11))*3.4121416)+((INDEX(Sheet1!$C$5:$BD$192,MATCH($C5,Sheet1!$C$5:$C$192,0),23))*99.976))/$AP5</f>
        <v>0.2974511700020247</v>
      </c>
      <c r="M5" s="75">
        <f>L5</f>
        <v>0.2974511700020247</v>
      </c>
      <c r="N5" s="54">
        <f>(((INDEX(Sheet1!$C$5:$BD$192,MATCH($C5,Sheet1!$C$5:$C$192,0),12))*3.4121416)+((INDEX(Sheet1!$C$5:$BD$192,MATCH($C5,Sheet1!$C$5:$C$192,0),24))*99.976))/$AP5</f>
        <v>14.388197660773436</v>
      </c>
      <c r="O5" s="75">
        <f>N5</f>
        <v>14.388197660773436</v>
      </c>
      <c r="P5" s="54">
        <f>(((INDEX(Sheet1!$C$5:$BD$192,MATCH($C5,Sheet1!$C$5:$C$192,0),17))*3.4121416)+((INDEX(Sheet1!$C$5:$BD$192,MATCH($C5,Sheet1!$C$5:$C$192,0),29))*99.976))/$AP5</f>
        <v>12.916382575235472</v>
      </c>
      <c r="Q5" s="75">
        <f>P5</f>
        <v>12.916382575235472</v>
      </c>
      <c r="R5" s="54">
        <f>(((INDEX(Sheet1!$C$5:$BD$192,MATCH($C5,Sheet1!$C$5:$C$192,0),31))+(INDEX(Sheet1!$C$5:$BD$192,MATCH($C5,Sheet1!$C$5:$C$192,0),32)))*99.976)/$AP5</f>
        <v>0</v>
      </c>
      <c r="S5" s="75">
        <f>R5</f>
        <v>0</v>
      </c>
      <c r="T5" s="54">
        <f>(((INDEX(Sheet1!$C$5:$BD$192,MATCH($C5,Sheet1!$C$5:$C$192,0),19))+(INDEX(Sheet1!$C$5:$BD$192,MATCH($C5,Sheet1!$C$5:$C$192,0),20)))*3.4121416)/$AP5</f>
        <v>10.7303044896149</v>
      </c>
      <c r="U5" s="75">
        <f>T5</f>
        <v>10.7303044896149</v>
      </c>
      <c r="V5" s="54">
        <f>(((INDEX(Sheet1!$C$5:$BD$192,MATCH($C5,Sheet1!$C$5:$C$192,0),13))*3.4121416)+((INDEX(Sheet1!$C$5:$BD$192,MATCH($C5,Sheet1!$C$5:$C$192,0),25))*99.976))/$AP5</f>
        <v>10.137770452869001</v>
      </c>
      <c r="W5" s="75">
        <f>V5</f>
        <v>10.137770452869001</v>
      </c>
      <c r="X5" s="54">
        <f>(((INDEX(Sheet1!$C$5:$BD$192,MATCH($C5,Sheet1!$C$5:C$192,0),15))*3.4121416)+((INDEX(Sheet1!$C$5:$BD$192,MATCH($C5,Sheet1!$C$5:C$192,0),27))*99.976))/$AP5</f>
        <v>0</v>
      </c>
      <c r="Y5" s="75">
        <f>X5</f>
        <v>0</v>
      </c>
      <c r="Z5" s="54">
        <f>(((INDEX(Sheet1!$C$5:$BD$192,MATCH($C5,Sheet1!$C$5:C$192,0),14))*3.4121416)+((INDEX(Sheet1!$C$5:$BD$192,MATCH($C5,Sheet1!$C$5:C$192,0),26))*99.976))/$AP5</f>
        <v>0</v>
      </c>
      <c r="AA5" s="75">
        <f>Z5</f>
        <v>0</v>
      </c>
      <c r="AB5" s="54">
        <f>(((INDEX(Sheet1!$C$5:$BD$192,MATCH($C5,Sheet1!$C$5:C$192,0),16))*3.4121416)+((INDEX(Sheet1!$C$5:$BD$192,MATCH($C5,Sheet1!$C$5:C$192,0),28))*99.976))/$AP5</f>
        <v>4.0043839287305119</v>
      </c>
      <c r="AC5" s="75">
        <f>AB5</f>
        <v>4.0043839287305119</v>
      </c>
      <c r="AD5" s="55">
        <v>0</v>
      </c>
      <c r="AE5" s="75">
        <f>AD5</f>
        <v>0</v>
      </c>
      <c r="AF5" s="55">
        <v>0</v>
      </c>
      <c r="AG5" s="75">
        <f>AF5</f>
        <v>0</v>
      </c>
      <c r="AH5" s="56"/>
      <c r="AI5" s="54"/>
      <c r="AJ5" s="56"/>
      <c r="AK5" s="54"/>
      <c r="AL5" s="54"/>
      <c r="AM5" s="54"/>
      <c r="AN5" s="79"/>
      <c r="AO5" s="87"/>
      <c r="AP5" s="46">
        <f>IF(ISNUMBER(SEARCH("RetlMed",C5)),Sheet3!D$2,IF(ISNUMBER(SEARCH("OffSml",C5)),Sheet3!A$2,IF(ISNUMBER(SEARCH("OffMed",C5)),Sheet3!B$2,IF(ISNUMBER(SEARCH("OffLrg",C5)),Sheet3!C$2,IF(ISNUMBER(SEARCH("RetlStrp",C5)),Sheet3!E$2)))))</f>
        <v>24695</v>
      </c>
      <c r="AQ5" s="14"/>
      <c r="AR5" s="14"/>
      <c r="AS5" s="14"/>
    </row>
    <row r="6" spans="1:45" s="3" customFormat="1" ht="26.25" hidden="1" customHeight="1" x14ac:dyDescent="0.2">
      <c r="A6" s="113" t="s">
        <v>293</v>
      </c>
      <c r="B6" s="44" t="str">
        <f>B5</f>
        <v>CBECC-Com 2016.2.0</v>
      </c>
      <c r="C6" s="64" t="s">
        <v>148</v>
      </c>
      <c r="D6" s="45">
        <f>INDEX(Sheet1!$C$5:$BD$192,MATCH($C6,Sheet1!$C$5:$C$192,0),54)</f>
        <v>285.108</v>
      </c>
      <c r="E6" s="76">
        <f t="shared" ref="E6:E69" si="1">D6</f>
        <v>285.108</v>
      </c>
      <c r="F6" s="6">
        <f>(INDEX(Sheet1!$C$5:$BD$192,MATCH($C6,Sheet1!$C$5:$C$192,0),18))/$AP6</f>
        <v>9.722980360396841</v>
      </c>
      <c r="G6" s="76">
        <f t="shared" ref="G6" si="2">F6</f>
        <v>9.722980360396841</v>
      </c>
      <c r="H6" s="6">
        <f>(INDEX(Sheet1!$C$5:$BD$192,MATCH($C6,Sheet1!$C$5:$C$192,0),30))/$AP6</f>
        <v>4.4498481473982589E-2</v>
      </c>
      <c r="I6" s="76">
        <f t="shared" ref="I6" si="3">H6</f>
        <v>4.4498481473982589E-2</v>
      </c>
      <c r="J6" s="6">
        <f t="shared" ref="J6:J36" si="4">SUM(L6,N6,P6,V6,X6,Z6,AB6)</f>
        <v>37.62491639926786</v>
      </c>
      <c r="K6" s="76">
        <f t="shared" ref="K6" si="5">J6</f>
        <v>37.62491639926786</v>
      </c>
      <c r="L6" s="6">
        <f>(((INDEX(Sheet1!$C$5:$BD$192,MATCH($C6,Sheet1!$C$5:$C$192,0),11))*3.4121416)+((INDEX(Sheet1!$C$5:$BD$192,MATCH($C6,Sheet1!$C$5:$C$192,0),23))*99.976))/$AP6</f>
        <v>0.44438410981980153</v>
      </c>
      <c r="M6" s="76">
        <f t="shared" ref="M6" si="6">L6</f>
        <v>0.44438410981980153</v>
      </c>
      <c r="N6" s="6">
        <f>(((INDEX(Sheet1!$C$5:$BD$192,MATCH($C6,Sheet1!$C$5:$C$192,0),12))*3.4121416)+((INDEX(Sheet1!$C$5:$BD$192,MATCH($C6,Sheet1!$C$5:$C$192,0),24))*99.976))/$AP6</f>
        <v>14.638564155173112</v>
      </c>
      <c r="O6" s="76">
        <f t="shared" ref="O6" si="7">N6</f>
        <v>14.638564155173112</v>
      </c>
      <c r="P6" s="6">
        <f>(((INDEX(Sheet1!$C$5:$BD$192,MATCH($C6,Sheet1!$C$5:$C$192,0),17))*3.4121416)+((INDEX(Sheet1!$C$5:$BD$192,MATCH($C6,Sheet1!$C$5:$C$192,0),29))*99.976))/$AP6</f>
        <v>12.916382575235472</v>
      </c>
      <c r="Q6" s="76">
        <f t="shared" ref="Q6" si="8">P6</f>
        <v>12.916382575235472</v>
      </c>
      <c r="R6" s="6">
        <f>(((INDEX(Sheet1!$C$5:$BD$192,MATCH($C6,Sheet1!$C$5:$C$192,0),31))+(INDEX(Sheet1!$C$5:$BD$192,MATCH($C6,Sheet1!$C$5:$C$192,0),32)))*99.976)/$AP6</f>
        <v>0</v>
      </c>
      <c r="S6" s="76">
        <f t="shared" ref="S6" si="9">R6</f>
        <v>0</v>
      </c>
      <c r="T6" s="45">
        <f>(((INDEX(Sheet1!$C$5:$BD$192,MATCH($C6,Sheet1!$C$5:$C$192,0),19))+(INDEX(Sheet1!$C$5:$BD$192,MATCH($C6,Sheet1!$C$5:$C$192,0),20)))*3.4121416)/$AP6</f>
        <v>10.7303044896149</v>
      </c>
      <c r="U6" s="76">
        <f t="shared" ref="U6" si="10">T6</f>
        <v>10.7303044896149</v>
      </c>
      <c r="V6" s="6">
        <f>(((INDEX(Sheet1!$C$5:$BD$192,MATCH($C6,Sheet1!$C$5:$C$192,0),13))*3.4121416)+((INDEX(Sheet1!$C$5:$BD$192,MATCH($C6,Sheet1!$C$5:$C$192,0),25))*99.976))/$AP6</f>
        <v>5.6211975818781132</v>
      </c>
      <c r="W6" s="76">
        <f t="shared" ref="W6" si="11">V6</f>
        <v>5.6211975818781132</v>
      </c>
      <c r="X6" s="6">
        <f>(((INDEX(Sheet1!$C$5:$BD$192,MATCH($C6,Sheet1!$C$5:C$192,0),15))*3.4121416)+((INDEX(Sheet1!$C$5:$BD$192,MATCH($C6,Sheet1!$C$5:C$192,0),27))*99.976))/$AP6</f>
        <v>0</v>
      </c>
      <c r="Y6" s="76">
        <f t="shared" ref="Y6" si="12">X6</f>
        <v>0</v>
      </c>
      <c r="Z6" s="6">
        <f>(((INDEX(Sheet1!$C$5:$BD$192,MATCH($C6,Sheet1!$C$5:C$192,0),14))*3.4121416)+((INDEX(Sheet1!$C$5:$BD$192,MATCH($C6,Sheet1!$C$5:C$192,0),26))*99.976))/$AP6</f>
        <v>0</v>
      </c>
      <c r="AA6" s="76">
        <f t="shared" ref="AA6" si="13">Z6</f>
        <v>0</v>
      </c>
      <c r="AB6" s="6">
        <f>(((INDEX(Sheet1!$C$5:$BD$192,MATCH($C6,Sheet1!$C$5:C$192,0),16))*3.4121416)+((INDEX(Sheet1!$C$5:$BD$192,MATCH($C6,Sheet1!$C$5:C$192,0),28))*99.976))/$AP6</f>
        <v>4.0043879771613682</v>
      </c>
      <c r="AC6" s="76">
        <f t="shared" ref="AC6" si="14">AB6</f>
        <v>4.0043879771613682</v>
      </c>
      <c r="AD6" s="9">
        <v>0</v>
      </c>
      <c r="AE6" s="76">
        <f t="shared" ref="AE6" si="15">AD6</f>
        <v>0</v>
      </c>
      <c r="AF6" s="9">
        <v>0</v>
      </c>
      <c r="AG6" s="76">
        <f t="shared" ref="AG6" si="16">AF6</f>
        <v>0</v>
      </c>
      <c r="AH6" s="47">
        <f>IF(D5=0,"",(D6-D$5)/D$5)</f>
        <v>-7.7284554739989894E-2</v>
      </c>
      <c r="AI6" s="77">
        <f>IF(E5=0,"",(E6-E$5)/E$5)</f>
        <v>-7.7284554739989894E-2</v>
      </c>
      <c r="AJ6" s="47">
        <f t="shared" ref="AJ6:AK6" si="17">IF(F5=0,"",(F6-F$5)/F$5)</f>
        <v>-0.11393988597154832</v>
      </c>
      <c r="AK6" s="77">
        <f t="shared" si="17"/>
        <v>-0.11393988597154832</v>
      </c>
      <c r="AL6" s="45" t="str">
        <f>IF(AND(AH6&gt;0,AI6&gt;0), "Yes", "No")</f>
        <v>No</v>
      </c>
      <c r="AM6" s="45" t="str">
        <f t="shared" ref="AM6:AM36" si="18">IF(AND(AH6&lt;0,AI6&lt;0), "No", "Yes")</f>
        <v>No</v>
      </c>
      <c r="AN6" s="78" t="str">
        <f>IF((AL6=AM6),(IF(AND(AI6&gt;(-0.5%*D$5),AI6&lt;(0.5%*D$5),AE6&lt;=150,AG6&lt;=150,(COUNTBLANK(D6:AK6)=0)),"Pass","Fail")),IF(COUNTA(D6:AK6)=0,"","Fail"))</f>
        <v>Pass</v>
      </c>
      <c r="AO6" s="87"/>
      <c r="AP6" s="46">
        <f>IF(ISNUMBER(SEARCH("RetlMed",C6)),Sheet3!D$2,IF(ISNUMBER(SEARCH("OffSml",C6)),Sheet3!A$2,IF(ISNUMBER(SEARCH("OffMed",C6)),Sheet3!B$2,IF(ISNUMBER(SEARCH("OffLrg",C6)),Sheet3!C$2,IF(ISNUMBER(SEARCH("RetlStrp",C6)),Sheet3!E$2)))))</f>
        <v>24695</v>
      </c>
      <c r="AQ6" s="14"/>
      <c r="AR6" s="14"/>
      <c r="AS6" s="14"/>
    </row>
    <row r="7" spans="1:45" s="3" customFormat="1" ht="26.25" customHeight="1" x14ac:dyDescent="0.2">
      <c r="A7" s="113"/>
      <c r="B7" s="44" t="str">
        <f t="shared" ref="B7:B70" si="19">B6</f>
        <v>CBECC-Com 2016.2.0</v>
      </c>
      <c r="C7" s="63" t="s">
        <v>149</v>
      </c>
      <c r="D7" s="51">
        <f>INDEX(Sheet1!$C$5:$BD$192,MATCH($C7,Sheet1!$C$5:$C$192,0),54)</f>
        <v>223.72200000000001</v>
      </c>
      <c r="E7" s="76">
        <f t="shared" si="1"/>
        <v>223.72200000000001</v>
      </c>
      <c r="F7" s="51">
        <f>(INDEX(Sheet1!$C$5:$BD$192,MATCH($C7,Sheet1!$C$5:$C$192,0),18))/$AP7</f>
        <v>7.8921644057501519</v>
      </c>
      <c r="G7" s="76">
        <f t="shared" ref="G7" si="20">F7</f>
        <v>7.8921644057501519</v>
      </c>
      <c r="H7" s="51">
        <f>(INDEX(Sheet1!$C$5:$BD$192,MATCH($C7,Sheet1!$C$5:$C$192,0),30))/$AP7</f>
        <v>5.1020854423972466E-2</v>
      </c>
      <c r="I7" s="76">
        <f t="shared" ref="I7" si="21">H7</f>
        <v>5.1020854423972466E-2</v>
      </c>
      <c r="J7" s="51">
        <f t="shared" si="4"/>
        <v>32.03000531706985</v>
      </c>
      <c r="K7" s="76">
        <f t="shared" ref="K7" si="22">J7</f>
        <v>32.03000531706985</v>
      </c>
      <c r="L7" s="51">
        <f>(((INDEX(Sheet1!$C$5:$BD$192,MATCH($C7,Sheet1!$C$5:$C$192,0),11))*3.4121416)+((INDEX(Sheet1!$C$5:$BD$192,MATCH($C7,Sheet1!$C$5:$C$192,0),23))*99.976))/$AP7</f>
        <v>0.49542267762704995</v>
      </c>
      <c r="M7" s="76">
        <f t="shared" ref="M7" si="23">L7</f>
        <v>0.49542267762704995</v>
      </c>
      <c r="N7" s="51">
        <f>(((INDEX(Sheet1!$C$5:$BD$192,MATCH($C7,Sheet1!$C$5:$C$192,0),12))*3.4121416)+((INDEX(Sheet1!$C$5:$BD$192,MATCH($C7,Sheet1!$C$5:$C$192,0),24))*99.976))/$AP7</f>
        <v>4.2618263446527633</v>
      </c>
      <c r="O7" s="76">
        <f t="shared" ref="O7" si="24">N7</f>
        <v>4.2618263446527633</v>
      </c>
      <c r="P7" s="51">
        <f>(((INDEX(Sheet1!$C$5:$BD$192,MATCH($C7,Sheet1!$C$5:$C$192,0),17))*3.4121416)+((INDEX(Sheet1!$C$5:$BD$192,MATCH($C7,Sheet1!$C$5:$C$192,0),29))*99.976))/$AP7</f>
        <v>12.916382575235472</v>
      </c>
      <c r="Q7" s="76">
        <f t="shared" ref="Q7" si="25">P7</f>
        <v>12.916382575235472</v>
      </c>
      <c r="R7" s="51">
        <f>(((INDEX(Sheet1!$C$5:$BD$192,MATCH($C7,Sheet1!$C$5:$C$192,0),31))+(INDEX(Sheet1!$C$5:$BD$192,MATCH($C7,Sheet1!$C$5:$C$192,0),32)))*99.976)/$AP7</f>
        <v>0</v>
      </c>
      <c r="S7" s="76">
        <f t="shared" ref="S7" si="26">R7</f>
        <v>0</v>
      </c>
      <c r="T7" s="51">
        <f>(((INDEX(Sheet1!$C$5:$BD$192,MATCH($C7,Sheet1!$C$5:$C$192,0),19))+(INDEX(Sheet1!$C$5:$BD$192,MATCH($C7,Sheet1!$C$5:$C$192,0),20)))*3.4121416)/$AP7</f>
        <v>10.7303044896149</v>
      </c>
      <c r="U7" s="76">
        <f t="shared" ref="U7" si="27">T7</f>
        <v>10.7303044896149</v>
      </c>
      <c r="V7" s="51">
        <f>(((INDEX(Sheet1!$C$5:$BD$192,MATCH($C7,Sheet1!$C$5:$C$192,0),13))*3.4121416)+((INDEX(Sheet1!$C$5:$BD$192,MATCH($C7,Sheet1!$C$5:$C$192,0),25))*99.976))/$AP7</f>
        <v>9.7509597458756829</v>
      </c>
      <c r="W7" s="76">
        <f t="shared" ref="W7" si="28">V7</f>
        <v>9.7509597458756829</v>
      </c>
      <c r="X7" s="51">
        <f>(((INDEX(Sheet1!$C$5:$BD$192,MATCH($C7,Sheet1!$C$5:C$192,0),15))*3.4121416)+((INDEX(Sheet1!$C$5:$BD$192,MATCH($C7,Sheet1!$C$5:C$192,0),27))*99.976))/$AP7</f>
        <v>0</v>
      </c>
      <c r="Y7" s="76">
        <f t="shared" ref="Y7" si="29">X7</f>
        <v>0</v>
      </c>
      <c r="Z7" s="51">
        <f>(((INDEX(Sheet1!$C$5:$BD$192,MATCH($C7,Sheet1!$C$5:C$192,0),14))*3.4121416)+((INDEX(Sheet1!$C$5:$BD$192,MATCH($C7,Sheet1!$C$5:C$192,0),26))*99.976))/$AP7</f>
        <v>0</v>
      </c>
      <c r="AA7" s="76">
        <f t="shared" ref="AA7" si="30">Z7</f>
        <v>0</v>
      </c>
      <c r="AB7" s="51">
        <f>(((INDEX(Sheet1!$C$5:$BD$192,MATCH($C7,Sheet1!$C$5:C$192,0),16))*3.4121416)+((INDEX(Sheet1!$C$5:$BD$192,MATCH($C7,Sheet1!$C$5:C$192,0),28))*99.976))/$AP7</f>
        <v>4.6054139736788819</v>
      </c>
      <c r="AC7" s="76">
        <f t="shared" ref="AC7" si="31">AB7</f>
        <v>4.6054139736788819</v>
      </c>
      <c r="AD7" s="52">
        <v>0</v>
      </c>
      <c r="AE7" s="76">
        <f t="shared" ref="AE7" si="32">AD7</f>
        <v>0</v>
      </c>
      <c r="AF7" s="52">
        <v>0</v>
      </c>
      <c r="AG7" s="76">
        <f t="shared" ref="AG7" si="33">AF7</f>
        <v>0</v>
      </c>
      <c r="AH7" s="53"/>
      <c r="AI7" s="51"/>
      <c r="AJ7" s="53"/>
      <c r="AK7" s="51"/>
      <c r="AL7" s="51"/>
      <c r="AM7" s="51"/>
      <c r="AN7" s="79"/>
      <c r="AO7" s="87"/>
      <c r="AP7" s="46">
        <f>IF(ISNUMBER(SEARCH("RetlMed",C7)),Sheet3!D$2,IF(ISNUMBER(SEARCH("OffSml",C7)),Sheet3!A$2,IF(ISNUMBER(SEARCH("OffMed",C7)),Sheet3!B$2,IF(ISNUMBER(SEARCH("OffLrg",C7)),Sheet3!C$2,IF(ISNUMBER(SEARCH("RetlStrp",C7)),Sheet3!E$2)))))</f>
        <v>24695</v>
      </c>
      <c r="AQ7" s="14"/>
      <c r="AR7" s="14"/>
      <c r="AS7" s="14"/>
    </row>
    <row r="8" spans="1:45" s="3" customFormat="1" ht="26.25" customHeight="1" x14ac:dyDescent="0.2">
      <c r="A8" s="113"/>
      <c r="B8" s="44" t="str">
        <f t="shared" si="19"/>
        <v>CBECC-Com 2016.2.0</v>
      </c>
      <c r="C8" s="64" t="s">
        <v>150</v>
      </c>
      <c r="D8" s="45">
        <f>INDEX(Sheet1!$C$5:$BD$192,MATCH($C8,Sheet1!$C$5:$C$192,0),54)</f>
        <v>179.084</v>
      </c>
      <c r="E8" s="76">
        <f t="shared" si="1"/>
        <v>179.084</v>
      </c>
      <c r="F8" s="6">
        <f>(INDEX(Sheet1!$C$5:$BD$192,MATCH($C8,Sheet1!$C$5:$C$192,0),18))/$AP8</f>
        <v>5.9644057501518528</v>
      </c>
      <c r="G8" s="76">
        <f t="shared" ref="G8" si="34">F8</f>
        <v>5.9644057501518528</v>
      </c>
      <c r="H8" s="6">
        <f>(INDEX(Sheet1!$C$5:$BD$192,MATCH($C8,Sheet1!$C$5:$C$192,0),30))/$AP8</f>
        <v>5.5764729702368898E-2</v>
      </c>
      <c r="I8" s="76">
        <f t="shared" ref="I8" si="35">H8</f>
        <v>5.5764729702368898E-2</v>
      </c>
      <c r="J8" s="6">
        <f t="shared" si="4"/>
        <v>25.926574719345616</v>
      </c>
      <c r="K8" s="76">
        <f t="shared" ref="K8" si="36">J8</f>
        <v>25.926574719345616</v>
      </c>
      <c r="L8" s="6">
        <f>(((INDEX(Sheet1!$C$5:$BD$192,MATCH($C8,Sheet1!$C$5:$C$192,0),11))*3.4121416)+((INDEX(Sheet1!$C$5:$BD$192,MATCH($C8,Sheet1!$C$5:$C$192,0),23))*99.976))/$AP8</f>
        <v>0.9697084977525815</v>
      </c>
      <c r="M8" s="76">
        <f t="shared" ref="M8" si="37">L8</f>
        <v>0.9697084977525815</v>
      </c>
      <c r="N8" s="6">
        <f>(((INDEX(Sheet1!$C$5:$BD$192,MATCH($C8,Sheet1!$C$5:$C$192,0),12))*3.4121416)+((INDEX(Sheet1!$C$5:$BD$192,MATCH($C8,Sheet1!$C$5:$C$192,0),24))*99.976))/$AP8</f>
        <v>5.5020662400064788</v>
      </c>
      <c r="O8" s="76">
        <f t="shared" ref="O8" si="38">N8</f>
        <v>5.5020662400064788</v>
      </c>
      <c r="P8" s="6">
        <f>(((INDEX(Sheet1!$C$5:$BD$192,MATCH($C8,Sheet1!$C$5:$C$192,0),17))*3.4121416)+((INDEX(Sheet1!$C$5:$BD$192,MATCH($C8,Sheet1!$C$5:$C$192,0),29))*99.976))/$AP8</f>
        <v>12.916382575235472</v>
      </c>
      <c r="Q8" s="76">
        <f t="shared" ref="Q8" si="39">P8</f>
        <v>12.916382575235472</v>
      </c>
      <c r="R8" s="6">
        <f>(((INDEX(Sheet1!$C$5:$BD$192,MATCH($C8,Sheet1!$C$5:$C$192,0),31))+(INDEX(Sheet1!$C$5:$BD$192,MATCH($C8,Sheet1!$C$5:$C$192,0),32)))*99.976)/$AP8</f>
        <v>0</v>
      </c>
      <c r="S8" s="76">
        <f t="shared" ref="S8" si="40">R8</f>
        <v>0</v>
      </c>
      <c r="T8" s="45">
        <f>(((INDEX(Sheet1!$C$5:$BD$192,MATCH($C8,Sheet1!$C$5:$C$192,0),19))+(INDEX(Sheet1!$C$5:$BD$192,MATCH($C8,Sheet1!$C$5:$C$192,0),20)))*3.4121416)/$AP8</f>
        <v>10.7303044896149</v>
      </c>
      <c r="U8" s="76">
        <f t="shared" ref="U8" si="41">T8</f>
        <v>10.7303044896149</v>
      </c>
      <c r="V8" s="6">
        <f>(((INDEX(Sheet1!$C$5:$BD$192,MATCH($C8,Sheet1!$C$5:$C$192,0),13))*3.4121416)+((INDEX(Sheet1!$C$5:$BD$192,MATCH($C8,Sheet1!$C$5:$C$192,0),25))*99.976))/$AP8</f>
        <v>1.933003432672201</v>
      </c>
      <c r="W8" s="76">
        <f t="shared" ref="W8" si="42">V8</f>
        <v>1.933003432672201</v>
      </c>
      <c r="X8" s="6">
        <f>(((INDEX(Sheet1!$C$5:$BD$192,MATCH($C8,Sheet1!$C$5:C$192,0),15))*3.4121416)+((INDEX(Sheet1!$C$5:$BD$192,MATCH($C8,Sheet1!$C$5:C$192,0),27))*99.976))/$AP8</f>
        <v>0</v>
      </c>
      <c r="Y8" s="76">
        <f t="shared" ref="Y8" si="43">X8</f>
        <v>0</v>
      </c>
      <c r="Z8" s="6">
        <f>(((INDEX(Sheet1!$C$5:$BD$192,MATCH($C8,Sheet1!$C$5:C$192,0),14))*3.4121416)+((INDEX(Sheet1!$C$5:$BD$192,MATCH($C8,Sheet1!$C$5:C$192,0),26))*99.976))/$AP8</f>
        <v>0</v>
      </c>
      <c r="AA8" s="76">
        <f t="shared" ref="AA8" si="44">Z8</f>
        <v>0</v>
      </c>
      <c r="AB8" s="6">
        <f>(((INDEX(Sheet1!$C$5:$BD$192,MATCH($C8,Sheet1!$C$5:C$192,0),16))*3.4121416)+((INDEX(Sheet1!$C$5:$BD$192,MATCH($C8,Sheet1!$C$5:C$192,0),28))*99.976))/$AP8</f>
        <v>4.6054139736788819</v>
      </c>
      <c r="AC8" s="76">
        <f t="shared" ref="AC8" si="45">AB8</f>
        <v>4.6054139736788819</v>
      </c>
      <c r="AD8" s="9">
        <v>0</v>
      </c>
      <c r="AE8" s="76">
        <f t="shared" ref="AE8" si="46">AD8</f>
        <v>0</v>
      </c>
      <c r="AF8" s="9">
        <v>0</v>
      </c>
      <c r="AG8" s="76">
        <f t="shared" ref="AG8" si="47">AF8</f>
        <v>0</v>
      </c>
      <c r="AH8" s="47">
        <f>IF(D7=0,"",(D8-D$7)/D$7)</f>
        <v>-0.19952440975853963</v>
      </c>
      <c r="AI8" s="77">
        <f t="shared" ref="AI8:AK8" si="48">IF(E7=0,"",(E8-E$7)/E$7)</f>
        <v>-0.19952440975853963</v>
      </c>
      <c r="AJ8" s="47">
        <f t="shared" si="48"/>
        <v>-0.24426235396132315</v>
      </c>
      <c r="AK8" s="86">
        <f t="shared" si="48"/>
        <v>-0.24426235396132315</v>
      </c>
      <c r="AL8" s="45" t="str">
        <f>IF(AND(AH8&gt;0,AI8&gt;0), "Yes", "No")</f>
        <v>No</v>
      </c>
      <c r="AM8" s="45" t="str">
        <f t="shared" si="18"/>
        <v>No</v>
      </c>
      <c r="AN8" s="78" t="str">
        <f>IF((AL8=AM8),(IF(AND(AI8&gt;(-0.5%*D$7),AI8&lt;(0.5%*D$7),AE8&lt;=150,AG8&lt;=150,(COUNTBLANK(D8:AK8)=0)),"Pass","Fail")),IF(COUNTA(D8:AK8)=0,"","Fail"))</f>
        <v>Pass</v>
      </c>
      <c r="AO8" s="87"/>
      <c r="AP8" s="46">
        <f>IF(ISNUMBER(SEARCH("RetlMed",C8)),Sheet3!D$2,IF(ISNUMBER(SEARCH("OffSml",C8)),Sheet3!A$2,IF(ISNUMBER(SEARCH("OffMed",C8)),Sheet3!B$2,IF(ISNUMBER(SEARCH("OffLrg",C8)),Sheet3!C$2,IF(ISNUMBER(SEARCH("RetlStrp",C8)),Sheet3!E$2)))))</f>
        <v>24695</v>
      </c>
      <c r="AQ8" s="14"/>
      <c r="AR8" s="14"/>
      <c r="AS8" s="14"/>
    </row>
    <row r="9" spans="1:45" s="3" customFormat="1" ht="26.25" customHeight="1" x14ac:dyDescent="0.2">
      <c r="A9" s="113"/>
      <c r="B9" s="44" t="str">
        <f t="shared" si="19"/>
        <v>CBECC-Com 2016.2.0</v>
      </c>
      <c r="C9" s="63" t="s">
        <v>103</v>
      </c>
      <c r="D9" s="51">
        <f>INDEX(Sheet1!$C$5:$BD$192,MATCH($C9,Sheet1!$C$5:$C$192,0),54)</f>
        <v>115.89100000000001</v>
      </c>
      <c r="E9" s="76">
        <f t="shared" si="1"/>
        <v>115.89100000000001</v>
      </c>
      <c r="F9" s="51">
        <f>(INDEX(Sheet1!$C$5:$BD$192,MATCH($C9,Sheet1!$C$5:$C$192,0),18))/$AP9</f>
        <v>3.1230783582089554</v>
      </c>
      <c r="G9" s="76">
        <f t="shared" ref="G9" si="49">F9</f>
        <v>3.1230783582089554</v>
      </c>
      <c r="H9" s="51">
        <f>(INDEX(Sheet1!$C$5:$BD$192,MATCH($C9,Sheet1!$C$5:$C$192,0),30))/$AP9</f>
        <v>0.12462369402985074</v>
      </c>
      <c r="I9" s="76">
        <f t="shared" ref="I9" si="50">H9</f>
        <v>0.12462369402985074</v>
      </c>
      <c r="J9" s="51">
        <f t="shared" si="4"/>
        <v>23.115767133366081</v>
      </c>
      <c r="K9" s="76">
        <f t="shared" ref="K9" si="51">J9</f>
        <v>23.115767133366081</v>
      </c>
      <c r="L9" s="51">
        <f>(((INDEX(Sheet1!$C$5:$BD$192,MATCH($C9,Sheet1!$C$5:$C$192,0),11))*3.4121416)+((INDEX(Sheet1!$C$5:$BD$192,MATCH($C9,Sheet1!$C$5:$C$192,0),23))*99.976))/$AP9</f>
        <v>11.032861220119667</v>
      </c>
      <c r="M9" s="76">
        <f t="shared" ref="M9" si="52">L9</f>
        <v>11.032861220119667</v>
      </c>
      <c r="N9" s="51">
        <f>(((INDEX(Sheet1!$C$5:$BD$192,MATCH($C9,Sheet1!$C$5:$C$192,0),12))*3.4121416)+((INDEX(Sheet1!$C$5:$BD$192,MATCH($C9,Sheet1!$C$5:$C$192,0),24))*99.976))/$AP9</f>
        <v>2.9036433784985074</v>
      </c>
      <c r="O9" s="76">
        <f t="shared" ref="O9" si="53">N9</f>
        <v>2.9036433784985074</v>
      </c>
      <c r="P9" s="51">
        <f>(((INDEX(Sheet1!$C$5:$BD$192,MATCH($C9,Sheet1!$C$5:$C$192,0),17))*3.4121416)+((INDEX(Sheet1!$C$5:$BD$192,MATCH($C9,Sheet1!$C$5:$C$192,0),29))*99.976))/$AP9</f>
        <v>5.7689128958686569</v>
      </c>
      <c r="Q9" s="76">
        <f t="shared" ref="Q9" si="54">P9</f>
        <v>5.7689128958686569</v>
      </c>
      <c r="R9" s="51">
        <f>(((INDEX(Sheet1!$C$5:$BD$192,MATCH($C9,Sheet1!$C$5:$C$192,0),31))+(INDEX(Sheet1!$C$5:$BD$192,MATCH($C9,Sheet1!$C$5:$C$192,0),32)))*99.976)/$AP9</f>
        <v>0</v>
      </c>
      <c r="S9" s="76">
        <f t="shared" ref="S9" si="55">R9</f>
        <v>0</v>
      </c>
      <c r="T9" s="51">
        <f>(((INDEX(Sheet1!$C$5:$BD$192,MATCH($C9,Sheet1!$C$5:$C$192,0),19))+(INDEX(Sheet1!$C$5:$BD$192,MATCH($C9,Sheet1!$C$5:$C$192,0),20)))*3.4121416)/$AP9</f>
        <v>14.622618239955223</v>
      </c>
      <c r="U9" s="76">
        <f t="shared" ref="U9" si="56">T9</f>
        <v>14.622618239955223</v>
      </c>
      <c r="V9" s="51">
        <f>(((INDEX(Sheet1!$C$5:$BD$192,MATCH($C9,Sheet1!$C$5:$C$192,0),13))*3.4121416)+((INDEX(Sheet1!$C$5:$BD$192,MATCH($C9,Sheet1!$C$5:$C$192,0),25))*99.976))/$AP9</f>
        <v>1.7143019550164178</v>
      </c>
      <c r="W9" s="76">
        <f t="shared" ref="W9" si="57">V9</f>
        <v>1.7143019550164178</v>
      </c>
      <c r="X9" s="51">
        <f>(((INDEX(Sheet1!$C$5:$BD$192,MATCH($C9,Sheet1!$C$5:C$192,0),15))*3.4121416)+((INDEX(Sheet1!$C$5:$BD$192,MATCH($C9,Sheet1!$C$5:C$192,0),27))*99.976))/$AP9</f>
        <v>0.26708474714641789</v>
      </c>
      <c r="Y9" s="76">
        <f t="shared" ref="Y9" si="58">X9</f>
        <v>0.26708474714641789</v>
      </c>
      <c r="Z9" s="51">
        <f>(((INDEX(Sheet1!$C$5:$BD$192,MATCH($C9,Sheet1!$C$5:C$192,0),14))*3.4121416)+((INDEX(Sheet1!$C$5:$BD$192,MATCH($C9,Sheet1!$C$5:C$192,0),26))*99.976))/$AP9</f>
        <v>0</v>
      </c>
      <c r="AA9" s="76">
        <f t="shared" ref="AA9" si="59">Z9</f>
        <v>0</v>
      </c>
      <c r="AB9" s="51">
        <f>(((INDEX(Sheet1!$C$5:$BD$192,MATCH($C9,Sheet1!$C$5:C$192,0),16))*3.4121416)+((INDEX(Sheet1!$C$5:$BD$192,MATCH($C9,Sheet1!$C$5:C$192,0),28))*99.976))/$AP9</f>
        <v>1.4289629367164178</v>
      </c>
      <c r="AC9" s="76">
        <f t="shared" ref="AC9" si="60">AB9</f>
        <v>1.4289629367164178</v>
      </c>
      <c r="AD9" s="52">
        <v>0</v>
      </c>
      <c r="AE9" s="76">
        <f t="shared" ref="AE9" si="61">AD9</f>
        <v>0</v>
      </c>
      <c r="AF9" s="52">
        <v>0</v>
      </c>
      <c r="AG9" s="76">
        <f t="shared" ref="AG9" si="62">AF9</f>
        <v>0</v>
      </c>
      <c r="AH9" s="53"/>
      <c r="AI9" s="51"/>
      <c r="AJ9" s="53"/>
      <c r="AK9" s="51"/>
      <c r="AL9" s="51"/>
      <c r="AM9" s="51"/>
      <c r="AN9" s="79"/>
      <c r="AO9" s="87"/>
      <c r="AP9" s="46">
        <f>IF(ISNUMBER(SEARCH("RetlMed",C9)),Sheet3!D$2,IF(ISNUMBER(SEARCH("OffSml",C9)),Sheet3!A$2,IF(ISNUMBER(SEARCH("OffMed",C9)),Sheet3!B$2,IF(ISNUMBER(SEARCH("OffLrg",C9)),Sheet3!C$2,IF(ISNUMBER(SEARCH("RetlStrp",C9)),Sheet3!E$2)))))</f>
        <v>53600</v>
      </c>
      <c r="AQ9" s="14"/>
      <c r="AR9" s="14"/>
      <c r="AS9" s="14"/>
    </row>
    <row r="10" spans="1:45" s="3" customFormat="1" ht="26.25" customHeight="1" x14ac:dyDescent="0.2">
      <c r="A10" s="113"/>
      <c r="B10" s="44" t="str">
        <f t="shared" si="19"/>
        <v>CBECC-Com 2016.2.0</v>
      </c>
      <c r="C10" s="64" t="s">
        <v>104</v>
      </c>
      <c r="D10" s="45">
        <f>INDEX(Sheet1!$C$5:$BD$192,MATCH($C10,Sheet1!$C$5:$C$192,0),54)</f>
        <v>106.88200000000001</v>
      </c>
      <c r="E10" s="76">
        <f t="shared" si="1"/>
        <v>106.88200000000001</v>
      </c>
      <c r="F10" s="6">
        <f>(INDEX(Sheet1!$C$5:$BD$192,MATCH($C10,Sheet1!$C$5:$C$192,0),18))/$AP10</f>
        <v>2.7533582089552238</v>
      </c>
      <c r="G10" s="76">
        <f t="shared" ref="G10" si="63">F10</f>
        <v>2.7533582089552238</v>
      </c>
      <c r="H10" s="6">
        <f>(INDEX(Sheet1!$C$5:$BD$192,MATCH($C10,Sheet1!$C$5:$C$192,0),30))/$AP10</f>
        <v>0.12942611940298507</v>
      </c>
      <c r="I10" s="76">
        <f t="shared" ref="I10" si="64">H10</f>
        <v>0.12942611940298507</v>
      </c>
      <c r="J10" s="6">
        <f t="shared" si="4"/>
        <v>22.334368038499509</v>
      </c>
      <c r="K10" s="76">
        <f t="shared" ref="K10" si="65">J10</f>
        <v>22.334368038499509</v>
      </c>
      <c r="L10" s="6">
        <f>(((INDEX(Sheet1!$C$5:$BD$192,MATCH($C10,Sheet1!$C$5:$C$192,0),11))*3.4121416)+((INDEX(Sheet1!$C$5:$BD$192,MATCH($C10,Sheet1!$C$5:$C$192,0),23))*99.976))/$AP10</f>
        <v>11.51309511591727</v>
      </c>
      <c r="M10" s="76">
        <f t="shared" ref="M10" si="66">L10</f>
        <v>11.51309511591727</v>
      </c>
      <c r="N10" s="6">
        <f>(((INDEX(Sheet1!$C$5:$BD$192,MATCH($C10,Sheet1!$C$5:$C$192,0),12))*3.4121416)+((INDEX(Sheet1!$C$5:$BD$192,MATCH($C10,Sheet1!$C$5:$C$192,0),24))*99.976))/$AP10</f>
        <v>2.8341973846283586</v>
      </c>
      <c r="O10" s="76">
        <f t="shared" ref="O10" si="67">N10</f>
        <v>2.8341973846283586</v>
      </c>
      <c r="P10" s="6">
        <f>(((INDEX(Sheet1!$C$5:$BD$192,MATCH($C10,Sheet1!$C$5:$C$192,0),17))*3.4121416)+((INDEX(Sheet1!$C$5:$BD$192,MATCH($C10,Sheet1!$C$5:$C$192,0),29))*99.976))/$AP10</f>
        <v>4.6151315898820897</v>
      </c>
      <c r="Q10" s="76">
        <f t="shared" ref="Q10" si="68">P10</f>
        <v>4.6151315898820897</v>
      </c>
      <c r="R10" s="6">
        <f>(((INDEX(Sheet1!$C$5:$BD$192,MATCH($C10,Sheet1!$C$5:$C$192,0),31))+(INDEX(Sheet1!$C$5:$BD$192,MATCH($C10,Sheet1!$C$5:$C$192,0),32)))*99.976)/$AP10</f>
        <v>0</v>
      </c>
      <c r="S10" s="76">
        <f t="shared" ref="S10" si="69">R10</f>
        <v>0</v>
      </c>
      <c r="T10" s="45">
        <f>(((INDEX(Sheet1!$C$5:$BD$192,MATCH($C10,Sheet1!$C$5:$C$192,0),19))+(INDEX(Sheet1!$C$5:$BD$192,MATCH($C10,Sheet1!$C$5:$C$192,0),20)))*3.4121416)/$AP10</f>
        <v>14.622618239955223</v>
      </c>
      <c r="U10" s="76">
        <f t="shared" ref="U10" si="70">T10</f>
        <v>14.622618239955223</v>
      </c>
      <c r="V10" s="6">
        <f>(((INDEX(Sheet1!$C$5:$BD$192,MATCH($C10,Sheet1!$C$5:$C$192,0),13))*3.4121416)+((INDEX(Sheet1!$C$5:$BD$192,MATCH($C10,Sheet1!$C$5:$C$192,0),25))*99.976))/$AP10</f>
        <v>1.6676905729358207</v>
      </c>
      <c r="W10" s="76">
        <f t="shared" ref="W10" si="71">V10</f>
        <v>1.6676905729358207</v>
      </c>
      <c r="X10" s="6">
        <f>(((INDEX(Sheet1!$C$5:$BD$192,MATCH($C10,Sheet1!$C$5:C$192,0),15))*3.4121416)+((INDEX(Sheet1!$C$5:$BD$192,MATCH($C10,Sheet1!$C$5:C$192,0),27))*99.976))/$AP10</f>
        <v>0.27529043841955225</v>
      </c>
      <c r="Y10" s="76">
        <f t="shared" ref="Y10" si="72">X10</f>
        <v>0.27529043841955225</v>
      </c>
      <c r="Z10" s="6">
        <f>(((INDEX(Sheet1!$C$5:$BD$192,MATCH($C10,Sheet1!$C$5:C$192,0),14))*3.4121416)+((INDEX(Sheet1!$C$5:$BD$192,MATCH($C10,Sheet1!$C$5:C$192,0),26))*99.976))/$AP10</f>
        <v>0</v>
      </c>
      <c r="AA10" s="76">
        <f t="shared" ref="AA10" si="73">Z10</f>
        <v>0</v>
      </c>
      <c r="AB10" s="6">
        <f>(((INDEX(Sheet1!$C$5:$BD$192,MATCH($C10,Sheet1!$C$5:C$192,0),16))*3.4121416)+((INDEX(Sheet1!$C$5:$BD$192,MATCH($C10,Sheet1!$C$5:C$192,0),28))*99.976))/$AP10</f>
        <v>1.4289629367164178</v>
      </c>
      <c r="AC10" s="76">
        <f t="shared" ref="AC10" si="74">AB10</f>
        <v>1.4289629367164178</v>
      </c>
      <c r="AD10" s="9">
        <v>0</v>
      </c>
      <c r="AE10" s="76">
        <f t="shared" ref="AE10" si="75">AD10</f>
        <v>0</v>
      </c>
      <c r="AF10" s="9">
        <v>0</v>
      </c>
      <c r="AG10" s="76">
        <f t="shared" ref="AG10" si="76">AF10</f>
        <v>0</v>
      </c>
      <c r="AH10" s="47">
        <f>IF($D$9=0,"",(D10-D$9)/D$9)</f>
        <v>-7.7736838926232413E-2</v>
      </c>
      <c r="AI10" s="77">
        <f>IF($E$9=0,"",(E10-E$9)/E$9)</f>
        <v>-7.7736838926232413E-2</v>
      </c>
      <c r="AJ10" s="47">
        <f>IF($F$9=0,"",(F10-F$9)/F$9)</f>
        <v>-0.1183832446220662</v>
      </c>
      <c r="AK10" s="86">
        <f>IF($G$9=0,"",(G10-G$9)/G$9)</f>
        <v>-0.1183832446220662</v>
      </c>
      <c r="AL10" s="45" t="str">
        <f t="shared" ref="AL10:AL36" si="77">IF(AND(AH10&gt;0,AI10&gt;0), "Yes", "No")</f>
        <v>No</v>
      </c>
      <c r="AM10" s="45" t="str">
        <f t="shared" si="18"/>
        <v>No</v>
      </c>
      <c r="AN10" s="78" t="str">
        <f>IF((AL10=AM10),(IF(AND(AI10&gt;(-0.5%*D$9),AI10&lt;(0.5%*D$9),AE10&lt;=150,AG10&lt;=150,(COUNTBLANK(D10:AK10)=0)),"Pass","Fail")),IF(COUNTA(D10:AK10)=0,"","Fail"))</f>
        <v>Pass</v>
      </c>
      <c r="AO10" s="87"/>
      <c r="AP10" s="46">
        <f>IF(ISNUMBER(SEARCH("RetlMed",C10)),Sheet3!D$2,IF(ISNUMBER(SEARCH("OffSml",C10)),Sheet3!A$2,IF(ISNUMBER(SEARCH("OffMed",C10)),Sheet3!B$2,IF(ISNUMBER(SEARCH("OffLrg",C10)),Sheet3!C$2,IF(ISNUMBER(SEARCH("RetlStrp",C10)),Sheet3!E$2)))))</f>
        <v>53600</v>
      </c>
      <c r="AQ10" s="14"/>
      <c r="AR10" s="14"/>
      <c r="AS10" s="14"/>
    </row>
    <row r="11" spans="1:45" s="3" customFormat="1" ht="26.25" customHeight="1" x14ac:dyDescent="0.2">
      <c r="A11" s="113"/>
      <c r="B11" s="44" t="str">
        <f t="shared" si="19"/>
        <v>CBECC-Com 2016.2.0</v>
      </c>
      <c r="C11" s="64" t="s">
        <v>105</v>
      </c>
      <c r="D11" s="45">
        <f>INDEX(Sheet1!$C$5:$BD$192,MATCH($C11,Sheet1!$C$5:$C$192,0),54)</f>
        <v>124.985</v>
      </c>
      <c r="E11" s="76">
        <f t="shared" si="1"/>
        <v>124.985</v>
      </c>
      <c r="F11" s="6">
        <f>(INDEX(Sheet1!$C$5:$BD$192,MATCH($C11,Sheet1!$C$5:$C$192,0),18))/$AP11</f>
        <v>3.4944402985074627</v>
      </c>
      <c r="G11" s="76">
        <f t="shared" ref="G11" si="78">F11</f>
        <v>3.4944402985074627</v>
      </c>
      <c r="H11" s="6">
        <f>(INDEX(Sheet1!$C$5:$BD$192,MATCH($C11,Sheet1!$C$5:$C$192,0),30))/$AP11</f>
        <v>0.12009962686567165</v>
      </c>
      <c r="I11" s="76">
        <f t="shared" ref="I11" si="79">H11</f>
        <v>0.12009962686567165</v>
      </c>
      <c r="J11" s="6">
        <f t="shared" si="4"/>
        <v>23.930616941842455</v>
      </c>
      <c r="K11" s="76">
        <f t="shared" ref="K11" si="80">J11</f>
        <v>23.930616941842455</v>
      </c>
      <c r="L11" s="6">
        <f>(((INDEX(Sheet1!$C$5:$BD$192,MATCH($C11,Sheet1!$C$5:$C$192,0),11))*3.4121416)+((INDEX(Sheet1!$C$5:$BD$192,MATCH($C11,Sheet1!$C$5:$C$192,0),23))*99.976))/$AP11</f>
        <v>10.580462645944246</v>
      </c>
      <c r="M11" s="76">
        <f t="shared" ref="M11" si="81">L11</f>
        <v>10.580462645944246</v>
      </c>
      <c r="N11" s="6">
        <f>(((INDEX(Sheet1!$C$5:$BD$192,MATCH($C11,Sheet1!$C$5:$C$192,0),12))*3.4121416)+((INDEX(Sheet1!$C$5:$BD$192,MATCH($C11,Sheet1!$C$5:$C$192,0),24))*99.976))/$AP11</f>
        <v>2.9745471716716421</v>
      </c>
      <c r="O11" s="76">
        <f t="shared" ref="O11" si="82">N11</f>
        <v>2.9745471716716421</v>
      </c>
      <c r="P11" s="6">
        <f>(((INDEX(Sheet1!$C$5:$BD$192,MATCH($C11,Sheet1!$C$5:$C$192,0),17))*3.4121416)+((INDEX(Sheet1!$C$5:$BD$192,MATCH($C11,Sheet1!$C$5:$C$192,0),29))*99.976))/$AP11</f>
        <v>6.9227005677910443</v>
      </c>
      <c r="Q11" s="76">
        <f t="shared" ref="Q11" si="83">P11</f>
        <v>6.9227005677910443</v>
      </c>
      <c r="R11" s="6">
        <f>(((INDEX(Sheet1!$C$5:$BD$192,MATCH($C11,Sheet1!$C$5:$C$192,0),31))+(INDEX(Sheet1!$C$5:$BD$192,MATCH($C11,Sheet1!$C$5:$C$192,0),32)))*99.976)/$AP11</f>
        <v>0</v>
      </c>
      <c r="S11" s="76">
        <f t="shared" ref="S11" si="84">R11</f>
        <v>0</v>
      </c>
      <c r="T11" s="45">
        <f>(((INDEX(Sheet1!$C$5:$BD$192,MATCH($C11,Sheet1!$C$5:$C$192,0),19))+(INDEX(Sheet1!$C$5:$BD$192,MATCH($C11,Sheet1!$C$5:$C$192,0),20)))*3.4121416)/$AP11</f>
        <v>14.622618239955223</v>
      </c>
      <c r="U11" s="76">
        <f t="shared" ref="U11" si="85">T11</f>
        <v>14.622618239955223</v>
      </c>
      <c r="V11" s="6">
        <f>(((INDEX(Sheet1!$C$5:$BD$192,MATCH($C11,Sheet1!$C$5:$C$192,0),13))*3.4121416)+((INDEX(Sheet1!$C$5:$BD$192,MATCH($C11,Sheet1!$C$5:$C$192,0),25))*99.976))/$AP11</f>
        <v>1.7648729491776121</v>
      </c>
      <c r="W11" s="76">
        <f t="shared" ref="W11" si="86">V11</f>
        <v>1.7648729491776121</v>
      </c>
      <c r="X11" s="6">
        <f>(((INDEX(Sheet1!$C$5:$BD$192,MATCH($C11,Sheet1!$C$5:C$192,0),15))*3.4121416)+((INDEX(Sheet1!$C$5:$BD$192,MATCH($C11,Sheet1!$C$5:C$192,0),27))*99.976))/$AP11</f>
        <v>0.25907067054149252</v>
      </c>
      <c r="Y11" s="76">
        <f t="shared" ref="Y11" si="87">X11</f>
        <v>0.25907067054149252</v>
      </c>
      <c r="Z11" s="6">
        <f>(((INDEX(Sheet1!$C$5:$BD$192,MATCH($C11,Sheet1!$C$5:C$192,0),14))*3.4121416)+((INDEX(Sheet1!$C$5:$BD$192,MATCH($C11,Sheet1!$C$5:C$192,0),26))*99.976))/$AP11</f>
        <v>0</v>
      </c>
      <c r="AA11" s="76">
        <f t="shared" ref="AA11" si="88">Z11</f>
        <v>0</v>
      </c>
      <c r="AB11" s="6">
        <f>(((INDEX(Sheet1!$C$5:$BD$192,MATCH($C11,Sheet1!$C$5:C$192,0),16))*3.4121416)+((INDEX(Sheet1!$C$5:$BD$192,MATCH($C11,Sheet1!$C$5:C$192,0),28))*99.976))/$AP11</f>
        <v>1.4289629367164178</v>
      </c>
      <c r="AC11" s="76">
        <f t="shared" ref="AC11" si="89">AB11</f>
        <v>1.4289629367164178</v>
      </c>
      <c r="AD11" s="9">
        <v>0</v>
      </c>
      <c r="AE11" s="76">
        <f t="shared" ref="AE11" si="90">AD11</f>
        <v>0</v>
      </c>
      <c r="AF11" s="9">
        <v>0</v>
      </c>
      <c r="AG11" s="76">
        <f t="shared" ref="AG11" si="91">AF11</f>
        <v>0</v>
      </c>
      <c r="AH11" s="47">
        <f t="shared" ref="AH11:AH16" si="92">IF($D$9=0,"",(D11-D$9)/D$9)</f>
        <v>7.8470286734949171E-2</v>
      </c>
      <c r="AI11" s="77">
        <f t="shared" ref="AI11:AI16" si="93">IF($E$9=0,"",(E11-E$9)/E$9)</f>
        <v>7.8470286734949171E-2</v>
      </c>
      <c r="AJ11" s="47">
        <f t="shared" ref="AJ11:AJ16" si="94">IF($F$9=0,"",(F11-F$9)/F$9)</f>
        <v>0.11890894102044834</v>
      </c>
      <c r="AK11" s="86">
        <f t="shared" ref="AK11:AK16" si="95">IF($G$9=0,"",(G11-G$9)/G$9)</f>
        <v>0.11890894102044834</v>
      </c>
      <c r="AL11" s="45" t="str">
        <f t="shared" si="77"/>
        <v>Yes</v>
      </c>
      <c r="AM11" s="45" t="str">
        <f t="shared" si="18"/>
        <v>Yes</v>
      </c>
      <c r="AN11" s="78" t="str">
        <f t="shared" ref="AN11:AN16" si="96">IF((AL11=AM11),(IF(AND(AI11&gt;(-0.5%*D$9),AI11&lt;(0.5%*D$9),AE11&lt;=150,AG11&lt;=150,(COUNTBLANK(D11:AK11)=0)),"Pass","Fail")),IF(COUNTA(D11:AK11)=0,"","Fail"))</f>
        <v>Pass</v>
      </c>
      <c r="AO11" s="87"/>
      <c r="AP11" s="46">
        <f>IF(ISNUMBER(SEARCH("RetlMed",C11)),Sheet3!D$2,IF(ISNUMBER(SEARCH("OffSml",C11)),Sheet3!A$2,IF(ISNUMBER(SEARCH("OffMed",C11)),Sheet3!B$2,IF(ISNUMBER(SEARCH("OffLrg",C11)),Sheet3!C$2,IF(ISNUMBER(SEARCH("RetlStrp",C11)),Sheet3!E$2)))))</f>
        <v>53600</v>
      </c>
      <c r="AQ11" s="14"/>
      <c r="AR11" s="14"/>
      <c r="AS11" s="14"/>
    </row>
    <row r="12" spans="1:45" s="3" customFormat="1" ht="26.25" customHeight="1" x14ac:dyDescent="0.2">
      <c r="A12" s="113"/>
      <c r="B12" s="44" t="str">
        <f t="shared" si="19"/>
        <v>CBECC-Com 2016.2.0</v>
      </c>
      <c r="C12" s="64" t="s">
        <v>109</v>
      </c>
      <c r="D12" s="45">
        <f>INDEX(Sheet1!$C$5:$BD$192,MATCH($C12,Sheet1!$C$5:$C$192,0),54)</f>
        <v>111.911</v>
      </c>
      <c r="E12" s="76">
        <f t="shared" si="1"/>
        <v>111.911</v>
      </c>
      <c r="F12" s="6">
        <f>(INDEX(Sheet1!$C$5:$BD$192,MATCH($C12,Sheet1!$C$5:$C$192,0),18))/$AP12</f>
        <v>2.9695895522388058</v>
      </c>
      <c r="G12" s="76">
        <f t="shared" ref="G12" si="97">F12</f>
        <v>2.9695895522388058</v>
      </c>
      <c r="H12" s="6">
        <f>(INDEX(Sheet1!$C$5:$BD$192,MATCH($C12,Sheet1!$C$5:$C$192,0),30))/$AP12</f>
        <v>0.1262679104477612</v>
      </c>
      <c r="I12" s="76">
        <f t="shared" ref="I12" si="98">H12</f>
        <v>0.1262679104477612</v>
      </c>
      <c r="J12" s="6">
        <f t="shared" si="4"/>
        <v>22.756429719762078</v>
      </c>
      <c r="K12" s="76">
        <f t="shared" ref="K12" si="99">J12</f>
        <v>22.756429719762078</v>
      </c>
      <c r="L12" s="6">
        <f>(((INDEX(Sheet1!$C$5:$BD$192,MATCH($C12,Sheet1!$C$5:$C$192,0),11))*3.4121416)+((INDEX(Sheet1!$C$5:$BD$192,MATCH($C12,Sheet1!$C$5:$C$192,0),23))*99.976))/$AP12</f>
        <v>11.197279902992676</v>
      </c>
      <c r="M12" s="76">
        <f t="shared" ref="M12" si="100">L12</f>
        <v>11.197279902992676</v>
      </c>
      <c r="N12" s="6">
        <f>(((INDEX(Sheet1!$C$5:$BD$192,MATCH($C12,Sheet1!$C$5:$C$192,0),12))*3.4121416)+((INDEX(Sheet1!$C$5:$BD$192,MATCH($C12,Sheet1!$C$5:$C$192,0),24))*99.976))/$AP12</f>
        <v>2.8466236913507466</v>
      </c>
      <c r="O12" s="76">
        <f t="shared" ref="O12" si="101">N12</f>
        <v>2.8466236913507466</v>
      </c>
      <c r="P12" s="6">
        <f>(((INDEX(Sheet1!$C$5:$BD$192,MATCH($C12,Sheet1!$C$5:$C$192,0),17))*3.4121416)+((INDEX(Sheet1!$C$5:$BD$192,MATCH($C12,Sheet1!$C$5:$C$192,0),29))*99.976))/$AP12</f>
        <v>5.7689128958686569</v>
      </c>
      <c r="Q12" s="76">
        <f t="shared" ref="Q12" si="102">P12</f>
        <v>5.7689128958686569</v>
      </c>
      <c r="R12" s="6">
        <f>(((INDEX(Sheet1!$C$5:$BD$192,MATCH($C12,Sheet1!$C$5:$C$192,0),31))+(INDEX(Sheet1!$C$5:$BD$192,MATCH($C12,Sheet1!$C$5:$C$192,0),32)))*99.976)/$AP12</f>
        <v>0</v>
      </c>
      <c r="S12" s="76">
        <f t="shared" ref="S12" si="103">R12</f>
        <v>0</v>
      </c>
      <c r="T12" s="45">
        <f>(((INDEX(Sheet1!$C$5:$BD$192,MATCH($C12,Sheet1!$C$5:$C$192,0),19))+(INDEX(Sheet1!$C$5:$BD$192,MATCH($C12,Sheet1!$C$5:$C$192,0),20)))*3.4121416)/$AP12</f>
        <v>14.622618239955223</v>
      </c>
      <c r="U12" s="76">
        <f t="shared" ref="U12" si="104">T12</f>
        <v>14.622618239955223</v>
      </c>
      <c r="V12" s="6">
        <f>(((INDEX(Sheet1!$C$5:$BD$192,MATCH($C12,Sheet1!$C$5:$C$192,0),13))*3.4121416)+((INDEX(Sheet1!$C$5:$BD$192,MATCH($C12,Sheet1!$C$5:$C$192,0),25))*99.976))/$AP12</f>
        <v>1.2464056721805967</v>
      </c>
      <c r="W12" s="76">
        <f t="shared" ref="W12" si="105">V12</f>
        <v>1.2464056721805967</v>
      </c>
      <c r="X12" s="6">
        <f>(((INDEX(Sheet1!$C$5:$BD$192,MATCH($C12,Sheet1!$C$5:C$192,0),15))*3.4121416)+((INDEX(Sheet1!$C$5:$BD$192,MATCH($C12,Sheet1!$C$5:C$192,0),27))*99.976))/$AP12</f>
        <v>0.2682446206529851</v>
      </c>
      <c r="Y12" s="76">
        <f t="shared" ref="Y12" si="106">X12</f>
        <v>0.2682446206529851</v>
      </c>
      <c r="Z12" s="6">
        <f>(((INDEX(Sheet1!$C$5:$BD$192,MATCH($C12,Sheet1!$C$5:C$192,0),14))*3.4121416)+((INDEX(Sheet1!$C$5:$BD$192,MATCH($C12,Sheet1!$C$5:C$192,0),26))*99.976))/$AP12</f>
        <v>0</v>
      </c>
      <c r="AA12" s="76">
        <f t="shared" ref="AA12" si="107">Z12</f>
        <v>0</v>
      </c>
      <c r="AB12" s="6">
        <f>(((INDEX(Sheet1!$C$5:$BD$192,MATCH($C12,Sheet1!$C$5:C$192,0),16))*3.4121416)+((INDEX(Sheet1!$C$5:$BD$192,MATCH($C12,Sheet1!$C$5:C$192,0),28))*99.976))/$AP12</f>
        <v>1.4289629367164178</v>
      </c>
      <c r="AC12" s="76">
        <f t="shared" ref="AC12" si="108">AB12</f>
        <v>1.4289629367164178</v>
      </c>
      <c r="AD12" s="9">
        <v>0</v>
      </c>
      <c r="AE12" s="76">
        <f t="shared" ref="AE12" si="109">AD12</f>
        <v>0</v>
      </c>
      <c r="AF12" s="9">
        <v>0</v>
      </c>
      <c r="AG12" s="76">
        <f t="shared" ref="AG12" si="110">AF12</f>
        <v>0</v>
      </c>
      <c r="AH12" s="47">
        <f t="shared" si="92"/>
        <v>-3.4342615043446031E-2</v>
      </c>
      <c r="AI12" s="77">
        <f t="shared" si="93"/>
        <v>-3.4342615043446031E-2</v>
      </c>
      <c r="AJ12" s="47">
        <f t="shared" si="94"/>
        <v>-4.9146639426035213E-2</v>
      </c>
      <c r="AK12" s="86">
        <f t="shared" si="95"/>
        <v>-4.9146639426035213E-2</v>
      </c>
      <c r="AL12" s="45" t="str">
        <f t="shared" si="77"/>
        <v>No</v>
      </c>
      <c r="AM12" s="45" t="str">
        <f t="shared" si="18"/>
        <v>No</v>
      </c>
      <c r="AN12" s="78" t="str">
        <f t="shared" si="96"/>
        <v>Pass</v>
      </c>
      <c r="AO12" s="87"/>
      <c r="AP12" s="46">
        <f>IF(ISNUMBER(SEARCH("RetlMed",C12)),Sheet3!D$2,IF(ISNUMBER(SEARCH("OffSml",C12)),Sheet3!A$2,IF(ISNUMBER(SEARCH("OffMed",C12)),Sheet3!B$2,IF(ISNUMBER(SEARCH("OffLrg",C12)),Sheet3!C$2,IF(ISNUMBER(SEARCH("RetlStrp",C12)),Sheet3!E$2)))))</f>
        <v>53600</v>
      </c>
      <c r="AQ12" s="14"/>
      <c r="AR12" s="14"/>
      <c r="AS12" s="14"/>
    </row>
    <row r="13" spans="1:45" s="3" customFormat="1" ht="26.25" hidden="1" customHeight="1" x14ac:dyDescent="0.2">
      <c r="A13" s="113" t="s">
        <v>293</v>
      </c>
      <c r="B13" s="44" t="str">
        <f t="shared" si="19"/>
        <v>CBECC-Com 2016.2.0</v>
      </c>
      <c r="C13" s="64" t="s">
        <v>110</v>
      </c>
      <c r="D13" s="45">
        <f>INDEX(Sheet1!$C$5:$BD$192,MATCH($C13,Sheet1!$C$5:$C$192,0),54)</f>
        <v>124.455</v>
      </c>
      <c r="E13" s="76">
        <f t="shared" si="1"/>
        <v>124.455</v>
      </c>
      <c r="F13" s="6">
        <f>(INDEX(Sheet1!$C$5:$BD$192,MATCH($C13,Sheet1!$C$5:$C$192,0),18))/$AP13</f>
        <v>3.4461940298507461</v>
      </c>
      <c r="G13" s="76">
        <f t="shared" ref="G13" si="111">F13</f>
        <v>3.4461940298507461</v>
      </c>
      <c r="H13" s="6">
        <f>(INDEX(Sheet1!$C$5:$BD$192,MATCH($C13,Sheet1!$C$5:$C$192,0),30))/$AP13</f>
        <v>0.15423358208955223</v>
      </c>
      <c r="I13" s="76">
        <f t="shared" ref="I13" si="112">H13</f>
        <v>0.15423358208955223</v>
      </c>
      <c r="J13" s="6">
        <f t="shared" si="4"/>
        <v>27.178546805094818</v>
      </c>
      <c r="K13" s="76">
        <f t="shared" ref="K13" si="113">J13</f>
        <v>27.178546805094818</v>
      </c>
      <c r="L13" s="6">
        <f>(((INDEX(Sheet1!$C$5:$BD$192,MATCH($C13,Sheet1!$C$5:$C$192,0),11))*3.4121416)+((INDEX(Sheet1!$C$5:$BD$192,MATCH($C13,Sheet1!$C$5:$C$192,0),23))*99.976))/$AP13</f>
        <v>13.993796754407056</v>
      </c>
      <c r="M13" s="76">
        <f t="shared" ref="M13" si="114">L13</f>
        <v>13.993796754407056</v>
      </c>
      <c r="N13" s="6">
        <f>(((INDEX(Sheet1!$C$5:$BD$192,MATCH($C13,Sheet1!$C$5:$C$192,0),12))*3.4121416)+((INDEX(Sheet1!$C$5:$BD$192,MATCH($C13,Sheet1!$C$5:$C$192,0),24))*99.976))/$AP13</f>
        <v>4.1822033925104485</v>
      </c>
      <c r="O13" s="76">
        <f t="shared" ref="O13" si="115">N13</f>
        <v>4.1822033925104485</v>
      </c>
      <c r="P13" s="6">
        <f>(((INDEX(Sheet1!$C$5:$BD$192,MATCH($C13,Sheet1!$C$5:$C$192,0),17))*3.4121416)+((INDEX(Sheet1!$C$5:$BD$192,MATCH($C13,Sheet1!$C$5:$C$192,0),29))*99.976))/$AP13</f>
        <v>5.7689128958686569</v>
      </c>
      <c r="Q13" s="76">
        <f t="shared" ref="Q13" si="116">P13</f>
        <v>5.7689128958686569</v>
      </c>
      <c r="R13" s="6">
        <f>(((INDEX(Sheet1!$C$5:$BD$192,MATCH($C13,Sheet1!$C$5:$C$192,0),31))+(INDEX(Sheet1!$C$5:$BD$192,MATCH($C13,Sheet1!$C$5:$C$192,0),32)))*99.976)/$AP13</f>
        <v>0</v>
      </c>
      <c r="S13" s="76">
        <f t="shared" ref="S13" si="117">R13</f>
        <v>0</v>
      </c>
      <c r="T13" s="45">
        <f>(((INDEX(Sheet1!$C$5:$BD$192,MATCH($C13,Sheet1!$C$5:$C$192,0),19))+(INDEX(Sheet1!$C$5:$BD$192,MATCH($C13,Sheet1!$C$5:$C$192,0),20)))*3.4121416)/$AP13</f>
        <v>14.622618239955223</v>
      </c>
      <c r="U13" s="76">
        <f t="shared" ref="U13" si="118">T13</f>
        <v>14.622618239955223</v>
      </c>
      <c r="V13" s="6">
        <f>(((INDEX(Sheet1!$C$5:$BD$192,MATCH($C13,Sheet1!$C$5:$C$192,0),13))*3.4121416)+((INDEX(Sheet1!$C$5:$BD$192,MATCH($C13,Sheet1!$C$5:$C$192,0),25))*99.976))/$AP13</f>
        <v>1.4831102638089551</v>
      </c>
      <c r="W13" s="76">
        <f t="shared" ref="W13" si="119">V13</f>
        <v>1.4831102638089551</v>
      </c>
      <c r="X13" s="6">
        <f>(((INDEX(Sheet1!$C$5:$BD$192,MATCH($C13,Sheet1!$C$5:C$192,0),15))*3.4121416)+((INDEX(Sheet1!$C$5:$BD$192,MATCH($C13,Sheet1!$C$5:C$192,0),27))*99.976))/$AP13</f>
        <v>0.32155869655940295</v>
      </c>
      <c r="Y13" s="76">
        <f t="shared" ref="Y13" si="120">X13</f>
        <v>0.32155869655940295</v>
      </c>
      <c r="Z13" s="6">
        <f>(((INDEX(Sheet1!$C$5:$BD$192,MATCH($C13,Sheet1!$C$5:C$192,0),14))*3.4121416)+((INDEX(Sheet1!$C$5:$BD$192,MATCH($C13,Sheet1!$C$5:C$192,0),26))*99.976))/$AP13</f>
        <v>0</v>
      </c>
      <c r="AA13" s="76">
        <f t="shared" ref="AA13" si="121">Z13</f>
        <v>0</v>
      </c>
      <c r="AB13" s="6">
        <f>(((INDEX(Sheet1!$C$5:$BD$192,MATCH($C13,Sheet1!$C$5:C$192,0),16))*3.4121416)+((INDEX(Sheet1!$C$5:$BD$192,MATCH($C13,Sheet1!$C$5:C$192,0),28))*99.976))/$AP13</f>
        <v>1.4289648019402985</v>
      </c>
      <c r="AC13" s="76">
        <f t="shared" ref="AC13" si="122">AB13</f>
        <v>1.4289648019402985</v>
      </c>
      <c r="AD13" s="9">
        <v>0</v>
      </c>
      <c r="AE13" s="76">
        <f t="shared" ref="AE13" si="123">AD13</f>
        <v>0</v>
      </c>
      <c r="AF13" s="9">
        <v>0</v>
      </c>
      <c r="AG13" s="76">
        <f t="shared" ref="AG13" si="124">AF13</f>
        <v>0</v>
      </c>
      <c r="AH13" s="47">
        <f t="shared" si="92"/>
        <v>7.3897023927656097E-2</v>
      </c>
      <c r="AI13" s="77">
        <f t="shared" si="93"/>
        <v>7.3897023927656097E-2</v>
      </c>
      <c r="AJ13" s="47">
        <f t="shared" si="94"/>
        <v>0.10346063549525965</v>
      </c>
      <c r="AK13" s="86">
        <f t="shared" si="95"/>
        <v>0.10346063549525965</v>
      </c>
      <c r="AL13" s="45" t="str">
        <f t="shared" ref="AL13" si="125">IF(AND(AH13&gt;0,AI13&gt;0), "Yes", "No")</f>
        <v>Yes</v>
      </c>
      <c r="AM13" s="45" t="str">
        <f t="shared" ref="AM13" si="126">IF(AND(AH13&lt;0,AI13&lt;0), "No", "Yes")</f>
        <v>Yes</v>
      </c>
      <c r="AN13" s="78" t="str">
        <f t="shared" si="96"/>
        <v>Pass</v>
      </c>
      <c r="AO13" s="87"/>
      <c r="AP13" s="46">
        <f>IF(ISNUMBER(SEARCH("RetlMed",C13)),Sheet3!D$2,IF(ISNUMBER(SEARCH("OffSml",C13)),Sheet3!A$2,IF(ISNUMBER(SEARCH("OffMed",C13)),Sheet3!B$2,IF(ISNUMBER(SEARCH("OffLrg",C13)),Sheet3!C$2,IF(ISNUMBER(SEARCH("RetlStrp",C13)),Sheet3!E$2)))))</f>
        <v>53600</v>
      </c>
      <c r="AQ13" s="14"/>
      <c r="AR13" s="14"/>
      <c r="AS13" s="14"/>
    </row>
    <row r="14" spans="1:45" s="3" customFormat="1" ht="26.25" hidden="1" customHeight="1" x14ac:dyDescent="0.2">
      <c r="A14" s="113" t="s">
        <v>293</v>
      </c>
      <c r="B14" s="44" t="str">
        <f t="shared" si="19"/>
        <v>CBECC-Com 2016.2.0</v>
      </c>
      <c r="C14" s="64" t="s">
        <v>111</v>
      </c>
      <c r="D14" s="45">
        <f>INDEX(Sheet1!$C$5:$BD$192,MATCH($C14,Sheet1!$C$5:$C$192,0),54)</f>
        <v>116.069</v>
      </c>
      <c r="E14" s="76">
        <f t="shared" si="1"/>
        <v>116.069</v>
      </c>
      <c r="F14" s="6">
        <f>(INDEX(Sheet1!$C$5:$BD$192,MATCH($C14,Sheet1!$C$5:$C$192,0),18))/$AP14</f>
        <v>3.1336567164179105</v>
      </c>
      <c r="G14" s="76">
        <f t="shared" ref="G14" si="127">F14</f>
        <v>3.1336567164179105</v>
      </c>
      <c r="H14" s="6">
        <f>(INDEX(Sheet1!$C$5:$BD$192,MATCH($C14,Sheet1!$C$5:$C$192,0),30))/$AP14</f>
        <v>0.12462313432835821</v>
      </c>
      <c r="I14" s="76">
        <f t="shared" ref="I14" si="128">H14</f>
        <v>0.12462313432835821</v>
      </c>
      <c r="J14" s="6">
        <f t="shared" si="4"/>
        <v>23.151787558808387</v>
      </c>
      <c r="K14" s="76">
        <f t="shared" ref="K14" si="129">J14</f>
        <v>23.151787558808387</v>
      </c>
      <c r="L14" s="6">
        <f>(((INDEX(Sheet1!$C$5:$BD$192,MATCH($C14,Sheet1!$C$5:$C$192,0),11))*3.4121416)+((INDEX(Sheet1!$C$5:$BD$192,MATCH($C14,Sheet1!$C$5:$C$192,0),23))*99.976))/$AP14</f>
        <v>11.032805250671375</v>
      </c>
      <c r="M14" s="76">
        <f t="shared" ref="M14" si="130">L14</f>
        <v>11.032805250671375</v>
      </c>
      <c r="N14" s="6">
        <f>(((INDEX(Sheet1!$C$5:$BD$192,MATCH($C14,Sheet1!$C$5:$C$192,0),12))*3.4121416)+((INDEX(Sheet1!$C$5:$BD$192,MATCH($C14,Sheet1!$C$5:$C$192,0),24))*99.976))/$AP14</f>
        <v>2.9394708652985071</v>
      </c>
      <c r="O14" s="76">
        <f t="shared" ref="O14" si="131">N14</f>
        <v>2.9394708652985071</v>
      </c>
      <c r="P14" s="6">
        <f>(((INDEX(Sheet1!$C$5:$BD$192,MATCH($C14,Sheet1!$C$5:$C$192,0),17))*3.4121416)+((INDEX(Sheet1!$C$5:$BD$192,MATCH($C14,Sheet1!$C$5:$C$192,0),29))*99.976))/$AP14</f>
        <v>5.7689128958686569</v>
      </c>
      <c r="Q14" s="76">
        <f t="shared" ref="Q14" si="132">P14</f>
        <v>5.7689128958686569</v>
      </c>
      <c r="R14" s="6">
        <f>(((INDEX(Sheet1!$C$5:$BD$192,MATCH($C14,Sheet1!$C$5:$C$192,0),31))+(INDEX(Sheet1!$C$5:$BD$192,MATCH($C14,Sheet1!$C$5:$C$192,0),32)))*99.976)/$AP14</f>
        <v>0</v>
      </c>
      <c r="S14" s="76">
        <f t="shared" ref="S14" si="133">R14</f>
        <v>0</v>
      </c>
      <c r="T14" s="45">
        <f>(((INDEX(Sheet1!$C$5:$BD$192,MATCH($C14,Sheet1!$C$5:$C$192,0),19))+(INDEX(Sheet1!$C$5:$BD$192,MATCH($C14,Sheet1!$C$5:$C$192,0),20)))*3.4121416)/$AP14</f>
        <v>14.622618239955223</v>
      </c>
      <c r="U14" s="76">
        <f t="shared" ref="U14" si="134">T14</f>
        <v>14.622618239955223</v>
      </c>
      <c r="V14" s="6">
        <f>(((INDEX(Sheet1!$C$5:$BD$192,MATCH($C14,Sheet1!$C$5:$C$192,0),13))*3.4121416)+((INDEX(Sheet1!$C$5:$BD$192,MATCH($C14,Sheet1!$C$5:$C$192,0),25))*99.976))/$AP14</f>
        <v>1.7145693243208955</v>
      </c>
      <c r="W14" s="76">
        <f t="shared" ref="W14" si="135">V14</f>
        <v>1.7145693243208955</v>
      </c>
      <c r="X14" s="6">
        <f>(((INDEX(Sheet1!$C$5:$BD$192,MATCH($C14,Sheet1!$C$5:C$192,0),15))*3.4121416)+((INDEX(Sheet1!$C$5:$BD$192,MATCH($C14,Sheet1!$C$5:C$192,0),27))*99.976))/$AP14</f>
        <v>0.26706628593253728</v>
      </c>
      <c r="Y14" s="76">
        <f t="shared" ref="Y14" si="136">X14</f>
        <v>0.26706628593253728</v>
      </c>
      <c r="Z14" s="6">
        <f>(((INDEX(Sheet1!$C$5:$BD$192,MATCH($C14,Sheet1!$C$5:C$192,0),14))*3.4121416)+((INDEX(Sheet1!$C$5:$BD$192,MATCH($C14,Sheet1!$C$5:C$192,0),26))*99.976))/$AP14</f>
        <v>0</v>
      </c>
      <c r="AA14" s="76">
        <f t="shared" ref="AA14" si="137">Z14</f>
        <v>0</v>
      </c>
      <c r="AB14" s="6">
        <f>(((INDEX(Sheet1!$C$5:$BD$192,MATCH($C14,Sheet1!$C$5:C$192,0),16))*3.4121416)+((INDEX(Sheet1!$C$5:$BD$192,MATCH($C14,Sheet1!$C$5:C$192,0),28))*99.976))/$AP14</f>
        <v>1.4289629367164178</v>
      </c>
      <c r="AC14" s="76">
        <f t="shared" ref="AC14" si="138">AB14</f>
        <v>1.4289629367164178</v>
      </c>
      <c r="AD14" s="9">
        <v>0</v>
      </c>
      <c r="AE14" s="76">
        <f t="shared" ref="AE14" si="139">AD14</f>
        <v>0</v>
      </c>
      <c r="AF14" s="9">
        <v>0</v>
      </c>
      <c r="AG14" s="76">
        <f t="shared" ref="AG14" si="140">AF14</f>
        <v>0</v>
      </c>
      <c r="AH14" s="47">
        <f t="shared" si="92"/>
        <v>1.5359259994304757E-3</v>
      </c>
      <c r="AI14" s="77">
        <f t="shared" si="93"/>
        <v>1.5359259994304757E-3</v>
      </c>
      <c r="AJ14" s="47">
        <f t="shared" si="94"/>
        <v>3.3871574759404021E-3</v>
      </c>
      <c r="AK14" s="86">
        <f t="shared" si="95"/>
        <v>3.3871574759404021E-3</v>
      </c>
      <c r="AL14" s="45" t="str">
        <f t="shared" si="77"/>
        <v>Yes</v>
      </c>
      <c r="AM14" s="45" t="str">
        <f t="shared" si="18"/>
        <v>Yes</v>
      </c>
      <c r="AN14" s="78" t="str">
        <f t="shared" si="96"/>
        <v>Pass</v>
      </c>
      <c r="AO14" s="87"/>
      <c r="AP14" s="46">
        <f>IF(ISNUMBER(SEARCH("RetlMed",C14)),Sheet3!D$2,IF(ISNUMBER(SEARCH("OffSml",C14)),Sheet3!A$2,IF(ISNUMBER(SEARCH("OffMed",C14)),Sheet3!B$2,IF(ISNUMBER(SEARCH("OffLrg",C14)),Sheet3!C$2,IF(ISNUMBER(SEARCH("RetlStrp",C14)),Sheet3!E$2)))))</f>
        <v>53600</v>
      </c>
      <c r="AQ14" s="14"/>
      <c r="AR14" s="14"/>
      <c r="AS14" s="14"/>
    </row>
    <row r="15" spans="1:45" s="3" customFormat="1" ht="26.25" hidden="1" customHeight="1" x14ac:dyDescent="0.2">
      <c r="A15" s="113" t="s">
        <v>293</v>
      </c>
      <c r="B15" s="44" t="str">
        <f t="shared" si="19"/>
        <v>CBECC-Com 2016.2.0</v>
      </c>
      <c r="C15" s="64" t="s">
        <v>112</v>
      </c>
      <c r="D15" s="45">
        <f>INDEX(Sheet1!$C$5:$BD$192,MATCH($C15,Sheet1!$C$5:$C$192,0),54)</f>
        <v>144.89599999999999</v>
      </c>
      <c r="E15" s="76">
        <f t="shared" si="1"/>
        <v>144.89599999999999</v>
      </c>
      <c r="F15" s="6">
        <f>(INDEX(Sheet1!$C$5:$BD$192,MATCH($C15,Sheet1!$C$5:$C$192,0),18))/$AP15</f>
        <v>4.5918097014925374</v>
      </c>
      <c r="G15" s="76">
        <f t="shared" ref="G15" si="141">F15</f>
        <v>4.5918097014925374</v>
      </c>
      <c r="H15" s="6">
        <f>(INDEX(Sheet1!$C$5:$BD$192,MATCH($C15,Sheet1!$C$5:$C$192,0),30))/$AP15</f>
        <v>0.10048861940298506</v>
      </c>
      <c r="I15" s="76">
        <f t="shared" ref="I15" si="142">H15</f>
        <v>0.10048861940298506</v>
      </c>
      <c r="J15" s="6">
        <f t="shared" si="4"/>
        <v>25.714377797036548</v>
      </c>
      <c r="K15" s="76">
        <f t="shared" ref="K15" si="143">J15</f>
        <v>25.714377797036548</v>
      </c>
      <c r="L15" s="6">
        <f>(((INDEX(Sheet1!$C$5:$BD$192,MATCH($C15,Sheet1!$C$5:$C$192,0),11))*3.4121416)+((INDEX(Sheet1!$C$5:$BD$192,MATCH($C15,Sheet1!$C$5:$C$192,0),23))*99.976))/$AP15</f>
        <v>8.619415830644904</v>
      </c>
      <c r="M15" s="76">
        <f t="shared" ref="M15" si="144">L15</f>
        <v>8.619415830644904</v>
      </c>
      <c r="N15" s="6">
        <f>(((INDEX(Sheet1!$C$5:$BD$192,MATCH($C15,Sheet1!$C$5:$C$192,0),12))*3.4121416)+((INDEX(Sheet1!$C$5:$BD$192,MATCH($C15,Sheet1!$C$5:$C$192,0),24))*99.976))/$AP15</f>
        <v>3.1285964526014927</v>
      </c>
      <c r="O15" s="76">
        <f t="shared" ref="O15" si="145">N15</f>
        <v>3.1285964526014927</v>
      </c>
      <c r="P15" s="6">
        <f>(((INDEX(Sheet1!$C$5:$BD$192,MATCH($C15,Sheet1!$C$5:$C$192,0),17))*3.4121416)+((INDEX(Sheet1!$C$5:$BD$192,MATCH($C15,Sheet1!$C$5:$C$192,0),29))*99.976))/$AP15</f>
        <v>5.7689128958686569</v>
      </c>
      <c r="Q15" s="76">
        <f t="shared" ref="Q15" si="146">P15</f>
        <v>5.7689128958686569</v>
      </c>
      <c r="R15" s="6">
        <f>(((INDEX(Sheet1!$C$5:$BD$192,MATCH($C15,Sheet1!$C$5:$C$192,0),31))+(INDEX(Sheet1!$C$5:$BD$192,MATCH($C15,Sheet1!$C$5:$C$192,0),32)))*99.976)/$AP15</f>
        <v>0</v>
      </c>
      <c r="S15" s="76">
        <f t="shared" ref="S15" si="147">R15</f>
        <v>0</v>
      </c>
      <c r="T15" s="45">
        <f>(((INDEX(Sheet1!$C$5:$BD$192,MATCH($C15,Sheet1!$C$5:$C$192,0),19))+(INDEX(Sheet1!$C$5:$BD$192,MATCH($C15,Sheet1!$C$5:$C$192,0),20)))*3.4121416)/$AP15</f>
        <v>14.622618239955223</v>
      </c>
      <c r="U15" s="76">
        <f t="shared" ref="U15" si="148">T15</f>
        <v>14.622618239955223</v>
      </c>
      <c r="V15" s="6">
        <f>(((INDEX(Sheet1!$C$5:$BD$192,MATCH($C15,Sheet1!$C$5:$C$192,0),13))*3.4121416)+((INDEX(Sheet1!$C$5:$BD$192,MATCH($C15,Sheet1!$C$5:$C$192,0),25))*99.976))/$AP15</f>
        <v>6.5992473687313433</v>
      </c>
      <c r="W15" s="76">
        <f t="shared" ref="W15" si="149">V15</f>
        <v>6.5992473687313433</v>
      </c>
      <c r="X15" s="6">
        <f>(((INDEX(Sheet1!$C$5:$BD$192,MATCH($C15,Sheet1!$C$5:C$192,0),15))*3.4121416)+((INDEX(Sheet1!$C$5:$BD$192,MATCH($C15,Sheet1!$C$5:C$192,0),27))*99.976))/$AP15</f>
        <v>0.16924604292149253</v>
      </c>
      <c r="Y15" s="76">
        <f t="shared" ref="Y15" si="150">X15</f>
        <v>0.16924604292149253</v>
      </c>
      <c r="Z15" s="6">
        <f>(((INDEX(Sheet1!$C$5:$BD$192,MATCH($C15,Sheet1!$C$5:C$192,0),14))*3.4121416)+((INDEX(Sheet1!$C$5:$BD$192,MATCH($C15,Sheet1!$C$5:C$192,0),26))*99.976))/$AP15</f>
        <v>0</v>
      </c>
      <c r="AA15" s="76">
        <f t="shared" ref="AA15" si="151">Z15</f>
        <v>0</v>
      </c>
      <c r="AB15" s="6">
        <f>(((INDEX(Sheet1!$C$5:$BD$192,MATCH($C15,Sheet1!$C$5:C$192,0),16))*3.4121416)+((INDEX(Sheet1!$C$5:$BD$192,MATCH($C15,Sheet1!$C$5:C$192,0),28))*99.976))/$AP15</f>
        <v>1.4289592062686567</v>
      </c>
      <c r="AC15" s="76">
        <f t="shared" ref="AC15" si="152">AB15</f>
        <v>1.4289592062686567</v>
      </c>
      <c r="AD15" s="9">
        <v>0</v>
      </c>
      <c r="AE15" s="76">
        <f t="shared" ref="AE15" si="153">AD15</f>
        <v>0</v>
      </c>
      <c r="AF15" s="9">
        <v>0</v>
      </c>
      <c r="AG15" s="76">
        <f t="shared" ref="AG15" si="154">AF15</f>
        <v>0</v>
      </c>
      <c r="AH15" s="47">
        <f t="shared" si="92"/>
        <v>0.25027827872742475</v>
      </c>
      <c r="AI15" s="77">
        <f t="shared" si="93"/>
        <v>0.25027827872742475</v>
      </c>
      <c r="AJ15" s="47">
        <f t="shared" si="94"/>
        <v>0.47028321893462843</v>
      </c>
      <c r="AK15" s="86">
        <f t="shared" si="95"/>
        <v>0.47028321893462843</v>
      </c>
      <c r="AL15" s="45" t="str">
        <f t="shared" si="77"/>
        <v>Yes</v>
      </c>
      <c r="AM15" s="45" t="str">
        <f t="shared" si="18"/>
        <v>Yes</v>
      </c>
      <c r="AN15" s="78" t="str">
        <f t="shared" si="96"/>
        <v>Pass</v>
      </c>
      <c r="AO15" s="87"/>
      <c r="AP15" s="46">
        <f>IF(ISNUMBER(SEARCH("RetlMed",C15)),Sheet3!D$2,IF(ISNUMBER(SEARCH("OffSml",C15)),Sheet3!A$2,IF(ISNUMBER(SEARCH("OffMed",C15)),Sheet3!B$2,IF(ISNUMBER(SEARCH("OffLrg",C15)),Sheet3!C$2,IF(ISNUMBER(SEARCH("RetlStrp",C15)),Sheet3!E$2)))))</f>
        <v>53600</v>
      </c>
      <c r="AQ15" s="14"/>
      <c r="AR15" s="14"/>
      <c r="AS15" s="14"/>
    </row>
    <row r="16" spans="1:45" s="3" customFormat="1" ht="26.25" hidden="1" customHeight="1" x14ac:dyDescent="0.2">
      <c r="A16" s="113" t="s">
        <v>293</v>
      </c>
      <c r="B16" s="44" t="str">
        <f t="shared" si="19"/>
        <v>CBECC-Com 2016.2.0</v>
      </c>
      <c r="C16" s="64" t="s">
        <v>113</v>
      </c>
      <c r="D16" s="45">
        <f>INDEX(Sheet1!$C$5:$BD$192,MATCH($C16,Sheet1!$C$5:$C$192,0),54)</f>
        <v>114.378</v>
      </c>
      <c r="E16" s="76">
        <f t="shared" si="1"/>
        <v>114.378</v>
      </c>
      <c r="F16" s="6">
        <f>(INDEX(Sheet1!$C$5:$BD$192,MATCH($C16,Sheet1!$C$5:$C$192,0),18))/$AP16</f>
        <v>3.0970708955223882</v>
      </c>
      <c r="G16" s="76">
        <f t="shared" ref="G16" si="155">F16</f>
        <v>3.0970708955223882</v>
      </c>
      <c r="H16" s="6">
        <f>(INDEX(Sheet1!$C$5:$BD$192,MATCH($C16,Sheet1!$C$5:$C$192,0),30))/$AP16</f>
        <v>0.12296492537313433</v>
      </c>
      <c r="I16" s="76">
        <f t="shared" ref="I16" si="156">H16</f>
        <v>0.12296492537313433</v>
      </c>
      <c r="J16" s="6">
        <f t="shared" si="4"/>
        <v>22.861187933328253</v>
      </c>
      <c r="K16" s="76">
        <f t="shared" ref="K16" si="157">J16</f>
        <v>22.861187933328253</v>
      </c>
      <c r="L16" s="6">
        <f>(((INDEX(Sheet1!$C$5:$BD$192,MATCH($C16,Sheet1!$C$5:$C$192,0),11))*3.4121416)+((INDEX(Sheet1!$C$5:$BD$192,MATCH($C16,Sheet1!$C$5:$C$192,0),23))*99.976))/$AP16</f>
        <v>10.86698733795706</v>
      </c>
      <c r="M16" s="76">
        <f t="shared" ref="M16" si="158">L16</f>
        <v>10.86698733795706</v>
      </c>
      <c r="N16" s="6">
        <f>(((INDEX(Sheet1!$C$5:$BD$192,MATCH($C16,Sheet1!$C$5:$C$192,0),12))*3.4121416)+((INDEX(Sheet1!$C$5:$BD$192,MATCH($C16,Sheet1!$C$5:$C$192,0),24))*99.976))/$AP16</f>
        <v>2.8545047198970148</v>
      </c>
      <c r="O16" s="76">
        <f t="shared" ref="O16" si="159">N16</f>
        <v>2.8545047198970148</v>
      </c>
      <c r="P16" s="6">
        <f>(((INDEX(Sheet1!$C$5:$BD$192,MATCH($C16,Sheet1!$C$5:$C$192,0),17))*3.4121416)+((INDEX(Sheet1!$C$5:$BD$192,MATCH($C16,Sheet1!$C$5:$C$192,0),29))*99.976))/$AP16</f>
        <v>5.7689128958686569</v>
      </c>
      <c r="Q16" s="76">
        <f t="shared" ref="Q16" si="160">P16</f>
        <v>5.7689128958686569</v>
      </c>
      <c r="R16" s="6">
        <f>(((INDEX(Sheet1!$C$5:$BD$192,MATCH($C16,Sheet1!$C$5:$C$192,0),31))+(INDEX(Sheet1!$C$5:$BD$192,MATCH($C16,Sheet1!$C$5:$C$192,0),32)))*99.976)/$AP16</f>
        <v>0</v>
      </c>
      <c r="S16" s="76">
        <f t="shared" ref="S16" si="161">R16</f>
        <v>0</v>
      </c>
      <c r="T16" s="45">
        <f>(((INDEX(Sheet1!$C$5:$BD$192,MATCH($C16,Sheet1!$C$5:$C$192,0),19))+(INDEX(Sheet1!$C$5:$BD$192,MATCH($C16,Sheet1!$C$5:$C$192,0),20)))*3.4121416)/$AP16</f>
        <v>14.622618239955223</v>
      </c>
      <c r="U16" s="76">
        <f t="shared" ref="U16" si="162">T16</f>
        <v>14.622618239955223</v>
      </c>
      <c r="V16" s="6">
        <f>(((INDEX(Sheet1!$C$5:$BD$192,MATCH($C16,Sheet1!$C$5:$C$192,0),13))*3.4121416)+((INDEX(Sheet1!$C$5:$BD$192,MATCH($C16,Sheet1!$C$5:$C$192,0),25))*99.976))/$AP16</f>
        <v>1.6648386336880596</v>
      </c>
      <c r="W16" s="76">
        <f t="shared" ref="W16" si="163">V16</f>
        <v>1.6648386336880596</v>
      </c>
      <c r="X16" s="6">
        <f>(((INDEX(Sheet1!$C$5:$BD$192,MATCH($C16,Sheet1!$C$5:C$192,0),15))*3.4121416)+((INDEX(Sheet1!$C$5:$BD$192,MATCH($C16,Sheet1!$C$5:C$192,0),27))*99.976))/$AP16</f>
        <v>0.27698887009656714</v>
      </c>
      <c r="Y16" s="76">
        <f t="shared" ref="Y16" si="164">X16</f>
        <v>0.27698887009656714</v>
      </c>
      <c r="Z16" s="6">
        <f>(((INDEX(Sheet1!$C$5:$BD$192,MATCH($C16,Sheet1!$C$5:C$192,0),14))*3.4121416)+((INDEX(Sheet1!$C$5:$BD$192,MATCH($C16,Sheet1!$C$5:C$192,0),26))*99.976))/$AP16</f>
        <v>0</v>
      </c>
      <c r="AA16" s="76">
        <f t="shared" ref="AA16" si="165">Z16</f>
        <v>0</v>
      </c>
      <c r="AB16" s="6">
        <f>(((INDEX(Sheet1!$C$5:$BD$192,MATCH($C16,Sheet1!$C$5:C$192,0),16))*3.4121416)+((INDEX(Sheet1!$C$5:$BD$192,MATCH($C16,Sheet1!$C$5:C$192,0),28))*99.976))/$AP16</f>
        <v>1.4289554758208955</v>
      </c>
      <c r="AC16" s="76">
        <f t="shared" ref="AC16" si="166">AB16</f>
        <v>1.4289554758208955</v>
      </c>
      <c r="AD16" s="9">
        <v>0</v>
      </c>
      <c r="AE16" s="76">
        <f t="shared" ref="AE16" si="167">AD16</f>
        <v>0</v>
      </c>
      <c r="AF16" s="9">
        <v>0</v>
      </c>
      <c r="AG16" s="76">
        <f t="shared" ref="AG16" si="168">AF16</f>
        <v>0</v>
      </c>
      <c r="AH16" s="47">
        <f t="shared" si="92"/>
        <v>-1.3055370995159288E-2</v>
      </c>
      <c r="AI16" s="77">
        <f t="shared" si="93"/>
        <v>-1.3055370995159288E-2</v>
      </c>
      <c r="AJ16" s="47">
        <f t="shared" si="94"/>
        <v>-8.3275088561921683E-3</v>
      </c>
      <c r="AK16" s="86">
        <f t="shared" si="95"/>
        <v>-8.3275088561921683E-3</v>
      </c>
      <c r="AL16" s="45" t="str">
        <f t="shared" si="77"/>
        <v>No</v>
      </c>
      <c r="AM16" s="45" t="str">
        <f t="shared" si="18"/>
        <v>No</v>
      </c>
      <c r="AN16" s="78" t="str">
        <f t="shared" si="96"/>
        <v>Pass</v>
      </c>
      <c r="AO16" s="87"/>
      <c r="AP16" s="46">
        <f>IF(ISNUMBER(SEARCH("RetlMed",C16)),Sheet3!D$2,IF(ISNUMBER(SEARCH("OffSml",C16)),Sheet3!A$2,IF(ISNUMBER(SEARCH("OffMed",C16)),Sheet3!B$2,IF(ISNUMBER(SEARCH("OffLrg",C16)),Sheet3!C$2,IF(ISNUMBER(SEARCH("RetlStrp",C16)),Sheet3!E$2)))))</f>
        <v>53600</v>
      </c>
      <c r="AQ16" s="14"/>
      <c r="AR16" s="14"/>
      <c r="AS16" s="14"/>
    </row>
    <row r="17" spans="1:45" s="3" customFormat="1" ht="26.25" customHeight="1" x14ac:dyDescent="0.2">
      <c r="A17" s="113"/>
      <c r="B17" s="44" t="str">
        <f t="shared" si="19"/>
        <v>CBECC-Com 2016.2.0</v>
      </c>
      <c r="C17" s="63" t="s">
        <v>106</v>
      </c>
      <c r="D17" s="51">
        <f>INDEX(Sheet1!$C$5:$BD$192,MATCH($C17,Sheet1!$C$5:$C$192,0),54)</f>
        <v>115.27500000000001</v>
      </c>
      <c r="E17" s="76">
        <f t="shared" si="1"/>
        <v>115.27500000000001</v>
      </c>
      <c r="F17" s="51">
        <f>(INDEX(Sheet1!$C$5:$BD$192,MATCH($C17,Sheet1!$C$5:$C$192,0),18))/$AP17</f>
        <v>3.6931529850746267</v>
      </c>
      <c r="G17" s="76">
        <f t="shared" ref="G17" si="169">F17</f>
        <v>3.6931529850746267</v>
      </c>
      <c r="H17" s="51">
        <f>(INDEX(Sheet1!$C$5:$BD$192,MATCH($C17,Sheet1!$C$5:$C$192,0),30))/$AP17</f>
        <v>3.5539925373134329E-2</v>
      </c>
      <c r="I17" s="76">
        <f t="shared" ref="I17" si="170">H17</f>
        <v>3.5539925373134329E-2</v>
      </c>
      <c r="J17" s="51">
        <f t="shared" si="4"/>
        <v>16.154730294498933</v>
      </c>
      <c r="K17" s="76">
        <f t="shared" ref="K17" si="171">J17</f>
        <v>16.154730294498933</v>
      </c>
      <c r="L17" s="51">
        <f>(((INDEX(Sheet1!$C$5:$BD$192,MATCH($C17,Sheet1!$C$5:$C$192,0),11))*3.4121416)+((INDEX(Sheet1!$C$5:$BD$192,MATCH($C17,Sheet1!$C$5:$C$192,0),23))*99.976))/$AP17</f>
        <v>2.3166001137017673</v>
      </c>
      <c r="M17" s="76">
        <f t="shared" ref="M17" si="172">L17</f>
        <v>2.3166001137017673</v>
      </c>
      <c r="N17" s="51">
        <f>(((INDEX(Sheet1!$C$5:$BD$192,MATCH($C17,Sheet1!$C$5:$C$192,0),12))*3.4121416)+((INDEX(Sheet1!$C$5:$BD$192,MATCH($C17,Sheet1!$C$5:$C$192,0),24))*99.976))/$AP17</f>
        <v>5.2455947757761194</v>
      </c>
      <c r="O17" s="76">
        <f t="shared" ref="O17" si="173">N17</f>
        <v>5.2455947757761194</v>
      </c>
      <c r="P17" s="51">
        <f>(((INDEX(Sheet1!$C$5:$BD$192,MATCH($C17,Sheet1!$C$5:$C$192,0),17))*3.4121416)+((INDEX(Sheet1!$C$5:$BD$192,MATCH($C17,Sheet1!$C$5:$C$192,0),29))*99.976))/$AP17</f>
        <v>5.7689128958686569</v>
      </c>
      <c r="Q17" s="76">
        <f t="shared" ref="Q17" si="174">P17</f>
        <v>5.7689128958686569</v>
      </c>
      <c r="R17" s="51">
        <f>(((INDEX(Sheet1!$C$5:$BD$192,MATCH($C17,Sheet1!$C$5:$C$192,0),31))+(INDEX(Sheet1!$C$5:$BD$192,MATCH($C17,Sheet1!$C$5:$C$192,0),32)))*99.976)/$AP17</f>
        <v>0</v>
      </c>
      <c r="S17" s="76">
        <f t="shared" ref="S17" si="175">R17</f>
        <v>0</v>
      </c>
      <c r="T17" s="51">
        <f>(((INDEX(Sheet1!$C$5:$BD$192,MATCH($C17,Sheet1!$C$5:$C$192,0),19))+(INDEX(Sheet1!$C$5:$BD$192,MATCH($C17,Sheet1!$C$5:$C$192,0),20)))*3.4121416)/$AP17</f>
        <v>14.622618239955223</v>
      </c>
      <c r="U17" s="76">
        <f t="shared" ref="U17" si="176">T17</f>
        <v>14.622618239955223</v>
      </c>
      <c r="V17" s="51">
        <f>(((INDEX(Sheet1!$C$5:$BD$192,MATCH($C17,Sheet1!$C$5:$C$192,0),13))*3.4121416)+((INDEX(Sheet1!$C$5:$BD$192,MATCH($C17,Sheet1!$C$5:$C$192,0),25))*99.976))/$AP17</f>
        <v>1.4805129619940298</v>
      </c>
      <c r="W17" s="76">
        <f t="shared" ref="W17" si="177">V17</f>
        <v>1.4805129619940298</v>
      </c>
      <c r="X17" s="51">
        <f>(((INDEX(Sheet1!$C$5:$BD$192,MATCH($C17,Sheet1!$C$5:C$192,0),15))*3.4121416)+((INDEX(Sheet1!$C$5:$BD$192,MATCH($C17,Sheet1!$C$5:C$192,0),27))*99.976))/$AP17</f>
        <v>0.10605203462104479</v>
      </c>
      <c r="Y17" s="76">
        <f t="shared" ref="Y17" si="178">X17</f>
        <v>0.10605203462104479</v>
      </c>
      <c r="Z17" s="51">
        <f>(((INDEX(Sheet1!$C$5:$BD$192,MATCH($C17,Sheet1!$C$5:C$192,0),14))*3.4121416)+((INDEX(Sheet1!$C$5:$BD$192,MATCH($C17,Sheet1!$C$5:C$192,0),26))*99.976))/$AP17</f>
        <v>0</v>
      </c>
      <c r="AA17" s="76">
        <f t="shared" ref="AA17" si="179">Z17</f>
        <v>0</v>
      </c>
      <c r="AB17" s="51">
        <f>(((INDEX(Sheet1!$C$5:$BD$192,MATCH($C17,Sheet1!$C$5:C$192,0),16))*3.4121416)+((INDEX(Sheet1!$C$5:$BD$192,MATCH($C17,Sheet1!$C$5:C$192,0),28))*99.976))/$AP17</f>
        <v>1.2370575125373136</v>
      </c>
      <c r="AC17" s="76">
        <f t="shared" ref="AC17" si="180">AB17</f>
        <v>1.2370575125373136</v>
      </c>
      <c r="AD17" s="52">
        <v>0</v>
      </c>
      <c r="AE17" s="76">
        <f t="shared" ref="AE17" si="181">AD17</f>
        <v>0</v>
      </c>
      <c r="AF17" s="52">
        <v>0</v>
      </c>
      <c r="AG17" s="76">
        <f t="shared" ref="AG17" si="182">AF17</f>
        <v>0</v>
      </c>
      <c r="AH17" s="53"/>
      <c r="AI17" s="51"/>
      <c r="AJ17" s="53"/>
      <c r="AK17" s="51"/>
      <c r="AL17" s="51"/>
      <c r="AM17" s="51"/>
      <c r="AN17" s="79"/>
      <c r="AO17" s="87"/>
      <c r="AP17" s="46">
        <f>IF(ISNUMBER(SEARCH("RetlMed",C17)),Sheet3!D$2,IF(ISNUMBER(SEARCH("OffSml",C17)),Sheet3!A$2,IF(ISNUMBER(SEARCH("OffMed",C17)),Sheet3!B$2,IF(ISNUMBER(SEARCH("OffLrg",C17)),Sheet3!C$2,IF(ISNUMBER(SEARCH("RetlStrp",C17)),Sheet3!E$2)))))</f>
        <v>53600</v>
      </c>
      <c r="AQ17" s="14"/>
      <c r="AR17" s="14"/>
      <c r="AS17" s="14"/>
    </row>
    <row r="18" spans="1:45" s="3" customFormat="1" ht="26.25" hidden="1" customHeight="1" x14ac:dyDescent="0.2">
      <c r="A18" s="113" t="s">
        <v>293</v>
      </c>
      <c r="B18" s="44" t="str">
        <f t="shared" si="19"/>
        <v>CBECC-Com 2016.2.0</v>
      </c>
      <c r="C18" s="64" t="s">
        <v>107</v>
      </c>
      <c r="D18" s="45">
        <f>INDEX(Sheet1!$C$5:$BD$192,MATCH($C18,Sheet1!$C$5:$C$192,0),54)</f>
        <v>105.226</v>
      </c>
      <c r="E18" s="76">
        <f t="shared" si="1"/>
        <v>105.226</v>
      </c>
      <c r="F18" s="6">
        <f>(INDEX(Sheet1!$C$5:$BD$192,MATCH($C18,Sheet1!$C$5:$C$192,0),18))/$AP18</f>
        <v>3.2978544776119403</v>
      </c>
      <c r="G18" s="76">
        <f t="shared" ref="G18" si="183">F18</f>
        <v>3.2978544776119403</v>
      </c>
      <c r="H18" s="6">
        <f>(INDEX(Sheet1!$C$5:$BD$192,MATCH($C18,Sheet1!$C$5:$C$192,0),30))/$AP18</f>
        <v>3.7527798507462684E-2</v>
      </c>
      <c r="I18" s="76">
        <f t="shared" ref="I18" si="184">H18</f>
        <v>3.7527798507462684E-2</v>
      </c>
      <c r="J18" s="6">
        <f t="shared" si="4"/>
        <v>15.00461997553411</v>
      </c>
      <c r="K18" s="76">
        <f t="shared" ref="K18" si="185">J18</f>
        <v>15.00461997553411</v>
      </c>
      <c r="L18" s="6">
        <f>(((INDEX(Sheet1!$C$5:$BD$192,MATCH($C18,Sheet1!$C$5:$C$192,0),11))*3.4121416)+((INDEX(Sheet1!$C$5:$BD$192,MATCH($C18,Sheet1!$C$5:$C$192,0),23))*99.976))/$AP18</f>
        <v>2.5153838506660509</v>
      </c>
      <c r="M18" s="76">
        <f t="shared" ref="M18" si="186">L18</f>
        <v>2.5153838506660509</v>
      </c>
      <c r="N18" s="6">
        <f>(((INDEX(Sheet1!$C$5:$BD$192,MATCH($C18,Sheet1!$C$5:$C$192,0),12))*3.4121416)+((INDEX(Sheet1!$C$5:$BD$192,MATCH($C18,Sheet1!$C$5:$C$192,0),24))*99.976))/$AP18</f>
        <v>5.0955433025417909</v>
      </c>
      <c r="O18" s="76">
        <f t="shared" ref="O18" si="187">N18</f>
        <v>5.0955433025417909</v>
      </c>
      <c r="P18" s="6">
        <f>(((INDEX(Sheet1!$C$5:$BD$192,MATCH($C18,Sheet1!$C$5:$C$192,0),17))*3.4121416)+((INDEX(Sheet1!$C$5:$BD$192,MATCH($C18,Sheet1!$C$5:$C$192,0),29))*99.976))/$AP18</f>
        <v>4.6151315898820897</v>
      </c>
      <c r="Q18" s="76">
        <f t="shared" ref="Q18" si="188">P18</f>
        <v>4.6151315898820897</v>
      </c>
      <c r="R18" s="6">
        <f>(((INDEX(Sheet1!$C$5:$BD$192,MATCH($C18,Sheet1!$C$5:$C$192,0),31))+(INDEX(Sheet1!$C$5:$BD$192,MATCH($C18,Sheet1!$C$5:$C$192,0),32)))*99.976)/$AP18</f>
        <v>0</v>
      </c>
      <c r="S18" s="76">
        <f t="shared" ref="S18" si="189">R18</f>
        <v>0</v>
      </c>
      <c r="T18" s="45">
        <f>(((INDEX(Sheet1!$C$5:$BD$192,MATCH($C18,Sheet1!$C$5:$C$192,0),19))+(INDEX(Sheet1!$C$5:$BD$192,MATCH($C18,Sheet1!$C$5:$C$192,0),20)))*3.4121416)/$AP18</f>
        <v>14.622618239955223</v>
      </c>
      <c r="U18" s="76">
        <f t="shared" ref="U18" si="190">T18</f>
        <v>14.622618239955223</v>
      </c>
      <c r="V18" s="6">
        <f>(((INDEX(Sheet1!$C$5:$BD$192,MATCH($C18,Sheet1!$C$5:$C$192,0),13))*3.4121416)+((INDEX(Sheet1!$C$5:$BD$192,MATCH($C18,Sheet1!$C$5:$C$192,0),25))*99.976))/$AP18</f>
        <v>1.4292544467641788</v>
      </c>
      <c r="W18" s="76">
        <f t="shared" ref="W18" si="191">V18</f>
        <v>1.4292544467641788</v>
      </c>
      <c r="X18" s="6">
        <f>(((INDEX(Sheet1!$C$5:$BD$192,MATCH($C18,Sheet1!$C$5:C$192,0),15))*3.4121416)+((INDEX(Sheet1!$C$5:$BD$192,MATCH($C18,Sheet1!$C$5:C$192,0),27))*99.976))/$AP18</f>
        <v>0.11224927314268657</v>
      </c>
      <c r="Y18" s="76">
        <f t="shared" ref="Y18" si="192">X18</f>
        <v>0.11224927314268657</v>
      </c>
      <c r="Z18" s="6">
        <f>(((INDEX(Sheet1!$C$5:$BD$192,MATCH($C18,Sheet1!$C$5:C$192,0),14))*3.4121416)+((INDEX(Sheet1!$C$5:$BD$192,MATCH($C18,Sheet1!$C$5:C$192,0),26))*99.976))/$AP18</f>
        <v>0</v>
      </c>
      <c r="AA18" s="76">
        <f t="shared" ref="AA18" si="193">Z18</f>
        <v>0</v>
      </c>
      <c r="AB18" s="6">
        <f>(((INDEX(Sheet1!$C$5:$BD$192,MATCH($C18,Sheet1!$C$5:C$192,0),16))*3.4121416)+((INDEX(Sheet1!$C$5:$BD$192,MATCH($C18,Sheet1!$C$5:C$192,0),28))*99.976))/$AP18</f>
        <v>1.2370575125373136</v>
      </c>
      <c r="AC18" s="76">
        <f t="shared" ref="AC18" si="194">AB18</f>
        <v>1.2370575125373136</v>
      </c>
      <c r="AD18" s="9">
        <v>0</v>
      </c>
      <c r="AE18" s="76">
        <f t="shared" ref="AE18" si="195">AD18</f>
        <v>0</v>
      </c>
      <c r="AF18" s="9">
        <v>0</v>
      </c>
      <c r="AG18" s="76">
        <f t="shared" ref="AG18" si="196">AF18</f>
        <v>0</v>
      </c>
      <c r="AH18" s="47">
        <f>IF($D$17=0,"",(D18-D$17)/D$17)</f>
        <v>-8.7174148774669322E-2</v>
      </c>
      <c r="AI18" s="77">
        <f>IF($E$17=0,"",(E18-E$17)/E$17)</f>
        <v>-8.7174148774669322E-2</v>
      </c>
      <c r="AJ18" s="47">
        <f>IF($F$17=0,"",(F18-F$17)/F$17)</f>
        <v>-0.10703550842876842</v>
      </c>
      <c r="AK18" s="86">
        <f>IF($G$17=0,"",(G18-G$17)/G$17)</f>
        <v>-0.10703550842876842</v>
      </c>
      <c r="AL18" s="45" t="str">
        <f t="shared" si="77"/>
        <v>No</v>
      </c>
      <c r="AM18" s="45" t="str">
        <f t="shared" si="18"/>
        <v>No</v>
      </c>
      <c r="AN18" s="78" t="str">
        <f>IF((AL18=AM18),(IF(AND(AI18&gt;(-0.5%*D$17),AI18&lt;(0.5%*D$17),AE18&lt;=150,AG18&lt;=150,(COUNTBLANK(D18:AK18)=0)),"Pass","Fail")),IF(COUNTA(D18:AK18)=0,"","Fail"))</f>
        <v>Pass</v>
      </c>
      <c r="AO18" s="87"/>
      <c r="AP18" s="46">
        <f>IF(ISNUMBER(SEARCH("RetlMed",C18)),Sheet3!D$2,IF(ISNUMBER(SEARCH("OffSml",C18)),Sheet3!A$2,IF(ISNUMBER(SEARCH("OffMed",C18)),Sheet3!B$2,IF(ISNUMBER(SEARCH("OffLrg",C18)),Sheet3!C$2,IF(ISNUMBER(SEARCH("RetlStrp",C18)),Sheet3!E$2)))))</f>
        <v>53600</v>
      </c>
      <c r="AQ18" s="14"/>
      <c r="AR18" s="14"/>
      <c r="AS18" s="14"/>
    </row>
    <row r="19" spans="1:45" s="3" customFormat="1" ht="26.25" hidden="1" customHeight="1" x14ac:dyDescent="0.2">
      <c r="A19" s="113" t="s">
        <v>293</v>
      </c>
      <c r="B19" s="44" t="str">
        <f t="shared" si="19"/>
        <v>CBECC-Com 2016.2.0</v>
      </c>
      <c r="C19" s="64" t="s">
        <v>108</v>
      </c>
      <c r="D19" s="45">
        <f>INDEX(Sheet1!$C$5:$BD$192,MATCH($C19,Sheet1!$C$5:$C$192,0),54)</f>
        <v>125.402</v>
      </c>
      <c r="E19" s="76">
        <f t="shared" si="1"/>
        <v>125.402</v>
      </c>
      <c r="F19" s="6">
        <f>(INDEX(Sheet1!$C$5:$BD$192,MATCH($C19,Sheet1!$C$5:$C$192,0),18))/$AP19</f>
        <v>4.0903358208955227</v>
      </c>
      <c r="G19" s="76">
        <f t="shared" ref="G19" si="197">F19</f>
        <v>4.0903358208955227</v>
      </c>
      <c r="H19" s="6">
        <f>(INDEX(Sheet1!$C$5:$BD$192,MATCH($C19,Sheet1!$C$5:$C$192,0),30))/$AP19</f>
        <v>3.3760634328358206E-2</v>
      </c>
      <c r="I19" s="76">
        <f t="shared" ref="I19" si="198">H19</f>
        <v>3.3760634328358206E-2</v>
      </c>
      <c r="J19" s="6">
        <f t="shared" si="4"/>
        <v>17.332096848487531</v>
      </c>
      <c r="K19" s="76">
        <f t="shared" ref="K19" si="199">J19</f>
        <v>17.332096848487531</v>
      </c>
      <c r="L19" s="6">
        <f>(((INDEX(Sheet1!$C$5:$BD$192,MATCH($C19,Sheet1!$C$5:$C$192,0),11))*3.4121416)+((INDEX(Sheet1!$C$5:$BD$192,MATCH($C19,Sheet1!$C$5:$C$192,0),23))*99.976))/$AP19</f>
        <v>2.1386742096676805</v>
      </c>
      <c r="M19" s="76">
        <f t="shared" ref="M19" si="200">L19</f>
        <v>2.1386742096676805</v>
      </c>
      <c r="N19" s="6">
        <f>(((INDEX(Sheet1!$C$5:$BD$192,MATCH($C19,Sheet1!$C$5:$C$192,0),12))*3.4121416)+((INDEX(Sheet1!$C$5:$BD$192,MATCH($C19,Sheet1!$C$5:$C$192,0),24))*99.976))/$AP19</f>
        <v>5.3978106671895523</v>
      </c>
      <c r="O19" s="76">
        <f t="shared" ref="O19" si="201">N19</f>
        <v>5.3978106671895523</v>
      </c>
      <c r="P19" s="6">
        <f>(((INDEX(Sheet1!$C$5:$BD$192,MATCH($C19,Sheet1!$C$5:$C$192,0),17))*3.4121416)+((INDEX(Sheet1!$C$5:$BD$192,MATCH($C19,Sheet1!$C$5:$C$192,0),29))*99.976))/$AP19</f>
        <v>6.9227005677910443</v>
      </c>
      <c r="Q19" s="76">
        <f t="shared" ref="Q19" si="202">P19</f>
        <v>6.9227005677910443</v>
      </c>
      <c r="R19" s="6">
        <f>(((INDEX(Sheet1!$C$5:$BD$192,MATCH($C19,Sheet1!$C$5:$C$192,0),31))+(INDEX(Sheet1!$C$5:$BD$192,MATCH($C19,Sheet1!$C$5:$C$192,0),32)))*99.976)/$AP19</f>
        <v>0</v>
      </c>
      <c r="S19" s="76">
        <f t="shared" ref="S19" si="203">R19</f>
        <v>0</v>
      </c>
      <c r="T19" s="45">
        <f>(((INDEX(Sheet1!$C$5:$BD$192,MATCH($C19,Sheet1!$C$5:$C$192,0),19))+(INDEX(Sheet1!$C$5:$BD$192,MATCH($C19,Sheet1!$C$5:$C$192,0),20)))*3.4121416)/$AP19</f>
        <v>14.622618239955223</v>
      </c>
      <c r="U19" s="76">
        <f t="shared" ref="U19" si="204">T19</f>
        <v>14.622618239955223</v>
      </c>
      <c r="V19" s="6">
        <f>(((INDEX(Sheet1!$C$5:$BD$192,MATCH($C19,Sheet1!$C$5:$C$192,0),13))*3.4121416)+((INDEX(Sheet1!$C$5:$BD$192,MATCH($C19,Sheet1!$C$5:$C$192,0),25))*99.976))/$AP19</f>
        <v>1.5356165024597015</v>
      </c>
      <c r="W19" s="76">
        <f t="shared" ref="W19" si="205">V19</f>
        <v>1.5356165024597015</v>
      </c>
      <c r="X19" s="6">
        <f>(((INDEX(Sheet1!$C$5:$BD$192,MATCH($C19,Sheet1!$C$5:C$192,0),15))*3.4121416)+((INDEX(Sheet1!$C$5:$BD$192,MATCH($C19,Sheet1!$C$5:C$192,0),27))*99.976))/$AP19</f>
        <v>0.1002373888422388</v>
      </c>
      <c r="Y19" s="76">
        <f t="shared" ref="Y19" si="206">X19</f>
        <v>0.1002373888422388</v>
      </c>
      <c r="Z19" s="6">
        <f>(((INDEX(Sheet1!$C$5:$BD$192,MATCH($C19,Sheet1!$C$5:C$192,0),14))*3.4121416)+((INDEX(Sheet1!$C$5:$BD$192,MATCH($C19,Sheet1!$C$5:C$192,0),26))*99.976))/$AP19</f>
        <v>0</v>
      </c>
      <c r="AA19" s="76">
        <f t="shared" ref="AA19" si="207">Z19</f>
        <v>0</v>
      </c>
      <c r="AB19" s="6">
        <f>(((INDEX(Sheet1!$C$5:$BD$192,MATCH($C19,Sheet1!$C$5:C$192,0),16))*3.4121416)+((INDEX(Sheet1!$C$5:$BD$192,MATCH($C19,Sheet1!$C$5:C$192,0),28))*99.976))/$AP19</f>
        <v>1.2370575125373136</v>
      </c>
      <c r="AC19" s="76">
        <f t="shared" ref="AC19" si="208">AB19</f>
        <v>1.2370575125373136</v>
      </c>
      <c r="AD19" s="9">
        <v>0</v>
      </c>
      <c r="AE19" s="76">
        <f t="shared" ref="AE19" si="209">AD19</f>
        <v>0</v>
      </c>
      <c r="AF19" s="9">
        <v>0</v>
      </c>
      <c r="AG19" s="76">
        <f t="shared" ref="AG19" si="210">AF19</f>
        <v>0</v>
      </c>
      <c r="AH19" s="47">
        <f t="shared" ref="AH19:AH24" si="211">IF($D$17=0,"",(D19-D$17)/D$17)</f>
        <v>8.7850791585339358E-2</v>
      </c>
      <c r="AI19" s="77">
        <f t="shared" ref="AI19:AI24" si="212">IF($E$17=0,"",(E19-E$17)/E$17)</f>
        <v>8.7850791585339358E-2</v>
      </c>
      <c r="AJ19" s="47">
        <f t="shared" ref="AJ19:AJ24" si="213">IF($F$17=0,"",(F19-F$17)/F$17)</f>
        <v>0.10754573055220192</v>
      </c>
      <c r="AK19" s="86">
        <f t="shared" ref="AK19:AK24" si="214">IF($G$17=0,"",(G19-G$17)/G$17)</f>
        <v>0.10754573055220192</v>
      </c>
      <c r="AL19" s="45" t="str">
        <f t="shared" ref="AL19:AL24" si="215">IF(AND(AH19&gt;0,AI19&gt;0), "Yes", "No")</f>
        <v>Yes</v>
      </c>
      <c r="AM19" s="45" t="str">
        <f t="shared" ref="AM19:AM24" si="216">IF(AND(AH19&lt;0,AI19&lt;0), "No", "Yes")</f>
        <v>Yes</v>
      </c>
      <c r="AN19" s="78" t="str">
        <f t="shared" ref="AN19:AN24" si="217">IF((AL19=AM19),(IF(AND(AI19&gt;(-0.5%*D$17),AI19&lt;(0.5%*D$17),AE19&lt;=150,AG19&lt;=150,(COUNTBLANK(D19:AK19)=0)),"Pass","Fail")),IF(COUNTA(D19:AK19)=0,"","Fail"))</f>
        <v>Pass</v>
      </c>
      <c r="AO19" s="87"/>
      <c r="AP19" s="46">
        <f>IF(ISNUMBER(SEARCH("RetlMed",C19)),Sheet3!D$2,IF(ISNUMBER(SEARCH("OffSml",C19)),Sheet3!A$2,IF(ISNUMBER(SEARCH("OffMed",C19)),Sheet3!B$2,IF(ISNUMBER(SEARCH("OffLrg",C19)),Sheet3!C$2,IF(ISNUMBER(SEARCH("RetlStrp",C19)),Sheet3!E$2)))))</f>
        <v>53600</v>
      </c>
      <c r="AQ19" s="14"/>
      <c r="AR19" s="14"/>
      <c r="AS19" s="14"/>
    </row>
    <row r="20" spans="1:45" s="3" customFormat="1" ht="26.25" hidden="1" customHeight="1" x14ac:dyDescent="0.2">
      <c r="A20" s="113" t="s">
        <v>293</v>
      </c>
      <c r="B20" s="44" t="str">
        <f t="shared" si="19"/>
        <v>CBECC-Com 2016.2.0</v>
      </c>
      <c r="C20" s="64" t="s">
        <v>116</v>
      </c>
      <c r="D20" s="45">
        <f>INDEX(Sheet1!$C$5:$BD$192,MATCH($C20,Sheet1!$C$5:$C$192,0),54)</f>
        <v>111.438</v>
      </c>
      <c r="E20" s="76">
        <f t="shared" si="1"/>
        <v>111.438</v>
      </c>
      <c r="F20" s="6">
        <f>(INDEX(Sheet1!$C$5:$BD$192,MATCH($C20,Sheet1!$C$5:$C$192,0),18))/$AP20</f>
        <v>3.5439925373134327</v>
      </c>
      <c r="G20" s="76">
        <f t="shared" ref="G20" si="218">F20</f>
        <v>3.5439925373134327</v>
      </c>
      <c r="H20" s="6">
        <f>(INDEX(Sheet1!$C$5:$BD$192,MATCH($C20,Sheet1!$C$5:$C$192,0),30))/$AP20</f>
        <v>3.5950559701492538E-2</v>
      </c>
      <c r="I20" s="76">
        <f t="shared" ref="I20" si="219">H20</f>
        <v>3.5950559701492538E-2</v>
      </c>
      <c r="J20" s="6">
        <f t="shared" si="4"/>
        <v>15.686787207973248</v>
      </c>
      <c r="K20" s="76">
        <f t="shared" ref="K20" si="220">J20</f>
        <v>15.686787207973248</v>
      </c>
      <c r="L20" s="6">
        <f>(((INDEX(Sheet1!$C$5:$BD$192,MATCH($C20,Sheet1!$C$5:$C$192,0),11))*3.4121416)+((INDEX(Sheet1!$C$5:$BD$192,MATCH($C20,Sheet1!$C$5:$C$192,0),23))*99.976))/$AP20</f>
        <v>2.3576441525486227</v>
      </c>
      <c r="M20" s="76">
        <f t="shared" ref="M20" si="221">L20</f>
        <v>2.3576441525486227</v>
      </c>
      <c r="N20" s="6">
        <f>(((INDEX(Sheet1!$C$5:$BD$192,MATCH($C20,Sheet1!$C$5:$C$192,0),12))*3.4121416)+((INDEX(Sheet1!$C$5:$BD$192,MATCH($C20,Sheet1!$C$5:$C$192,0),24))*99.976))/$AP20</f>
        <v>5.1402958313626863</v>
      </c>
      <c r="O20" s="76">
        <f t="shared" ref="O20" si="222">N20</f>
        <v>5.1402958313626863</v>
      </c>
      <c r="P20" s="6">
        <f>(((INDEX(Sheet1!$C$5:$BD$192,MATCH($C20,Sheet1!$C$5:$C$192,0),17))*3.4121416)+((INDEX(Sheet1!$C$5:$BD$192,MATCH($C20,Sheet1!$C$5:$C$192,0),29))*99.976))/$AP20</f>
        <v>5.7689128958686569</v>
      </c>
      <c r="Q20" s="76">
        <f t="shared" ref="Q20" si="223">P20</f>
        <v>5.7689128958686569</v>
      </c>
      <c r="R20" s="6">
        <f>(((INDEX(Sheet1!$C$5:$BD$192,MATCH($C20,Sheet1!$C$5:$C$192,0),31))+(INDEX(Sheet1!$C$5:$BD$192,MATCH($C20,Sheet1!$C$5:$C$192,0),32)))*99.976)/$AP20</f>
        <v>0</v>
      </c>
      <c r="S20" s="76">
        <f t="shared" ref="S20" si="224">R20</f>
        <v>0</v>
      </c>
      <c r="T20" s="45">
        <f>(((INDEX(Sheet1!$C$5:$BD$192,MATCH($C20,Sheet1!$C$5:$C$192,0),19))+(INDEX(Sheet1!$C$5:$BD$192,MATCH($C20,Sheet1!$C$5:$C$192,0),20)))*3.4121416)/$AP20</f>
        <v>14.622618239955223</v>
      </c>
      <c r="U20" s="76">
        <f t="shared" ref="U20" si="225">T20</f>
        <v>14.622618239955223</v>
      </c>
      <c r="V20" s="6">
        <f>(((INDEX(Sheet1!$C$5:$BD$192,MATCH($C20,Sheet1!$C$5:$C$192,0),13))*3.4121416)+((INDEX(Sheet1!$C$5:$BD$192,MATCH($C20,Sheet1!$C$5:$C$192,0),25))*99.976))/$AP20</f>
        <v>1.0763651604686568</v>
      </c>
      <c r="W20" s="76">
        <f t="shared" ref="W20" si="226">V20</f>
        <v>1.0763651604686568</v>
      </c>
      <c r="X20" s="6">
        <f>(((INDEX(Sheet1!$C$5:$BD$192,MATCH($C20,Sheet1!$C$5:C$192,0),15))*3.4121416)+((INDEX(Sheet1!$C$5:$BD$192,MATCH($C20,Sheet1!$C$5:C$192,0),27))*99.976))/$AP20</f>
        <v>0.10651165518731344</v>
      </c>
      <c r="Y20" s="76">
        <f t="shared" ref="Y20" si="227">X20</f>
        <v>0.10651165518731344</v>
      </c>
      <c r="Z20" s="6">
        <f>(((INDEX(Sheet1!$C$5:$BD$192,MATCH($C20,Sheet1!$C$5:C$192,0),14))*3.4121416)+((INDEX(Sheet1!$C$5:$BD$192,MATCH($C20,Sheet1!$C$5:C$192,0),26))*99.976))/$AP20</f>
        <v>0</v>
      </c>
      <c r="AA20" s="76">
        <f t="shared" ref="AA20" si="228">Z20</f>
        <v>0</v>
      </c>
      <c r="AB20" s="6">
        <f>(((INDEX(Sheet1!$C$5:$BD$192,MATCH($C20,Sheet1!$C$5:C$192,0),16))*3.4121416)+((INDEX(Sheet1!$C$5:$BD$192,MATCH($C20,Sheet1!$C$5:C$192,0),28))*99.976))/$AP20</f>
        <v>1.2370575125373136</v>
      </c>
      <c r="AC20" s="76">
        <f t="shared" ref="AC20" si="229">AB20</f>
        <v>1.2370575125373136</v>
      </c>
      <c r="AD20" s="9">
        <v>0</v>
      </c>
      <c r="AE20" s="76">
        <f t="shared" ref="AE20" si="230">AD20</f>
        <v>0</v>
      </c>
      <c r="AF20" s="9">
        <v>0</v>
      </c>
      <c r="AG20" s="76">
        <f t="shared" ref="AG20" si="231">AF20</f>
        <v>0</v>
      </c>
      <c r="AH20" s="47">
        <f t="shared" si="211"/>
        <v>-3.3285621340273283E-2</v>
      </c>
      <c r="AI20" s="77">
        <f t="shared" si="212"/>
        <v>-3.3285621340273283E-2</v>
      </c>
      <c r="AJ20" s="47">
        <f t="shared" si="213"/>
        <v>-4.0388375018312446E-2</v>
      </c>
      <c r="AK20" s="86">
        <f t="shared" si="214"/>
        <v>-4.0388375018312446E-2</v>
      </c>
      <c r="AL20" s="45" t="str">
        <f t="shared" si="215"/>
        <v>No</v>
      </c>
      <c r="AM20" s="45" t="str">
        <f t="shared" si="216"/>
        <v>No</v>
      </c>
      <c r="AN20" s="78" t="str">
        <f t="shared" si="217"/>
        <v>Pass</v>
      </c>
      <c r="AO20" s="87"/>
      <c r="AP20" s="46">
        <f>IF(ISNUMBER(SEARCH("RetlMed",C20)),Sheet3!D$2,IF(ISNUMBER(SEARCH("OffSml",C20)),Sheet3!A$2,IF(ISNUMBER(SEARCH("OffMed",C20)),Sheet3!B$2,IF(ISNUMBER(SEARCH("OffLrg",C20)),Sheet3!C$2,IF(ISNUMBER(SEARCH("RetlStrp",C20)),Sheet3!E$2)))))</f>
        <v>53600</v>
      </c>
      <c r="AQ20" s="14"/>
      <c r="AR20" s="14"/>
      <c r="AS20" s="14"/>
    </row>
    <row r="21" spans="1:45" s="3" customFormat="1" ht="26.25" hidden="1" customHeight="1" x14ac:dyDescent="0.2">
      <c r="A21" s="113" t="s">
        <v>293</v>
      </c>
      <c r="B21" s="44" t="str">
        <f t="shared" si="19"/>
        <v>CBECC-Com 2016.2.0</v>
      </c>
      <c r="C21" s="64" t="s">
        <v>117</v>
      </c>
      <c r="D21" s="45">
        <f>INDEX(Sheet1!$C$5:$BD$192,MATCH($C21,Sheet1!$C$5:$C$192,0),54)</f>
        <v>138.91800000000001</v>
      </c>
      <c r="E21" s="76">
        <f t="shared" si="1"/>
        <v>138.91800000000001</v>
      </c>
      <c r="F21" s="6">
        <f>(INDEX(Sheet1!$C$5:$BD$192,MATCH($C21,Sheet1!$C$5:$C$192,0),18))/$AP21</f>
        <v>4.6418283582089552</v>
      </c>
      <c r="G21" s="76">
        <f t="shared" ref="G21" si="232">F21</f>
        <v>4.6418283582089552</v>
      </c>
      <c r="H21" s="6">
        <f>(INDEX(Sheet1!$C$5:$BD$192,MATCH($C21,Sheet1!$C$5:$C$192,0),30))/$AP21</f>
        <v>8.3772388059701483E-2</v>
      </c>
      <c r="I21" s="76">
        <f t="shared" ref="I21" si="233">H21</f>
        <v>8.3772388059701483E-2</v>
      </c>
      <c r="J21" s="6">
        <f t="shared" si="4"/>
        <v>24.213762995910411</v>
      </c>
      <c r="K21" s="76">
        <f t="shared" ref="K21" si="234">J21</f>
        <v>24.213762995910411</v>
      </c>
      <c r="L21" s="6">
        <f>(((INDEX(Sheet1!$C$5:$BD$192,MATCH($C21,Sheet1!$C$5:$C$192,0),11))*3.4121416)+((INDEX(Sheet1!$C$5:$BD$192,MATCH($C21,Sheet1!$C$5:$C$192,0),23))*99.976))/$AP21</f>
        <v>7.1397596109525026</v>
      </c>
      <c r="M21" s="76">
        <f t="shared" ref="M21" si="235">L21</f>
        <v>7.1397596109525026</v>
      </c>
      <c r="N21" s="6">
        <f>(((INDEX(Sheet1!$C$5:$BD$192,MATCH($C21,Sheet1!$C$5:$C$192,0),12))*3.4121416)+((INDEX(Sheet1!$C$5:$BD$192,MATCH($C21,Sheet1!$C$5:$C$192,0),24))*99.976))/$AP21</f>
        <v>8.7601006237761183</v>
      </c>
      <c r="O21" s="76">
        <f t="shared" ref="O21" si="236">N21</f>
        <v>8.7601006237761183</v>
      </c>
      <c r="P21" s="6">
        <f>(((INDEX(Sheet1!$C$5:$BD$192,MATCH($C21,Sheet1!$C$5:$C$192,0),17))*3.4121416)+((INDEX(Sheet1!$C$5:$BD$192,MATCH($C21,Sheet1!$C$5:$C$192,0),29))*99.976))/$AP21</f>
        <v>5.7689128958686569</v>
      </c>
      <c r="Q21" s="76">
        <f t="shared" ref="Q21" si="237">P21</f>
        <v>5.7689128958686569</v>
      </c>
      <c r="R21" s="6">
        <f>(((INDEX(Sheet1!$C$5:$BD$192,MATCH($C21,Sheet1!$C$5:$C$192,0),31))+(INDEX(Sheet1!$C$5:$BD$192,MATCH($C21,Sheet1!$C$5:$C$192,0),32)))*99.976)/$AP21</f>
        <v>0</v>
      </c>
      <c r="S21" s="76">
        <f t="shared" ref="S21" si="238">R21</f>
        <v>0</v>
      </c>
      <c r="T21" s="45">
        <f>(((INDEX(Sheet1!$C$5:$BD$192,MATCH($C21,Sheet1!$C$5:$C$192,0),19))+(INDEX(Sheet1!$C$5:$BD$192,MATCH($C21,Sheet1!$C$5:$C$192,0),20)))*3.4121416)/$AP21</f>
        <v>14.622618239955223</v>
      </c>
      <c r="U21" s="76">
        <f t="shared" ref="U21" si="239">T21</f>
        <v>14.622618239955223</v>
      </c>
      <c r="V21" s="6">
        <f>(((INDEX(Sheet1!$C$5:$BD$192,MATCH($C21,Sheet1!$C$5:$C$192,0),13))*3.4121416)+((INDEX(Sheet1!$C$5:$BD$192,MATCH($C21,Sheet1!$C$5:$C$192,0),25))*99.976))/$AP21</f>
        <v>1.1236958932970149</v>
      </c>
      <c r="W21" s="76">
        <f t="shared" ref="W21" si="240">V21</f>
        <v>1.1236958932970149</v>
      </c>
      <c r="X21" s="6">
        <f>(((INDEX(Sheet1!$C$5:$BD$192,MATCH($C21,Sheet1!$C$5:C$192,0),15))*3.4121416)+((INDEX(Sheet1!$C$5:$BD$192,MATCH($C21,Sheet1!$C$5:C$192,0),27))*99.976))/$AP21</f>
        <v>0.18423272903104476</v>
      </c>
      <c r="Y21" s="76">
        <f t="shared" ref="Y21" si="241">X21</f>
        <v>0.18423272903104476</v>
      </c>
      <c r="Z21" s="6">
        <f>(((INDEX(Sheet1!$C$5:$BD$192,MATCH($C21,Sheet1!$C$5:C$192,0),14))*3.4121416)+((INDEX(Sheet1!$C$5:$BD$192,MATCH($C21,Sheet1!$C$5:C$192,0),26))*99.976))/$AP21</f>
        <v>0</v>
      </c>
      <c r="AA21" s="76">
        <f t="shared" ref="AA21" si="242">Z21</f>
        <v>0</v>
      </c>
      <c r="AB21" s="6">
        <f>(((INDEX(Sheet1!$C$5:$BD$192,MATCH($C21,Sheet1!$C$5:C$192,0),16))*3.4121416)+((INDEX(Sheet1!$C$5:$BD$192,MATCH($C21,Sheet1!$C$5:C$192,0),28))*99.976))/$AP21</f>
        <v>1.2370612429850749</v>
      </c>
      <c r="AC21" s="76">
        <f t="shared" ref="AC21" si="243">AB21</f>
        <v>1.2370612429850749</v>
      </c>
      <c r="AD21" s="9">
        <v>0</v>
      </c>
      <c r="AE21" s="76">
        <f t="shared" ref="AE21" si="244">AD21</f>
        <v>0</v>
      </c>
      <c r="AF21" s="9">
        <v>0</v>
      </c>
      <c r="AG21" s="76">
        <f t="shared" ref="AG21" si="245">AF21</f>
        <v>0</v>
      </c>
      <c r="AH21" s="47">
        <f t="shared" si="211"/>
        <v>0.20510084580351334</v>
      </c>
      <c r="AI21" s="77">
        <f t="shared" si="212"/>
        <v>0.20510084580351334</v>
      </c>
      <c r="AJ21" s="47">
        <f t="shared" si="213"/>
        <v>0.25687410647982101</v>
      </c>
      <c r="AK21" s="86">
        <f t="shared" si="214"/>
        <v>0.25687410647982101</v>
      </c>
      <c r="AL21" s="45" t="str">
        <f t="shared" si="215"/>
        <v>Yes</v>
      </c>
      <c r="AM21" s="45" t="str">
        <f t="shared" si="216"/>
        <v>Yes</v>
      </c>
      <c r="AN21" s="78" t="str">
        <f t="shared" si="217"/>
        <v>Pass</v>
      </c>
      <c r="AO21" s="87"/>
      <c r="AP21" s="46">
        <f>IF(ISNUMBER(SEARCH("RetlMed",C21)),Sheet3!D$2,IF(ISNUMBER(SEARCH("OffSml",C21)),Sheet3!A$2,IF(ISNUMBER(SEARCH("OffMed",C21)),Sheet3!B$2,IF(ISNUMBER(SEARCH("OffLrg",C21)),Sheet3!C$2,IF(ISNUMBER(SEARCH("RetlStrp",C21)),Sheet3!E$2)))))</f>
        <v>53600</v>
      </c>
      <c r="AQ21" s="14"/>
      <c r="AR21" s="14"/>
      <c r="AS21" s="14"/>
    </row>
    <row r="22" spans="1:45" s="3" customFormat="1" ht="26.25" customHeight="1" x14ac:dyDescent="0.2">
      <c r="A22" s="113"/>
      <c r="B22" s="44" t="str">
        <f t="shared" si="19"/>
        <v>CBECC-Com 2016.2.0</v>
      </c>
      <c r="C22" s="64" t="s">
        <v>118</v>
      </c>
      <c r="D22" s="45">
        <f>INDEX(Sheet1!$C$5:$BD$192,MATCH($C22,Sheet1!$C$5:$C$192,0),54)</f>
        <v>114.283</v>
      </c>
      <c r="E22" s="76">
        <f t="shared" si="1"/>
        <v>114.283</v>
      </c>
      <c r="F22" s="6">
        <f>(INDEX(Sheet1!$C$5:$BD$192,MATCH($C22,Sheet1!$C$5:$C$192,0),18))/$AP22</f>
        <v>3.669384328358209</v>
      </c>
      <c r="G22" s="76">
        <f t="shared" ref="G22" si="246">F22</f>
        <v>3.669384328358209</v>
      </c>
      <c r="H22" s="6">
        <f>(INDEX(Sheet1!$C$5:$BD$192,MATCH($C22,Sheet1!$C$5:$C$192,0),30))/$AP22</f>
        <v>3.5539179104477611E-2</v>
      </c>
      <c r="I22" s="76">
        <f t="shared" ref="I22" si="247">H22</f>
        <v>3.5539179104477611E-2</v>
      </c>
      <c r="J22" s="6">
        <f t="shared" si="4"/>
        <v>16.073553646634064</v>
      </c>
      <c r="K22" s="76">
        <f t="shared" ref="K22" si="248">J22</f>
        <v>16.073553646634064</v>
      </c>
      <c r="L22" s="6">
        <f>(((INDEX(Sheet1!$C$5:$BD$192,MATCH($C22,Sheet1!$C$5:$C$192,0),11))*3.4121416)+((INDEX(Sheet1!$C$5:$BD$192,MATCH($C22,Sheet1!$C$5:$C$192,0),23))*99.976))/$AP22</f>
        <v>2.3165254881951105</v>
      </c>
      <c r="M22" s="76">
        <f t="shared" ref="M22" si="249">L22</f>
        <v>2.3165254881951105</v>
      </c>
      <c r="N22" s="6">
        <f>(((INDEX(Sheet1!$C$5:$BD$192,MATCH($C22,Sheet1!$C$5:$C$192,0),12))*3.4121416)+((INDEX(Sheet1!$C$5:$BD$192,MATCH($C22,Sheet1!$C$5:$C$192,0),24))*99.976))/$AP22</f>
        <v>5.1636651817611936</v>
      </c>
      <c r="O22" s="76">
        <f t="shared" ref="O22" si="250">N22</f>
        <v>5.1636651817611936</v>
      </c>
      <c r="P22" s="6">
        <f>(((INDEX(Sheet1!$C$5:$BD$192,MATCH($C22,Sheet1!$C$5:$C$192,0),17))*3.4121416)+((INDEX(Sheet1!$C$5:$BD$192,MATCH($C22,Sheet1!$C$5:$C$192,0),29))*99.976))/$AP22</f>
        <v>5.7689128958686569</v>
      </c>
      <c r="Q22" s="76">
        <f t="shared" ref="Q22" si="251">P22</f>
        <v>5.7689128958686569</v>
      </c>
      <c r="R22" s="6">
        <f>(((INDEX(Sheet1!$C$5:$BD$192,MATCH($C22,Sheet1!$C$5:$C$192,0),31))+(INDEX(Sheet1!$C$5:$BD$192,MATCH($C22,Sheet1!$C$5:$C$192,0),32)))*99.976)/$AP22</f>
        <v>0</v>
      </c>
      <c r="S22" s="76">
        <f t="shared" ref="S22" si="252">R22</f>
        <v>0</v>
      </c>
      <c r="T22" s="45">
        <f>(((INDEX(Sheet1!$C$5:$BD$192,MATCH($C22,Sheet1!$C$5:$C$192,0),19))+(INDEX(Sheet1!$C$5:$BD$192,MATCH($C22,Sheet1!$C$5:$C$192,0),20)))*3.4121416)/$AP22</f>
        <v>14.622618239955223</v>
      </c>
      <c r="U22" s="76">
        <f t="shared" ref="U22" si="253">T22</f>
        <v>14.622618239955223</v>
      </c>
      <c r="V22" s="6">
        <f>(((INDEX(Sheet1!$C$5:$BD$192,MATCH($C22,Sheet1!$C$5:$C$192,0),13))*3.4121416)+((INDEX(Sheet1!$C$5:$BD$192,MATCH($C22,Sheet1!$C$5:$C$192,0),25))*99.976))/$AP22</f>
        <v>1.4813405336507464</v>
      </c>
      <c r="W22" s="76">
        <f t="shared" ref="W22" si="254">V22</f>
        <v>1.4813405336507464</v>
      </c>
      <c r="X22" s="6">
        <f>(((INDEX(Sheet1!$C$5:$BD$192,MATCH($C22,Sheet1!$C$5:C$192,0),15))*3.4121416)+((INDEX(Sheet1!$C$5:$BD$192,MATCH($C22,Sheet1!$C$5:C$192,0),27))*99.976))/$AP22</f>
        <v>0.10605203462104479</v>
      </c>
      <c r="Y22" s="76">
        <f t="shared" ref="Y22" si="255">X22</f>
        <v>0.10605203462104479</v>
      </c>
      <c r="Z22" s="6">
        <f>(((INDEX(Sheet1!$C$5:$BD$192,MATCH($C22,Sheet1!$C$5:C$192,0),14))*3.4121416)+((INDEX(Sheet1!$C$5:$BD$192,MATCH($C22,Sheet1!$C$5:C$192,0),26))*99.976))/$AP22</f>
        <v>0</v>
      </c>
      <c r="AA22" s="76">
        <f t="shared" ref="AA22" si="256">Z22</f>
        <v>0</v>
      </c>
      <c r="AB22" s="6">
        <f>(((INDEX(Sheet1!$C$5:$BD$192,MATCH($C22,Sheet1!$C$5:C$192,0),16))*3.4121416)+((INDEX(Sheet1!$C$5:$BD$192,MATCH($C22,Sheet1!$C$5:C$192,0),28))*99.976))/$AP22</f>
        <v>1.2370575125373136</v>
      </c>
      <c r="AC22" s="76">
        <f t="shared" ref="AC22" si="257">AB22</f>
        <v>1.2370575125373136</v>
      </c>
      <c r="AD22" s="9">
        <v>0</v>
      </c>
      <c r="AE22" s="76">
        <f t="shared" ref="AE22" si="258">AD22</f>
        <v>0</v>
      </c>
      <c r="AF22" s="9">
        <v>0</v>
      </c>
      <c r="AG22" s="76">
        <f t="shared" ref="AG22" si="259">AF22</f>
        <v>0</v>
      </c>
      <c r="AH22" s="47">
        <f t="shared" si="211"/>
        <v>-8.6055085664715186E-3</v>
      </c>
      <c r="AI22" s="77">
        <f t="shared" si="212"/>
        <v>-8.6055085664715186E-3</v>
      </c>
      <c r="AJ22" s="47">
        <f t="shared" si="213"/>
        <v>-6.4358711411294034E-3</v>
      </c>
      <c r="AK22" s="86">
        <f t="shared" si="214"/>
        <v>-6.4358711411294034E-3</v>
      </c>
      <c r="AL22" s="45" t="str">
        <f t="shared" si="215"/>
        <v>No</v>
      </c>
      <c r="AM22" s="45" t="str">
        <f t="shared" si="216"/>
        <v>No</v>
      </c>
      <c r="AN22" s="78" t="str">
        <f t="shared" si="217"/>
        <v>Pass</v>
      </c>
      <c r="AO22" s="87"/>
      <c r="AP22" s="46">
        <f>IF(ISNUMBER(SEARCH("RetlMed",C22)),Sheet3!D$2,IF(ISNUMBER(SEARCH("OffSml",C22)),Sheet3!A$2,IF(ISNUMBER(SEARCH("OffMed",C22)),Sheet3!B$2,IF(ISNUMBER(SEARCH("OffLrg",C22)),Sheet3!C$2,IF(ISNUMBER(SEARCH("RetlStrp",C22)),Sheet3!E$2)))))</f>
        <v>53600</v>
      </c>
      <c r="AQ22" s="14"/>
      <c r="AR22" s="14"/>
      <c r="AS22" s="14"/>
    </row>
    <row r="23" spans="1:45" s="3" customFormat="1" ht="26.25" customHeight="1" x14ac:dyDescent="0.2">
      <c r="A23" s="113"/>
      <c r="B23" s="44" t="str">
        <f t="shared" si="19"/>
        <v>CBECC-Com 2016.2.0</v>
      </c>
      <c r="C23" s="64" t="s">
        <v>119</v>
      </c>
      <c r="D23" s="45">
        <f>INDEX(Sheet1!$C$5:$BD$192,MATCH($C23,Sheet1!$C$5:$C$192,0),54)</f>
        <v>138.80000000000001</v>
      </c>
      <c r="E23" s="76">
        <f t="shared" si="1"/>
        <v>138.80000000000001</v>
      </c>
      <c r="F23" s="6">
        <f>(INDEX(Sheet1!$C$5:$BD$192,MATCH($C23,Sheet1!$C$5:$C$192,0),18))/$AP23</f>
        <v>4.7962499999999997</v>
      </c>
      <c r="G23" s="76">
        <f t="shared" ref="G23" si="260">F23</f>
        <v>4.7962499999999997</v>
      </c>
      <c r="H23" s="6">
        <f>(INDEX(Sheet1!$C$5:$BD$192,MATCH($C23,Sheet1!$C$5:$C$192,0),30))/$AP23</f>
        <v>2.6910820895522391E-2</v>
      </c>
      <c r="I23" s="76">
        <f t="shared" ref="I23" si="261">H23</f>
        <v>2.6910820895522391E-2</v>
      </c>
      <c r="J23" s="6">
        <f t="shared" si="4"/>
        <v>19.055893170822308</v>
      </c>
      <c r="K23" s="76">
        <f t="shared" ref="K23" si="262">J23</f>
        <v>19.055893170822308</v>
      </c>
      <c r="L23" s="6">
        <f>(((INDEX(Sheet1!$C$5:$BD$192,MATCH($C23,Sheet1!$C$5:$C$192,0),11))*3.4121416)+((INDEX(Sheet1!$C$5:$BD$192,MATCH($C23,Sheet1!$C$5:$C$192,0),23))*99.976))/$AP23</f>
        <v>1.4536958618560389</v>
      </c>
      <c r="M23" s="76">
        <f t="shared" ref="M23" si="263">L23</f>
        <v>1.4536958618560389</v>
      </c>
      <c r="N23" s="6">
        <f>(((INDEX(Sheet1!$C$5:$BD$192,MATCH($C23,Sheet1!$C$5:$C$192,0),12))*3.4121416)+((INDEX(Sheet1!$C$5:$BD$192,MATCH($C23,Sheet1!$C$5:$C$192,0),24))*99.976))/$AP23</f>
        <v>5.5845999560462687</v>
      </c>
      <c r="O23" s="76">
        <f t="shared" ref="O23" si="264">N23</f>
        <v>5.5845999560462687</v>
      </c>
      <c r="P23" s="6">
        <f>(((INDEX(Sheet1!$C$5:$BD$192,MATCH($C23,Sheet1!$C$5:$C$192,0),17))*3.4121416)+((INDEX(Sheet1!$C$5:$BD$192,MATCH($C23,Sheet1!$C$5:$C$192,0),29))*99.976))/$AP23</f>
        <v>5.7689128958686569</v>
      </c>
      <c r="Q23" s="76">
        <f t="shared" ref="Q23" si="265">P23</f>
        <v>5.7689128958686569</v>
      </c>
      <c r="R23" s="6">
        <f>(((INDEX(Sheet1!$C$5:$BD$192,MATCH($C23,Sheet1!$C$5:$C$192,0),31))+(INDEX(Sheet1!$C$5:$BD$192,MATCH($C23,Sheet1!$C$5:$C$192,0),32)))*99.976)/$AP23</f>
        <v>0</v>
      </c>
      <c r="S23" s="76">
        <f t="shared" ref="S23" si="266">R23</f>
        <v>0</v>
      </c>
      <c r="T23" s="45">
        <f>(((INDEX(Sheet1!$C$5:$BD$192,MATCH($C23,Sheet1!$C$5:$C$192,0),19))+(INDEX(Sheet1!$C$5:$BD$192,MATCH($C23,Sheet1!$C$5:$C$192,0),20)))*3.4121416)/$AP23</f>
        <v>14.622618239955223</v>
      </c>
      <c r="U23" s="76">
        <f t="shared" ref="U23" si="267">T23</f>
        <v>14.622618239955223</v>
      </c>
      <c r="V23" s="6">
        <f>(((INDEX(Sheet1!$C$5:$BD$192,MATCH($C23,Sheet1!$C$5:$C$192,0),13))*3.4121416)+((INDEX(Sheet1!$C$5:$BD$192,MATCH($C23,Sheet1!$C$5:$C$192,0),25))*99.976))/$AP23</f>
        <v>4.9551362220761197</v>
      </c>
      <c r="W23" s="76">
        <f t="shared" ref="W23" si="268">V23</f>
        <v>4.9551362220761197</v>
      </c>
      <c r="X23" s="6">
        <f>(((INDEX(Sheet1!$C$5:$BD$192,MATCH($C23,Sheet1!$C$5:C$192,0),15))*3.4121416)+((INDEX(Sheet1!$C$5:$BD$192,MATCH($C23,Sheet1!$C$5:C$192,0),27))*99.976))/$AP23</f>
        <v>5.6492587661791042E-2</v>
      </c>
      <c r="Y23" s="76">
        <f t="shared" ref="Y23" si="269">X23</f>
        <v>5.6492587661791042E-2</v>
      </c>
      <c r="Z23" s="6">
        <f>(((INDEX(Sheet1!$C$5:$BD$192,MATCH($C23,Sheet1!$C$5:C$192,0),14))*3.4121416)+((INDEX(Sheet1!$C$5:$BD$192,MATCH($C23,Sheet1!$C$5:C$192,0),26))*99.976))/$AP23</f>
        <v>0</v>
      </c>
      <c r="AA23" s="76">
        <f t="shared" ref="AA23" si="270">Z23</f>
        <v>0</v>
      </c>
      <c r="AB23" s="6">
        <f>(((INDEX(Sheet1!$C$5:$BD$192,MATCH($C23,Sheet1!$C$5:C$192,0),16))*3.4121416)+((INDEX(Sheet1!$C$5:$BD$192,MATCH($C23,Sheet1!$C$5:C$192,0),28))*99.976))/$AP23</f>
        <v>1.2370556473134329</v>
      </c>
      <c r="AC23" s="76">
        <f t="shared" ref="AC23" si="271">AB23</f>
        <v>1.2370556473134329</v>
      </c>
      <c r="AD23" s="9">
        <v>0</v>
      </c>
      <c r="AE23" s="76">
        <f t="shared" ref="AE23" si="272">AD23</f>
        <v>0</v>
      </c>
      <c r="AF23" s="9">
        <v>0</v>
      </c>
      <c r="AG23" s="76">
        <f t="shared" ref="AG23" si="273">AF23</f>
        <v>0</v>
      </c>
      <c r="AH23" s="47">
        <f t="shared" si="211"/>
        <v>0.20407720667967907</v>
      </c>
      <c r="AI23" s="77">
        <f t="shared" si="212"/>
        <v>0.20407720667967907</v>
      </c>
      <c r="AJ23" s="47">
        <f t="shared" si="213"/>
        <v>0.29868706208039275</v>
      </c>
      <c r="AK23" s="86">
        <f t="shared" si="214"/>
        <v>0.29868706208039275</v>
      </c>
      <c r="AL23" s="45" t="str">
        <f t="shared" si="215"/>
        <v>Yes</v>
      </c>
      <c r="AM23" s="45" t="str">
        <f t="shared" si="216"/>
        <v>Yes</v>
      </c>
      <c r="AN23" s="78" t="str">
        <f t="shared" si="217"/>
        <v>Pass</v>
      </c>
      <c r="AO23" s="87"/>
      <c r="AP23" s="46">
        <f>IF(ISNUMBER(SEARCH("RetlMed",C23)),Sheet3!D$2,IF(ISNUMBER(SEARCH("OffSml",C23)),Sheet3!A$2,IF(ISNUMBER(SEARCH("OffMed",C23)),Sheet3!B$2,IF(ISNUMBER(SEARCH("OffLrg",C23)),Sheet3!C$2,IF(ISNUMBER(SEARCH("RetlStrp",C23)),Sheet3!E$2)))))</f>
        <v>53600</v>
      </c>
      <c r="AQ23" s="14"/>
      <c r="AR23" s="14"/>
      <c r="AS23" s="14"/>
    </row>
    <row r="24" spans="1:45" s="3" customFormat="1" ht="26.25" customHeight="1" x14ac:dyDescent="0.2">
      <c r="A24" s="113"/>
      <c r="B24" s="44" t="str">
        <f t="shared" si="19"/>
        <v>CBECC-Com 2016.2.0</v>
      </c>
      <c r="C24" s="64" t="s">
        <v>120</v>
      </c>
      <c r="D24" s="45">
        <f>INDEX(Sheet1!$C$5:$BD$192,MATCH($C24,Sheet1!$C$5:$C$192,0),54)</f>
        <v>114.291</v>
      </c>
      <c r="E24" s="76">
        <f t="shared" si="1"/>
        <v>114.291</v>
      </c>
      <c r="F24" s="6">
        <f>(INDEX(Sheet1!$C$5:$BD$192,MATCH($C24,Sheet1!$C$5:$C$192,0),18))/$AP24</f>
        <v>3.6494216417910446</v>
      </c>
      <c r="G24" s="76">
        <f t="shared" ref="G24" si="274">F24</f>
        <v>3.6494216417910446</v>
      </c>
      <c r="H24" s="6">
        <f>(INDEX(Sheet1!$C$5:$BD$192,MATCH($C24,Sheet1!$C$5:$C$192,0),30))/$AP24</f>
        <v>3.7243470149253728E-2</v>
      </c>
      <c r="I24" s="76">
        <f t="shared" ref="I24" si="275">H24</f>
        <v>3.7243470149253728E-2</v>
      </c>
      <c r="J24" s="6">
        <f t="shared" si="4"/>
        <v>16.175812786203071</v>
      </c>
      <c r="K24" s="76">
        <f t="shared" ref="K24" si="276">J24</f>
        <v>16.175812786203071</v>
      </c>
      <c r="L24" s="6">
        <f>(((INDEX(Sheet1!$C$5:$BD$192,MATCH($C24,Sheet1!$C$5:$C$192,0),11))*3.4121416)+((INDEX(Sheet1!$C$5:$BD$192,MATCH($C24,Sheet1!$C$5:$C$192,0),23))*99.976))/$AP24</f>
        <v>2.4869515269003859</v>
      </c>
      <c r="M24" s="76">
        <f t="shared" ref="M24" si="277">L24</f>
        <v>2.4869515269003859</v>
      </c>
      <c r="N24" s="6">
        <f>(((INDEX(Sheet1!$C$5:$BD$192,MATCH($C24,Sheet1!$C$5:$C$192,0),12))*3.4121416)+((INDEX(Sheet1!$C$5:$BD$192,MATCH($C24,Sheet1!$C$5:$C$192,0),24))*99.976))/$AP24</f>
        <v>5.1453440184686565</v>
      </c>
      <c r="O24" s="76">
        <f t="shared" ref="O24" si="278">N24</f>
        <v>5.1453440184686565</v>
      </c>
      <c r="P24" s="6">
        <f>(((INDEX(Sheet1!$C$5:$BD$192,MATCH($C24,Sheet1!$C$5:$C$192,0),17))*3.4121416)+((INDEX(Sheet1!$C$5:$BD$192,MATCH($C24,Sheet1!$C$5:$C$192,0),29))*99.976))/$AP24</f>
        <v>5.7689128958686569</v>
      </c>
      <c r="Q24" s="76">
        <f t="shared" ref="Q24" si="279">P24</f>
        <v>5.7689128958686569</v>
      </c>
      <c r="R24" s="6">
        <f>(((INDEX(Sheet1!$C$5:$BD$192,MATCH($C24,Sheet1!$C$5:$C$192,0),31))+(INDEX(Sheet1!$C$5:$BD$192,MATCH($C24,Sheet1!$C$5:$C$192,0),32)))*99.976)/$AP24</f>
        <v>0</v>
      </c>
      <c r="S24" s="76">
        <f t="shared" ref="S24" si="280">R24</f>
        <v>0</v>
      </c>
      <c r="T24" s="45">
        <f>(((INDEX(Sheet1!$C$5:$BD$192,MATCH($C24,Sheet1!$C$5:$C$192,0),19))+(INDEX(Sheet1!$C$5:$BD$192,MATCH($C24,Sheet1!$C$5:$C$192,0),20)))*3.4121416)/$AP24</f>
        <v>14.622618239955223</v>
      </c>
      <c r="U24" s="76">
        <f t="shared" ref="U24" si="281">T24</f>
        <v>14.622618239955223</v>
      </c>
      <c r="V24" s="6">
        <f>(((INDEX(Sheet1!$C$5:$BD$192,MATCH($C24,Sheet1!$C$5:$C$192,0),13))*3.4121416)+((INDEX(Sheet1!$C$5:$BD$192,MATCH($C24,Sheet1!$C$5:$C$192,0),25))*99.976))/$AP24</f>
        <v>1.4207049949567163</v>
      </c>
      <c r="W24" s="76">
        <f t="shared" ref="W24" si="282">V24</f>
        <v>1.4207049949567163</v>
      </c>
      <c r="X24" s="6">
        <f>(((INDEX(Sheet1!$C$5:$BD$192,MATCH($C24,Sheet1!$C$5:C$192,0),15))*3.4121416)+((INDEX(Sheet1!$C$5:$BD$192,MATCH($C24,Sheet1!$C$5:C$192,0),27))*99.976))/$AP24</f>
        <v>0.11684929836686567</v>
      </c>
      <c r="Y24" s="76">
        <f t="shared" ref="Y24" si="283">X24</f>
        <v>0.11684929836686567</v>
      </c>
      <c r="Z24" s="6">
        <f>(((INDEX(Sheet1!$C$5:$BD$192,MATCH($C24,Sheet1!$C$5:C$192,0),14))*3.4121416)+((INDEX(Sheet1!$C$5:$BD$192,MATCH($C24,Sheet1!$C$5:C$192,0),26))*99.976))/$AP24</f>
        <v>0</v>
      </c>
      <c r="AA24" s="76">
        <f t="shared" ref="AA24" si="284">Z24</f>
        <v>0</v>
      </c>
      <c r="AB24" s="6">
        <f>(((INDEX(Sheet1!$C$5:$BD$192,MATCH($C24,Sheet1!$C$5:C$192,0),16))*3.4121416)+((INDEX(Sheet1!$C$5:$BD$192,MATCH($C24,Sheet1!$C$5:C$192,0),28))*99.976))/$AP24</f>
        <v>1.237050051641791</v>
      </c>
      <c r="AC24" s="76">
        <f t="shared" ref="AC24" si="285">AB24</f>
        <v>1.237050051641791</v>
      </c>
      <c r="AD24" s="9">
        <v>0</v>
      </c>
      <c r="AE24" s="76">
        <f t="shared" ref="AE24" si="286">AD24</f>
        <v>0</v>
      </c>
      <c r="AF24" s="9">
        <v>0</v>
      </c>
      <c r="AG24" s="76">
        <f t="shared" ref="AG24" si="287">AF24</f>
        <v>0</v>
      </c>
      <c r="AH24" s="47">
        <f t="shared" si="211"/>
        <v>-8.5361093038387233E-3</v>
      </c>
      <c r="AI24" s="77">
        <f t="shared" si="212"/>
        <v>-8.5361093038387233E-3</v>
      </c>
      <c r="AJ24" s="47">
        <f t="shared" si="213"/>
        <v>-1.1841194627007449E-2</v>
      </c>
      <c r="AK24" s="86">
        <f t="shared" si="214"/>
        <v>-1.1841194627007449E-2</v>
      </c>
      <c r="AL24" s="45" t="str">
        <f t="shared" si="215"/>
        <v>No</v>
      </c>
      <c r="AM24" s="45" t="str">
        <f t="shared" si="216"/>
        <v>No</v>
      </c>
      <c r="AN24" s="78" t="str">
        <f t="shared" si="217"/>
        <v>Pass</v>
      </c>
      <c r="AO24" s="87"/>
      <c r="AP24" s="46">
        <f>IF(ISNUMBER(SEARCH("RetlMed",C24)),Sheet3!D$2,IF(ISNUMBER(SEARCH("OffSml",C24)),Sheet3!A$2,IF(ISNUMBER(SEARCH("OffMed",C24)),Sheet3!B$2,IF(ISNUMBER(SEARCH("OffLrg",C24)),Sheet3!C$2,IF(ISNUMBER(SEARCH("RetlStrp",C24)),Sheet3!E$2)))))</f>
        <v>53600</v>
      </c>
      <c r="AQ24" s="14"/>
      <c r="AR24" s="14"/>
      <c r="AS24" s="14"/>
    </row>
    <row r="25" spans="1:45" s="3" customFormat="1" ht="26.25" hidden="1" customHeight="1" x14ac:dyDescent="0.2">
      <c r="A25" s="113" t="s">
        <v>293</v>
      </c>
      <c r="B25" s="44" t="str">
        <f t="shared" si="19"/>
        <v>CBECC-Com 2016.2.0</v>
      </c>
      <c r="C25" s="63" t="s">
        <v>114</v>
      </c>
      <c r="D25" s="51">
        <f>INDEX(Sheet1!$C$5:$BD$192,MATCH($C25,Sheet1!$C$5:$C$192,0),54)</f>
        <v>329.666</v>
      </c>
      <c r="E25" s="76">
        <f t="shared" si="1"/>
        <v>329.666</v>
      </c>
      <c r="F25" s="51">
        <f>(INDEX(Sheet1!$C$5:$BD$192,MATCH($C25,Sheet1!$C$5:$C$192,0),18))/$AP25</f>
        <v>7.4472761194029848</v>
      </c>
      <c r="G25" s="76">
        <f t="shared" ref="G25" si="288">F25</f>
        <v>7.4472761194029848</v>
      </c>
      <c r="H25" s="51">
        <f>(INDEX(Sheet1!$C$5:$BD$192,MATCH($C25,Sheet1!$C$5:$C$192,0),30))/$AP25</f>
        <v>0.85050932835820903</v>
      </c>
      <c r="I25" s="76">
        <f t="shared" ref="I25" si="289">H25</f>
        <v>0.85050932835820903</v>
      </c>
      <c r="J25" s="51">
        <f t="shared" si="4"/>
        <v>110.44182508511686</v>
      </c>
      <c r="K25" s="76">
        <f t="shared" ref="K25" si="290">J25</f>
        <v>110.44182508511686</v>
      </c>
      <c r="L25" s="51">
        <f>(((INDEX(Sheet1!$C$5:$BD$192,MATCH($C25,Sheet1!$C$5:$C$192,0),11))*3.4121416)+((INDEX(Sheet1!$C$5:$BD$192,MATCH($C25,Sheet1!$C$5:$C$192,0),23))*99.976))/$AP25</f>
        <v>83.605585455434763</v>
      </c>
      <c r="M25" s="76">
        <f t="shared" ref="M25" si="291">L25</f>
        <v>83.605585455434763</v>
      </c>
      <c r="N25" s="51">
        <f>(((INDEX(Sheet1!$C$5:$BD$192,MATCH($C25,Sheet1!$C$5:$C$192,0),12))*3.4121416)+((INDEX(Sheet1!$C$5:$BD$192,MATCH($C25,Sheet1!$C$5:$C$192,0),24))*99.976))/$AP25</f>
        <v>5.8351249943417907</v>
      </c>
      <c r="O25" s="76">
        <f t="shared" ref="O25" si="292">N25</f>
        <v>5.8351249943417907</v>
      </c>
      <c r="P25" s="51">
        <f>(((INDEX(Sheet1!$C$5:$BD$192,MATCH($C25,Sheet1!$C$5:$C$192,0),17))*3.4121416)+((INDEX(Sheet1!$C$5:$BD$192,MATCH($C25,Sheet1!$C$5:$C$192,0),29))*99.976))/$AP25</f>
        <v>8.1261170753731342</v>
      </c>
      <c r="Q25" s="76">
        <f t="shared" ref="Q25" si="293">P25</f>
        <v>8.1261170753731342</v>
      </c>
      <c r="R25" s="51">
        <f>(((INDEX(Sheet1!$C$5:$BD$192,MATCH($C25,Sheet1!$C$5:$C$192,0),31))+(INDEX(Sheet1!$C$5:$BD$192,MATCH($C25,Sheet1!$C$5:$C$192,0),32)))*99.976)/$AP25</f>
        <v>5.3868971328358217</v>
      </c>
      <c r="S25" s="76">
        <f t="shared" ref="S25" si="294">R25</f>
        <v>5.3868971328358217</v>
      </c>
      <c r="T25" s="51">
        <f>(((INDEX(Sheet1!$C$5:$BD$192,MATCH($C25,Sheet1!$C$5:$C$192,0),19))+(INDEX(Sheet1!$C$5:$BD$192,MATCH($C25,Sheet1!$C$5:$C$192,0),20)))*3.4121416)/$AP25</f>
        <v>16.471566103519404</v>
      </c>
      <c r="U25" s="76">
        <f t="shared" ref="U25" si="295">T25</f>
        <v>16.471566103519404</v>
      </c>
      <c r="V25" s="51">
        <f>(((INDEX(Sheet1!$C$5:$BD$192,MATCH($C25,Sheet1!$C$5:$C$192,0),13))*3.4121416)+((INDEX(Sheet1!$C$5:$BD$192,MATCH($C25,Sheet1!$C$5:$C$192,0),25))*99.976))/$AP25</f>
        <v>10.267108610656717</v>
      </c>
      <c r="W25" s="76">
        <f t="shared" ref="W25" si="296">V25</f>
        <v>10.267108610656717</v>
      </c>
      <c r="X25" s="51">
        <f>(((INDEX(Sheet1!$C$5:$BD$192,MATCH($C25,Sheet1!$C$5:C$192,0),15))*3.4121416)+((INDEX(Sheet1!$C$5:$BD$192,MATCH($C25,Sheet1!$C$5:C$192,0),27))*99.976))/$AP25</f>
        <v>1.1642914660268657</v>
      </c>
      <c r="Y25" s="76">
        <f t="shared" ref="Y25" si="297">X25</f>
        <v>1.1642914660268657</v>
      </c>
      <c r="Z25" s="51">
        <f>(((INDEX(Sheet1!$C$5:$BD$192,MATCH($C25,Sheet1!$C$5:C$192,0),14))*3.4121416)+((INDEX(Sheet1!$C$5:$BD$192,MATCH($C25,Sheet1!$C$5:C$192,0),26))*99.976))/$AP25</f>
        <v>0</v>
      </c>
      <c r="AA25" s="76">
        <f t="shared" ref="AA25" si="298">Z25</f>
        <v>0</v>
      </c>
      <c r="AB25" s="51">
        <f>(((INDEX(Sheet1!$C$5:$BD$192,MATCH($C25,Sheet1!$C$5:C$192,0),16))*3.4121416)+((INDEX(Sheet1!$C$5:$BD$192,MATCH($C25,Sheet1!$C$5:C$192,0),28))*99.976))/$AP25</f>
        <v>1.4435974832835818</v>
      </c>
      <c r="AC25" s="76">
        <f t="shared" ref="AC25" si="299">AB25</f>
        <v>1.4435974832835818</v>
      </c>
      <c r="AD25" s="52">
        <v>0</v>
      </c>
      <c r="AE25" s="76">
        <f t="shared" ref="AE25" si="300">AD25</f>
        <v>0</v>
      </c>
      <c r="AF25" s="52">
        <v>0</v>
      </c>
      <c r="AG25" s="76">
        <f t="shared" ref="AG25" si="301">AF25</f>
        <v>0</v>
      </c>
      <c r="AH25" s="53"/>
      <c r="AI25" s="51"/>
      <c r="AJ25" s="53"/>
      <c r="AK25" s="51"/>
      <c r="AL25" s="51"/>
      <c r="AM25" s="51"/>
      <c r="AN25" s="79"/>
      <c r="AO25" s="87"/>
      <c r="AP25" s="46">
        <f>IF(ISNUMBER(SEARCH("RetlMed",C25)),Sheet3!D$2,IF(ISNUMBER(SEARCH("OffSml",C25)),Sheet3!A$2,IF(ISNUMBER(SEARCH("OffMed",C25)),Sheet3!B$2,IF(ISNUMBER(SEARCH("OffLrg",C25)),Sheet3!C$2,IF(ISNUMBER(SEARCH("RetlStrp",C25)),Sheet3!E$2)))))</f>
        <v>53600</v>
      </c>
      <c r="AQ25" s="14"/>
      <c r="AR25" s="14"/>
      <c r="AS25" s="14"/>
    </row>
    <row r="26" spans="1:45" s="3" customFormat="1" ht="26.25" hidden="1" customHeight="1" x14ac:dyDescent="0.2">
      <c r="A26" s="113" t="s">
        <v>293</v>
      </c>
      <c r="B26" s="44" t="str">
        <f t="shared" si="19"/>
        <v>CBECC-Com 2016.2.0</v>
      </c>
      <c r="C26" s="64" t="s">
        <v>115</v>
      </c>
      <c r="D26" s="45">
        <f>INDEX(Sheet1!$C$5:$BD$192,MATCH($C26,Sheet1!$C$5:$C$192,0),54)</f>
        <v>320.29300000000001</v>
      </c>
      <c r="E26" s="76">
        <f t="shared" si="1"/>
        <v>320.29300000000001</v>
      </c>
      <c r="F26" s="6">
        <f>(INDEX(Sheet1!$C$5:$BD$192,MATCH($C26,Sheet1!$C$5:$C$192,0),18))/$AP26</f>
        <v>7.3884328358208959</v>
      </c>
      <c r="G26" s="76">
        <f t="shared" ref="G26" si="302">F26</f>
        <v>7.3884328358208959</v>
      </c>
      <c r="H26" s="6">
        <f>(INDEX(Sheet1!$C$5:$BD$192,MATCH($C26,Sheet1!$C$5:$C$192,0),30))/$AP26</f>
        <v>0.81412313432835826</v>
      </c>
      <c r="I26" s="76">
        <f t="shared" ref="I26" si="303">H26</f>
        <v>0.81412313432835826</v>
      </c>
      <c r="J26" s="6">
        <f t="shared" si="4"/>
        <v>106.60304836277898</v>
      </c>
      <c r="K26" s="76">
        <f t="shared" ref="K26" si="304">J26</f>
        <v>106.60304836277898</v>
      </c>
      <c r="L26" s="6">
        <f>(((INDEX(Sheet1!$C$5:$BD$192,MATCH($C26,Sheet1!$C$5:$C$192,0),11))*3.4121416)+((INDEX(Sheet1!$C$5:$BD$192,MATCH($C26,Sheet1!$C$5:$C$192,0),23))*99.976))/$AP26</f>
        <v>79.966844897803313</v>
      </c>
      <c r="M26" s="76">
        <f t="shared" ref="M26" si="305">L26</f>
        <v>79.966844897803313</v>
      </c>
      <c r="N26" s="6">
        <f>(((INDEX(Sheet1!$C$5:$BD$192,MATCH($C26,Sheet1!$C$5:$C$192,0),12))*3.4121416)+((INDEX(Sheet1!$C$5:$BD$192,MATCH($C26,Sheet1!$C$5:$C$192,0),24))*99.976))/$AP26</f>
        <v>3.2104305575791043</v>
      </c>
      <c r="O26" s="76">
        <f t="shared" ref="O26" si="306">N26</f>
        <v>3.2104305575791043</v>
      </c>
      <c r="P26" s="6">
        <f>(((INDEX(Sheet1!$C$5:$BD$192,MATCH($C26,Sheet1!$C$5:$C$192,0),17))*3.4121416)+((INDEX(Sheet1!$C$5:$BD$192,MATCH($C26,Sheet1!$C$5:$C$192,0),29))*99.976))/$AP26</f>
        <v>8.1261170753731342</v>
      </c>
      <c r="Q26" s="76">
        <f t="shared" ref="Q26" si="307">P26</f>
        <v>8.1261170753731342</v>
      </c>
      <c r="R26" s="6">
        <f>(((INDEX(Sheet1!$C$5:$BD$192,MATCH($C26,Sheet1!$C$5:$C$192,0),31))+(INDEX(Sheet1!$C$5:$BD$192,MATCH($C26,Sheet1!$C$5:$C$192,0),32)))*99.976)/$AP26</f>
        <v>5.3868971328358217</v>
      </c>
      <c r="S26" s="76">
        <f t="shared" ref="S26" si="308">R26</f>
        <v>5.3868971328358217</v>
      </c>
      <c r="T26" s="45">
        <f>(((INDEX(Sheet1!$C$5:$BD$192,MATCH($C26,Sheet1!$C$5:$C$192,0),19))+(INDEX(Sheet1!$C$5:$BD$192,MATCH($C26,Sheet1!$C$5:$C$192,0),20)))*3.4121416)/$AP26</f>
        <v>16.471566103519404</v>
      </c>
      <c r="U26" s="76">
        <f t="shared" ref="U26" si="309">T26</f>
        <v>16.471566103519404</v>
      </c>
      <c r="V26" s="6">
        <f>(((INDEX(Sheet1!$C$5:$BD$192,MATCH($C26,Sheet1!$C$5:$C$192,0),13))*3.4121416)+((INDEX(Sheet1!$C$5:$BD$192,MATCH($C26,Sheet1!$C$5:$C$192,0),25))*99.976))/$AP26</f>
        <v>13.244775090880598</v>
      </c>
      <c r="W26" s="76">
        <f t="shared" ref="W26" si="310">V26</f>
        <v>13.244775090880598</v>
      </c>
      <c r="X26" s="6">
        <f>(((INDEX(Sheet1!$C$5:$BD$192,MATCH($C26,Sheet1!$C$5:C$192,0),15))*3.4121416)+((INDEX(Sheet1!$C$5:$BD$192,MATCH($C26,Sheet1!$C$5:C$192,0),27))*99.976))/$AP26</f>
        <v>0.61128325785925375</v>
      </c>
      <c r="Y26" s="76">
        <f t="shared" ref="Y26" si="311">X26</f>
        <v>0.61128325785925375</v>
      </c>
      <c r="Z26" s="6">
        <f>(((INDEX(Sheet1!$C$5:$BD$192,MATCH($C26,Sheet1!$C$5:C$192,0),14))*3.4121416)+((INDEX(Sheet1!$C$5:$BD$192,MATCH($C26,Sheet1!$C$5:C$192,0),26))*99.976))/$AP26</f>
        <v>0</v>
      </c>
      <c r="AA26" s="76">
        <f t="shared" ref="AA26" si="312">Z26</f>
        <v>0</v>
      </c>
      <c r="AB26" s="6">
        <f>(((INDEX(Sheet1!$C$5:$BD$192,MATCH($C26,Sheet1!$C$5:C$192,0),16))*3.4121416)+((INDEX(Sheet1!$C$5:$BD$192,MATCH($C26,Sheet1!$C$5:C$192,0),28))*99.976))/$AP26</f>
        <v>1.4435974832835818</v>
      </c>
      <c r="AC26" s="76">
        <f t="shared" ref="AC26" si="313">AB26</f>
        <v>1.4435974832835818</v>
      </c>
      <c r="AD26" s="9">
        <v>0</v>
      </c>
      <c r="AE26" s="76">
        <f t="shared" ref="AE26" si="314">AD26</f>
        <v>0</v>
      </c>
      <c r="AF26" s="9">
        <v>0</v>
      </c>
      <c r="AG26" s="76">
        <f t="shared" ref="AG26" si="315">AF26</f>
        <v>0</v>
      </c>
      <c r="AH26" s="47">
        <f>IF(D25=0,"",(D26-D$25)/D$25)</f>
        <v>-2.8431806737728459E-2</v>
      </c>
      <c r="AI26" s="77">
        <f>IF(E25=0,"",(E26-E$25)/E$25)</f>
        <v>-2.8431806737728459E-2</v>
      </c>
      <c r="AJ26" s="47">
        <f>IF(F25=0,"",(F26-F$25)/F$25)</f>
        <v>-7.901316217990062E-3</v>
      </c>
      <c r="AK26" s="86">
        <f>IF(G25=0,"",(G26-G$25)/G$25)</f>
        <v>-7.901316217990062E-3</v>
      </c>
      <c r="AL26" s="45" t="str">
        <f t="shared" si="77"/>
        <v>No</v>
      </c>
      <c r="AM26" s="45" t="str">
        <f t="shared" si="18"/>
        <v>No</v>
      </c>
      <c r="AN26" s="78" t="str">
        <f>IF((AL26=AM26),(IF(AND(AI26&gt;(-0.5%*D$25),AI26&lt;(0.5%*D$25),AE26&lt;=150,AG26&lt;=150,(COUNTBLANK(D26:AK26)=0)),"Pass","Fail")),IF(COUNTA(D26:AK26)=0,"","Fail"))</f>
        <v>Pass</v>
      </c>
      <c r="AO26" s="87"/>
      <c r="AP26" s="46">
        <f>IF(ISNUMBER(SEARCH("RetlMed",C26)),Sheet3!D$2,IF(ISNUMBER(SEARCH("OffSml",C26)),Sheet3!A$2,IF(ISNUMBER(SEARCH("OffMed",C26)),Sheet3!B$2,IF(ISNUMBER(SEARCH("OffLrg",C26)),Sheet3!C$2,IF(ISNUMBER(SEARCH("RetlStrp",C26)),Sheet3!E$2)))))</f>
        <v>53600</v>
      </c>
      <c r="AQ26" s="14"/>
      <c r="AR26" s="14"/>
      <c r="AS26" s="14"/>
    </row>
    <row r="27" spans="1:45" s="3" customFormat="1" ht="26.25" customHeight="1" x14ac:dyDescent="0.2">
      <c r="A27" s="113"/>
      <c r="B27" s="44" t="str">
        <f t="shared" si="19"/>
        <v>CBECC-Com 2016.2.0</v>
      </c>
      <c r="C27" s="63" t="s">
        <v>121</v>
      </c>
      <c r="D27" s="51">
        <f>INDEX(Sheet1!$C$5:$BD$192,MATCH($C27,Sheet1!$C$5:$C$192,0),54)</f>
        <v>321.83499999999998</v>
      </c>
      <c r="E27" s="76">
        <f t="shared" si="1"/>
        <v>321.83499999999998</v>
      </c>
      <c r="F27" s="51">
        <f>(INDEX(Sheet1!$C$5:$BD$192,MATCH($C27,Sheet1!$C$5:$C$192,0),18))/$AP27</f>
        <v>9.2735447761194028</v>
      </c>
      <c r="G27" s="76">
        <f t="shared" ref="G27" si="316">F27</f>
        <v>9.2735447761194028</v>
      </c>
      <c r="H27" s="51">
        <f>(INDEX(Sheet1!$C$5:$BD$192,MATCH($C27,Sheet1!$C$5:$C$192,0),30))/$AP27</f>
        <v>0.5315746268656717</v>
      </c>
      <c r="I27" s="76">
        <f t="shared" ref="I27" si="317">H27</f>
        <v>0.5315746268656717</v>
      </c>
      <c r="J27" s="51">
        <f t="shared" si="4"/>
        <v>84.787413619371662</v>
      </c>
      <c r="K27" s="76">
        <f t="shared" ref="K27" si="318">J27</f>
        <v>84.787413619371662</v>
      </c>
      <c r="L27" s="51">
        <f>(((INDEX(Sheet1!$C$5:$BD$192,MATCH($C27,Sheet1!$C$5:$C$192,0),11))*3.4121416)+((INDEX(Sheet1!$C$5:$BD$192,MATCH($C27,Sheet1!$C$5:$C$192,0),23))*99.976))/$AP27</f>
        <v>51.906715416889575</v>
      </c>
      <c r="M27" s="76">
        <f t="shared" ref="M27" si="319">L27</f>
        <v>51.906715416889575</v>
      </c>
      <c r="N27" s="51">
        <f>(((INDEX(Sheet1!$C$5:$BD$192,MATCH($C27,Sheet1!$C$5:$C$192,0),12))*3.4121416)+((INDEX(Sheet1!$C$5:$BD$192,MATCH($C27,Sheet1!$C$5:$C$192,0),24))*99.976))/$AP27</f>
        <v>12.315603098462686</v>
      </c>
      <c r="O27" s="76">
        <f t="shared" ref="O27" si="320">N27</f>
        <v>12.315603098462686</v>
      </c>
      <c r="P27" s="51">
        <f>(((INDEX(Sheet1!$C$5:$BD$192,MATCH($C27,Sheet1!$C$5:$C$192,0),17))*3.4121416)+((INDEX(Sheet1!$C$5:$BD$192,MATCH($C27,Sheet1!$C$5:$C$192,0),29))*99.976))/$AP27</f>
        <v>8.1261170753731342</v>
      </c>
      <c r="Q27" s="76">
        <f t="shared" ref="Q27" si="321">P27</f>
        <v>8.1261170753731342</v>
      </c>
      <c r="R27" s="51">
        <f>(((INDEX(Sheet1!$C$5:$BD$192,MATCH($C27,Sheet1!$C$5:$C$192,0),31))+(INDEX(Sheet1!$C$5:$BD$192,MATCH($C27,Sheet1!$C$5:$C$192,0),32)))*99.976)/$AP27</f>
        <v>5.3868971328358217</v>
      </c>
      <c r="S27" s="76">
        <f t="shared" ref="S27" si="322">R27</f>
        <v>5.3868971328358217</v>
      </c>
      <c r="T27" s="51">
        <f>(((INDEX(Sheet1!$C$5:$BD$192,MATCH($C27,Sheet1!$C$5:$C$192,0),19))+(INDEX(Sheet1!$C$5:$BD$192,MATCH($C27,Sheet1!$C$5:$C$192,0),20)))*3.4121416)/$AP27</f>
        <v>16.471566103519404</v>
      </c>
      <c r="U27" s="76">
        <f t="shared" ref="U27" si="323">T27</f>
        <v>16.471566103519404</v>
      </c>
      <c r="V27" s="51">
        <f>(((INDEX(Sheet1!$C$5:$BD$192,MATCH($C27,Sheet1!$C$5:$C$192,0),13))*3.4121416)+((INDEX(Sheet1!$C$5:$BD$192,MATCH($C27,Sheet1!$C$5:$C$192,0),25))*99.976))/$AP27</f>
        <v>10.1035040600597</v>
      </c>
      <c r="W27" s="76">
        <f t="shared" ref="W27" si="324">V27</f>
        <v>10.1035040600597</v>
      </c>
      <c r="X27" s="51">
        <f>(((INDEX(Sheet1!$C$5:$BD$192,MATCH($C27,Sheet1!$C$5:C$192,0),15))*3.4121416)+((INDEX(Sheet1!$C$5:$BD$192,MATCH($C27,Sheet1!$C$5:C$192,0),27))*99.976))/$AP27</f>
        <v>1.0859586257507465</v>
      </c>
      <c r="Y27" s="76">
        <f t="shared" ref="Y27" si="325">X27</f>
        <v>1.0859586257507465</v>
      </c>
      <c r="Z27" s="51">
        <f>(((INDEX(Sheet1!$C$5:$BD$192,MATCH($C27,Sheet1!$C$5:C$192,0),14))*3.4121416)+((INDEX(Sheet1!$C$5:$BD$192,MATCH($C27,Sheet1!$C$5:C$192,0),26))*99.976))/$AP27</f>
        <v>0</v>
      </c>
      <c r="AA27" s="76">
        <f t="shared" ref="AA27" si="326">Z27</f>
        <v>0</v>
      </c>
      <c r="AB27" s="51">
        <f>(((INDEX(Sheet1!$C$5:$BD$192,MATCH($C27,Sheet1!$C$5:C$192,0),16))*3.4121416)+((INDEX(Sheet1!$C$5:$BD$192,MATCH($C27,Sheet1!$C$5:C$192,0),28))*99.976))/$AP27</f>
        <v>1.2495153428358208</v>
      </c>
      <c r="AC27" s="76">
        <f t="shared" ref="AC27" si="327">AB27</f>
        <v>1.2495153428358208</v>
      </c>
      <c r="AD27" s="52">
        <v>0</v>
      </c>
      <c r="AE27" s="76">
        <f t="shared" ref="AE27" si="328">AD27</f>
        <v>0</v>
      </c>
      <c r="AF27" s="52">
        <v>0</v>
      </c>
      <c r="AG27" s="76">
        <f t="shared" ref="AG27" si="329">AF27</f>
        <v>0</v>
      </c>
      <c r="AH27" s="53"/>
      <c r="AI27" s="51"/>
      <c r="AJ27" s="53"/>
      <c r="AK27" s="51"/>
      <c r="AL27" s="51"/>
      <c r="AM27" s="51"/>
      <c r="AN27" s="79"/>
      <c r="AO27" s="87"/>
      <c r="AP27" s="46">
        <f>IF(ISNUMBER(SEARCH("RetlMed",C27)),Sheet3!D$2,IF(ISNUMBER(SEARCH("OffSml",C27)),Sheet3!A$2,IF(ISNUMBER(SEARCH("OffMed",C27)),Sheet3!B$2,IF(ISNUMBER(SEARCH("OffLrg",C27)),Sheet3!C$2,IF(ISNUMBER(SEARCH("RetlStrp",C27)),Sheet3!E$2)))))</f>
        <v>53600</v>
      </c>
      <c r="AQ27" s="14"/>
      <c r="AR27" s="14"/>
      <c r="AS27" s="14"/>
    </row>
    <row r="28" spans="1:45" s="3" customFormat="1" ht="26.25" customHeight="1" x14ac:dyDescent="0.2">
      <c r="A28" s="113"/>
      <c r="B28" s="44" t="str">
        <f t="shared" si="19"/>
        <v>CBECC-Com 2016.2.0</v>
      </c>
      <c r="C28" s="64" t="s">
        <v>122</v>
      </c>
      <c r="D28" s="45">
        <f>INDEX(Sheet1!$C$5:$BD$192,MATCH($C28,Sheet1!$C$5:$C$192,0),54)</f>
        <v>268.55500000000001</v>
      </c>
      <c r="E28" s="76">
        <f t="shared" si="1"/>
        <v>268.55500000000001</v>
      </c>
      <c r="F28" s="6">
        <f>(INDEX(Sheet1!$C$5:$BD$192,MATCH($C28,Sheet1!$C$5:$C$192,0),18))/$AP28</f>
        <v>7.8559141791044773</v>
      </c>
      <c r="G28" s="76">
        <f t="shared" ref="G28" si="330">F28</f>
        <v>7.8559141791044773</v>
      </c>
      <c r="H28" s="6">
        <f>(INDEX(Sheet1!$C$5:$BD$192,MATCH($C28,Sheet1!$C$5:$C$192,0),30))/$AP28</f>
        <v>0.38270335820895524</v>
      </c>
      <c r="I28" s="76">
        <f t="shared" ref="I28" si="331">H28</f>
        <v>0.38270335820895524</v>
      </c>
      <c r="J28" s="6">
        <f t="shared" si="4"/>
        <v>65.066662652310441</v>
      </c>
      <c r="K28" s="76">
        <f t="shared" ref="K28" si="332">J28</f>
        <v>65.066662652310441</v>
      </c>
      <c r="L28" s="6">
        <f>(((INDEX(Sheet1!$C$5:$BD$192,MATCH($C28,Sheet1!$C$5:$C$192,0),11))*3.4121416)+((INDEX(Sheet1!$C$5:$BD$192,MATCH($C28,Sheet1!$C$5:$C$192,0),23))*99.976))/$AP28</f>
        <v>37.019856331446853</v>
      </c>
      <c r="M28" s="76">
        <f t="shared" ref="M28" si="333">L28</f>
        <v>37.019856331446853</v>
      </c>
      <c r="N28" s="6">
        <f>(((INDEX(Sheet1!$C$5:$BD$192,MATCH($C28,Sheet1!$C$5:$C$192,0),12))*3.4121416)+((INDEX(Sheet1!$C$5:$BD$192,MATCH($C28,Sheet1!$C$5:$C$192,0),24))*99.976))/$AP28</f>
        <v>5.4080279941820892</v>
      </c>
      <c r="O28" s="76">
        <f t="shared" ref="O28" si="334">N28</f>
        <v>5.4080279941820892</v>
      </c>
      <c r="P28" s="6">
        <f>(((INDEX(Sheet1!$C$5:$BD$192,MATCH($C28,Sheet1!$C$5:$C$192,0),17))*3.4121416)+((INDEX(Sheet1!$C$5:$BD$192,MATCH($C28,Sheet1!$C$5:$C$192,0),29))*99.976))/$AP28</f>
        <v>8.1261170753731342</v>
      </c>
      <c r="Q28" s="76">
        <f t="shared" ref="Q28" si="335">P28</f>
        <v>8.1261170753731342</v>
      </c>
      <c r="R28" s="6">
        <f>(((INDEX(Sheet1!$C$5:$BD$192,MATCH($C28,Sheet1!$C$5:$C$192,0),31))+(INDEX(Sheet1!$C$5:$BD$192,MATCH($C28,Sheet1!$C$5:$C$192,0),32)))*99.976)/$AP28</f>
        <v>5.3868971328358217</v>
      </c>
      <c r="S28" s="76">
        <f t="shared" ref="S28" si="336">R28</f>
        <v>5.3868971328358217</v>
      </c>
      <c r="T28" s="45">
        <f>(((INDEX(Sheet1!$C$5:$BD$192,MATCH($C28,Sheet1!$C$5:$C$192,0),19))+(INDEX(Sheet1!$C$5:$BD$192,MATCH($C28,Sheet1!$C$5:$C$192,0),20)))*3.4121416)/$AP28</f>
        <v>16.471566103519404</v>
      </c>
      <c r="U28" s="76">
        <f t="shared" ref="U28" si="337">T28</f>
        <v>16.471566103519404</v>
      </c>
      <c r="V28" s="6">
        <f>(((INDEX(Sheet1!$C$5:$BD$192,MATCH($C28,Sheet1!$C$5:$C$192,0),13))*3.4121416)+((INDEX(Sheet1!$C$5:$BD$192,MATCH($C28,Sheet1!$C$5:$C$192,0),25))*99.976))/$AP28</f>
        <v>12.76083664977612</v>
      </c>
      <c r="W28" s="76">
        <f t="shared" ref="W28" si="338">V28</f>
        <v>12.76083664977612</v>
      </c>
      <c r="X28" s="6">
        <f>(((INDEX(Sheet1!$C$5:$BD$192,MATCH($C28,Sheet1!$C$5:C$192,0),15))*3.4121416)+((INDEX(Sheet1!$C$5:$BD$192,MATCH($C28,Sheet1!$C$5:C$192,0),27))*99.976))/$AP28</f>
        <v>0.50230925869641785</v>
      </c>
      <c r="Y28" s="76">
        <f t="shared" ref="Y28" si="339">X28</f>
        <v>0.50230925869641785</v>
      </c>
      <c r="Z28" s="6">
        <f>(((INDEX(Sheet1!$C$5:$BD$192,MATCH($C28,Sheet1!$C$5:C$192,0),14))*3.4121416)+((INDEX(Sheet1!$C$5:$BD$192,MATCH($C28,Sheet1!$C$5:C$192,0),26))*99.976))/$AP28</f>
        <v>0</v>
      </c>
      <c r="AA28" s="76">
        <f t="shared" ref="AA28" si="340">Z28</f>
        <v>0</v>
      </c>
      <c r="AB28" s="6">
        <f>(((INDEX(Sheet1!$C$5:$BD$192,MATCH($C28,Sheet1!$C$5:C$192,0),16))*3.4121416)+((INDEX(Sheet1!$C$5:$BD$192,MATCH($C28,Sheet1!$C$5:C$192,0),28))*99.976))/$AP28</f>
        <v>1.2495153428358208</v>
      </c>
      <c r="AC28" s="76">
        <f t="shared" ref="AC28" si="341">AB28</f>
        <v>1.2495153428358208</v>
      </c>
      <c r="AD28" s="9">
        <v>0</v>
      </c>
      <c r="AE28" s="76">
        <f t="shared" ref="AE28" si="342">AD28</f>
        <v>0</v>
      </c>
      <c r="AF28" s="9">
        <v>0</v>
      </c>
      <c r="AG28" s="76">
        <f t="shared" ref="AG28" si="343">AF28</f>
        <v>0</v>
      </c>
      <c r="AH28" s="47">
        <f>IF(D27=0,"",(D28-D$27)/D$27)</f>
        <v>-0.16555067037457075</v>
      </c>
      <c r="AI28" s="77">
        <f>IF(E27=0,"",(E28-E$27)/E$27)</f>
        <v>-0.16555067037457075</v>
      </c>
      <c r="AJ28" s="47">
        <f>IF(F27=0,"",(F28-F$27)/F$27)</f>
        <v>-0.15286825385967948</v>
      </c>
      <c r="AK28" s="86">
        <f>IF(G27=0,"",(G28-G$27)/G$27)</f>
        <v>-0.15286825385967948</v>
      </c>
      <c r="AL28" s="45" t="str">
        <f t="shared" si="77"/>
        <v>No</v>
      </c>
      <c r="AM28" s="45" t="str">
        <f t="shared" si="18"/>
        <v>No</v>
      </c>
      <c r="AN28" s="78" t="str">
        <f>IF((AL28=AM28),(IF(AND(AI28&gt;(-0.5%*D$27),AI28&lt;(0.5%*D$27),AE28&lt;=150,AG28&lt;=150,(COUNTBLANK(D28:AK28)=0)),"Pass","Fail")),IF(COUNTA(D28:AK28)=0,"","Fail"))</f>
        <v>Pass</v>
      </c>
      <c r="AO28" s="87"/>
      <c r="AP28" s="46">
        <f>IF(ISNUMBER(SEARCH("RetlMed",C28)),Sheet3!D$2,IF(ISNUMBER(SEARCH("OffSml",C28)),Sheet3!A$2,IF(ISNUMBER(SEARCH("OffMed",C28)),Sheet3!B$2,IF(ISNUMBER(SEARCH("OffLrg",C28)),Sheet3!C$2,IF(ISNUMBER(SEARCH("RetlStrp",C28)),Sheet3!E$2)))))</f>
        <v>53600</v>
      </c>
      <c r="AQ28" s="14"/>
      <c r="AR28" s="14"/>
      <c r="AS28" s="14"/>
    </row>
    <row r="29" spans="1:45" s="3" customFormat="1" ht="26.25" customHeight="1" x14ac:dyDescent="0.2">
      <c r="A29" s="113"/>
      <c r="B29" s="44" t="str">
        <f t="shared" si="19"/>
        <v>CBECC-Com 2016.2.0</v>
      </c>
      <c r="C29" s="63" t="s">
        <v>123</v>
      </c>
      <c r="D29" s="51">
        <f>INDEX(Sheet1!$C$5:$BD$192,MATCH($C29,Sheet1!$C$5:$C$192,0),54)</f>
        <v>97.375299999999996</v>
      </c>
      <c r="E29" s="76">
        <f t="shared" si="1"/>
        <v>97.375299999999996</v>
      </c>
      <c r="F29" s="51">
        <f>(INDEX(Sheet1!$C$5:$BD$192,MATCH($C29,Sheet1!$C$5:$C$192,0),18))/$AP29</f>
        <v>2.9168271159245887</v>
      </c>
      <c r="G29" s="76">
        <f t="shared" ref="G29" si="344">F29</f>
        <v>2.9168271159245887</v>
      </c>
      <c r="H29" s="51">
        <f>(INDEX(Sheet1!$C$5:$BD$192,MATCH($C29,Sheet1!$C$5:$C$192,0),30))/$AP29</f>
        <v>0.10745186522262334</v>
      </c>
      <c r="I29" s="76">
        <f t="shared" ref="I29" si="345">H29</f>
        <v>0.10745186522262334</v>
      </c>
      <c r="J29" s="51">
        <f t="shared" si="4"/>
        <v>20.695261146468514</v>
      </c>
      <c r="K29" s="76">
        <f t="shared" ref="K29" si="346">J29</f>
        <v>20.695261146468514</v>
      </c>
      <c r="L29" s="51">
        <f>(((INDEX(Sheet1!$C$5:$BD$192,MATCH($C29,Sheet1!$C$5:$C$192,0),11))*3.4121416)+((INDEX(Sheet1!$C$5:$BD$192,MATCH($C29,Sheet1!$C$5:$C$192,0),23))*99.976))/$AP29</f>
        <v>9.4633074816366811</v>
      </c>
      <c r="M29" s="76">
        <f t="shared" ref="M29" si="347">L29</f>
        <v>9.4633074816366811</v>
      </c>
      <c r="N29" s="51">
        <f>(((INDEX(Sheet1!$C$5:$BD$192,MATCH($C29,Sheet1!$C$5:$C$192,0),12))*3.4121416)+((INDEX(Sheet1!$C$5:$BD$192,MATCH($C29,Sheet1!$C$5:$C$192,0),24))*99.976))/$AP29</f>
        <v>1.1966926698098677</v>
      </c>
      <c r="O29" s="76">
        <f t="shared" ref="O29" si="348">N29</f>
        <v>1.1966926698098677</v>
      </c>
      <c r="P29" s="51">
        <f>(((INDEX(Sheet1!$C$5:$BD$192,MATCH($C29,Sheet1!$C$5:$C$192,0),17))*3.4121416)+((INDEX(Sheet1!$C$5:$BD$192,MATCH($C29,Sheet1!$C$5:$C$192,0),29))*99.976))/$AP29</f>
        <v>5.7657938988463702</v>
      </c>
      <c r="Q29" s="76">
        <f t="shared" ref="Q29" si="349">P29</f>
        <v>5.7657938988463702</v>
      </c>
      <c r="R29" s="51">
        <f>(((INDEX(Sheet1!$C$5:$BD$192,MATCH($C29,Sheet1!$C$5:$C$192,0),31))+(INDEX(Sheet1!$C$5:$BD$192,MATCH($C29,Sheet1!$C$5:$C$192,0),32)))*99.976)/$AP29</f>
        <v>0</v>
      </c>
      <c r="S29" s="76">
        <f t="shared" ref="S29" si="350">R29</f>
        <v>0</v>
      </c>
      <c r="T29" s="51">
        <f>(((INDEX(Sheet1!$C$5:$BD$192,MATCH($C29,Sheet1!$C$5:$C$192,0),19))+(INDEX(Sheet1!$C$5:$BD$192,MATCH($C29,Sheet1!$C$5:$C$192,0),20)))*3.4121416)/$AP29</f>
        <v>14.614723943297232</v>
      </c>
      <c r="U29" s="76">
        <f t="shared" ref="U29" si="351">T29</f>
        <v>14.614723943297232</v>
      </c>
      <c r="V29" s="51">
        <f>(((INDEX(Sheet1!$C$5:$BD$192,MATCH($C29,Sheet1!$C$5:$C$192,0),13))*3.4121416)+((INDEX(Sheet1!$C$5:$BD$192,MATCH($C29,Sheet1!$C$5:$C$192,0),25))*99.976))/$AP29</f>
        <v>1.9606127310308865</v>
      </c>
      <c r="W29" s="76">
        <f t="shared" ref="W29" si="352">V29</f>
        <v>1.9606127310308865</v>
      </c>
      <c r="X29" s="51">
        <f>(((INDEX(Sheet1!$C$5:$BD$192,MATCH($C29,Sheet1!$C$5:C$192,0),15))*3.4121416)+((INDEX(Sheet1!$C$5:$BD$192,MATCH($C29,Sheet1!$C$5:C$192,0),27))*99.976))/$AP29</f>
        <v>1.0013807539173687</v>
      </c>
      <c r="Y29" s="76">
        <f t="shared" ref="Y29" si="353">X29</f>
        <v>1.0013807539173687</v>
      </c>
      <c r="Z29" s="51">
        <f>(((INDEX(Sheet1!$C$5:$BD$192,MATCH($C29,Sheet1!$C$5:C$192,0),14))*3.4121416)+((INDEX(Sheet1!$C$5:$BD$192,MATCH($C29,Sheet1!$C$5:C$192,0),26))*99.976))/$AP29</f>
        <v>2.6078452141901323E-2</v>
      </c>
      <c r="AA29" s="76">
        <f t="shared" ref="AA29" si="354">Z29</f>
        <v>2.6078452141901323E-2</v>
      </c>
      <c r="AB29" s="51">
        <f>(((INDEX(Sheet1!$C$5:$BD$192,MATCH($C29,Sheet1!$C$5:C$192,0),16))*3.4121416)+((INDEX(Sheet1!$C$5:$BD$192,MATCH($C29,Sheet1!$C$5:C$192,0),28))*99.976))/$AP29</f>
        <v>1.2813951590854391</v>
      </c>
      <c r="AC29" s="76">
        <f t="shared" ref="AC29" si="355">AB29</f>
        <v>1.2813951590854391</v>
      </c>
      <c r="AD29" s="52">
        <v>0</v>
      </c>
      <c r="AE29" s="76">
        <f t="shared" ref="AE29" si="356">AD29</f>
        <v>0</v>
      </c>
      <c r="AF29" s="52">
        <v>0</v>
      </c>
      <c r="AG29" s="76">
        <f t="shared" ref="AG29" si="357">AF29</f>
        <v>0</v>
      </c>
      <c r="AH29" s="53"/>
      <c r="AI29" s="51"/>
      <c r="AJ29" s="53"/>
      <c r="AK29" s="51"/>
      <c r="AL29" s="51"/>
      <c r="AM29" s="51"/>
      <c r="AN29" s="79"/>
      <c r="AO29" s="87"/>
      <c r="AP29" s="46">
        <f>IF(ISNUMBER(SEARCH("RetlMed",C29)),Sheet3!D$2,IF(ISNUMBER(SEARCH("OffSml",C29)),Sheet3!A$2,IF(ISNUMBER(SEARCH("OffMed",C29)),Sheet3!B$2,IF(ISNUMBER(SEARCH("OffLrg",C29)),Sheet3!C$2,IF(ISNUMBER(SEARCH("RetlStrp",C29)),Sheet3!E$2)))))</f>
        <v>498600</v>
      </c>
      <c r="AQ29" s="14"/>
      <c r="AR29" s="14"/>
      <c r="AS29" s="14"/>
    </row>
    <row r="30" spans="1:45" s="3" customFormat="1" ht="26.25" customHeight="1" x14ac:dyDescent="0.2">
      <c r="A30" s="113"/>
      <c r="B30" s="44" t="str">
        <f t="shared" si="19"/>
        <v>CBECC-Com 2016.2.0</v>
      </c>
      <c r="C30" s="64" t="s">
        <v>124</v>
      </c>
      <c r="D30" s="45">
        <f>INDEX(Sheet1!$C$5:$BD$192,MATCH($C30,Sheet1!$C$5:$C$192,0),54)</f>
        <v>93.923400000000001</v>
      </c>
      <c r="E30" s="76">
        <f t="shared" si="1"/>
        <v>93.923400000000001</v>
      </c>
      <c r="F30" s="6">
        <f>(INDEX(Sheet1!$C$5:$BD$192,MATCH($C30,Sheet1!$C$5:$C$192,0),18))/$AP30</f>
        <v>2.8279181708784598</v>
      </c>
      <c r="G30" s="76">
        <f t="shared" ref="G30" si="358">F30</f>
        <v>2.8279181708784598</v>
      </c>
      <c r="H30" s="6">
        <f>(INDEX(Sheet1!$C$5:$BD$192,MATCH($C30,Sheet1!$C$5:$C$192,0),30))/$AP30</f>
        <v>0.10745186522262334</v>
      </c>
      <c r="I30" s="76">
        <f t="shared" ref="I30" si="359">H30</f>
        <v>0.10745186522262334</v>
      </c>
      <c r="J30" s="6">
        <f t="shared" si="4"/>
        <v>20.421937517927862</v>
      </c>
      <c r="K30" s="76">
        <f t="shared" ref="K30" si="360">J30</f>
        <v>20.421937517927862</v>
      </c>
      <c r="L30" s="6">
        <f>(((INDEX(Sheet1!$C$5:$BD$192,MATCH($C30,Sheet1!$C$5:$C$192,0),11))*3.4121416)+((INDEX(Sheet1!$C$5:$BD$192,MATCH($C30,Sheet1!$C$5:$C$192,0),23))*99.976))/$AP30</f>
        <v>9.4633074816366811</v>
      </c>
      <c r="M30" s="76">
        <f t="shared" ref="M30" si="361">L30</f>
        <v>9.4633074816366811</v>
      </c>
      <c r="N30" s="6">
        <f>(((INDEX(Sheet1!$C$5:$BD$192,MATCH($C30,Sheet1!$C$5:$C$192,0),12))*3.4121416)+((INDEX(Sheet1!$C$5:$BD$192,MATCH($C30,Sheet1!$C$5:$C$192,0),24))*99.976))/$AP30</f>
        <v>0.94921317385960691</v>
      </c>
      <c r="O30" s="76">
        <f t="shared" ref="O30" si="362">N30</f>
        <v>0.94921317385960691</v>
      </c>
      <c r="P30" s="6">
        <f>(((INDEX(Sheet1!$C$5:$BD$192,MATCH($C30,Sheet1!$C$5:$C$192,0),17))*3.4121416)+((INDEX(Sheet1!$C$5:$BD$192,MATCH($C30,Sheet1!$C$5:$C$192,0),29))*99.976))/$AP30</f>
        <v>5.7657938988463702</v>
      </c>
      <c r="Q30" s="76">
        <f t="shared" ref="Q30" si="363">P30</f>
        <v>5.7657938988463702</v>
      </c>
      <c r="R30" s="6">
        <f>(((INDEX(Sheet1!$C$5:$BD$192,MATCH($C30,Sheet1!$C$5:$C$192,0),31))+(INDEX(Sheet1!$C$5:$BD$192,MATCH($C30,Sheet1!$C$5:$C$192,0),32)))*99.976)/$AP30</f>
        <v>0</v>
      </c>
      <c r="S30" s="76">
        <f t="shared" ref="S30" si="364">R30</f>
        <v>0</v>
      </c>
      <c r="T30" s="45">
        <f>(((INDEX(Sheet1!$C$5:$BD$192,MATCH($C30,Sheet1!$C$5:$C$192,0),19))+(INDEX(Sheet1!$C$5:$BD$192,MATCH($C30,Sheet1!$C$5:$C$192,0),20)))*3.4121416)/$AP30</f>
        <v>14.644971969514641</v>
      </c>
      <c r="U30" s="76">
        <f t="shared" ref="U30" si="365">T30</f>
        <v>14.644971969514641</v>
      </c>
      <c r="V30" s="6">
        <f>(((INDEX(Sheet1!$C$5:$BD$192,MATCH($C30,Sheet1!$C$5:$C$192,0),13))*3.4121416)+((INDEX(Sheet1!$C$5:$BD$192,MATCH($C30,Sheet1!$C$5:$C$192,0),25))*99.976))/$AP30</f>
        <v>1.9606127310308865</v>
      </c>
      <c r="W30" s="76">
        <f t="shared" ref="W30" si="366">V30</f>
        <v>1.9606127310308865</v>
      </c>
      <c r="X30" s="6">
        <f>(((INDEX(Sheet1!$C$5:$BD$192,MATCH($C30,Sheet1!$C$5:C$192,0),15))*3.4121416)+((INDEX(Sheet1!$C$5:$BD$192,MATCH($C30,Sheet1!$C$5:C$192,0),27))*99.976))/$AP30</f>
        <v>0.97602579076454066</v>
      </c>
      <c r="Y30" s="76">
        <f t="shared" ref="Y30" si="367">X30</f>
        <v>0.97602579076454066</v>
      </c>
      <c r="Z30" s="6">
        <f>(((INDEX(Sheet1!$C$5:$BD$192,MATCH($C30,Sheet1!$C$5:C$192,0),14))*3.4121416)+((INDEX(Sheet1!$C$5:$BD$192,MATCH($C30,Sheet1!$C$5:C$192,0),26))*99.976))/$AP30</f>
        <v>2.558928270434015E-2</v>
      </c>
      <c r="AA30" s="76">
        <f t="shared" ref="AA30" si="368">Z30</f>
        <v>2.558928270434015E-2</v>
      </c>
      <c r="AB30" s="6">
        <f>(((INDEX(Sheet1!$C$5:$BD$192,MATCH($C30,Sheet1!$C$5:C$192,0),16))*3.4121416)+((INDEX(Sheet1!$C$5:$BD$192,MATCH($C30,Sheet1!$C$5:C$192,0),28))*99.976))/$AP30</f>
        <v>1.2813951590854391</v>
      </c>
      <c r="AC30" s="76">
        <f t="shared" ref="AC30" si="369">AB30</f>
        <v>1.2813951590854391</v>
      </c>
      <c r="AD30" s="9">
        <v>0</v>
      </c>
      <c r="AE30" s="76">
        <f t="shared" ref="AE30" si="370">AD30</f>
        <v>0</v>
      </c>
      <c r="AF30" s="9">
        <v>0</v>
      </c>
      <c r="AG30" s="76">
        <f t="shared" ref="AG30" si="371">AF30</f>
        <v>0</v>
      </c>
      <c r="AH30" s="47">
        <f>IF($D$29=0,"",(D30-D$29)/D$29)</f>
        <v>-3.5449441490809218E-2</v>
      </c>
      <c r="AI30" s="77">
        <f>IF($E$29=0,"",(E30-E$29)/E$29)</f>
        <v>-3.5449441490809218E-2</v>
      </c>
      <c r="AJ30" s="47">
        <f>IF($F$29=0,"",(F30-F$29)/F$29)</f>
        <v>-3.048139005590194E-2</v>
      </c>
      <c r="AK30" s="86">
        <f>IF($G$29=0,"",(G30-G$29)/G$29)</f>
        <v>-3.048139005590194E-2</v>
      </c>
      <c r="AL30" s="45" t="str">
        <f t="shared" si="77"/>
        <v>No</v>
      </c>
      <c r="AM30" s="45" t="str">
        <f t="shared" si="18"/>
        <v>No</v>
      </c>
      <c r="AN30" s="78" t="str">
        <f>IF((AL30=AM30),(IF(AND(AI30&gt;(-0.5%*D$29),AI30&lt;(0.5%*D$29),AE30&lt;=150,AG30&lt;=150,(COUNTBLANK(D30:AK30)=0)),"Pass","Fail")),IF(COUNTA(D30:AK30)=0,"","Fail"))</f>
        <v>Pass</v>
      </c>
      <c r="AO30" s="87"/>
      <c r="AP30" s="46">
        <f>IF(ISNUMBER(SEARCH("RetlMed",C30)),Sheet3!D$2,IF(ISNUMBER(SEARCH("OffSml",C30)),Sheet3!A$2,IF(ISNUMBER(SEARCH("OffMed",C30)),Sheet3!B$2,IF(ISNUMBER(SEARCH("OffLrg",C30)),Sheet3!C$2,IF(ISNUMBER(SEARCH("RetlStrp",C30)),Sheet3!E$2)))))</f>
        <v>498600</v>
      </c>
      <c r="AQ30" s="14"/>
      <c r="AR30" s="14"/>
      <c r="AS30" s="14"/>
    </row>
    <row r="31" spans="1:45" s="3" customFormat="1" ht="26.25" hidden="1" customHeight="1" x14ac:dyDescent="0.2">
      <c r="A31" s="113" t="s">
        <v>293</v>
      </c>
      <c r="B31" s="44" t="str">
        <f t="shared" si="19"/>
        <v>CBECC-Com 2016.2.0</v>
      </c>
      <c r="C31" s="64" t="s">
        <v>125</v>
      </c>
      <c r="D31" s="45">
        <f>INDEX(Sheet1!$C$5:$BD$192,MATCH($C31,Sheet1!$C$5:$C$192,0),54)</f>
        <v>96.071399999999997</v>
      </c>
      <c r="E31" s="76">
        <f t="shared" si="1"/>
        <v>96.071399999999997</v>
      </c>
      <c r="F31" s="6">
        <f>(INDEX(Sheet1!$C$5:$BD$192,MATCH($C31,Sheet1!$C$5:$C$192,0),18))/$AP31</f>
        <v>2.8880866425992782</v>
      </c>
      <c r="G31" s="76">
        <f t="shared" ref="G31" si="372">F31</f>
        <v>2.8880866425992782</v>
      </c>
      <c r="H31" s="6">
        <f>(INDEX(Sheet1!$C$5:$BD$192,MATCH($C31,Sheet1!$C$5:$C$192,0),30))/$AP31</f>
        <v>0.10745026073004411</v>
      </c>
      <c r="I31" s="76">
        <f t="shared" ref="I31" si="373">H31</f>
        <v>0.10745026073004411</v>
      </c>
      <c r="J31" s="6">
        <f t="shared" si="4"/>
        <v>20.622659279219537</v>
      </c>
      <c r="K31" s="76">
        <f t="shared" ref="K31" si="374">J31</f>
        <v>20.622659279219537</v>
      </c>
      <c r="L31" s="6">
        <f>(((INDEX(Sheet1!$C$5:$BD$192,MATCH($C31,Sheet1!$C$5:$C$192,0),11))*3.4121416)+((INDEX(Sheet1!$C$5:$BD$192,MATCH($C31,Sheet1!$C$5:$C$192,0),23))*99.976))/$AP31</f>
        <v>9.4631470366693584</v>
      </c>
      <c r="M31" s="76">
        <f t="shared" ref="M31" si="375">L31</f>
        <v>9.4631470366693584</v>
      </c>
      <c r="N31" s="6">
        <f>(((INDEX(Sheet1!$C$5:$BD$192,MATCH($C31,Sheet1!$C$5:$C$192,0),12))*3.4121416)+((INDEX(Sheet1!$C$5:$BD$192,MATCH($C31,Sheet1!$C$5:$C$192,0),24))*99.976))/$AP31</f>
        <v>1.1227287179189731</v>
      </c>
      <c r="O31" s="76">
        <f t="shared" ref="O31" si="376">N31</f>
        <v>1.1227287179189731</v>
      </c>
      <c r="P31" s="6">
        <f>(((INDEX(Sheet1!$C$5:$BD$192,MATCH($C31,Sheet1!$C$5:$C$192,0),17))*3.4121416)+((INDEX(Sheet1!$C$5:$BD$192,MATCH($C31,Sheet1!$C$5:$C$192,0),29))*99.976))/$AP31</f>
        <v>5.7657938988463702</v>
      </c>
      <c r="Q31" s="76">
        <f t="shared" ref="Q31" si="377">P31</f>
        <v>5.7657938988463702</v>
      </c>
      <c r="R31" s="6">
        <f>(((INDEX(Sheet1!$C$5:$BD$192,MATCH($C31,Sheet1!$C$5:$C$192,0),31))+(INDEX(Sheet1!$C$5:$BD$192,MATCH($C31,Sheet1!$C$5:$C$192,0),32)))*99.976)/$AP31</f>
        <v>0</v>
      </c>
      <c r="S31" s="76">
        <f t="shared" ref="S31" si="378">R31</f>
        <v>0</v>
      </c>
      <c r="T31" s="45">
        <f>(((INDEX(Sheet1!$C$5:$BD$192,MATCH($C31,Sheet1!$C$5:$C$192,0),19))+(INDEX(Sheet1!$C$5:$BD$192,MATCH($C31,Sheet1!$C$5:$C$192,0),20)))*3.4121416)/$AP31</f>
        <v>14.644971969514641</v>
      </c>
      <c r="U31" s="76">
        <f t="shared" ref="U31" si="379">T31</f>
        <v>14.644971969514641</v>
      </c>
      <c r="V31" s="6">
        <f>(((INDEX(Sheet1!$C$5:$BD$192,MATCH($C31,Sheet1!$C$5:$C$192,0),13))*3.4121416)+((INDEX(Sheet1!$C$5:$BD$192,MATCH($C31,Sheet1!$C$5:$C$192,0),25))*99.976))/$AP31</f>
        <v>1.9605374531375852</v>
      </c>
      <c r="W31" s="76">
        <f t="shared" ref="W31" si="380">V31</f>
        <v>1.9605374531375852</v>
      </c>
      <c r="X31" s="6">
        <f>(((INDEX(Sheet1!$C$5:$BD$192,MATCH($C31,Sheet1!$C$5:C$192,0),15))*3.4121416)+((INDEX(Sheet1!$C$5:$BD$192,MATCH($C31,Sheet1!$C$5:C$192,0),27))*99.976))/$AP31</f>
        <v>1.0038307071720818</v>
      </c>
      <c r="Y31" s="76">
        <f t="shared" ref="Y31" si="381">X31</f>
        <v>1.0038307071720818</v>
      </c>
      <c r="Z31" s="6">
        <f>(((INDEX(Sheet1!$C$5:$BD$192,MATCH($C31,Sheet1!$C$5:C$192,0),14))*3.4121416)+((INDEX(Sheet1!$C$5:$BD$192,MATCH($C31,Sheet1!$C$5:C$192,0),26))*99.976))/$AP31</f>
        <v>2.5226306389731244E-2</v>
      </c>
      <c r="AA31" s="76">
        <f t="shared" ref="AA31" si="382">Z31</f>
        <v>2.5226306389731244E-2</v>
      </c>
      <c r="AB31" s="6">
        <f>(((INDEX(Sheet1!$C$5:$BD$192,MATCH($C31,Sheet1!$C$5:C$192,0),16))*3.4121416)+((INDEX(Sheet1!$C$5:$BD$192,MATCH($C31,Sheet1!$C$5:C$192,0),28))*99.976))/$AP31</f>
        <v>1.2813951590854391</v>
      </c>
      <c r="AC31" s="76">
        <f t="shared" ref="AC31" si="383">AB31</f>
        <v>1.2813951590854391</v>
      </c>
      <c r="AD31" s="9">
        <v>0</v>
      </c>
      <c r="AE31" s="76">
        <f t="shared" ref="AE31" si="384">AD31</f>
        <v>0</v>
      </c>
      <c r="AF31" s="9">
        <v>0</v>
      </c>
      <c r="AG31" s="76">
        <f t="shared" ref="AG31" si="385">AF31</f>
        <v>0</v>
      </c>
      <c r="AH31" s="47">
        <f>IF($D$29=0,"",(D31-D$29)/D$29)</f>
        <v>-1.3390459387544879E-2</v>
      </c>
      <c r="AI31" s="77">
        <f>IF($E$29=0,"",(E31-E$29)/E$29)</f>
        <v>-1.3390459387544879E-2</v>
      </c>
      <c r="AJ31" s="47">
        <f>IF($F$29=0,"",(F31-F$29)/F$29)</f>
        <v>-9.8533345251764111E-3</v>
      </c>
      <c r="AK31" s="86">
        <f>IF($G$29=0,"",(G31-G$29)/G$29)</f>
        <v>-9.8533345251764111E-3</v>
      </c>
      <c r="AL31" s="45" t="str">
        <f t="shared" ref="AL31" si="386">IF(AND(AH31&gt;0,AI31&gt;0), "Yes", "No")</f>
        <v>No</v>
      </c>
      <c r="AM31" s="45" t="str">
        <f t="shared" ref="AM31" si="387">IF(AND(AH31&lt;0,AI31&lt;0), "No", "Yes")</f>
        <v>No</v>
      </c>
      <c r="AN31" s="78" t="str">
        <f>IF((AL31=AM31),(IF(AND(AI31&gt;(-0.5%*D$29),AI31&lt;(0.5%*D$29),AE31&lt;=150,AG31&lt;=150,(COUNTBLANK(D31:AK31)=0)),"Pass","Fail")),IF(COUNTA(D31:AK31)=0,"","Fail"))</f>
        <v>Pass</v>
      </c>
      <c r="AO31" s="87"/>
      <c r="AP31" s="46">
        <f>IF(ISNUMBER(SEARCH("RetlMed",C31)),Sheet3!D$2,IF(ISNUMBER(SEARCH("OffSml",C31)),Sheet3!A$2,IF(ISNUMBER(SEARCH("OffMed",C31)),Sheet3!B$2,IF(ISNUMBER(SEARCH("OffLrg",C31)),Sheet3!C$2,IF(ISNUMBER(SEARCH("RetlStrp",C31)),Sheet3!E$2)))))</f>
        <v>498600</v>
      </c>
      <c r="AQ31" s="14"/>
      <c r="AR31" s="14"/>
      <c r="AS31" s="14"/>
    </row>
    <row r="32" spans="1:45" s="3" customFormat="1" ht="26.25" customHeight="1" x14ac:dyDescent="0.2">
      <c r="A32" s="113"/>
      <c r="B32" s="44" t="str">
        <f t="shared" si="19"/>
        <v>CBECC-Com 2016.2.0</v>
      </c>
      <c r="C32" s="63" t="s">
        <v>126</v>
      </c>
      <c r="D32" s="51">
        <f>INDEX(Sheet1!$C$5:$BD$192,MATCH($C32,Sheet1!$C$5:$C$192,0),54)</f>
        <v>99.799499999999995</v>
      </c>
      <c r="E32" s="76">
        <f t="shared" si="1"/>
        <v>99.799499999999995</v>
      </c>
      <c r="F32" s="51">
        <f>(INDEX(Sheet1!$C$5:$BD$192,MATCH($C32,Sheet1!$C$5:$C$192,0),18))/$AP32</f>
        <v>3.3894905736060972</v>
      </c>
      <c r="G32" s="76">
        <f t="shared" ref="G32" si="388">F32</f>
        <v>3.3894905736060972</v>
      </c>
      <c r="H32" s="51">
        <f>(INDEX(Sheet1!$C$5:$BD$192,MATCH($C32,Sheet1!$C$5:$C$192,0),30))/$AP32</f>
        <v>4.3083834737264334E-2</v>
      </c>
      <c r="I32" s="76">
        <f t="shared" ref="I32" si="389">H32</f>
        <v>4.3083834737264334E-2</v>
      </c>
      <c r="J32" s="51">
        <f t="shared" si="4"/>
        <v>15.885086508742706</v>
      </c>
      <c r="K32" s="76">
        <f t="shared" ref="K32" si="390">J32</f>
        <v>15.885086508742706</v>
      </c>
      <c r="L32" s="51">
        <f>(((INDEX(Sheet1!$C$5:$BD$192,MATCH($C32,Sheet1!$C$5:$C$192,0),11))*3.4121416)+((INDEX(Sheet1!$C$5:$BD$192,MATCH($C32,Sheet1!$C$5:$C$192,0),23))*99.976))/$AP32</f>
        <v>3.2143625505937585</v>
      </c>
      <c r="M32" s="76">
        <f t="shared" ref="M32" si="391">L32</f>
        <v>3.2143625505937585</v>
      </c>
      <c r="N32" s="51">
        <f>(((INDEX(Sheet1!$C$5:$BD$192,MATCH($C32,Sheet1!$C$5:$C$192,0),12))*3.4121416)+((INDEX(Sheet1!$C$5:$BD$192,MATCH($C32,Sheet1!$C$5:$C$192,0),24))*99.976))/$AP32</f>
        <v>2.4849848488776574</v>
      </c>
      <c r="O32" s="76">
        <f t="shared" ref="O32" si="392">N32</f>
        <v>2.4849848488776574</v>
      </c>
      <c r="P32" s="51">
        <f>(((INDEX(Sheet1!$C$5:$BD$192,MATCH($C32,Sheet1!$C$5:$C$192,0),17))*3.4121416)+((INDEX(Sheet1!$C$5:$BD$192,MATCH($C32,Sheet1!$C$5:$C$192,0),29))*99.976))/$AP32</f>
        <v>5.7657938988463702</v>
      </c>
      <c r="Q32" s="76">
        <f t="shared" ref="Q32" si="393">P32</f>
        <v>5.7657938988463702</v>
      </c>
      <c r="R32" s="51">
        <f>(((INDEX(Sheet1!$C$5:$BD$192,MATCH($C32,Sheet1!$C$5:$C$192,0),31))+(INDEX(Sheet1!$C$5:$BD$192,MATCH($C32,Sheet1!$C$5:$C$192,0),32)))*99.976)/$AP32</f>
        <v>0</v>
      </c>
      <c r="S32" s="76">
        <f t="shared" ref="S32" si="394">R32</f>
        <v>0</v>
      </c>
      <c r="T32" s="51">
        <f>(((INDEX(Sheet1!$C$5:$BD$192,MATCH($C32,Sheet1!$C$5:$C$192,0),19))+(INDEX(Sheet1!$C$5:$BD$192,MATCH($C32,Sheet1!$C$5:$C$192,0),20)))*3.4121416)/$AP32</f>
        <v>14.644971969514641</v>
      </c>
      <c r="U32" s="76">
        <f t="shared" ref="U32" si="395">T32</f>
        <v>14.644971969514641</v>
      </c>
      <c r="V32" s="51">
        <f>(((INDEX(Sheet1!$C$5:$BD$192,MATCH($C32,Sheet1!$C$5:$C$192,0),13))*3.4121416)+((INDEX(Sheet1!$C$5:$BD$192,MATCH($C32,Sheet1!$C$5:$C$192,0),25))*99.976))/$AP32</f>
        <v>1.7390288303762536</v>
      </c>
      <c r="W32" s="76">
        <f t="shared" ref="W32" si="396">V32</f>
        <v>1.7390288303762536</v>
      </c>
      <c r="X32" s="51">
        <f>(((INDEX(Sheet1!$C$5:$BD$192,MATCH($C32,Sheet1!$C$5:C$192,0),15))*3.4121416)+((INDEX(Sheet1!$C$5:$BD$192,MATCH($C32,Sheet1!$C$5:C$192,0),27))*99.976))/$AP32</f>
        <v>1.5714807702222224</v>
      </c>
      <c r="Y32" s="76">
        <f t="shared" ref="Y32" si="397">X32</f>
        <v>1.5714807702222224</v>
      </c>
      <c r="Z32" s="51">
        <f>(((INDEX(Sheet1!$C$5:$BD$192,MATCH($C32,Sheet1!$C$5:C$192,0),14))*3.4121416)+((INDEX(Sheet1!$C$5:$BD$192,MATCH($C32,Sheet1!$C$5:C$192,0),26))*99.976))/$AP32</f>
        <v>1.5735064298965103E-2</v>
      </c>
      <c r="AA32" s="76">
        <f t="shared" ref="AA32" si="398">Z32</f>
        <v>1.5735064298965103E-2</v>
      </c>
      <c r="AB32" s="51">
        <f>(((INDEX(Sheet1!$C$5:$BD$192,MATCH($C32,Sheet1!$C$5:C$192,0),16))*3.4121416)+((INDEX(Sheet1!$C$5:$BD$192,MATCH($C32,Sheet1!$C$5:C$192,0),28))*99.976))/$AP32</f>
        <v>1.0937005455274769</v>
      </c>
      <c r="AC32" s="76">
        <f t="shared" ref="AC32" si="399">AB32</f>
        <v>1.0937005455274769</v>
      </c>
      <c r="AD32" s="52">
        <v>0</v>
      </c>
      <c r="AE32" s="76">
        <f t="shared" ref="AE32" si="400">AD32</f>
        <v>0</v>
      </c>
      <c r="AF32" s="52">
        <v>0</v>
      </c>
      <c r="AG32" s="76">
        <f t="shared" ref="AG32" si="401">AF32</f>
        <v>0</v>
      </c>
      <c r="AH32" s="53"/>
      <c r="AI32" s="51"/>
      <c r="AJ32" s="53"/>
      <c r="AK32" s="51"/>
      <c r="AL32" s="51"/>
      <c r="AM32" s="51"/>
      <c r="AN32" s="79"/>
      <c r="AO32" s="87"/>
      <c r="AP32" s="46">
        <f>IF(ISNUMBER(SEARCH("RetlMed",C32)),Sheet3!D$2,IF(ISNUMBER(SEARCH("OffSml",C32)),Sheet3!A$2,IF(ISNUMBER(SEARCH("OffMed",C32)),Sheet3!B$2,IF(ISNUMBER(SEARCH("OffLrg",C32)),Sheet3!C$2,IF(ISNUMBER(SEARCH("RetlStrp",C32)),Sheet3!E$2)))))</f>
        <v>498600</v>
      </c>
      <c r="AQ32" s="14"/>
      <c r="AR32" s="14"/>
      <c r="AS32" s="14"/>
    </row>
    <row r="33" spans="1:45" s="3" customFormat="1" ht="26.25" hidden="1" customHeight="1" x14ac:dyDescent="0.2">
      <c r="A33" s="113" t="s">
        <v>293</v>
      </c>
      <c r="B33" s="44" t="str">
        <f t="shared" si="19"/>
        <v>CBECC-Com 2016.2.0</v>
      </c>
      <c r="C33" s="64" t="s">
        <v>127</v>
      </c>
      <c r="D33" s="45">
        <f>INDEX(Sheet1!$C$5:$BD$192,MATCH($C33,Sheet1!$C$5:$C$192,0),54)</f>
        <v>93.876999999999995</v>
      </c>
      <c r="E33" s="76">
        <f t="shared" si="1"/>
        <v>93.876999999999995</v>
      </c>
      <c r="F33" s="6">
        <f>(INDEX(Sheet1!$C$5:$BD$192,MATCH($C33,Sheet1!$C$5:$C$192,0),18))/$AP33</f>
        <v>3.2290413156839151</v>
      </c>
      <c r="G33" s="76">
        <f t="shared" ref="G33" si="402">F33</f>
        <v>3.2290413156839151</v>
      </c>
      <c r="H33" s="6">
        <f>(INDEX(Sheet1!$C$5:$BD$192,MATCH($C33,Sheet1!$C$5:$C$192,0),30))/$AP33</f>
        <v>4.3083834737264334E-2</v>
      </c>
      <c r="I33" s="76">
        <f t="shared" ref="I33" si="403">H33</f>
        <v>4.3083834737264334E-2</v>
      </c>
      <c r="J33" s="6">
        <f t="shared" si="4"/>
        <v>15.327476053018806</v>
      </c>
      <c r="K33" s="76">
        <f t="shared" ref="K33" si="404">J33</f>
        <v>15.327476053018806</v>
      </c>
      <c r="L33" s="6">
        <f>(((INDEX(Sheet1!$C$5:$BD$192,MATCH($C33,Sheet1!$C$5:$C$192,0),11))*3.4121416)+((INDEX(Sheet1!$C$5:$BD$192,MATCH($C33,Sheet1!$C$5:$C$192,0),23))*99.976))/$AP33</f>
        <v>3.2143625505937585</v>
      </c>
      <c r="M33" s="76">
        <f t="shared" ref="M33" si="405">L33</f>
        <v>3.2143625505937585</v>
      </c>
      <c r="N33" s="6">
        <f>(((INDEX(Sheet1!$C$5:$BD$192,MATCH($C33,Sheet1!$C$5:$C$192,0),12))*3.4121416)+((INDEX(Sheet1!$C$5:$BD$192,MATCH($C33,Sheet1!$C$5:$C$192,0),24))*99.976))/$AP33</f>
        <v>1.9712269139863619</v>
      </c>
      <c r="O33" s="76">
        <f t="shared" ref="O33" si="406">N33</f>
        <v>1.9712269139863619</v>
      </c>
      <c r="P33" s="6">
        <f>(((INDEX(Sheet1!$C$5:$BD$192,MATCH($C33,Sheet1!$C$5:$C$192,0),17))*3.4121416)+((INDEX(Sheet1!$C$5:$BD$192,MATCH($C33,Sheet1!$C$5:$C$192,0),29))*99.976))/$AP33</f>
        <v>5.7657938988463702</v>
      </c>
      <c r="Q33" s="76">
        <f t="shared" ref="Q33" si="407">P33</f>
        <v>5.7657938988463702</v>
      </c>
      <c r="R33" s="6">
        <f>(((INDEX(Sheet1!$C$5:$BD$192,MATCH($C33,Sheet1!$C$5:$C$192,0),31))+(INDEX(Sheet1!$C$5:$BD$192,MATCH($C33,Sheet1!$C$5:$C$192,0),32)))*99.976)/$AP33</f>
        <v>0</v>
      </c>
      <c r="S33" s="76">
        <f t="shared" ref="S33" si="408">R33</f>
        <v>0</v>
      </c>
      <c r="T33" s="45">
        <f>(((INDEX(Sheet1!$C$5:$BD$192,MATCH($C33,Sheet1!$C$5:$C$192,0),19))+(INDEX(Sheet1!$C$5:$BD$192,MATCH($C33,Sheet1!$C$5:$C$192,0),20)))*3.4121416)/$AP33</f>
        <v>14.644971969514641</v>
      </c>
      <c r="U33" s="76">
        <f t="shared" ref="U33" si="409">T33</f>
        <v>14.644971969514641</v>
      </c>
      <c r="V33" s="6">
        <f>(((INDEX(Sheet1!$C$5:$BD$192,MATCH($C33,Sheet1!$C$5:$C$192,0),13))*3.4121416)+((INDEX(Sheet1!$C$5:$BD$192,MATCH($C33,Sheet1!$C$5:$C$192,0),25))*99.976))/$AP33</f>
        <v>1.7390288303762536</v>
      </c>
      <c r="W33" s="76">
        <f t="shared" ref="W33" si="410">V33</f>
        <v>1.7390288303762536</v>
      </c>
      <c r="X33" s="6">
        <f>(((INDEX(Sheet1!$C$5:$BD$192,MATCH($C33,Sheet1!$C$5:C$192,0),15))*3.4121416)+((INDEX(Sheet1!$C$5:$BD$192,MATCH($C33,Sheet1!$C$5:C$192,0),27))*99.976))/$AP33</f>
        <v>1.5279496175595666</v>
      </c>
      <c r="Y33" s="76">
        <f t="shared" ref="Y33" si="411">X33</f>
        <v>1.5279496175595666</v>
      </c>
      <c r="Z33" s="6">
        <f>(((INDEX(Sheet1!$C$5:$BD$192,MATCH($C33,Sheet1!$C$5:C$192,0),14))*3.4121416)+((INDEX(Sheet1!$C$5:$BD$192,MATCH($C33,Sheet1!$C$5:C$192,0),26))*99.976))/$AP33</f>
        <v>1.5413696129017249E-2</v>
      </c>
      <c r="AA33" s="76">
        <f t="shared" ref="AA33" si="412">Z33</f>
        <v>1.5413696129017249E-2</v>
      </c>
      <c r="AB33" s="6">
        <f>(((INDEX(Sheet1!$C$5:$BD$192,MATCH($C33,Sheet1!$C$5:C$192,0),16))*3.4121416)+((INDEX(Sheet1!$C$5:$BD$192,MATCH($C33,Sheet1!$C$5:C$192,0),28))*99.976))/$AP33</f>
        <v>1.0937005455274769</v>
      </c>
      <c r="AC33" s="76">
        <f t="shared" ref="AC33" si="413">AB33</f>
        <v>1.0937005455274769</v>
      </c>
      <c r="AD33" s="9">
        <v>0</v>
      </c>
      <c r="AE33" s="76">
        <f t="shared" ref="AE33" si="414">AD33</f>
        <v>0</v>
      </c>
      <c r="AF33" s="9">
        <v>0</v>
      </c>
      <c r="AG33" s="76">
        <f t="shared" ref="AG33" si="415">AF33</f>
        <v>0</v>
      </c>
      <c r="AH33" s="47">
        <f>IF($D$32=0,"",(D33-D$32)/D$32)</f>
        <v>-5.9343984689302048E-2</v>
      </c>
      <c r="AI33" s="77">
        <f>IF($E$32=0,"",(E33-E$32)/E$32)</f>
        <v>-5.9343984689302048E-2</v>
      </c>
      <c r="AJ33" s="48">
        <f>IF($F$32=0,"",(F33-F$32)/F$32)</f>
        <v>-4.7337278106508875E-2</v>
      </c>
      <c r="AK33" s="86">
        <f>IF($G$32=0,"",(G33-G$32)/G$32)</f>
        <v>-4.7337278106508875E-2</v>
      </c>
      <c r="AL33" s="45" t="str">
        <f t="shared" si="77"/>
        <v>No</v>
      </c>
      <c r="AM33" s="45" t="str">
        <f t="shared" si="18"/>
        <v>No</v>
      </c>
      <c r="AN33" s="78" t="str">
        <f>IF((AL33=AM33),(IF(AND(AI33&gt;(-0.5%*D$32),AI33&lt;(0.5%*D$32),AE33&lt;=150,AG33&lt;=150,(COUNTBLANK(D33:AK33)=0)),"Pass","Fail")),IF(COUNTA(D33:AK33)=0,"","Fail"))</f>
        <v>Pass</v>
      </c>
      <c r="AO33" s="87"/>
      <c r="AP33" s="46">
        <f>IF(ISNUMBER(SEARCH("RetlMed",C33)),Sheet3!D$2,IF(ISNUMBER(SEARCH("OffSml",C33)),Sheet3!A$2,IF(ISNUMBER(SEARCH("OffMed",C33)),Sheet3!B$2,IF(ISNUMBER(SEARCH("OffLrg",C33)),Sheet3!C$2,IF(ISNUMBER(SEARCH("RetlStrp",C33)),Sheet3!E$2)))))</f>
        <v>498600</v>
      </c>
      <c r="AQ33" s="14"/>
      <c r="AR33" s="14"/>
      <c r="AS33" s="14"/>
    </row>
    <row r="34" spans="1:45" s="3" customFormat="1" ht="26.25" customHeight="1" x14ac:dyDescent="0.2">
      <c r="A34" s="113"/>
      <c r="B34" s="44" t="str">
        <f t="shared" si="19"/>
        <v>CBECC-Com 2016.2.0</v>
      </c>
      <c r="C34" s="64" t="s">
        <v>128</v>
      </c>
      <c r="D34" s="45">
        <f>INDEX(Sheet1!$C$5:$BD$192,MATCH($C34,Sheet1!$C$5:$C$192,0),54)</f>
        <v>95.529200000000003</v>
      </c>
      <c r="E34" s="76">
        <f t="shared" si="1"/>
        <v>95.529200000000003</v>
      </c>
      <c r="F34" s="6">
        <f>(INDEX(Sheet1!$C$5:$BD$192,MATCH($C34,Sheet1!$C$5:$C$192,0),18))/$AP34</f>
        <v>3.2892097874047335</v>
      </c>
      <c r="G34" s="76">
        <f t="shared" ref="G34" si="416">F34</f>
        <v>3.2892097874047335</v>
      </c>
      <c r="H34" s="6">
        <f>(INDEX(Sheet1!$C$5:$BD$192,MATCH($C34,Sheet1!$C$5:$C$192,0),30))/$AP34</f>
        <v>4.3089651022864016E-2</v>
      </c>
      <c r="I34" s="76">
        <f t="shared" ref="I34" si="417">H34</f>
        <v>4.3089651022864016E-2</v>
      </c>
      <c r="J34" s="6">
        <f t="shared" si="4"/>
        <v>15.551469798958497</v>
      </c>
      <c r="K34" s="76">
        <f t="shared" ref="K34" si="418">J34</f>
        <v>15.551469798958497</v>
      </c>
      <c r="L34" s="6">
        <f>(((INDEX(Sheet1!$C$5:$BD$192,MATCH($C34,Sheet1!$C$5:$C$192,0),11))*3.4121416)+((INDEX(Sheet1!$C$5:$BD$192,MATCH($C34,Sheet1!$C$5:$C$192,0),23))*99.976))/$AP34</f>
        <v>3.2149441695883239</v>
      </c>
      <c r="M34" s="76">
        <f t="shared" ref="M34" si="419">L34</f>
        <v>3.2149441695883239</v>
      </c>
      <c r="N34" s="6">
        <f>(((INDEX(Sheet1!$C$5:$BD$192,MATCH($C34,Sheet1!$C$5:$C$192,0),12))*3.4121416)+((INDEX(Sheet1!$C$5:$BD$192,MATCH($C34,Sheet1!$C$5:$C$192,0),24))*99.976))/$AP34</f>
        <v>2.1495123391030884</v>
      </c>
      <c r="O34" s="76">
        <f t="shared" ref="O34" si="420">N34</f>
        <v>2.1495123391030884</v>
      </c>
      <c r="P34" s="6">
        <f>(((INDEX(Sheet1!$C$5:$BD$192,MATCH($C34,Sheet1!$C$5:$C$192,0),17))*3.4121416)+((INDEX(Sheet1!$C$5:$BD$192,MATCH($C34,Sheet1!$C$5:$C$192,0),29))*99.976))/$AP34</f>
        <v>5.7657938988463702</v>
      </c>
      <c r="Q34" s="76">
        <f t="shared" ref="Q34" si="421">P34</f>
        <v>5.7657938988463702</v>
      </c>
      <c r="R34" s="6">
        <f>(((INDEX(Sheet1!$C$5:$BD$192,MATCH($C34,Sheet1!$C$5:$C$192,0),31))+(INDEX(Sheet1!$C$5:$BD$192,MATCH($C34,Sheet1!$C$5:$C$192,0),32)))*99.976)/$AP34</f>
        <v>0</v>
      </c>
      <c r="S34" s="76">
        <f t="shared" ref="S34" si="422">R34</f>
        <v>0</v>
      </c>
      <c r="T34" s="45">
        <f>(((INDEX(Sheet1!$C$5:$BD$192,MATCH($C34,Sheet1!$C$5:$C$192,0),19))+(INDEX(Sheet1!$C$5:$BD$192,MATCH($C34,Sheet1!$C$5:$C$192,0),20)))*3.4121416)/$AP34</f>
        <v>14.644971969514641</v>
      </c>
      <c r="U34" s="76">
        <f t="shared" ref="U34" si="423">T34</f>
        <v>14.644971969514641</v>
      </c>
      <c r="V34" s="6">
        <f>(((INDEX(Sheet1!$C$5:$BD$192,MATCH($C34,Sheet1!$C$5:$C$192,0),13))*3.4121416)+((INDEX(Sheet1!$C$5:$BD$192,MATCH($C34,Sheet1!$C$5:$C$192,0),25))*99.976))/$AP34</f>
        <v>1.7384745113437625</v>
      </c>
      <c r="W34" s="76">
        <f t="shared" ref="W34" si="424">V34</f>
        <v>1.7384745113437625</v>
      </c>
      <c r="X34" s="6">
        <f>(((INDEX(Sheet1!$C$5:$BD$192,MATCH($C34,Sheet1!$C$5:C$192,0),15))*3.4121416)+((INDEX(Sheet1!$C$5:$BD$192,MATCH($C34,Sheet1!$C$5:C$192,0),27))*99.976))/$AP34</f>
        <v>1.575408907563578</v>
      </c>
      <c r="Y34" s="76">
        <f t="shared" ref="Y34" si="425">X34</f>
        <v>1.575408907563578</v>
      </c>
      <c r="Z34" s="6">
        <f>(((INDEX(Sheet1!$C$5:$BD$192,MATCH($C34,Sheet1!$C$5:C$192,0),14))*3.4121416)+((INDEX(Sheet1!$C$5:$BD$192,MATCH($C34,Sheet1!$C$5:C$192,0),26))*99.976))/$AP34</f>
        <v>1.3635426985896509E-2</v>
      </c>
      <c r="AA34" s="76">
        <f t="shared" ref="AA34" si="426">Z34</f>
        <v>1.3635426985896509E-2</v>
      </c>
      <c r="AB34" s="6">
        <f>(((INDEX(Sheet1!$C$5:$BD$192,MATCH($C34,Sheet1!$C$5:C$192,0),16))*3.4121416)+((INDEX(Sheet1!$C$5:$BD$192,MATCH($C34,Sheet1!$C$5:C$192,0),28))*99.976))/$AP34</f>
        <v>1.0937005455274769</v>
      </c>
      <c r="AC34" s="76">
        <f t="shared" ref="AC34" si="427">AB34</f>
        <v>1.0937005455274769</v>
      </c>
      <c r="AD34" s="9">
        <v>0</v>
      </c>
      <c r="AE34" s="76">
        <f t="shared" ref="AE34" si="428">AD34</f>
        <v>0</v>
      </c>
      <c r="AF34" s="9">
        <v>0</v>
      </c>
      <c r="AG34" s="76">
        <f t="shared" ref="AG34" si="429">AF34</f>
        <v>0</v>
      </c>
      <c r="AH34" s="47">
        <f>IF($D$32=0,"",(D34-D$32)/D$32)</f>
        <v>-4.278879152701158E-2</v>
      </c>
      <c r="AI34" s="77">
        <f>IF($E$32=0,"",(E34-E$32)/E$32)</f>
        <v>-4.278879152701158E-2</v>
      </c>
      <c r="AJ34" s="48">
        <f>IF($F$32=0,"",(F34-F$32)/F$32)</f>
        <v>-2.9585798816568015E-2</v>
      </c>
      <c r="AK34" s="86">
        <f>IF($G$32=0,"",(G34-G$32)/G$32)</f>
        <v>-2.9585798816568015E-2</v>
      </c>
      <c r="AL34" s="45" t="str">
        <f t="shared" ref="AL34" si="430">IF(AND(AH34&gt;0,AI34&gt;0), "Yes", "No")</f>
        <v>No</v>
      </c>
      <c r="AM34" s="45" t="str">
        <f t="shared" ref="AM34" si="431">IF(AND(AH34&lt;0,AI34&lt;0), "No", "Yes")</f>
        <v>No</v>
      </c>
      <c r="AN34" s="78" t="str">
        <f>IF((AL34=AM34),(IF(AND(AI34&gt;(-0.5%*D$32),AI34&lt;(0.5%*D$32),AE34&lt;=150,AG34&lt;=150,(COUNTBLANK(D34:AK34)=0)),"Pass","Fail")),IF(COUNTA(D34:AK34)=0,"","Fail"))</f>
        <v>Pass</v>
      </c>
      <c r="AO34" s="87"/>
      <c r="AP34" s="46">
        <f>IF(ISNUMBER(SEARCH("RetlMed",C34)),Sheet3!D$2,IF(ISNUMBER(SEARCH("OffSml",C34)),Sheet3!A$2,IF(ISNUMBER(SEARCH("OffMed",C34)),Sheet3!B$2,IF(ISNUMBER(SEARCH("OffLrg",C34)),Sheet3!C$2,IF(ISNUMBER(SEARCH("RetlStrp",C34)),Sheet3!E$2)))))</f>
        <v>498600</v>
      </c>
      <c r="AQ34" s="14"/>
      <c r="AR34" s="14"/>
      <c r="AS34" s="14"/>
    </row>
    <row r="35" spans="1:45" s="3" customFormat="1" ht="26.25" customHeight="1" x14ac:dyDescent="0.2">
      <c r="A35" s="113"/>
      <c r="B35" s="44" t="str">
        <f t="shared" si="19"/>
        <v>CBECC-Com 2016.2.0</v>
      </c>
      <c r="C35" s="63" t="s">
        <v>129</v>
      </c>
      <c r="D35" s="51">
        <f>INDEX(Sheet1!$C$5:$BD$192,MATCH($C35,Sheet1!$C$5:$C$192,0),54)</f>
        <v>353.15300000000002</v>
      </c>
      <c r="E35" s="76">
        <f t="shared" si="1"/>
        <v>353.15300000000002</v>
      </c>
      <c r="F35" s="51">
        <f>(INDEX(Sheet1!$C$5:$BD$192,MATCH($C35,Sheet1!$C$5:$C$192,0),18))/$AP35</f>
        <v>12.659866666666666</v>
      </c>
      <c r="G35" s="76">
        <f t="shared" ref="G35" si="432">F35</f>
        <v>12.659866666666666</v>
      </c>
      <c r="H35" s="51">
        <f>(INDEX(Sheet1!$C$5:$BD$192,MATCH($C35,Sheet1!$C$5:$C$192,0),30))/$AP35</f>
        <v>5.241955555555556E-2</v>
      </c>
      <c r="I35" s="76">
        <f t="shared" ref="I35" si="433">H35</f>
        <v>5.241955555555556E-2</v>
      </c>
      <c r="J35" s="51">
        <f t="shared" si="4"/>
        <v>48.437957469287113</v>
      </c>
      <c r="K35" s="76">
        <f t="shared" ref="K35" si="434">J35</f>
        <v>48.437957469287113</v>
      </c>
      <c r="L35" s="51">
        <f>(((INDEX(Sheet1!$C$5:$BD$192,MATCH($C35,Sheet1!$C$5:$C$192,0),11))*3.4121416)+((INDEX(Sheet1!$C$5:$BD$192,MATCH($C35,Sheet1!$C$5:$C$192,0),23))*99.976))/$AP35</f>
        <v>0.25237097198222225</v>
      </c>
      <c r="M35" s="76">
        <f t="shared" ref="M35" si="435">L35</f>
        <v>0.25237097198222225</v>
      </c>
      <c r="N35" s="51">
        <f>(((INDEX(Sheet1!$C$5:$BD$192,MATCH($C35,Sheet1!$C$5:$C$192,0),12))*3.4121416)+((INDEX(Sheet1!$C$5:$BD$192,MATCH($C35,Sheet1!$C$5:$C$192,0),24))*99.976))/$AP35</f>
        <v>16.28819914176</v>
      </c>
      <c r="O35" s="76">
        <f t="shared" ref="O35" si="436">N35</f>
        <v>16.28819914176</v>
      </c>
      <c r="P35" s="51">
        <f>(((INDEX(Sheet1!$C$5:$BD$192,MATCH($C35,Sheet1!$C$5:$C$192,0),17))*3.4121416)+((INDEX(Sheet1!$C$5:$BD$192,MATCH($C35,Sheet1!$C$5:$C$192,0),29))*99.976))/$AP35</f>
        <v>14.164755181247999</v>
      </c>
      <c r="Q35" s="76">
        <f t="shared" ref="Q35" si="437">P35</f>
        <v>14.164755181247999</v>
      </c>
      <c r="R35" s="51">
        <f>(((INDEX(Sheet1!$C$5:$BD$192,MATCH($C35,Sheet1!$C$5:$C$192,0),31))+(INDEX(Sheet1!$C$5:$BD$192,MATCH($C35,Sheet1!$C$5:$C$192,0),32)))*99.976)/$AP35</f>
        <v>0</v>
      </c>
      <c r="S35" s="76">
        <f t="shared" ref="S35" si="438">R35</f>
        <v>0</v>
      </c>
      <c r="T35" s="51">
        <f>(((INDEX(Sheet1!$C$5:$BD$192,MATCH($C35,Sheet1!$C$5:$C$192,0),19))+(INDEX(Sheet1!$C$5:$BD$192,MATCH($C35,Sheet1!$C$5:$C$192,0),20)))*3.4121416)/$AP35</f>
        <v>12.407744898428444</v>
      </c>
      <c r="U35" s="76">
        <f t="shared" ref="U35" si="439">T35</f>
        <v>12.407744898428444</v>
      </c>
      <c r="V35" s="51">
        <f>(((INDEX(Sheet1!$C$5:$BD$192,MATCH($C35,Sheet1!$C$5:$C$192,0),13))*3.4121416)+((INDEX(Sheet1!$C$5:$BD$192,MATCH($C35,Sheet1!$C$5:$C$192,0),25))*99.976))/$AP35</f>
        <v>12.744318545852444</v>
      </c>
      <c r="W35" s="76">
        <f t="shared" ref="W35" si="440">V35</f>
        <v>12.744318545852444</v>
      </c>
      <c r="X35" s="51">
        <f>(((INDEX(Sheet1!$C$5:$BD$192,MATCH($C35,Sheet1!$C$5:C$192,0),15))*3.4121416)+((INDEX(Sheet1!$C$5:$BD$192,MATCH($C35,Sheet1!$C$5:C$192,0),27))*99.976))/$AP35</f>
        <v>0</v>
      </c>
      <c r="Y35" s="76">
        <f t="shared" ref="Y35" si="441">X35</f>
        <v>0</v>
      </c>
      <c r="Z35" s="51">
        <f>(((INDEX(Sheet1!$C$5:$BD$192,MATCH($C35,Sheet1!$C$5:C$192,0),14))*3.4121416)+((INDEX(Sheet1!$C$5:$BD$192,MATCH($C35,Sheet1!$C$5:C$192,0),26))*99.976))/$AP35</f>
        <v>0</v>
      </c>
      <c r="AA35" s="76">
        <f t="shared" ref="AA35" si="442">Z35</f>
        <v>0</v>
      </c>
      <c r="AB35" s="51">
        <f>(((INDEX(Sheet1!$C$5:$BD$192,MATCH($C35,Sheet1!$C$5:C$192,0),16))*3.4121416)+((INDEX(Sheet1!$C$5:$BD$192,MATCH($C35,Sheet1!$C$5:C$192,0),28))*99.976))/$AP35</f>
        <v>4.9883136284444447</v>
      </c>
      <c r="AC35" s="76">
        <f t="shared" ref="AC35" si="443">AB35</f>
        <v>4.9883136284444447</v>
      </c>
      <c r="AD35" s="52">
        <v>0</v>
      </c>
      <c r="AE35" s="76">
        <f t="shared" ref="AE35" si="444">AD35</f>
        <v>0</v>
      </c>
      <c r="AF35" s="52">
        <v>0</v>
      </c>
      <c r="AG35" s="76">
        <f t="shared" ref="AG35" si="445">AF35</f>
        <v>0</v>
      </c>
      <c r="AH35" s="53"/>
      <c r="AI35" s="51"/>
      <c r="AJ35" s="53"/>
      <c r="AK35" s="51"/>
      <c r="AL35" s="51"/>
      <c r="AM35" s="51"/>
      <c r="AN35" s="79"/>
      <c r="AO35" s="87"/>
      <c r="AP35" s="46">
        <f>IF(ISNUMBER(SEARCH("RetlMed",C35)),Sheet3!D$2,IF(ISNUMBER(SEARCH("OffSml",C35)),Sheet3!A$2,IF(ISNUMBER(SEARCH("OffMed",C35)),Sheet3!B$2,IF(ISNUMBER(SEARCH("OffLrg",C35)),Sheet3!C$2,IF(ISNUMBER(SEARCH("RetlStrp",C35)),Sheet3!E$2)))))</f>
        <v>22500</v>
      </c>
      <c r="AQ35" s="14"/>
      <c r="AR35" s="14"/>
      <c r="AS35" s="14"/>
    </row>
    <row r="36" spans="1:45" s="3" customFormat="1" ht="26.25" customHeight="1" x14ac:dyDescent="0.2">
      <c r="A36" s="113"/>
      <c r="B36" s="44" t="str">
        <f t="shared" si="19"/>
        <v>CBECC-Com 2016.2.0</v>
      </c>
      <c r="C36" s="64" t="s">
        <v>130</v>
      </c>
      <c r="D36" s="45">
        <f>INDEX(Sheet1!$C$5:$BD$192,MATCH($C36,Sheet1!$C$5:$C$192,0),54)</f>
        <v>327.76299999999998</v>
      </c>
      <c r="E36" s="76">
        <f t="shared" si="1"/>
        <v>327.76299999999998</v>
      </c>
      <c r="F36" s="6">
        <f>(INDEX(Sheet1!$C$5:$BD$192,MATCH($C36,Sheet1!$C$5:$C$192,0),18))/$AP36</f>
        <v>11.889377777777778</v>
      </c>
      <c r="G36" s="76">
        <f t="shared" ref="G36" si="446">F36</f>
        <v>11.889377777777778</v>
      </c>
      <c r="H36" s="6">
        <f>(INDEX(Sheet1!$C$5:$BD$192,MATCH($C36,Sheet1!$C$5:$C$192,0),30))/$AP36</f>
        <v>5.241955555555556E-2</v>
      </c>
      <c r="I36" s="76">
        <f t="shared" ref="I36" si="447">H36</f>
        <v>5.241955555555556E-2</v>
      </c>
      <c r="J36" s="6">
        <f t="shared" si="4"/>
        <v>45.808864453802663</v>
      </c>
      <c r="K36" s="76">
        <f t="shared" ref="K36" si="448">J36</f>
        <v>45.808864453802663</v>
      </c>
      <c r="L36" s="6">
        <f>(((INDEX(Sheet1!$C$5:$BD$192,MATCH($C36,Sheet1!$C$5:$C$192,0),11))*3.4121416)+((INDEX(Sheet1!$C$5:$BD$192,MATCH($C36,Sheet1!$C$5:$C$192,0),23))*99.976))/$AP36</f>
        <v>0.25237097198222225</v>
      </c>
      <c r="M36" s="76">
        <f t="shared" ref="M36" si="449">L36</f>
        <v>0.25237097198222225</v>
      </c>
      <c r="N36" s="6">
        <f>(((INDEX(Sheet1!$C$5:$BD$192,MATCH($C36,Sheet1!$C$5:$C$192,0),12))*3.4121416)+((INDEX(Sheet1!$C$5:$BD$192,MATCH($C36,Sheet1!$C$5:$C$192,0),24))*99.976))/$AP36</f>
        <v>13.659106126275555</v>
      </c>
      <c r="O36" s="76">
        <f t="shared" ref="O36" si="450">N36</f>
        <v>13.659106126275555</v>
      </c>
      <c r="P36" s="6">
        <f>(((INDEX(Sheet1!$C$5:$BD$192,MATCH($C36,Sheet1!$C$5:$C$192,0),17))*3.4121416)+((INDEX(Sheet1!$C$5:$BD$192,MATCH($C36,Sheet1!$C$5:$C$192,0),29))*99.976))/$AP36</f>
        <v>14.164755181247999</v>
      </c>
      <c r="Q36" s="76">
        <f t="shared" ref="Q36" si="451">P36</f>
        <v>14.164755181247999</v>
      </c>
      <c r="R36" s="6">
        <f>(((INDEX(Sheet1!$C$5:$BD$192,MATCH($C36,Sheet1!$C$5:$C$192,0),31))+(INDEX(Sheet1!$C$5:$BD$192,MATCH($C36,Sheet1!$C$5:$C$192,0),32)))*99.976)/$AP36</f>
        <v>0</v>
      </c>
      <c r="S36" s="76">
        <f t="shared" ref="S36" si="452">R36</f>
        <v>0</v>
      </c>
      <c r="T36" s="45">
        <f>(((INDEX(Sheet1!$C$5:$BD$192,MATCH($C36,Sheet1!$C$5:$C$192,0),19))+(INDEX(Sheet1!$C$5:$BD$192,MATCH($C36,Sheet1!$C$5:$C$192,0),20)))*3.4121416)/$AP36</f>
        <v>12.407744898428444</v>
      </c>
      <c r="U36" s="76">
        <f t="shared" ref="U36" si="453">T36</f>
        <v>12.407744898428444</v>
      </c>
      <c r="V36" s="6">
        <f>(((INDEX(Sheet1!$C$5:$BD$192,MATCH($C36,Sheet1!$C$5:$C$192,0),13))*3.4121416)+((INDEX(Sheet1!$C$5:$BD$192,MATCH($C36,Sheet1!$C$5:$C$192,0),25))*99.976))/$AP36</f>
        <v>12.744318545852444</v>
      </c>
      <c r="W36" s="76">
        <f t="shared" ref="W36" si="454">V36</f>
        <v>12.744318545852444</v>
      </c>
      <c r="X36" s="6">
        <f>(((INDEX(Sheet1!$C$5:$BD$192,MATCH($C36,Sheet1!$C$5:C$192,0),15))*3.4121416)+((INDEX(Sheet1!$C$5:$BD$192,MATCH($C36,Sheet1!$C$5:C$192,0),27))*99.976))/$AP36</f>
        <v>0</v>
      </c>
      <c r="Y36" s="76">
        <f t="shared" ref="Y36" si="455">X36</f>
        <v>0</v>
      </c>
      <c r="Z36" s="6">
        <f>(((INDEX(Sheet1!$C$5:$BD$192,MATCH($C36,Sheet1!$C$5:C$192,0),14))*3.4121416)+((INDEX(Sheet1!$C$5:$BD$192,MATCH($C36,Sheet1!$C$5:C$192,0),26))*99.976))/$AP36</f>
        <v>0</v>
      </c>
      <c r="AA36" s="76">
        <f t="shared" ref="AA36" si="456">Z36</f>
        <v>0</v>
      </c>
      <c r="AB36" s="6">
        <f>(((INDEX(Sheet1!$C$5:$BD$192,MATCH($C36,Sheet1!$C$5:C$192,0),16))*3.4121416)+((INDEX(Sheet1!$C$5:$BD$192,MATCH($C36,Sheet1!$C$5:C$192,0),28))*99.976))/$AP36</f>
        <v>4.9883136284444447</v>
      </c>
      <c r="AC36" s="76">
        <f t="shared" ref="AC36" si="457">AB36</f>
        <v>4.9883136284444447</v>
      </c>
      <c r="AD36" s="9">
        <v>0</v>
      </c>
      <c r="AE36" s="76">
        <f t="shared" ref="AE36" si="458">AD36</f>
        <v>0</v>
      </c>
      <c r="AF36" s="9">
        <v>0</v>
      </c>
      <c r="AG36" s="76">
        <f t="shared" ref="AG36" si="459">AF36</f>
        <v>0</v>
      </c>
      <c r="AH36" s="47">
        <f>IF($D$35=0,"",(D36-D$35)/D$35)</f>
        <v>-7.1895184240258592E-2</v>
      </c>
      <c r="AI36" s="77">
        <f>IF($E$35=0,"",(E36-E$35)/E$35)</f>
        <v>-7.1895184240258592E-2</v>
      </c>
      <c r="AJ36" s="47">
        <f>IF($F$35=0,"",(F36-F$35)/F$35)</f>
        <v>-6.086074278472297E-2</v>
      </c>
      <c r="AK36" s="86">
        <f>IF($G$35=0,"",(G36-G$35)/G$35)</f>
        <v>-6.086074278472297E-2</v>
      </c>
      <c r="AL36" s="45" t="str">
        <f t="shared" si="77"/>
        <v>No</v>
      </c>
      <c r="AM36" s="45" t="str">
        <f t="shared" si="18"/>
        <v>No</v>
      </c>
      <c r="AN36" s="78" t="str">
        <f>IF((AL36=AM36),(IF(AND(AI36&gt;(-0.5%*D$35),AI36&lt;(0.5%*D$35),AE36&lt;=150,AG36&lt;=150,(COUNTBLANK(D36:AK36)=0)),"Pass","Fail")),IF(COUNTA(D36:AK36)=0,"","Fail"))</f>
        <v>Pass</v>
      </c>
      <c r="AO36" s="87"/>
      <c r="AP36" s="46">
        <f>IF(ISNUMBER(SEARCH("RetlMed",C36)),Sheet3!D$2,IF(ISNUMBER(SEARCH("OffSml",C36)),Sheet3!A$2,IF(ISNUMBER(SEARCH("OffMed",C36)),Sheet3!B$2,IF(ISNUMBER(SEARCH("OffLrg",C36)),Sheet3!C$2,IF(ISNUMBER(SEARCH("RetlStrp",C36)),Sheet3!E$2)))))</f>
        <v>22500</v>
      </c>
      <c r="AQ36" s="14"/>
      <c r="AR36" s="14"/>
      <c r="AS36" s="14"/>
    </row>
    <row r="37" spans="1:45" s="4" customFormat="1" ht="25.5" customHeight="1" x14ac:dyDescent="0.2">
      <c r="A37" s="113"/>
      <c r="B37" s="44" t="str">
        <f t="shared" si="19"/>
        <v>CBECC-Com 2016.2.0</v>
      </c>
      <c r="C37" s="65" t="s">
        <v>131</v>
      </c>
      <c r="D37" s="45">
        <f>INDEX(Sheet1!$C$5:$BD$192,MATCH($C37,Sheet1!$C$5:$C$192,0),54)</f>
        <v>353.11599999999999</v>
      </c>
      <c r="E37" s="76">
        <f t="shared" si="1"/>
        <v>353.11599999999999</v>
      </c>
      <c r="F37" s="6">
        <f>(INDEX(Sheet1!$C$5:$BD$192,MATCH($C37,Sheet1!$C$5:$C$192,0),18))/$AP37</f>
        <v>12.659866666666666</v>
      </c>
      <c r="G37" s="76">
        <f t="shared" ref="G37" si="460">F37</f>
        <v>12.659866666666666</v>
      </c>
      <c r="H37" s="6">
        <f>(INDEX(Sheet1!$C$5:$BD$192,MATCH($C37,Sheet1!$C$5:$C$192,0),30))/$AP37</f>
        <v>5.2195111111111116E-2</v>
      </c>
      <c r="I37" s="76">
        <f t="shared" ref="I37" si="461">H37</f>
        <v>5.2195111111111116E-2</v>
      </c>
      <c r="J37" s="6">
        <f t="shared" ref="J37:J45" si="462">SUM(L37,N37,P37,V37,X37,Z37,AB37)</f>
        <v>48.415524632238224</v>
      </c>
      <c r="K37" s="76">
        <f t="shared" ref="K37" si="463">J37</f>
        <v>48.415524632238224</v>
      </c>
      <c r="L37" s="6">
        <f>(((INDEX(Sheet1!$C$5:$BD$192,MATCH($C37,Sheet1!$C$5:$C$192,0),11))*3.4121416)+((INDEX(Sheet1!$C$5:$BD$192,MATCH($C37,Sheet1!$C$5:$C$192,0),23))*99.976))/$AP37</f>
        <v>0.22993813493333332</v>
      </c>
      <c r="M37" s="76">
        <f t="shared" ref="M37" si="464">L37</f>
        <v>0.22993813493333332</v>
      </c>
      <c r="N37" s="6">
        <f>(((INDEX(Sheet1!$C$5:$BD$192,MATCH($C37,Sheet1!$C$5:$C$192,0),12))*3.4121416)+((INDEX(Sheet1!$C$5:$BD$192,MATCH($C37,Sheet1!$C$5:$C$192,0),24))*99.976))/$AP37</f>
        <v>16.28819914176</v>
      </c>
      <c r="O37" s="76">
        <f t="shared" ref="O37" si="465">N37</f>
        <v>16.28819914176</v>
      </c>
      <c r="P37" s="6">
        <f>(((INDEX(Sheet1!$C$5:$BD$192,MATCH($C37,Sheet1!$C$5:$C$192,0),17))*3.4121416)+((INDEX(Sheet1!$C$5:$BD$192,MATCH($C37,Sheet1!$C$5:$C$192,0),29))*99.976))/$AP37</f>
        <v>14.164755181247999</v>
      </c>
      <c r="Q37" s="76">
        <f t="shared" ref="Q37" si="466">P37</f>
        <v>14.164755181247999</v>
      </c>
      <c r="R37" s="6">
        <f>(((INDEX(Sheet1!$C$5:$BD$192,MATCH($C37,Sheet1!$C$5:$C$192,0),31))+(INDEX(Sheet1!$C$5:$BD$192,MATCH($C37,Sheet1!$C$5:$C$192,0),32)))*99.976)/$AP37</f>
        <v>0</v>
      </c>
      <c r="S37" s="76">
        <f t="shared" ref="S37" si="467">R37</f>
        <v>0</v>
      </c>
      <c r="T37" s="45">
        <f>(((INDEX(Sheet1!$C$5:$BD$192,MATCH($C37,Sheet1!$C$5:$C$192,0),19))+(INDEX(Sheet1!$C$5:$BD$192,MATCH($C37,Sheet1!$C$5:$C$192,0),20)))*3.4121416)/$AP37</f>
        <v>12.407744898428444</v>
      </c>
      <c r="U37" s="76">
        <f t="shared" ref="U37" si="468">T37</f>
        <v>12.407744898428444</v>
      </c>
      <c r="V37" s="6">
        <f>(((INDEX(Sheet1!$C$5:$BD$192,MATCH($C37,Sheet1!$C$5:$C$192,0),13))*3.4121416)+((INDEX(Sheet1!$C$5:$BD$192,MATCH($C37,Sheet1!$C$5:$C$192,0),25))*99.976))/$AP37</f>
        <v>12.744318545852444</v>
      </c>
      <c r="W37" s="76">
        <f t="shared" ref="W37" si="469">V37</f>
        <v>12.744318545852444</v>
      </c>
      <c r="X37" s="6">
        <f>(((INDEX(Sheet1!$C$5:$BD$192,MATCH($C37,Sheet1!$C$5:C$192,0),15))*3.4121416)+((INDEX(Sheet1!$C$5:$BD$192,MATCH($C37,Sheet1!$C$5:C$192,0),27))*99.976))/$AP37</f>
        <v>0</v>
      </c>
      <c r="Y37" s="76">
        <f t="shared" ref="Y37" si="470">X37</f>
        <v>0</v>
      </c>
      <c r="Z37" s="6">
        <f>(((INDEX(Sheet1!$C$5:$BD$192,MATCH($C37,Sheet1!$C$5:C$192,0),14))*3.4121416)+((INDEX(Sheet1!$C$5:$BD$192,MATCH($C37,Sheet1!$C$5:C$192,0),26))*99.976))/$AP37</f>
        <v>0</v>
      </c>
      <c r="AA37" s="76">
        <f t="shared" ref="AA37" si="471">Z37</f>
        <v>0</v>
      </c>
      <c r="AB37" s="6">
        <f>(((INDEX(Sheet1!$C$5:$BD$192,MATCH($C37,Sheet1!$C$5:C$192,0),16))*3.4121416)+((INDEX(Sheet1!$C$5:$BD$192,MATCH($C37,Sheet1!$C$5:C$192,0),28))*99.976))/$AP37</f>
        <v>4.9883136284444447</v>
      </c>
      <c r="AC37" s="76">
        <f t="shared" ref="AC37" si="472">AB37</f>
        <v>4.9883136284444447</v>
      </c>
      <c r="AD37" s="9">
        <v>0</v>
      </c>
      <c r="AE37" s="76">
        <f t="shared" ref="AE37" si="473">AD37</f>
        <v>0</v>
      </c>
      <c r="AF37" s="9">
        <v>0</v>
      </c>
      <c r="AG37" s="76">
        <f t="shared" ref="AG37" si="474">AF37</f>
        <v>0</v>
      </c>
      <c r="AH37" s="47">
        <f t="shared" ref="AH37:AH39" si="475">IF($D$35=0,"",(D37-D$35)/D$35)</f>
        <v>-1.0477045359952926E-4</v>
      </c>
      <c r="AI37" s="77">
        <f t="shared" ref="AI37:AI39" si="476">IF($E$35=0,"",(E37-E$35)/E$35)</f>
        <v>-1.0477045359952926E-4</v>
      </c>
      <c r="AJ37" s="47">
        <f t="shared" ref="AJ37:AJ39" si="477">IF($F$35=0,"",(F37-F$35)/F$35)</f>
        <v>0</v>
      </c>
      <c r="AK37" s="86">
        <f t="shared" ref="AK37:AK39" si="478">IF($G$35=0,"",(G37-G$35)/G$35)</f>
        <v>0</v>
      </c>
      <c r="AL37" s="45" t="str">
        <f t="shared" ref="AL37:AL39" si="479">IF(AND(AH37&gt;0,AI37&gt;0), "Yes", "No")</f>
        <v>No</v>
      </c>
      <c r="AM37" s="45" t="str">
        <f t="shared" ref="AM37:AM39" si="480">IF(AND(AH37&lt;0,AI37&lt;0), "No", "Yes")</f>
        <v>No</v>
      </c>
      <c r="AN37" s="78" t="str">
        <f t="shared" ref="AN37:AN39" si="481">IF((AL37=AM37),(IF(AND(AI37&gt;(-0.5%*D$35),AI37&lt;(0.5%*D$35),AE37&lt;=150,AG37&lt;=150,(COUNTBLANK(D37:AK37)=0)),"Pass","Fail")),IF(COUNTA(D37:AK37)=0,"","Fail"))</f>
        <v>Pass</v>
      </c>
      <c r="AO37" s="89"/>
      <c r="AP37" s="37">
        <f>IF(ISNUMBER(SEARCH("RetlMed",C37)),Sheet3!D$2,IF(ISNUMBER(SEARCH("OffSml",C37)),Sheet3!A$2,IF(ISNUMBER(SEARCH("OffMed",C37)),Sheet3!B$2,IF(ISNUMBER(SEARCH("OffLrg",C37)),Sheet3!C$2,IF(ISNUMBER(SEARCH("RetlStrp",C37)),Sheet3!E$2)))))</f>
        <v>22500</v>
      </c>
      <c r="AQ37" s="17"/>
      <c r="AR37" s="17"/>
      <c r="AS37" s="13"/>
    </row>
    <row r="38" spans="1:45" s="7" customFormat="1" ht="25.5" hidden="1" customHeight="1" x14ac:dyDescent="0.2">
      <c r="A38" s="113" t="s">
        <v>293</v>
      </c>
      <c r="B38" s="44" t="str">
        <f t="shared" si="19"/>
        <v>CBECC-Com 2016.2.0</v>
      </c>
      <c r="C38" s="65" t="s">
        <v>132</v>
      </c>
      <c r="D38" s="45">
        <f>INDEX(Sheet1!$C$5:$BD$192,MATCH($C38,Sheet1!$C$5:$C$192,0),54)</f>
        <v>363.48099999999999</v>
      </c>
      <c r="E38" s="76">
        <f t="shared" si="1"/>
        <v>363.48099999999999</v>
      </c>
      <c r="F38" s="6">
        <f>(INDEX(Sheet1!$C$5:$BD$192,MATCH($C38,Sheet1!$C$5:$C$192,0),18))/$AP38</f>
        <v>13.270266666666666</v>
      </c>
      <c r="G38" s="76">
        <f t="shared" ref="G38" si="482">F38</f>
        <v>13.270266666666666</v>
      </c>
      <c r="H38" s="6">
        <f>(INDEX(Sheet1!$C$5:$BD$192,MATCH($C38,Sheet1!$C$5:$C$192,0),30))/$AP38</f>
        <v>5.2208888888888888E-2</v>
      </c>
      <c r="I38" s="76">
        <f t="shared" ref="I38" si="483">H38</f>
        <v>5.2208888888888888E-2</v>
      </c>
      <c r="J38" s="6">
        <f t="shared" si="462"/>
        <v>50.499643097020446</v>
      </c>
      <c r="K38" s="76">
        <f t="shared" ref="K38" si="484">J38</f>
        <v>50.499643097020446</v>
      </c>
      <c r="L38" s="6">
        <f>(((INDEX(Sheet1!$C$5:$BD$192,MATCH($C38,Sheet1!$C$5:$C$192,0),11))*3.4121416)+((INDEX(Sheet1!$C$5:$BD$192,MATCH($C38,Sheet1!$C$5:$C$192,0),23))*99.976))/$AP38</f>
        <v>0.23128536707555553</v>
      </c>
      <c r="M38" s="76">
        <f t="shared" ref="M38" si="485">L38</f>
        <v>0.23128536707555553</v>
      </c>
      <c r="N38" s="6">
        <f>(((INDEX(Sheet1!$C$5:$BD$192,MATCH($C38,Sheet1!$C$5:$C$192,0),12))*3.4121416)+((INDEX(Sheet1!$C$5:$BD$192,MATCH($C38,Sheet1!$C$5:$C$192,0),24))*99.976))/$AP38</f>
        <v>18.370970374399999</v>
      </c>
      <c r="O38" s="76">
        <f t="shared" ref="O38" si="486">N38</f>
        <v>18.370970374399999</v>
      </c>
      <c r="P38" s="6">
        <f>(((INDEX(Sheet1!$C$5:$BD$192,MATCH($C38,Sheet1!$C$5:$C$192,0),17))*3.4121416)+((INDEX(Sheet1!$C$5:$BD$192,MATCH($C38,Sheet1!$C$5:$C$192,0),29))*99.976))/$AP38</f>
        <v>14.164755181247999</v>
      </c>
      <c r="Q38" s="76">
        <f t="shared" ref="Q38" si="487">P38</f>
        <v>14.164755181247999</v>
      </c>
      <c r="R38" s="6">
        <f>(((INDEX(Sheet1!$C$5:$BD$192,MATCH($C38,Sheet1!$C$5:$C$192,0),31))+(INDEX(Sheet1!$C$5:$BD$192,MATCH($C38,Sheet1!$C$5:$C$192,0),32)))*99.976)/$AP38</f>
        <v>0</v>
      </c>
      <c r="S38" s="76">
        <f t="shared" ref="S38" si="488">R38</f>
        <v>0</v>
      </c>
      <c r="T38" s="45">
        <f>(((INDEX(Sheet1!$C$5:$BD$192,MATCH($C38,Sheet1!$C$5:$C$192,0),19))+(INDEX(Sheet1!$C$5:$BD$192,MATCH($C38,Sheet1!$C$5:$C$192,0),20)))*3.4121416)/$AP38</f>
        <v>12.407744898428444</v>
      </c>
      <c r="U38" s="76">
        <f t="shared" ref="U38" si="489">T38</f>
        <v>12.407744898428444</v>
      </c>
      <c r="V38" s="6">
        <f>(((INDEX(Sheet1!$C$5:$BD$192,MATCH($C38,Sheet1!$C$5:$C$192,0),13))*3.4121416)+((INDEX(Sheet1!$C$5:$BD$192,MATCH($C38,Sheet1!$C$5:$C$192,0),25))*99.976))/$AP38</f>
        <v>12.744318545852444</v>
      </c>
      <c r="W38" s="76">
        <f t="shared" ref="W38" si="490">V38</f>
        <v>12.744318545852444</v>
      </c>
      <c r="X38" s="6">
        <f>(((INDEX(Sheet1!$C$5:$BD$192,MATCH($C38,Sheet1!$C$5:C$192,0),15))*3.4121416)+((INDEX(Sheet1!$C$5:$BD$192,MATCH($C38,Sheet1!$C$5:C$192,0),27))*99.976))/$AP38</f>
        <v>0</v>
      </c>
      <c r="Y38" s="76">
        <f t="shared" ref="Y38" si="491">X38</f>
        <v>0</v>
      </c>
      <c r="Z38" s="6">
        <f>(((INDEX(Sheet1!$C$5:$BD$192,MATCH($C38,Sheet1!$C$5:C$192,0),14))*3.4121416)+((INDEX(Sheet1!$C$5:$BD$192,MATCH($C38,Sheet1!$C$5:C$192,0),26))*99.976))/$AP38</f>
        <v>0</v>
      </c>
      <c r="AA38" s="76">
        <f t="shared" ref="AA38" si="492">Z38</f>
        <v>0</v>
      </c>
      <c r="AB38" s="6">
        <f>(((INDEX(Sheet1!$C$5:$BD$192,MATCH($C38,Sheet1!$C$5:C$192,0),16))*3.4121416)+((INDEX(Sheet1!$C$5:$BD$192,MATCH($C38,Sheet1!$C$5:C$192,0),28))*99.976))/$AP38</f>
        <v>4.9883136284444447</v>
      </c>
      <c r="AC38" s="76">
        <f t="shared" ref="AC38" si="493">AB38</f>
        <v>4.9883136284444447</v>
      </c>
      <c r="AD38" s="9">
        <v>0</v>
      </c>
      <c r="AE38" s="76">
        <f t="shared" ref="AE38" si="494">AD38</f>
        <v>0</v>
      </c>
      <c r="AF38" s="9">
        <v>0</v>
      </c>
      <c r="AG38" s="76">
        <f t="shared" ref="AG38" si="495">AF38</f>
        <v>0</v>
      </c>
      <c r="AH38" s="47">
        <f t="shared" si="475"/>
        <v>2.9245114723646617E-2</v>
      </c>
      <c r="AI38" s="77">
        <f t="shared" si="476"/>
        <v>2.9245114723646617E-2</v>
      </c>
      <c r="AJ38" s="47">
        <f t="shared" si="477"/>
        <v>4.8215357718354085E-2</v>
      </c>
      <c r="AK38" s="86">
        <f t="shared" si="478"/>
        <v>4.8215357718354085E-2</v>
      </c>
      <c r="AL38" s="45" t="str">
        <f t="shared" si="479"/>
        <v>Yes</v>
      </c>
      <c r="AM38" s="45" t="str">
        <f t="shared" si="480"/>
        <v>Yes</v>
      </c>
      <c r="AN38" s="78" t="str">
        <f t="shared" si="481"/>
        <v>Pass</v>
      </c>
      <c r="AO38" s="90"/>
      <c r="AP38" s="37">
        <f>IF(ISNUMBER(SEARCH("RetlMed",C38)),Sheet3!D$2,IF(ISNUMBER(SEARCH("OffSml",C38)),Sheet3!A$2,IF(ISNUMBER(SEARCH("OffMed",C38)),Sheet3!B$2,IF(ISNUMBER(SEARCH("OffLrg",C38)),Sheet3!C$2,IF(ISNUMBER(SEARCH("RetlStrp",C38)),Sheet3!E$2)))))</f>
        <v>22500</v>
      </c>
      <c r="AQ38" s="15"/>
      <c r="AR38" s="15"/>
      <c r="AS38" s="18"/>
    </row>
    <row r="39" spans="1:45" s="7" customFormat="1" ht="25.5" hidden="1" customHeight="1" x14ac:dyDescent="0.2">
      <c r="A39" s="113" t="s">
        <v>293</v>
      </c>
      <c r="B39" s="44" t="str">
        <f t="shared" si="19"/>
        <v>CBECC-Com 2016.2.0</v>
      </c>
      <c r="C39" s="65" t="s">
        <v>133</v>
      </c>
      <c r="D39" s="45">
        <f>INDEX(Sheet1!$C$5:$BD$192,MATCH($C39,Sheet1!$C$5:$C$192,0),54)</f>
        <v>314.54000000000002</v>
      </c>
      <c r="E39" s="76">
        <f t="shared" si="1"/>
        <v>314.54000000000002</v>
      </c>
      <c r="F39" s="6">
        <f>(INDEX(Sheet1!$C$5:$BD$192,MATCH($C39,Sheet1!$C$5:$C$192,0),18))/$AP39</f>
        <v>10.973377777777777</v>
      </c>
      <c r="G39" s="76">
        <f t="shared" ref="G39" si="496">F39</f>
        <v>10.973377777777777</v>
      </c>
      <c r="H39" s="6">
        <f>(INDEX(Sheet1!$C$5:$BD$192,MATCH($C39,Sheet1!$C$5:$C$192,0),30))/$AP39</f>
        <v>5.2346222222222218E-2</v>
      </c>
      <c r="I39" s="76">
        <f t="shared" ref="I39" si="497">H39</f>
        <v>5.2346222222222218E-2</v>
      </c>
      <c r="J39" s="6">
        <f t="shared" si="462"/>
        <v>42.676128940757337</v>
      </c>
      <c r="K39" s="76">
        <f t="shared" ref="K39" si="498">J39</f>
        <v>42.676128940757337</v>
      </c>
      <c r="L39" s="6">
        <f>(((INDEX(Sheet1!$C$5:$BD$192,MATCH($C39,Sheet1!$C$5:$C$192,0),11))*3.4121416)+((INDEX(Sheet1!$C$5:$BD$192,MATCH($C39,Sheet1!$C$5:$C$192,0),23))*99.976))/$AP39</f>
        <v>0.24503584394666666</v>
      </c>
      <c r="M39" s="76">
        <f t="shared" ref="M39" si="499">L39</f>
        <v>0.24503584394666666</v>
      </c>
      <c r="N39" s="6">
        <f>(((INDEX(Sheet1!$C$5:$BD$192,MATCH($C39,Sheet1!$C$5:$C$192,0),12))*3.4121416)+((INDEX(Sheet1!$C$5:$BD$192,MATCH($C39,Sheet1!$C$5:$C$192,0),24))*99.976))/$AP39</f>
        <v>10.533705741265779</v>
      </c>
      <c r="O39" s="76">
        <f t="shared" ref="O39" si="500">N39</f>
        <v>10.533705741265779</v>
      </c>
      <c r="P39" s="6">
        <f>(((INDEX(Sheet1!$C$5:$BD$192,MATCH($C39,Sheet1!$C$5:$C$192,0),17))*3.4121416)+((INDEX(Sheet1!$C$5:$BD$192,MATCH($C39,Sheet1!$C$5:$C$192,0),29))*99.976))/$AP39</f>
        <v>14.164755181247999</v>
      </c>
      <c r="Q39" s="76">
        <f t="shared" ref="Q39" si="501">P39</f>
        <v>14.164755181247999</v>
      </c>
      <c r="R39" s="6">
        <f>(((INDEX(Sheet1!$C$5:$BD$192,MATCH($C39,Sheet1!$C$5:$C$192,0),31))+(INDEX(Sheet1!$C$5:$BD$192,MATCH($C39,Sheet1!$C$5:$C$192,0),32)))*99.976)/$AP39</f>
        <v>0</v>
      </c>
      <c r="S39" s="76">
        <f t="shared" ref="S39" si="502">R39</f>
        <v>0</v>
      </c>
      <c r="T39" s="45">
        <f>(((INDEX(Sheet1!$C$5:$BD$192,MATCH($C39,Sheet1!$C$5:$C$192,0),19))+(INDEX(Sheet1!$C$5:$BD$192,MATCH($C39,Sheet1!$C$5:$C$192,0),20)))*3.4121416)/$AP39</f>
        <v>12.407744898428444</v>
      </c>
      <c r="U39" s="76">
        <f t="shared" ref="U39" si="503">T39</f>
        <v>12.407744898428444</v>
      </c>
      <c r="V39" s="6">
        <f>(((INDEX(Sheet1!$C$5:$BD$192,MATCH($C39,Sheet1!$C$5:$C$192,0),13))*3.4121416)+((INDEX(Sheet1!$C$5:$BD$192,MATCH($C39,Sheet1!$C$5:$C$192,0),25))*99.976))/$AP39</f>
        <v>12.744318545852444</v>
      </c>
      <c r="W39" s="76">
        <f t="shared" ref="W39" si="504">V39</f>
        <v>12.744318545852444</v>
      </c>
      <c r="X39" s="6">
        <f>(((INDEX(Sheet1!$C$5:$BD$192,MATCH($C39,Sheet1!$C$5:C$192,0),15))*3.4121416)+((INDEX(Sheet1!$C$5:$BD$192,MATCH($C39,Sheet1!$C$5:C$192,0),27))*99.976))/$AP39</f>
        <v>0</v>
      </c>
      <c r="Y39" s="76">
        <f t="shared" ref="Y39" si="505">X39</f>
        <v>0</v>
      </c>
      <c r="Z39" s="6">
        <f>(((INDEX(Sheet1!$C$5:$BD$192,MATCH($C39,Sheet1!$C$5:C$192,0),14))*3.4121416)+((INDEX(Sheet1!$C$5:$BD$192,MATCH($C39,Sheet1!$C$5:C$192,0),26))*99.976))/$AP39</f>
        <v>0</v>
      </c>
      <c r="AA39" s="76">
        <f t="shared" ref="AA39" si="506">Z39</f>
        <v>0</v>
      </c>
      <c r="AB39" s="6">
        <f>(((INDEX(Sheet1!$C$5:$BD$192,MATCH($C39,Sheet1!$C$5:C$192,0),16))*3.4121416)+((INDEX(Sheet1!$C$5:$BD$192,MATCH($C39,Sheet1!$C$5:C$192,0),28))*99.976))/$AP39</f>
        <v>4.9883136284444447</v>
      </c>
      <c r="AC39" s="76">
        <f t="shared" ref="AC39" si="507">AB39</f>
        <v>4.9883136284444447</v>
      </c>
      <c r="AD39" s="9">
        <v>0</v>
      </c>
      <c r="AE39" s="76">
        <f t="shared" ref="AE39" si="508">AD39</f>
        <v>0</v>
      </c>
      <c r="AF39" s="9">
        <v>0</v>
      </c>
      <c r="AG39" s="76">
        <f t="shared" ref="AG39" si="509">AF39</f>
        <v>0</v>
      </c>
      <c r="AH39" s="47">
        <f t="shared" si="475"/>
        <v>-0.1093378790495904</v>
      </c>
      <c r="AI39" s="77">
        <f t="shared" si="476"/>
        <v>-0.1093378790495904</v>
      </c>
      <c r="AJ39" s="47">
        <f t="shared" si="477"/>
        <v>-0.13321537527163704</v>
      </c>
      <c r="AK39" s="86">
        <f t="shared" si="478"/>
        <v>-0.13321537527163704</v>
      </c>
      <c r="AL39" s="45" t="str">
        <f t="shared" si="479"/>
        <v>No</v>
      </c>
      <c r="AM39" s="45" t="str">
        <f t="shared" si="480"/>
        <v>No</v>
      </c>
      <c r="AN39" s="78" t="str">
        <f t="shared" si="481"/>
        <v>Pass</v>
      </c>
      <c r="AO39" s="90"/>
      <c r="AP39" s="37">
        <f>IF(ISNUMBER(SEARCH("RetlMed",C39)),Sheet3!D$2,IF(ISNUMBER(SEARCH("OffSml",C39)),Sheet3!A$2,IF(ISNUMBER(SEARCH("OffMed",C39)),Sheet3!B$2,IF(ISNUMBER(SEARCH("OffLrg",C39)),Sheet3!C$2,IF(ISNUMBER(SEARCH("RetlStrp",C39)),Sheet3!E$2)))))</f>
        <v>22500</v>
      </c>
      <c r="AQ39" s="15"/>
      <c r="AR39" s="15"/>
      <c r="AS39" s="18"/>
    </row>
    <row r="40" spans="1:45" s="3" customFormat="1" ht="26.25" customHeight="1" x14ac:dyDescent="0.2">
      <c r="A40" s="113"/>
      <c r="B40" s="44" t="str">
        <f t="shared" si="19"/>
        <v>CBECC-Com 2016.2.0</v>
      </c>
      <c r="C40" s="63" t="s">
        <v>134</v>
      </c>
      <c r="D40" s="51">
        <f>INDEX(Sheet1!$C$5:$BD$192,MATCH($C40,Sheet1!$C$5:$C$192,0),54)</f>
        <v>237.875</v>
      </c>
      <c r="E40" s="76">
        <f t="shared" si="1"/>
        <v>237.875</v>
      </c>
      <c r="F40" s="51">
        <f>(INDEX(Sheet1!$C$5:$BD$192,MATCH($C40,Sheet1!$C$5:$C$192,0),18))/$AP40</f>
        <v>8.4100444444444449</v>
      </c>
      <c r="G40" s="76">
        <f t="shared" ref="G40" si="510">F40</f>
        <v>8.4100444444444449</v>
      </c>
      <c r="H40" s="51">
        <f>(INDEX(Sheet1!$C$5:$BD$192,MATCH($C40,Sheet1!$C$5:$C$192,0),30))/$AP40</f>
        <v>6.2108000000000003E-2</v>
      </c>
      <c r="I40" s="76">
        <f t="shared" ref="I40" si="511">H40</f>
        <v>6.2108000000000003E-2</v>
      </c>
      <c r="J40" s="51">
        <f t="shared" si="462"/>
        <v>34.905599636448002</v>
      </c>
      <c r="K40" s="76">
        <f t="shared" ref="K40" si="512">J40</f>
        <v>34.905599636448002</v>
      </c>
      <c r="L40" s="51">
        <f>(((INDEX(Sheet1!$C$5:$BD$192,MATCH($C40,Sheet1!$C$5:$C$192,0),11))*3.4121416)+((INDEX(Sheet1!$C$5:$BD$192,MATCH($C40,Sheet1!$C$5:$C$192,0),23))*99.976))/$AP40</f>
        <v>0.46560378382222223</v>
      </c>
      <c r="M40" s="76">
        <f t="shared" ref="M40" si="513">L40</f>
        <v>0.46560378382222223</v>
      </c>
      <c r="N40" s="51">
        <f>(((INDEX(Sheet1!$C$5:$BD$192,MATCH($C40,Sheet1!$C$5:$C$192,0),12))*3.4121416)+((INDEX(Sheet1!$C$5:$BD$192,MATCH($C40,Sheet1!$C$5:$C$192,0),24))*99.976))/$AP40</f>
        <v>4.7282273627306672</v>
      </c>
      <c r="O40" s="76">
        <f t="shared" ref="O40" si="514">N40</f>
        <v>4.7282273627306672</v>
      </c>
      <c r="P40" s="51">
        <f>(((INDEX(Sheet1!$C$5:$BD$192,MATCH($C40,Sheet1!$C$5:$C$192,0),17))*3.4121416)+((INDEX(Sheet1!$C$5:$BD$192,MATCH($C40,Sheet1!$C$5:$C$192,0),29))*99.976))/$AP40</f>
        <v>14.164755181247999</v>
      </c>
      <c r="Q40" s="76">
        <f t="shared" ref="Q40" si="515">P40</f>
        <v>14.164755181247999</v>
      </c>
      <c r="R40" s="51">
        <f>(((INDEX(Sheet1!$C$5:$BD$192,MATCH($C40,Sheet1!$C$5:$C$192,0),31))+(INDEX(Sheet1!$C$5:$BD$192,MATCH($C40,Sheet1!$C$5:$C$192,0),32)))*99.976)/$AP40</f>
        <v>0</v>
      </c>
      <c r="S40" s="76">
        <f t="shared" ref="S40" si="516">R40</f>
        <v>0</v>
      </c>
      <c r="T40" s="51">
        <f>(((INDEX(Sheet1!$C$5:$BD$192,MATCH($C40,Sheet1!$C$5:$C$192,0),19))+(INDEX(Sheet1!$C$5:$BD$192,MATCH($C40,Sheet1!$C$5:$C$192,0),20)))*3.4121416)/$AP40</f>
        <v>12.407744898428444</v>
      </c>
      <c r="U40" s="76">
        <f t="shared" ref="U40" si="517">T40</f>
        <v>12.407744898428444</v>
      </c>
      <c r="V40" s="51">
        <f>(((INDEX(Sheet1!$C$5:$BD$192,MATCH($C40,Sheet1!$C$5:$C$192,0),13))*3.4121416)+((INDEX(Sheet1!$C$5:$BD$192,MATCH($C40,Sheet1!$C$5:$C$192,0),25))*99.976))/$AP40</f>
        <v>9.8033254579804439</v>
      </c>
      <c r="W40" s="76">
        <f t="shared" ref="W40" si="518">V40</f>
        <v>9.8033254579804439</v>
      </c>
      <c r="X40" s="51">
        <f>(((INDEX(Sheet1!$C$5:$BD$192,MATCH($C40,Sheet1!$C$5:C$192,0),15))*3.4121416)+((INDEX(Sheet1!$C$5:$BD$192,MATCH($C40,Sheet1!$C$5:C$192,0),27))*99.976))/$AP40</f>
        <v>0</v>
      </c>
      <c r="Y40" s="76">
        <f t="shared" ref="Y40" si="519">X40</f>
        <v>0</v>
      </c>
      <c r="Z40" s="51">
        <f>(((INDEX(Sheet1!$C$5:$BD$192,MATCH($C40,Sheet1!$C$5:C$192,0),14))*3.4121416)+((INDEX(Sheet1!$C$5:$BD$192,MATCH($C40,Sheet1!$C$5:C$192,0),26))*99.976))/$AP40</f>
        <v>0</v>
      </c>
      <c r="AA40" s="76">
        <f t="shared" ref="AA40" si="520">Z40</f>
        <v>0</v>
      </c>
      <c r="AB40" s="51">
        <f>(((INDEX(Sheet1!$C$5:$BD$192,MATCH($C40,Sheet1!$C$5:C$192,0),16))*3.4121416)+((INDEX(Sheet1!$C$5:$BD$192,MATCH($C40,Sheet1!$C$5:C$192,0),28))*99.976))/$AP40</f>
        <v>5.7436878506666673</v>
      </c>
      <c r="AC40" s="76">
        <f t="shared" ref="AC40" si="521">AB40</f>
        <v>5.7436878506666673</v>
      </c>
      <c r="AD40" s="52">
        <v>0</v>
      </c>
      <c r="AE40" s="76">
        <f t="shared" ref="AE40" si="522">AD40</f>
        <v>0</v>
      </c>
      <c r="AF40" s="52">
        <v>0</v>
      </c>
      <c r="AG40" s="76">
        <f t="shared" ref="AG40" si="523">AF40</f>
        <v>0</v>
      </c>
      <c r="AH40" s="53"/>
      <c r="AI40" s="51"/>
      <c r="AJ40" s="53"/>
      <c r="AK40" s="51"/>
      <c r="AL40" s="51"/>
      <c r="AM40" s="51"/>
      <c r="AN40" s="79"/>
      <c r="AO40" s="87"/>
      <c r="AP40" s="46">
        <f>IF(ISNUMBER(SEARCH("RetlMed",C40)),Sheet3!D$2,IF(ISNUMBER(SEARCH("OffSml",C40)),Sheet3!A$2,IF(ISNUMBER(SEARCH("OffMed",C40)),Sheet3!B$2,IF(ISNUMBER(SEARCH("OffLrg",C40)),Sheet3!C$2,IF(ISNUMBER(SEARCH("RetlStrp",C40)),Sheet3!E$2)))))</f>
        <v>22500</v>
      </c>
      <c r="AQ40" s="14"/>
      <c r="AR40" s="14"/>
      <c r="AS40" s="14"/>
    </row>
    <row r="41" spans="1:45" s="43" customFormat="1" ht="25.5" hidden="1" customHeight="1" x14ac:dyDescent="0.2">
      <c r="A41" s="113" t="s">
        <v>293</v>
      </c>
      <c r="B41" s="44" t="str">
        <f t="shared" si="19"/>
        <v>CBECC-Com 2016.2.0</v>
      </c>
      <c r="C41" s="65" t="s">
        <v>135</v>
      </c>
      <c r="D41" s="45">
        <f>INDEX(Sheet1!$C$5:$BD$192,MATCH($C41,Sheet1!$C$5:$C$192,0),54)</f>
        <v>220.88200000000001</v>
      </c>
      <c r="E41" s="76">
        <f t="shared" si="1"/>
        <v>220.88200000000001</v>
      </c>
      <c r="F41" s="6">
        <f>(INDEX(Sheet1!$C$5:$BD$192,MATCH($C41,Sheet1!$C$5:$C$192,0),18))/$AP41</f>
        <v>7.9621333333333331</v>
      </c>
      <c r="G41" s="76">
        <f t="shared" ref="G41" si="524">F41</f>
        <v>7.9621333333333331</v>
      </c>
      <c r="H41" s="6">
        <f>(INDEX(Sheet1!$C$5:$BD$192,MATCH($C41,Sheet1!$C$5:$C$192,0),30))/$AP41</f>
        <v>6.2108000000000003E-2</v>
      </c>
      <c r="I41" s="76">
        <f t="shared" ref="I41" si="525">H41</f>
        <v>6.2108000000000003E-2</v>
      </c>
      <c r="J41" s="6">
        <f t="shared" si="462"/>
        <v>33.377218005902222</v>
      </c>
      <c r="K41" s="76">
        <f t="shared" ref="K41" si="526">J41</f>
        <v>33.377218005902222</v>
      </c>
      <c r="L41" s="6">
        <f>(((INDEX(Sheet1!$C$5:$BD$192,MATCH($C41,Sheet1!$C$5:$C$192,0),11))*3.4121416)+((INDEX(Sheet1!$C$5:$BD$192,MATCH($C41,Sheet1!$C$5:$C$192,0),23))*99.976))/$AP41</f>
        <v>0.46560378382222223</v>
      </c>
      <c r="M41" s="76">
        <f t="shared" ref="M41" si="527">L41</f>
        <v>0.46560378382222223</v>
      </c>
      <c r="N41" s="6">
        <f>(((INDEX(Sheet1!$C$5:$BD$192,MATCH($C41,Sheet1!$C$5:$C$192,0),12))*3.4121416)+((INDEX(Sheet1!$C$5:$BD$192,MATCH($C41,Sheet1!$C$5:$C$192,0),24))*99.976))/$AP41</f>
        <v>3.199845732184889</v>
      </c>
      <c r="O41" s="76">
        <f t="shared" ref="O41" si="528">N41</f>
        <v>3.199845732184889</v>
      </c>
      <c r="P41" s="6">
        <f>(((INDEX(Sheet1!$C$5:$BD$192,MATCH($C41,Sheet1!$C$5:$C$192,0),17))*3.4121416)+((INDEX(Sheet1!$C$5:$BD$192,MATCH($C41,Sheet1!$C$5:$C$192,0),29))*99.976))/$AP41</f>
        <v>14.164755181247999</v>
      </c>
      <c r="Q41" s="76">
        <f t="shared" ref="Q41" si="529">P41</f>
        <v>14.164755181247999</v>
      </c>
      <c r="R41" s="6">
        <f>(((INDEX(Sheet1!$C$5:$BD$192,MATCH($C41,Sheet1!$C$5:$C$192,0),31))+(INDEX(Sheet1!$C$5:$BD$192,MATCH($C41,Sheet1!$C$5:$C$192,0),32)))*99.976)/$AP41</f>
        <v>0</v>
      </c>
      <c r="S41" s="76">
        <f t="shared" ref="S41" si="530">R41</f>
        <v>0</v>
      </c>
      <c r="T41" s="45">
        <f>(((INDEX(Sheet1!$C$5:$BD$192,MATCH($C41,Sheet1!$C$5:$C$192,0),19))+(INDEX(Sheet1!$C$5:$BD$192,MATCH($C41,Sheet1!$C$5:$C$192,0),20)))*3.4121416)/$AP41</f>
        <v>12.407744898428444</v>
      </c>
      <c r="U41" s="76">
        <f t="shared" ref="U41" si="531">T41</f>
        <v>12.407744898428444</v>
      </c>
      <c r="V41" s="6">
        <f>(((INDEX(Sheet1!$C$5:$BD$192,MATCH($C41,Sheet1!$C$5:$C$192,0),13))*3.4121416)+((INDEX(Sheet1!$C$5:$BD$192,MATCH($C41,Sheet1!$C$5:$C$192,0),25))*99.976))/$AP41</f>
        <v>9.8033254579804439</v>
      </c>
      <c r="W41" s="76">
        <f t="shared" ref="W41" si="532">V41</f>
        <v>9.8033254579804439</v>
      </c>
      <c r="X41" s="6">
        <f>(((INDEX(Sheet1!$C$5:$BD$192,MATCH($C41,Sheet1!$C$5:C$192,0),15))*3.4121416)+((INDEX(Sheet1!$C$5:$BD$192,MATCH($C41,Sheet1!$C$5:C$192,0),27))*99.976))/$AP41</f>
        <v>0</v>
      </c>
      <c r="Y41" s="76">
        <f t="shared" ref="Y41" si="533">X41</f>
        <v>0</v>
      </c>
      <c r="Z41" s="6">
        <f>(((INDEX(Sheet1!$C$5:$BD$192,MATCH($C41,Sheet1!$C$5:C$192,0),14))*3.4121416)+((INDEX(Sheet1!$C$5:$BD$192,MATCH($C41,Sheet1!$C$5:C$192,0),26))*99.976))/$AP41</f>
        <v>0</v>
      </c>
      <c r="AA41" s="76">
        <f t="shared" ref="AA41" si="534">Z41</f>
        <v>0</v>
      </c>
      <c r="AB41" s="6">
        <f>(((INDEX(Sheet1!$C$5:$BD$192,MATCH($C41,Sheet1!$C$5:C$192,0),16))*3.4121416)+((INDEX(Sheet1!$C$5:$BD$192,MATCH($C41,Sheet1!$C$5:C$192,0),28))*99.976))/$AP41</f>
        <v>5.7436878506666673</v>
      </c>
      <c r="AC41" s="76">
        <f t="shared" ref="AC41" si="535">AB41</f>
        <v>5.7436878506666673</v>
      </c>
      <c r="AD41" s="9">
        <v>0</v>
      </c>
      <c r="AE41" s="76">
        <f t="shared" ref="AE41" si="536">AD41</f>
        <v>0</v>
      </c>
      <c r="AF41" s="9">
        <v>0</v>
      </c>
      <c r="AG41" s="76">
        <f t="shared" ref="AG41" si="537">AF41</f>
        <v>0</v>
      </c>
      <c r="AH41" s="47">
        <f>IF($D$40=0,"",(D41-D$40)/D$40)</f>
        <v>-7.1436678928008382E-2</v>
      </c>
      <c r="AI41" s="77">
        <f>IF($E$40=0,"",(E41-E$40)/E$40)</f>
        <v>-7.1436678928008382E-2</v>
      </c>
      <c r="AJ41" s="47">
        <f>IF($F$40=0,"",(F41-F$40)/F$40)</f>
        <v>-5.3259065878896214E-2</v>
      </c>
      <c r="AK41" s="86">
        <f>IF($G$40=0,"",(G41-G$40)/G$40)</f>
        <v>-5.3259065878896214E-2</v>
      </c>
      <c r="AL41" s="45" t="str">
        <f t="shared" ref="AL41" si="538">IF(AND(AH41&gt;0,AI41&gt;0), "Yes", "No")</f>
        <v>No</v>
      </c>
      <c r="AM41" s="45" t="str">
        <f t="shared" ref="AM41" si="539">IF(AND(AH41&lt;0,AI41&lt;0), "No", "Yes")</f>
        <v>No</v>
      </c>
      <c r="AN41" s="78" t="str">
        <f>IF((AL41=AM41),(IF(AND(AI41&gt;(-0.5%*D$40),AI41&lt;(0.5%*D$40),AE41&lt;=150,AG41&lt;=150,(COUNTBLANK(D41:AK41)=0)),"Pass","Fail")),IF(COUNTA(D41:AK41)=0,"","Fail"))</f>
        <v>Pass</v>
      </c>
      <c r="AO41" s="90"/>
      <c r="AP41" s="37">
        <f>IF(ISNUMBER(SEARCH("RetlMed",C41)),Sheet3!D$2,IF(ISNUMBER(SEARCH("OffSml",C41)),Sheet3!A$2,IF(ISNUMBER(SEARCH("OffMed",C41)),Sheet3!B$2,IF(ISNUMBER(SEARCH("OffLrg",C41)),Sheet3!C$2,IF(ISNUMBER(SEARCH("RetlStrp",C41)),Sheet3!E$2)))))</f>
        <v>22500</v>
      </c>
      <c r="AQ41" s="42"/>
      <c r="AR41" s="42"/>
    </row>
    <row r="42" spans="1:45" s="41" customFormat="1" ht="25.5" hidden="1" customHeight="1" x14ac:dyDescent="0.2">
      <c r="A42" s="113" t="s">
        <v>293</v>
      </c>
      <c r="B42" s="44" t="str">
        <f t="shared" si="19"/>
        <v>CBECC-Com 2016.2.0</v>
      </c>
      <c r="C42" s="65" t="s">
        <v>136</v>
      </c>
      <c r="D42" s="45">
        <f>INDEX(Sheet1!$C$5:$BD$192,MATCH($C42,Sheet1!$C$5:$C$192,0),54)</f>
        <v>237.80600000000001</v>
      </c>
      <c r="E42" s="76">
        <f t="shared" si="1"/>
        <v>237.80600000000001</v>
      </c>
      <c r="F42" s="6">
        <f>(INDEX(Sheet1!$C$5:$BD$192,MATCH($C42,Sheet1!$C$5:$C$192,0),18))/$AP42</f>
        <v>8.4100444444444449</v>
      </c>
      <c r="G42" s="76">
        <f t="shared" ref="G42" si="540">F42</f>
        <v>8.4100444444444449</v>
      </c>
      <c r="H42" s="6">
        <f>(INDEX(Sheet1!$C$5:$BD$192,MATCH($C42,Sheet1!$C$5:$C$192,0),30))/$AP42</f>
        <v>6.169422222222222E-2</v>
      </c>
      <c r="I42" s="76">
        <f t="shared" ref="I42" si="541">H42</f>
        <v>6.169422222222222E-2</v>
      </c>
      <c r="J42" s="6">
        <f t="shared" si="462"/>
        <v>34.864213571488001</v>
      </c>
      <c r="K42" s="76">
        <f t="shared" ref="K42" si="542">J42</f>
        <v>34.864213571488001</v>
      </c>
      <c r="L42" s="6">
        <f>(((INDEX(Sheet1!$C$5:$BD$192,MATCH($C42,Sheet1!$C$5:$C$192,0),11))*3.4121416)+((INDEX(Sheet1!$C$5:$BD$192,MATCH($C42,Sheet1!$C$5:$C$192,0),23))*99.976))/$AP42</f>
        <v>0.42421771886222226</v>
      </c>
      <c r="M42" s="76">
        <f t="shared" ref="M42" si="543">L42</f>
        <v>0.42421771886222226</v>
      </c>
      <c r="N42" s="6">
        <f>(((INDEX(Sheet1!$C$5:$BD$192,MATCH($C42,Sheet1!$C$5:$C$192,0),12))*3.4121416)+((INDEX(Sheet1!$C$5:$BD$192,MATCH($C42,Sheet1!$C$5:$C$192,0),24))*99.976))/$AP42</f>
        <v>4.7282273627306672</v>
      </c>
      <c r="O42" s="76">
        <f t="shared" ref="O42" si="544">N42</f>
        <v>4.7282273627306672</v>
      </c>
      <c r="P42" s="6">
        <f>(((INDEX(Sheet1!$C$5:$BD$192,MATCH($C42,Sheet1!$C$5:$C$192,0),17))*3.4121416)+((INDEX(Sheet1!$C$5:$BD$192,MATCH($C42,Sheet1!$C$5:$C$192,0),29))*99.976))/$AP42</f>
        <v>14.164755181247999</v>
      </c>
      <c r="Q42" s="76">
        <f t="shared" ref="Q42" si="545">P42</f>
        <v>14.164755181247999</v>
      </c>
      <c r="R42" s="6">
        <f>(((INDEX(Sheet1!$C$5:$BD$192,MATCH($C42,Sheet1!$C$5:$C$192,0),31))+(INDEX(Sheet1!$C$5:$BD$192,MATCH($C42,Sheet1!$C$5:$C$192,0),32)))*99.976)/$AP42</f>
        <v>0</v>
      </c>
      <c r="S42" s="76">
        <f t="shared" ref="S42" si="546">R42</f>
        <v>0</v>
      </c>
      <c r="T42" s="45">
        <f>(((INDEX(Sheet1!$C$5:$BD$192,MATCH($C42,Sheet1!$C$5:$C$192,0),19))+(INDEX(Sheet1!$C$5:$BD$192,MATCH($C42,Sheet1!$C$5:$C$192,0),20)))*3.4121416)/$AP42</f>
        <v>12.407744898428444</v>
      </c>
      <c r="U42" s="76">
        <f t="shared" ref="U42" si="547">T42</f>
        <v>12.407744898428444</v>
      </c>
      <c r="V42" s="6">
        <f>(((INDEX(Sheet1!$C$5:$BD$192,MATCH($C42,Sheet1!$C$5:$C$192,0),13))*3.4121416)+((INDEX(Sheet1!$C$5:$BD$192,MATCH($C42,Sheet1!$C$5:$C$192,0),25))*99.976))/$AP42</f>
        <v>9.8033254579804439</v>
      </c>
      <c r="W42" s="76">
        <f t="shared" ref="W42" si="548">V42</f>
        <v>9.8033254579804439</v>
      </c>
      <c r="X42" s="6">
        <f>(((INDEX(Sheet1!$C$5:$BD$192,MATCH($C42,Sheet1!$C$5:C$192,0),15))*3.4121416)+((INDEX(Sheet1!$C$5:$BD$192,MATCH($C42,Sheet1!$C$5:C$192,0),27))*99.976))/$AP42</f>
        <v>0</v>
      </c>
      <c r="Y42" s="76">
        <f t="shared" ref="Y42" si="549">X42</f>
        <v>0</v>
      </c>
      <c r="Z42" s="6">
        <f>(((INDEX(Sheet1!$C$5:$BD$192,MATCH($C42,Sheet1!$C$5:C$192,0),14))*3.4121416)+((INDEX(Sheet1!$C$5:$BD$192,MATCH($C42,Sheet1!$C$5:C$192,0),26))*99.976))/$AP42</f>
        <v>0</v>
      </c>
      <c r="AA42" s="76">
        <f t="shared" ref="AA42" si="550">Z42</f>
        <v>0</v>
      </c>
      <c r="AB42" s="6">
        <f>(((INDEX(Sheet1!$C$5:$BD$192,MATCH($C42,Sheet1!$C$5:C$192,0),16))*3.4121416)+((INDEX(Sheet1!$C$5:$BD$192,MATCH($C42,Sheet1!$C$5:C$192,0),28))*99.976))/$AP42</f>
        <v>5.7436878506666673</v>
      </c>
      <c r="AC42" s="76">
        <f t="shared" ref="AC42" si="551">AB42</f>
        <v>5.7436878506666673</v>
      </c>
      <c r="AD42" s="9">
        <v>0</v>
      </c>
      <c r="AE42" s="76">
        <f t="shared" ref="AE42" si="552">AD42</f>
        <v>0</v>
      </c>
      <c r="AF42" s="9">
        <v>0</v>
      </c>
      <c r="AG42" s="76">
        <f t="shared" ref="AG42" si="553">AF42</f>
        <v>0</v>
      </c>
      <c r="AH42" s="47">
        <f t="shared" ref="AH42:AH44" si="554">IF($D$40=0,"",(D42-D$40)/D$40)</f>
        <v>-2.9006831318965172E-4</v>
      </c>
      <c r="AI42" s="77">
        <f t="shared" ref="AI42:AI44" si="555">IF($E$40=0,"",(E42-E$40)/E$40)</f>
        <v>-2.9006831318965172E-4</v>
      </c>
      <c r="AJ42" s="47">
        <f t="shared" ref="AJ42:AJ44" si="556">IF($F$40=0,"",(F42-F$40)/F$40)</f>
        <v>0</v>
      </c>
      <c r="AK42" s="86">
        <f t="shared" ref="AK42:AK44" si="557">IF($G$40=0,"",(G42-G$40)/G$40)</f>
        <v>0</v>
      </c>
      <c r="AL42" s="45" t="str">
        <f t="shared" ref="AL42:AL44" si="558">IF(AND(AH42&gt;0,AI42&gt;0), "Yes", "No")</f>
        <v>No</v>
      </c>
      <c r="AM42" s="45" t="str">
        <f t="shared" ref="AM42:AM44" si="559">IF(AND(AH42&lt;0,AI42&lt;0), "No", "Yes")</f>
        <v>No</v>
      </c>
      <c r="AN42" s="78" t="str">
        <f t="shared" ref="AN42:AN44" si="560">IF((AL42=AM42),(IF(AND(AI42&gt;(-0.5%*D$40),AI42&lt;(0.5%*D$40),AE42&lt;=150,AG42&lt;=150,(COUNTBLANK(D42:AK42)=0)),"Pass","Fail")),IF(COUNTA(D42:AK42)=0,"","Fail"))</f>
        <v>Pass</v>
      </c>
      <c r="AO42" s="90"/>
      <c r="AP42" s="37">
        <f>IF(ISNUMBER(SEARCH("RetlMed",C42)),Sheet3!D$2,IF(ISNUMBER(SEARCH("OffSml",C42)),Sheet3!A$2,IF(ISNUMBER(SEARCH("OffMed",C42)),Sheet3!B$2,IF(ISNUMBER(SEARCH("OffLrg",C42)),Sheet3!C$2,IF(ISNUMBER(SEARCH("RetlStrp",C42)),Sheet3!E$2)))))</f>
        <v>22500</v>
      </c>
      <c r="AQ42" s="42"/>
      <c r="AR42" s="42"/>
      <c r="AS42" s="43"/>
    </row>
    <row r="43" spans="1:45" s="4" customFormat="1" ht="25.5" customHeight="1" x14ac:dyDescent="0.2">
      <c r="A43" s="113"/>
      <c r="B43" s="44" t="str">
        <f t="shared" si="19"/>
        <v>CBECC-Com 2016.2.0</v>
      </c>
      <c r="C43" s="65" t="s">
        <v>137</v>
      </c>
      <c r="D43" s="45">
        <f>INDEX(Sheet1!$C$5:$BD$192,MATCH($C43,Sheet1!$C$5:$C$192,0),54)</f>
        <v>258.81</v>
      </c>
      <c r="E43" s="76">
        <f t="shared" si="1"/>
        <v>258.81</v>
      </c>
      <c r="F43" s="6">
        <f>(INDEX(Sheet1!$C$5:$BD$192,MATCH($C43,Sheet1!$C$5:$C$192,0),18))/$AP43</f>
        <v>9.5901333333333341</v>
      </c>
      <c r="G43" s="76">
        <f t="shared" ref="G43" si="561">F43</f>
        <v>9.5901333333333341</v>
      </c>
      <c r="H43" s="6">
        <f>(INDEX(Sheet1!$C$5:$BD$192,MATCH($C43,Sheet1!$C$5:$C$192,0),30))/$AP43</f>
        <v>6.1449333333333328E-2</v>
      </c>
      <c r="I43" s="76">
        <f t="shared" ref="I43" si="562">H43</f>
        <v>6.1449333333333328E-2</v>
      </c>
      <c r="J43" s="6">
        <f t="shared" si="462"/>
        <v>38.866295343807998</v>
      </c>
      <c r="K43" s="76">
        <f t="shared" ref="K43" si="563">J43</f>
        <v>38.866295343807998</v>
      </c>
      <c r="L43" s="6">
        <f>(((INDEX(Sheet1!$C$5:$BD$192,MATCH($C43,Sheet1!$C$5:$C$192,0),11))*3.4121416)+((INDEX(Sheet1!$C$5:$BD$192,MATCH($C43,Sheet1!$C$5:$C$192,0),23))*99.976))/$AP43</f>
        <v>0.39974492707555553</v>
      </c>
      <c r="M43" s="76">
        <f t="shared" ref="M43" si="564">L43</f>
        <v>0.39974492707555553</v>
      </c>
      <c r="N43" s="6">
        <f>(((INDEX(Sheet1!$C$5:$BD$192,MATCH($C43,Sheet1!$C$5:$C$192,0),12))*3.4121416)+((INDEX(Sheet1!$C$5:$BD$192,MATCH($C43,Sheet1!$C$5:$C$192,0),24))*99.976))/$AP43</f>
        <v>8.7547819268373335</v>
      </c>
      <c r="O43" s="76">
        <f t="shared" ref="O43" si="565">N43</f>
        <v>8.7547819268373335</v>
      </c>
      <c r="P43" s="6">
        <f>(((INDEX(Sheet1!$C$5:$BD$192,MATCH($C43,Sheet1!$C$5:$C$192,0),17))*3.4121416)+((INDEX(Sheet1!$C$5:$BD$192,MATCH($C43,Sheet1!$C$5:$C$192,0),29))*99.976))/$AP43</f>
        <v>14.164755181247999</v>
      </c>
      <c r="Q43" s="76">
        <f t="shared" ref="Q43" si="566">P43</f>
        <v>14.164755181247999</v>
      </c>
      <c r="R43" s="6">
        <f>(((INDEX(Sheet1!$C$5:$BD$192,MATCH($C43,Sheet1!$C$5:$C$192,0),31))+(INDEX(Sheet1!$C$5:$BD$192,MATCH($C43,Sheet1!$C$5:$C$192,0),32)))*99.976)/$AP43</f>
        <v>0</v>
      </c>
      <c r="S43" s="76">
        <f t="shared" ref="S43" si="567">R43</f>
        <v>0</v>
      </c>
      <c r="T43" s="45">
        <f>(((INDEX(Sheet1!$C$5:$BD$192,MATCH($C43,Sheet1!$C$5:$C$192,0),19))+(INDEX(Sheet1!$C$5:$BD$192,MATCH($C43,Sheet1!$C$5:$C$192,0),20)))*3.4121416)/$AP43</f>
        <v>12.407744898428444</v>
      </c>
      <c r="U43" s="76">
        <f t="shared" ref="U43" si="568">T43</f>
        <v>12.407744898428444</v>
      </c>
      <c r="V43" s="6">
        <f>(((INDEX(Sheet1!$C$5:$BD$192,MATCH($C43,Sheet1!$C$5:$C$192,0),13))*3.4121416)+((INDEX(Sheet1!$C$5:$BD$192,MATCH($C43,Sheet1!$C$5:$C$192,0),25))*99.976))/$AP43</f>
        <v>9.8033254579804439</v>
      </c>
      <c r="W43" s="76">
        <f t="shared" ref="W43" si="569">V43</f>
        <v>9.8033254579804439</v>
      </c>
      <c r="X43" s="6">
        <f>(((INDEX(Sheet1!$C$5:$BD$192,MATCH($C43,Sheet1!$C$5:C$192,0),15))*3.4121416)+((INDEX(Sheet1!$C$5:$BD$192,MATCH($C43,Sheet1!$C$5:C$192,0),27))*99.976))/$AP43</f>
        <v>0</v>
      </c>
      <c r="Y43" s="76">
        <f t="shared" ref="Y43" si="570">X43</f>
        <v>0</v>
      </c>
      <c r="Z43" s="6">
        <f>(((INDEX(Sheet1!$C$5:$BD$192,MATCH($C43,Sheet1!$C$5:C$192,0),14))*3.4121416)+((INDEX(Sheet1!$C$5:$BD$192,MATCH($C43,Sheet1!$C$5:C$192,0),26))*99.976))/$AP43</f>
        <v>0</v>
      </c>
      <c r="AA43" s="76">
        <f t="shared" ref="AA43" si="571">Z43</f>
        <v>0</v>
      </c>
      <c r="AB43" s="6">
        <f>(((INDEX(Sheet1!$C$5:$BD$192,MATCH($C43,Sheet1!$C$5:C$192,0),16))*3.4121416)+((INDEX(Sheet1!$C$5:$BD$192,MATCH($C43,Sheet1!$C$5:C$192,0),28))*99.976))/$AP43</f>
        <v>5.7436878506666673</v>
      </c>
      <c r="AC43" s="76">
        <f t="shared" ref="AC43" si="572">AB43</f>
        <v>5.7436878506666673</v>
      </c>
      <c r="AD43" s="9">
        <v>0</v>
      </c>
      <c r="AE43" s="76">
        <f t="shared" ref="AE43" si="573">AD43</f>
        <v>0</v>
      </c>
      <c r="AF43" s="9">
        <v>0</v>
      </c>
      <c r="AG43" s="76">
        <f t="shared" ref="AG43" si="574">AF43</f>
        <v>0</v>
      </c>
      <c r="AH43" s="47">
        <f t="shared" si="554"/>
        <v>8.8008407777193917E-2</v>
      </c>
      <c r="AI43" s="77">
        <f t="shared" si="555"/>
        <v>8.8008407777193917E-2</v>
      </c>
      <c r="AJ43" s="47">
        <f t="shared" si="556"/>
        <v>0.14031898364918144</v>
      </c>
      <c r="AK43" s="86">
        <f t="shared" si="557"/>
        <v>0.14031898364918144</v>
      </c>
      <c r="AL43" s="45" t="str">
        <f t="shared" si="558"/>
        <v>Yes</v>
      </c>
      <c r="AM43" s="45" t="str">
        <f t="shared" si="559"/>
        <v>Yes</v>
      </c>
      <c r="AN43" s="78" t="str">
        <f t="shared" si="560"/>
        <v>Pass</v>
      </c>
      <c r="AO43" s="89"/>
      <c r="AP43" s="37">
        <f>IF(ISNUMBER(SEARCH("RetlMed",C43)),Sheet3!D$2,IF(ISNUMBER(SEARCH("OffSml",C43)),Sheet3!A$2,IF(ISNUMBER(SEARCH("OffMed",C43)),Sheet3!B$2,IF(ISNUMBER(SEARCH("OffLrg",C43)),Sheet3!C$2,IF(ISNUMBER(SEARCH("RetlStrp",C43)),Sheet3!E$2)))))</f>
        <v>22500</v>
      </c>
      <c r="AQ43" s="17"/>
      <c r="AR43" s="17"/>
      <c r="AS43" s="13"/>
    </row>
    <row r="44" spans="1:45" s="7" customFormat="1" ht="25.5" customHeight="1" x14ac:dyDescent="0.2">
      <c r="A44" s="113"/>
      <c r="B44" s="44" t="str">
        <f t="shared" si="19"/>
        <v>CBECC-Com 2016.2.0</v>
      </c>
      <c r="C44" s="65" t="s">
        <v>138</v>
      </c>
      <c r="D44" s="45">
        <f>INDEX(Sheet1!$C$5:$BD$192,MATCH($C44,Sheet1!$C$5:$C$192,0),54)</f>
        <v>214.47399999999999</v>
      </c>
      <c r="E44" s="76">
        <f t="shared" si="1"/>
        <v>214.47399999999999</v>
      </c>
      <c r="F44" s="6">
        <f>(INDEX(Sheet1!$C$5:$BD$192,MATCH($C44,Sheet1!$C$5:$C$192,0),18))/$AP44</f>
        <v>7.6851111111111114</v>
      </c>
      <c r="G44" s="76">
        <f t="shared" ref="G44" si="575">F44</f>
        <v>7.6851111111111114</v>
      </c>
      <c r="H44" s="6">
        <f>(INDEX(Sheet1!$C$5:$BD$192,MATCH($C44,Sheet1!$C$5:$C$192,0),30))/$AP44</f>
        <v>6.2108000000000003E-2</v>
      </c>
      <c r="I44" s="76">
        <f t="shared" ref="I44" si="576">H44</f>
        <v>6.2108000000000003E-2</v>
      </c>
      <c r="J44" s="6">
        <f t="shared" si="462"/>
        <v>32.431944183808</v>
      </c>
      <c r="K44" s="76">
        <f t="shared" ref="K44" si="577">J44</f>
        <v>32.431944183808</v>
      </c>
      <c r="L44" s="6">
        <f>(((INDEX(Sheet1!$C$5:$BD$192,MATCH($C44,Sheet1!$C$5:$C$192,0),11))*3.4121416)+((INDEX(Sheet1!$C$5:$BD$192,MATCH($C44,Sheet1!$C$5:$C$192,0),23))*99.976))/$AP44</f>
        <v>0.46559934044444445</v>
      </c>
      <c r="M44" s="76">
        <f t="shared" ref="M44" si="578">L44</f>
        <v>0.46559934044444445</v>
      </c>
      <c r="N44" s="6">
        <f>(((INDEX(Sheet1!$C$5:$BD$192,MATCH($C44,Sheet1!$C$5:$C$192,0),12))*3.4121416)+((INDEX(Sheet1!$C$5:$BD$192,MATCH($C44,Sheet1!$C$5:$C$192,0),24))*99.976))/$AP44</f>
        <v>2.2545763534684444</v>
      </c>
      <c r="O44" s="76">
        <f t="shared" ref="O44" si="579">N44</f>
        <v>2.2545763534684444</v>
      </c>
      <c r="P44" s="6">
        <f>(((INDEX(Sheet1!$C$5:$BD$192,MATCH($C44,Sheet1!$C$5:$C$192,0),17))*3.4121416)+((INDEX(Sheet1!$C$5:$BD$192,MATCH($C44,Sheet1!$C$5:$C$192,0),29))*99.976))/$AP44</f>
        <v>14.164755181247999</v>
      </c>
      <c r="Q44" s="76">
        <f t="shared" ref="Q44" si="580">P44</f>
        <v>14.164755181247999</v>
      </c>
      <c r="R44" s="6">
        <f>(((INDEX(Sheet1!$C$5:$BD$192,MATCH($C44,Sheet1!$C$5:$C$192,0),31))+(INDEX(Sheet1!$C$5:$BD$192,MATCH($C44,Sheet1!$C$5:$C$192,0),32)))*99.976)/$AP44</f>
        <v>0</v>
      </c>
      <c r="S44" s="76">
        <f t="shared" ref="S44" si="581">R44</f>
        <v>0</v>
      </c>
      <c r="T44" s="45">
        <f>(((INDEX(Sheet1!$C$5:$BD$192,MATCH($C44,Sheet1!$C$5:$C$192,0),19))+(INDEX(Sheet1!$C$5:$BD$192,MATCH($C44,Sheet1!$C$5:$C$192,0),20)))*3.4121416)/$AP44</f>
        <v>12.407744898428444</v>
      </c>
      <c r="U44" s="76">
        <f t="shared" ref="U44" si="582">T44</f>
        <v>12.407744898428444</v>
      </c>
      <c r="V44" s="6">
        <f>(((INDEX(Sheet1!$C$5:$BD$192,MATCH($C44,Sheet1!$C$5:$C$192,0),13))*3.4121416)+((INDEX(Sheet1!$C$5:$BD$192,MATCH($C44,Sheet1!$C$5:$C$192,0),25))*99.976))/$AP44</f>
        <v>9.8033254579804439</v>
      </c>
      <c r="W44" s="76">
        <f t="shared" ref="W44" si="583">V44</f>
        <v>9.8033254579804439</v>
      </c>
      <c r="X44" s="6">
        <f>(((INDEX(Sheet1!$C$5:$BD$192,MATCH($C44,Sheet1!$C$5:C$192,0),15))*3.4121416)+((INDEX(Sheet1!$C$5:$BD$192,MATCH($C44,Sheet1!$C$5:C$192,0),27))*99.976))/$AP44</f>
        <v>0</v>
      </c>
      <c r="Y44" s="76">
        <f t="shared" ref="Y44" si="584">X44</f>
        <v>0</v>
      </c>
      <c r="Z44" s="6">
        <f>(((INDEX(Sheet1!$C$5:$BD$192,MATCH($C44,Sheet1!$C$5:C$192,0),14))*3.4121416)+((INDEX(Sheet1!$C$5:$BD$192,MATCH($C44,Sheet1!$C$5:C$192,0),26))*99.976))/$AP44</f>
        <v>0</v>
      </c>
      <c r="AA44" s="76">
        <f t="shared" ref="AA44" si="585">Z44</f>
        <v>0</v>
      </c>
      <c r="AB44" s="6">
        <f>(((INDEX(Sheet1!$C$5:$BD$192,MATCH($C44,Sheet1!$C$5:C$192,0),16))*3.4121416)+((INDEX(Sheet1!$C$5:$BD$192,MATCH($C44,Sheet1!$C$5:C$192,0),28))*99.976))/$AP44</f>
        <v>5.7436878506666673</v>
      </c>
      <c r="AC44" s="76">
        <f t="shared" ref="AC44" si="586">AB44</f>
        <v>5.7436878506666673</v>
      </c>
      <c r="AD44" s="9">
        <v>0</v>
      </c>
      <c r="AE44" s="76">
        <f t="shared" ref="AE44" si="587">AD44</f>
        <v>0</v>
      </c>
      <c r="AF44" s="9">
        <v>0</v>
      </c>
      <c r="AG44" s="76">
        <f t="shared" ref="AG44" si="588">AF44</f>
        <v>0</v>
      </c>
      <c r="AH44" s="47">
        <f t="shared" si="554"/>
        <v>-9.8375197057278027E-2</v>
      </c>
      <c r="AI44" s="77">
        <f t="shared" si="555"/>
        <v>-9.8375197057278027E-2</v>
      </c>
      <c r="AJ44" s="47">
        <f t="shared" si="556"/>
        <v>-8.6198513946286456E-2</v>
      </c>
      <c r="AK44" s="86">
        <f t="shared" si="557"/>
        <v>-8.6198513946286456E-2</v>
      </c>
      <c r="AL44" s="45" t="str">
        <f t="shared" si="558"/>
        <v>No</v>
      </c>
      <c r="AM44" s="45" t="str">
        <f t="shared" si="559"/>
        <v>No</v>
      </c>
      <c r="AN44" s="78" t="str">
        <f t="shared" si="560"/>
        <v>Pass</v>
      </c>
      <c r="AO44" s="90"/>
      <c r="AP44" s="37">
        <f>IF(ISNUMBER(SEARCH("RetlMed",C44)),Sheet3!D$2,IF(ISNUMBER(SEARCH("OffSml",C44)),Sheet3!A$2,IF(ISNUMBER(SEARCH("OffMed",C44)),Sheet3!B$2,IF(ISNUMBER(SEARCH("OffLrg",C44)),Sheet3!C$2,IF(ISNUMBER(SEARCH("RetlStrp",C44)),Sheet3!E$2)))))</f>
        <v>22500</v>
      </c>
      <c r="AQ44" s="15"/>
      <c r="AR44" s="15"/>
      <c r="AS44" s="18"/>
    </row>
    <row r="45" spans="1:45" s="3" customFormat="1" ht="26.25" customHeight="1" x14ac:dyDescent="0.2">
      <c r="A45" s="113"/>
      <c r="B45" s="44" t="str">
        <f t="shared" si="19"/>
        <v>CBECC-Com 2016.2.0</v>
      </c>
      <c r="C45" s="63" t="s">
        <v>139</v>
      </c>
      <c r="D45" s="51">
        <f>INDEX(Sheet1!$C$5:$BD$192,MATCH($C45,Sheet1!$C$5:$C$192,0),54)</f>
        <v>311.31099999999998</v>
      </c>
      <c r="E45" s="76">
        <f t="shared" si="1"/>
        <v>311.31099999999998</v>
      </c>
      <c r="F45" s="51">
        <f>(INDEX(Sheet1!$C$5:$BD$192,MATCH($C45,Sheet1!$C$5:$C$192,0),18))/$AP45</f>
        <v>10.900177777777778</v>
      </c>
      <c r="G45" s="76">
        <f t="shared" ref="G45" si="589">F45</f>
        <v>10.900177777777778</v>
      </c>
      <c r="H45" s="51">
        <f>(INDEX(Sheet1!$C$5:$BD$192,MATCH($C45,Sheet1!$C$5:$C$192,0),30))/$AP45</f>
        <v>4.9895555555555561E-2</v>
      </c>
      <c r="I45" s="76">
        <f t="shared" ref="I45" si="590">H45</f>
        <v>4.9895555555555561E-2</v>
      </c>
      <c r="J45" s="51">
        <f t="shared" si="462"/>
        <v>42.181299006129066</v>
      </c>
      <c r="K45" s="76">
        <f t="shared" ref="K45" si="591">J45</f>
        <v>42.181299006129066</v>
      </c>
      <c r="L45" s="51">
        <f>(((INDEX(Sheet1!$C$5:$BD$192,MATCH($C45,Sheet1!$C$5:$C$192,0),11))*3.4121416)+((INDEX(Sheet1!$C$5:$BD$192,MATCH($C45,Sheet1!$C$5:$C$192,0),23))*99.976))/$AP45</f>
        <v>0.24807634288639999</v>
      </c>
      <c r="M45" s="76">
        <f t="shared" ref="M45" si="592">L45</f>
        <v>0.24807634288639999</v>
      </c>
      <c r="N45" s="51">
        <f>(((INDEX(Sheet1!$C$5:$BD$192,MATCH($C45,Sheet1!$C$5:$C$192,0),12))*3.4121416)+((INDEX(Sheet1!$C$5:$BD$192,MATCH($C45,Sheet1!$C$5:$C$192,0),24))*99.976))/$AP45</f>
        <v>15.500828511217778</v>
      </c>
      <c r="O45" s="76">
        <f t="shared" ref="O45" si="593">N45</f>
        <v>15.500828511217778</v>
      </c>
      <c r="P45" s="51">
        <f>(((INDEX(Sheet1!$C$5:$BD$192,MATCH($C45,Sheet1!$C$5:$C$192,0),17))*3.4121416)+((INDEX(Sheet1!$C$5:$BD$192,MATCH($C45,Sheet1!$C$5:$C$192,0),29))*99.976))/$AP45</f>
        <v>14.164755181247999</v>
      </c>
      <c r="Q45" s="76">
        <f t="shared" ref="Q45" si="594">P45</f>
        <v>14.164755181247999</v>
      </c>
      <c r="R45" s="51">
        <f>(((INDEX(Sheet1!$C$5:$BD$192,MATCH($C45,Sheet1!$C$5:$C$192,0),31))+(INDEX(Sheet1!$C$5:$BD$192,MATCH($C45,Sheet1!$C$5:$C$192,0),32)))*99.976)/$AP45</f>
        <v>0</v>
      </c>
      <c r="S45" s="76">
        <f t="shared" ref="S45" si="595">R45</f>
        <v>0</v>
      </c>
      <c r="T45" s="51">
        <f>(((INDEX(Sheet1!$C$5:$BD$192,MATCH($C45,Sheet1!$C$5:$C$192,0),19))+(INDEX(Sheet1!$C$5:$BD$192,MATCH($C45,Sheet1!$C$5:$C$192,0),20)))*3.4121416)/$AP45</f>
        <v>12.407744898428444</v>
      </c>
      <c r="U45" s="76">
        <f t="shared" ref="U45" si="596">T45</f>
        <v>12.407744898428444</v>
      </c>
      <c r="V45" s="51">
        <f>(((INDEX(Sheet1!$C$5:$BD$192,MATCH($C45,Sheet1!$C$5:$C$192,0),13))*3.4121416)+((INDEX(Sheet1!$C$5:$BD$192,MATCH($C45,Sheet1!$C$5:$C$192,0),25))*99.976))/$AP45</f>
        <v>7.279280908554667</v>
      </c>
      <c r="W45" s="76">
        <f t="shared" ref="W45" si="597">V45</f>
        <v>7.279280908554667</v>
      </c>
      <c r="X45" s="51">
        <f>(((INDEX(Sheet1!$C$5:$BD$192,MATCH($C45,Sheet1!$C$5:C$192,0),15))*3.4121416)+((INDEX(Sheet1!$C$5:$BD$192,MATCH($C45,Sheet1!$C$5:C$192,0),27))*99.976))/$AP45</f>
        <v>0</v>
      </c>
      <c r="Y45" s="76">
        <f t="shared" ref="Y45" si="598">X45</f>
        <v>0</v>
      </c>
      <c r="Z45" s="51">
        <f>(((INDEX(Sheet1!$C$5:$BD$192,MATCH($C45,Sheet1!$C$5:C$192,0),14))*3.4121416)+((INDEX(Sheet1!$C$5:$BD$192,MATCH($C45,Sheet1!$C$5:C$192,0),26))*99.976))/$AP45</f>
        <v>0</v>
      </c>
      <c r="AA45" s="76">
        <f t="shared" ref="AA45" si="599">Z45</f>
        <v>0</v>
      </c>
      <c r="AB45" s="51">
        <f>(((INDEX(Sheet1!$C$5:$BD$192,MATCH($C45,Sheet1!$C$5:C$192,0),16))*3.4121416)+((INDEX(Sheet1!$C$5:$BD$192,MATCH($C45,Sheet1!$C$5:C$192,0),28))*99.976))/$AP45</f>
        <v>4.9883580622222219</v>
      </c>
      <c r="AC45" s="76">
        <f t="shared" ref="AC45" si="600">AB45</f>
        <v>4.9883580622222219</v>
      </c>
      <c r="AD45" s="52">
        <v>0</v>
      </c>
      <c r="AE45" s="76">
        <f t="shared" ref="AE45" si="601">AD45</f>
        <v>0</v>
      </c>
      <c r="AF45" s="52">
        <v>0</v>
      </c>
      <c r="AG45" s="76">
        <f t="shared" ref="AG45" si="602">AF45</f>
        <v>0</v>
      </c>
      <c r="AH45" s="53"/>
      <c r="AI45" s="51"/>
      <c r="AJ45" s="53"/>
      <c r="AK45" s="51"/>
      <c r="AL45" s="51"/>
      <c r="AM45" s="51"/>
      <c r="AN45" s="79"/>
      <c r="AO45" s="87"/>
      <c r="AP45" s="46">
        <f>IF(ISNUMBER(SEARCH("RetlMed",C45)),Sheet3!D$2,IF(ISNUMBER(SEARCH("OffSml",C45)),Sheet3!A$2,IF(ISNUMBER(SEARCH("OffMed",C45)),Sheet3!B$2,IF(ISNUMBER(SEARCH("OffLrg",C45)),Sheet3!C$2,IF(ISNUMBER(SEARCH("RetlStrp",C45)),Sheet3!E$2)))))</f>
        <v>22500</v>
      </c>
      <c r="AQ45" s="14"/>
      <c r="AR45" s="14"/>
      <c r="AS45" s="14"/>
    </row>
    <row r="46" spans="1:45" s="4" customFormat="1" ht="25.5" customHeight="1" x14ac:dyDescent="0.2">
      <c r="A46" s="113"/>
      <c r="B46" s="44" t="str">
        <f t="shared" si="19"/>
        <v>CBECC-Com 2016.2.0</v>
      </c>
      <c r="C46" s="65" t="s">
        <v>140</v>
      </c>
      <c r="D46" s="45">
        <f>INDEX(Sheet1!$C$5:$BD$192,MATCH($C46,Sheet1!$C$5:$C$192,0),54)</f>
        <v>286.80399999999997</v>
      </c>
      <c r="E46" s="76">
        <f t="shared" si="1"/>
        <v>286.80399999999997</v>
      </c>
      <c r="F46" s="6">
        <f>(INDEX(Sheet1!$C$5:$BD$192,MATCH($C46,Sheet1!$C$5:$C$192,0),18))/$AP46</f>
        <v>10.16688888888889</v>
      </c>
      <c r="G46" s="76">
        <f t="shared" ref="G46" si="603">F46</f>
        <v>10.16688888888889</v>
      </c>
      <c r="H46" s="6">
        <f>(INDEX(Sheet1!$C$5:$BD$192,MATCH($C46,Sheet1!$C$5:$C$192,0),30))/$AP46</f>
        <v>4.9895555555555561E-2</v>
      </c>
      <c r="I46" s="76">
        <f t="shared" ref="I46" si="604">H46</f>
        <v>4.9895555555555561E-2</v>
      </c>
      <c r="J46" s="6">
        <f t="shared" ref="J46:J56" si="605">SUM(L46,N46,P46,V46,X46,Z46,AB46)</f>
        <v>39.679274143828621</v>
      </c>
      <c r="K46" s="76">
        <f t="shared" ref="K46" si="606">J46</f>
        <v>39.679274143828621</v>
      </c>
      <c r="L46" s="6">
        <f>(((INDEX(Sheet1!$C$5:$BD$192,MATCH($C46,Sheet1!$C$5:$C$192,0),11))*3.4121416)+((INDEX(Sheet1!$C$5:$BD$192,MATCH($C46,Sheet1!$C$5:$C$192,0),23))*99.976))/$AP46</f>
        <v>0.24807634288639999</v>
      </c>
      <c r="M46" s="76">
        <f t="shared" ref="M46" si="607">L46</f>
        <v>0.24807634288639999</v>
      </c>
      <c r="N46" s="6">
        <f>(((INDEX(Sheet1!$C$5:$BD$192,MATCH($C46,Sheet1!$C$5:$C$192,0),12))*3.4121416)+((INDEX(Sheet1!$C$5:$BD$192,MATCH($C46,Sheet1!$C$5:$C$192,0),24))*99.976))/$AP46</f>
        <v>12.998803648917333</v>
      </c>
      <c r="O46" s="76">
        <f t="shared" ref="O46" si="608">N46</f>
        <v>12.998803648917333</v>
      </c>
      <c r="P46" s="6">
        <f>(((INDEX(Sheet1!$C$5:$BD$192,MATCH($C46,Sheet1!$C$5:$C$192,0),17))*3.4121416)+((INDEX(Sheet1!$C$5:$BD$192,MATCH($C46,Sheet1!$C$5:$C$192,0),29))*99.976))/$AP46</f>
        <v>14.164755181247999</v>
      </c>
      <c r="Q46" s="76">
        <f t="shared" ref="Q46" si="609">P46</f>
        <v>14.164755181247999</v>
      </c>
      <c r="R46" s="6">
        <f>(((INDEX(Sheet1!$C$5:$BD$192,MATCH($C46,Sheet1!$C$5:$C$192,0),31))+(INDEX(Sheet1!$C$5:$BD$192,MATCH($C46,Sheet1!$C$5:$C$192,0),32)))*99.976)/$AP46</f>
        <v>0</v>
      </c>
      <c r="S46" s="76">
        <f t="shared" ref="S46" si="610">R46</f>
        <v>0</v>
      </c>
      <c r="T46" s="45">
        <f>(((INDEX(Sheet1!$C$5:$BD$192,MATCH($C46,Sheet1!$C$5:$C$192,0),19))+(INDEX(Sheet1!$C$5:$BD$192,MATCH($C46,Sheet1!$C$5:$C$192,0),20)))*3.4121416)/$AP46</f>
        <v>12.407744898428444</v>
      </c>
      <c r="U46" s="76">
        <f t="shared" ref="U46" si="611">T46</f>
        <v>12.407744898428444</v>
      </c>
      <c r="V46" s="6">
        <f>(((INDEX(Sheet1!$C$5:$BD$192,MATCH($C46,Sheet1!$C$5:$C$192,0),13))*3.4121416)+((INDEX(Sheet1!$C$5:$BD$192,MATCH($C46,Sheet1!$C$5:$C$192,0),25))*99.976))/$AP46</f>
        <v>7.279280908554667</v>
      </c>
      <c r="W46" s="76">
        <f t="shared" ref="W46" si="612">V46</f>
        <v>7.279280908554667</v>
      </c>
      <c r="X46" s="6">
        <f>(((INDEX(Sheet1!$C$5:$BD$192,MATCH($C46,Sheet1!$C$5:C$192,0),15))*3.4121416)+((INDEX(Sheet1!$C$5:$BD$192,MATCH($C46,Sheet1!$C$5:C$192,0),27))*99.976))/$AP46</f>
        <v>0</v>
      </c>
      <c r="Y46" s="76">
        <f t="shared" ref="Y46" si="613">X46</f>
        <v>0</v>
      </c>
      <c r="Z46" s="6">
        <f>(((INDEX(Sheet1!$C$5:$BD$192,MATCH($C46,Sheet1!$C$5:C$192,0),14))*3.4121416)+((INDEX(Sheet1!$C$5:$BD$192,MATCH($C46,Sheet1!$C$5:C$192,0),26))*99.976))/$AP46</f>
        <v>0</v>
      </c>
      <c r="AA46" s="76">
        <f t="shared" ref="AA46" si="614">Z46</f>
        <v>0</v>
      </c>
      <c r="AB46" s="6">
        <f>(((INDEX(Sheet1!$C$5:$BD$192,MATCH($C46,Sheet1!$C$5:C$192,0),16))*3.4121416)+((INDEX(Sheet1!$C$5:$BD$192,MATCH($C46,Sheet1!$C$5:C$192,0),28))*99.976))/$AP46</f>
        <v>4.9883580622222219</v>
      </c>
      <c r="AC46" s="76">
        <f t="shared" ref="AC46" si="615">AB46</f>
        <v>4.9883580622222219</v>
      </c>
      <c r="AD46" s="9">
        <v>0</v>
      </c>
      <c r="AE46" s="76">
        <f t="shared" ref="AE46" si="616">AD46</f>
        <v>0</v>
      </c>
      <c r="AF46" s="9">
        <v>0</v>
      </c>
      <c r="AG46" s="76">
        <f t="shared" ref="AG46" si="617">AF46</f>
        <v>0</v>
      </c>
      <c r="AH46" s="47">
        <f>IF($D$45=0,"",(D46-D$45)/D$45)</f>
        <v>-7.872192116565109E-2</v>
      </c>
      <c r="AI46" s="77">
        <f>IF($E$45=0,"",(E46-E$45)/E$45)</f>
        <v>-7.872192116565109E-2</v>
      </c>
      <c r="AJ46" s="47">
        <f>IF($F$45=0,"",(F46-F$45)/F$45)</f>
        <v>-6.7273112772880256E-2</v>
      </c>
      <c r="AK46" s="86">
        <f>IF($G$45=0,"",(G46-G$45)/G$45)</f>
        <v>-6.7273112772880256E-2</v>
      </c>
      <c r="AL46" s="45" t="str">
        <f t="shared" ref="AL46" si="618">IF(AND(AH46&gt;0,AI46&gt;0), "Yes", "No")</f>
        <v>No</v>
      </c>
      <c r="AM46" s="45" t="str">
        <f t="shared" ref="AM46" si="619">IF(AND(AH46&lt;0,AI46&lt;0), "No", "Yes")</f>
        <v>No</v>
      </c>
      <c r="AN46" s="78" t="str">
        <f>IF((AL46=AM46),(IF(AND(AI46&gt;(-0.5%*D$45),AI46&lt;(0.5%*D$45),AE46&lt;=150,AG46&lt;=150,(COUNTBLANK(D46:AK46)=0)),"Pass","Fail")),IF(COUNTA(D46:AK46)=0,"","Fail"))</f>
        <v>Pass</v>
      </c>
      <c r="AO46" s="89"/>
      <c r="AP46" s="37">
        <f>IF(ISNUMBER(SEARCH("RetlMed",C46)),Sheet3!D$2,IF(ISNUMBER(SEARCH("OffSml",C46)),Sheet3!A$2,IF(ISNUMBER(SEARCH("OffMed",C46)),Sheet3!B$2,IF(ISNUMBER(SEARCH("OffLrg",C46)),Sheet3!C$2,IF(ISNUMBER(SEARCH("RetlStrp",C46)),Sheet3!E$2)))))</f>
        <v>22500</v>
      </c>
      <c r="AQ46" s="17"/>
      <c r="AR46" s="17"/>
      <c r="AS46" s="13"/>
    </row>
    <row r="47" spans="1:45" s="7" customFormat="1" ht="25.5" customHeight="1" x14ac:dyDescent="0.2">
      <c r="A47" s="113"/>
      <c r="B47" s="44" t="str">
        <f t="shared" si="19"/>
        <v>CBECC-Com 2016.2.0</v>
      </c>
      <c r="C47" s="65" t="s">
        <v>141</v>
      </c>
      <c r="D47" s="45">
        <f>INDEX(Sheet1!$C$5:$BD$192,MATCH($C47,Sheet1!$C$5:$C$192,0),54)</f>
        <v>282.68200000000002</v>
      </c>
      <c r="E47" s="76">
        <f t="shared" si="1"/>
        <v>282.68200000000002</v>
      </c>
      <c r="F47" s="6">
        <f>(INDEX(Sheet1!$C$5:$BD$192,MATCH($C47,Sheet1!$C$5:$C$192,0),18))/$AP47</f>
        <v>10.924222222222221</v>
      </c>
      <c r="G47" s="76">
        <f t="shared" ref="G47" si="620">F47</f>
        <v>10.924222222222221</v>
      </c>
      <c r="H47" s="6">
        <f>(INDEX(Sheet1!$C$5:$BD$192,MATCH($C47,Sheet1!$C$5:$C$192,0),30))/$AP47</f>
        <v>5.3115111111111106E-2</v>
      </c>
      <c r="I47" s="76">
        <f t="shared" ref="I47" si="621">H47</f>
        <v>5.3115111111111106E-2</v>
      </c>
      <c r="J47" s="6">
        <f t="shared" si="605"/>
        <v>42.585275395529564</v>
      </c>
      <c r="K47" s="76">
        <f t="shared" ref="K47" si="622">J47</f>
        <v>42.585275395529564</v>
      </c>
      <c r="L47" s="6">
        <f>(((INDEX(Sheet1!$C$5:$BD$192,MATCH($C47,Sheet1!$C$5:$C$192,0),11))*3.4121416)+((INDEX(Sheet1!$C$5:$BD$192,MATCH($C47,Sheet1!$C$5:$C$192,0),23))*99.976))/$AP47</f>
        <v>0.32196837169476034</v>
      </c>
      <c r="M47" s="76">
        <f t="shared" ref="M47" si="623">L47</f>
        <v>0.32196837169476034</v>
      </c>
      <c r="N47" s="6">
        <f>(((INDEX(Sheet1!$C$5:$BD$192,MATCH($C47,Sheet1!$C$5:$C$192,0),12))*3.4121416)+((INDEX(Sheet1!$C$5:$BD$192,MATCH($C47,Sheet1!$C$5:$C$192,0),24))*99.976))/$AP47</f>
        <v>10.462869681649776</v>
      </c>
      <c r="O47" s="76">
        <f t="shared" ref="O47" si="624">N47</f>
        <v>10.462869681649776</v>
      </c>
      <c r="P47" s="6">
        <f>(((INDEX(Sheet1!$C$5:$BD$192,MATCH($C47,Sheet1!$C$5:$C$192,0),17))*3.4121416)+((INDEX(Sheet1!$C$5:$BD$192,MATCH($C47,Sheet1!$C$5:$C$192,0),29))*99.976))/$AP47</f>
        <v>14.164755181247999</v>
      </c>
      <c r="Q47" s="76">
        <f t="shared" ref="Q47" si="625">P47</f>
        <v>14.164755181247999</v>
      </c>
      <c r="R47" s="6">
        <f>(((INDEX(Sheet1!$C$5:$BD$192,MATCH($C47,Sheet1!$C$5:$C$192,0),31))+(INDEX(Sheet1!$C$5:$BD$192,MATCH($C47,Sheet1!$C$5:$C$192,0),32)))*99.976)/$AP47</f>
        <v>0</v>
      </c>
      <c r="S47" s="76">
        <f t="shared" ref="S47" si="626">R47</f>
        <v>0</v>
      </c>
      <c r="T47" s="45">
        <f>(((INDEX(Sheet1!$C$5:$BD$192,MATCH($C47,Sheet1!$C$5:$C$192,0),19))+(INDEX(Sheet1!$C$5:$BD$192,MATCH($C47,Sheet1!$C$5:$C$192,0),20)))*3.4121416)/$AP47</f>
        <v>12.407744898428444</v>
      </c>
      <c r="U47" s="76">
        <f t="shared" ref="U47" si="627">T47</f>
        <v>12.407744898428444</v>
      </c>
      <c r="V47" s="6">
        <f>(((INDEX(Sheet1!$C$5:$BD$192,MATCH($C47,Sheet1!$C$5:$C$192,0),13))*3.4121416)+((INDEX(Sheet1!$C$5:$BD$192,MATCH($C47,Sheet1!$C$5:$C$192,0),25))*99.976))/$AP47</f>
        <v>9.1443878372622223</v>
      </c>
      <c r="W47" s="76">
        <f t="shared" ref="W47" si="628">V47</f>
        <v>9.1443878372622223</v>
      </c>
      <c r="X47" s="6">
        <f>(((INDEX(Sheet1!$C$5:$BD$192,MATCH($C47,Sheet1!$C$5:C$192,0),15))*3.4121416)+((INDEX(Sheet1!$C$5:$BD$192,MATCH($C47,Sheet1!$C$5:C$192,0),27))*99.976))/$AP47</f>
        <v>3.3736071475306666</v>
      </c>
      <c r="Y47" s="76">
        <f t="shared" ref="Y47" si="629">X47</f>
        <v>3.3736071475306666</v>
      </c>
      <c r="Z47" s="6">
        <f>(((INDEX(Sheet1!$C$5:$BD$192,MATCH($C47,Sheet1!$C$5:C$192,0),14))*3.4121416)+((INDEX(Sheet1!$C$5:$BD$192,MATCH($C47,Sheet1!$C$5:C$192,0),26))*99.976))/$AP47</f>
        <v>0.12937354769969778</v>
      </c>
      <c r="AA47" s="76">
        <f t="shared" ref="AA47" si="630">Z47</f>
        <v>0.12937354769969778</v>
      </c>
      <c r="AB47" s="6">
        <f>(((INDEX(Sheet1!$C$5:$BD$192,MATCH($C47,Sheet1!$C$5:C$192,0),16))*3.4121416)+((INDEX(Sheet1!$C$5:$BD$192,MATCH($C47,Sheet1!$C$5:C$192,0),28))*99.976))/$AP47</f>
        <v>4.9883136284444447</v>
      </c>
      <c r="AC47" s="76">
        <f t="shared" ref="AC47" si="631">AB47</f>
        <v>4.9883136284444447</v>
      </c>
      <c r="AD47" s="9">
        <v>0</v>
      </c>
      <c r="AE47" s="76">
        <f t="shared" ref="AE47" si="632">AD47</f>
        <v>0</v>
      </c>
      <c r="AF47" s="9">
        <v>0</v>
      </c>
      <c r="AG47" s="76">
        <f t="shared" ref="AG47" si="633">AF47</f>
        <v>0</v>
      </c>
      <c r="AH47" s="47">
        <f t="shared" ref="AH47:AH48" si="634">IF($D$45=0,"",(D47-D$45)/D$45)</f>
        <v>-9.1962699679741369E-2</v>
      </c>
      <c r="AI47" s="77">
        <f t="shared" ref="AI47:AI48" si="635">IF($E$45=0,"",(E47-E$45)/E$45)</f>
        <v>-9.1962699679741369E-2</v>
      </c>
      <c r="AJ47" s="47">
        <f t="shared" ref="AJ47:AJ48" si="636">IF($F$45=0,"",(F47-F$45)/F$45)</f>
        <v>2.2058763567566158E-3</v>
      </c>
      <c r="AK47" s="86">
        <f t="shared" ref="AK47:AK48" si="637">IF($G$45=0,"",(G47-G$45)/G$45)</f>
        <v>2.2058763567566158E-3</v>
      </c>
      <c r="AL47" s="45" t="str">
        <f t="shared" ref="AL47:AL48" si="638">IF(AND(AH47&gt;0,AI47&gt;0), "Yes", "No")</f>
        <v>No</v>
      </c>
      <c r="AM47" s="45" t="str">
        <f t="shared" ref="AM47:AM48" si="639">IF(AND(AH47&lt;0,AI47&lt;0), "No", "Yes")</f>
        <v>No</v>
      </c>
      <c r="AN47" s="78" t="str">
        <f t="shared" ref="AN47:AN48" si="640">IF((AL47=AM47),(IF(AND(AI47&gt;(-0.5%*D$45),AI47&lt;(0.5%*D$45),AE47&lt;=150,AG47&lt;=150,(COUNTBLANK(D47:AK47)=0)),"Pass","Fail")),IF(COUNTA(D47:AK47)=0,"","Fail"))</f>
        <v>Pass</v>
      </c>
      <c r="AO47" s="90"/>
      <c r="AP47" s="37">
        <f>IF(ISNUMBER(SEARCH("RetlMed",C47)),Sheet3!D$2,IF(ISNUMBER(SEARCH("OffSml",C47)),Sheet3!A$2,IF(ISNUMBER(SEARCH("OffMed",C47)),Sheet3!B$2,IF(ISNUMBER(SEARCH("OffLrg",C47)),Sheet3!C$2,IF(ISNUMBER(SEARCH("RetlStrp",C47)),Sheet3!E$2)))))</f>
        <v>22500</v>
      </c>
      <c r="AQ47" s="15"/>
      <c r="AR47" s="15"/>
      <c r="AS47" s="18"/>
    </row>
    <row r="48" spans="1:45" s="7" customFormat="1" ht="25.5" customHeight="1" x14ac:dyDescent="0.2">
      <c r="A48" s="113"/>
      <c r="B48" s="44" t="str">
        <f t="shared" si="19"/>
        <v>CBECC-Com 2016.2.0</v>
      </c>
      <c r="C48" s="65" t="s">
        <v>142</v>
      </c>
      <c r="D48" s="45">
        <f>INDEX(Sheet1!$C$5:$BD$192,MATCH($C48,Sheet1!$C$5:$C$192,0),54)</f>
        <v>299.392</v>
      </c>
      <c r="E48" s="76">
        <f t="shared" si="1"/>
        <v>299.392</v>
      </c>
      <c r="F48" s="6">
        <f>(INDEX(Sheet1!$C$5:$BD$192,MATCH($C48,Sheet1!$C$5:$C$192,0),18))/$AP48</f>
        <v>10.417999999999999</v>
      </c>
      <c r="G48" s="76">
        <f t="shared" ref="G48" si="641">F48</f>
        <v>10.417999999999999</v>
      </c>
      <c r="H48" s="6">
        <f>(INDEX(Sheet1!$C$5:$BD$192,MATCH($C48,Sheet1!$C$5:$C$192,0),30))/$AP48</f>
        <v>5.3617333333333336E-2</v>
      </c>
      <c r="I48" s="76">
        <f t="shared" ref="I48" si="642">H48</f>
        <v>5.3617333333333336E-2</v>
      </c>
      <c r="J48" s="6">
        <f t="shared" si="605"/>
        <v>40.908167660540585</v>
      </c>
      <c r="K48" s="76">
        <f t="shared" ref="K48" si="643">J48</f>
        <v>40.908167660540585</v>
      </c>
      <c r="L48" s="6">
        <f>(((INDEX(Sheet1!$C$5:$BD$192,MATCH($C48,Sheet1!$C$5:$C$192,0),11))*3.4121416)+((INDEX(Sheet1!$C$5:$BD$192,MATCH($C48,Sheet1!$C$5:$C$192,0),23))*99.976))/$AP48</f>
        <v>0.39674820723303111</v>
      </c>
      <c r="M48" s="76">
        <f t="shared" ref="M48" si="644">L48</f>
        <v>0.39674820723303111</v>
      </c>
      <c r="N48" s="6">
        <f>(((INDEX(Sheet1!$C$5:$BD$192,MATCH($C48,Sheet1!$C$5:$C$192,0),12))*3.4121416)+((INDEX(Sheet1!$C$5:$BD$192,MATCH($C48,Sheet1!$C$5:$C$192,0),24))*99.976))/$AP48</f>
        <v>14.936642271463111</v>
      </c>
      <c r="O48" s="76">
        <f t="shared" ref="O48" si="645">N48</f>
        <v>14.936642271463111</v>
      </c>
      <c r="P48" s="6">
        <f>(((INDEX(Sheet1!$C$5:$BD$192,MATCH($C48,Sheet1!$C$5:$C$192,0),17))*3.4121416)+((INDEX(Sheet1!$C$5:$BD$192,MATCH($C48,Sheet1!$C$5:$C$192,0),29))*99.976))/$AP48</f>
        <v>14.164755181247999</v>
      </c>
      <c r="Q48" s="76">
        <f t="shared" ref="Q48" si="646">P48</f>
        <v>14.164755181247999</v>
      </c>
      <c r="R48" s="6">
        <f>(((INDEX(Sheet1!$C$5:$BD$192,MATCH($C48,Sheet1!$C$5:$C$192,0),31))+(INDEX(Sheet1!$C$5:$BD$192,MATCH($C48,Sheet1!$C$5:$C$192,0),32)))*99.976)/$AP48</f>
        <v>0</v>
      </c>
      <c r="S48" s="76">
        <f t="shared" ref="S48" si="647">R48</f>
        <v>0</v>
      </c>
      <c r="T48" s="45">
        <f>(((INDEX(Sheet1!$C$5:$BD$192,MATCH($C48,Sheet1!$C$5:$C$192,0),19))+(INDEX(Sheet1!$C$5:$BD$192,MATCH($C48,Sheet1!$C$5:$C$192,0),20)))*3.4121416)/$AP48</f>
        <v>12.407744898428444</v>
      </c>
      <c r="U48" s="76">
        <f t="shared" ref="U48" si="648">T48</f>
        <v>12.407744898428444</v>
      </c>
      <c r="V48" s="6">
        <f>(((INDEX(Sheet1!$C$5:$BD$192,MATCH($C48,Sheet1!$C$5:$C$192,0),13))*3.4121416)+((INDEX(Sheet1!$C$5:$BD$192,MATCH($C48,Sheet1!$C$5:$C$192,0),25))*99.976))/$AP48</f>
        <v>5.6128212812622218</v>
      </c>
      <c r="W48" s="76">
        <f t="shared" ref="W48" si="649">V48</f>
        <v>5.6128212812622218</v>
      </c>
      <c r="X48" s="6">
        <f>(((INDEX(Sheet1!$C$5:$BD$192,MATCH($C48,Sheet1!$C$5:C$192,0),15))*3.4121416)+((INDEX(Sheet1!$C$5:$BD$192,MATCH($C48,Sheet1!$C$5:C$192,0),27))*99.976))/$AP48</f>
        <v>0.8087746156721779</v>
      </c>
      <c r="Y48" s="76">
        <f t="shared" ref="Y48" si="650">X48</f>
        <v>0.8087746156721779</v>
      </c>
      <c r="Z48" s="6">
        <f>(((INDEX(Sheet1!$C$5:$BD$192,MATCH($C48,Sheet1!$C$5:C$192,0),14))*3.4121416)+((INDEX(Sheet1!$C$5:$BD$192,MATCH($C48,Sheet1!$C$5:C$192,0),26))*99.976))/$AP48</f>
        <v>6.8041439820231119E-5</v>
      </c>
      <c r="AA48" s="76">
        <f t="shared" ref="AA48" si="651">Z48</f>
        <v>6.8041439820231119E-5</v>
      </c>
      <c r="AB48" s="6">
        <f>(((INDEX(Sheet1!$C$5:$BD$192,MATCH($C48,Sheet1!$C$5:C$192,0),16))*3.4121416)+((INDEX(Sheet1!$C$5:$BD$192,MATCH($C48,Sheet1!$C$5:C$192,0),28))*99.976))/$AP48</f>
        <v>4.9883580622222219</v>
      </c>
      <c r="AC48" s="76">
        <f t="shared" ref="AC48" si="652">AB48</f>
        <v>4.9883580622222219</v>
      </c>
      <c r="AD48" s="9">
        <v>0</v>
      </c>
      <c r="AE48" s="76">
        <f t="shared" ref="AE48" si="653">AD48</f>
        <v>0</v>
      </c>
      <c r="AF48" s="9">
        <v>0</v>
      </c>
      <c r="AG48" s="76">
        <f t="shared" ref="AG48" si="654">AF48</f>
        <v>0</v>
      </c>
      <c r="AH48" s="47">
        <f t="shared" si="634"/>
        <v>-3.8286472370073606E-2</v>
      </c>
      <c r="AI48" s="77">
        <f t="shared" si="635"/>
        <v>-3.8286472370073606E-2</v>
      </c>
      <c r="AJ48" s="47">
        <f t="shared" si="636"/>
        <v>-4.4235771893628692E-2</v>
      </c>
      <c r="AK48" s="86">
        <f t="shared" si="637"/>
        <v>-4.4235771893628692E-2</v>
      </c>
      <c r="AL48" s="45" t="str">
        <f t="shared" si="638"/>
        <v>No</v>
      </c>
      <c r="AM48" s="45" t="str">
        <f t="shared" si="639"/>
        <v>No</v>
      </c>
      <c r="AN48" s="78" t="str">
        <f t="shared" si="640"/>
        <v>Pass</v>
      </c>
      <c r="AO48" s="90"/>
      <c r="AP48" s="37">
        <f>IF(ISNUMBER(SEARCH("RetlMed",C48)),Sheet3!D$2,IF(ISNUMBER(SEARCH("OffSml",C48)),Sheet3!A$2,IF(ISNUMBER(SEARCH("OffMed",C48)),Sheet3!B$2,IF(ISNUMBER(SEARCH("OffLrg",C48)),Sheet3!C$2,IF(ISNUMBER(SEARCH("RetlStrp",C48)),Sheet3!E$2)))))</f>
        <v>22500</v>
      </c>
      <c r="AQ48" s="15"/>
      <c r="AR48" s="15"/>
      <c r="AS48" s="18"/>
    </row>
    <row r="49" spans="1:45" s="3" customFormat="1" ht="26.25" hidden="1" customHeight="1" x14ac:dyDescent="0.2">
      <c r="A49" s="113" t="s">
        <v>293</v>
      </c>
      <c r="B49" s="44" t="str">
        <f t="shared" si="19"/>
        <v>CBECC-Com 2016.2.0</v>
      </c>
      <c r="C49" s="63" t="s">
        <v>143</v>
      </c>
      <c r="D49" s="51">
        <f>INDEX(Sheet1!$C$5:$BD$192,MATCH($C49,Sheet1!$C$5:$C$192,0),54)</f>
        <v>210.30500000000001</v>
      </c>
      <c r="E49" s="76">
        <f t="shared" si="1"/>
        <v>210.30500000000001</v>
      </c>
      <c r="F49" s="51">
        <f>(INDEX(Sheet1!$C$5:$BD$192,MATCH($C49,Sheet1!$C$5:$C$192,0),18))/$AP49</f>
        <v>7.2817777777777781</v>
      </c>
      <c r="G49" s="76">
        <f t="shared" ref="G49" si="655">F49</f>
        <v>7.2817777777777781</v>
      </c>
      <c r="H49" s="51">
        <f>(INDEX(Sheet1!$C$5:$BD$192,MATCH($C49,Sheet1!$C$5:$C$192,0),30))/$AP49</f>
        <v>5.7450666666666671E-2</v>
      </c>
      <c r="I49" s="76">
        <f t="shared" ref="I49" si="656">H49</f>
        <v>5.7450666666666671E-2</v>
      </c>
      <c r="J49" s="51">
        <f t="shared" si="605"/>
        <v>30.590094683434316</v>
      </c>
      <c r="K49" s="76">
        <f t="shared" ref="K49" si="657">J49</f>
        <v>30.590094683434316</v>
      </c>
      <c r="L49" s="51">
        <f>(((INDEX(Sheet1!$C$5:$BD$192,MATCH($C49,Sheet1!$C$5:$C$192,0),11))*3.4121416)+((INDEX(Sheet1!$C$5:$BD$192,MATCH($C49,Sheet1!$C$5:$C$192,0),23))*99.976))/$AP49</f>
        <v>0.42448103059164449</v>
      </c>
      <c r="M49" s="76">
        <f t="shared" ref="M49" si="658">L49</f>
        <v>0.42448103059164449</v>
      </c>
      <c r="N49" s="51">
        <f>(((INDEX(Sheet1!$C$5:$BD$192,MATCH($C49,Sheet1!$C$5:$C$192,0),12))*3.4121416)+((INDEX(Sheet1!$C$5:$BD$192,MATCH($C49,Sheet1!$C$5:$C$192,0),24))*99.976))/$AP49</f>
        <v>4.6389809035484451</v>
      </c>
      <c r="O49" s="76">
        <f t="shared" ref="O49" si="659">N49</f>
        <v>4.6389809035484451</v>
      </c>
      <c r="P49" s="51">
        <f>(((INDEX(Sheet1!$C$5:$BD$192,MATCH($C49,Sheet1!$C$5:$C$192,0),17))*3.4121416)+((INDEX(Sheet1!$C$5:$BD$192,MATCH($C49,Sheet1!$C$5:$C$192,0),29))*99.976))/$AP49</f>
        <v>14.164755181247999</v>
      </c>
      <c r="Q49" s="76">
        <f t="shared" ref="Q49" si="660">P49</f>
        <v>14.164755181247999</v>
      </c>
      <c r="R49" s="51">
        <f>(((INDEX(Sheet1!$C$5:$BD$192,MATCH($C49,Sheet1!$C$5:$C$192,0),31))+(INDEX(Sheet1!$C$5:$BD$192,MATCH($C49,Sheet1!$C$5:$C$192,0),32)))*99.976)/$AP49</f>
        <v>0</v>
      </c>
      <c r="S49" s="76">
        <f t="shared" ref="S49" si="661">R49</f>
        <v>0</v>
      </c>
      <c r="T49" s="51">
        <f>(((INDEX(Sheet1!$C$5:$BD$192,MATCH($C49,Sheet1!$C$5:$C$192,0),19))+(INDEX(Sheet1!$C$5:$BD$192,MATCH($C49,Sheet1!$C$5:$C$192,0),20)))*3.4121416)/$AP49</f>
        <v>12.407744898428444</v>
      </c>
      <c r="U49" s="76">
        <f t="shared" ref="U49" si="662">T49</f>
        <v>12.407744898428444</v>
      </c>
      <c r="V49" s="51">
        <f>(((INDEX(Sheet1!$C$5:$BD$192,MATCH($C49,Sheet1!$C$5:$C$192,0),13))*3.4121416)+((INDEX(Sheet1!$C$5:$BD$192,MATCH($C49,Sheet1!$C$5:$C$192,0),25))*99.976))/$AP49</f>
        <v>5.6181897173795559</v>
      </c>
      <c r="W49" s="76">
        <f t="shared" ref="W49" si="663">V49</f>
        <v>5.6181897173795559</v>
      </c>
      <c r="X49" s="51">
        <f>(((INDEX(Sheet1!$C$5:$BD$192,MATCH($C49,Sheet1!$C$5:C$192,0),15))*3.4121416)+((INDEX(Sheet1!$C$5:$BD$192,MATCH($C49,Sheet1!$C$5:C$192,0),27))*99.976))/$AP49</f>
        <v>0</v>
      </c>
      <c r="Y49" s="76">
        <f t="shared" ref="Y49" si="664">X49</f>
        <v>0</v>
      </c>
      <c r="Z49" s="51">
        <f>(((INDEX(Sheet1!$C$5:$BD$192,MATCH($C49,Sheet1!$C$5:C$192,0),14))*3.4121416)+((INDEX(Sheet1!$C$5:$BD$192,MATCH($C49,Sheet1!$C$5:C$192,0),26))*99.976))/$AP49</f>
        <v>0</v>
      </c>
      <c r="AA49" s="76">
        <f t="shared" ref="AA49" si="665">Z49</f>
        <v>0</v>
      </c>
      <c r="AB49" s="51">
        <f>(((INDEX(Sheet1!$C$5:$BD$192,MATCH($C49,Sheet1!$C$5:C$192,0),16))*3.4121416)+((INDEX(Sheet1!$C$5:$BD$192,MATCH($C49,Sheet1!$C$5:C$192,0),28))*99.976))/$AP49</f>
        <v>5.7436878506666673</v>
      </c>
      <c r="AC49" s="76">
        <f t="shared" ref="AC49" si="666">AB49</f>
        <v>5.7436878506666673</v>
      </c>
      <c r="AD49" s="52">
        <v>0</v>
      </c>
      <c r="AE49" s="76">
        <f t="shared" ref="AE49" si="667">AD49</f>
        <v>0</v>
      </c>
      <c r="AF49" s="52">
        <v>0</v>
      </c>
      <c r="AG49" s="76">
        <f t="shared" ref="AG49" si="668">AF49</f>
        <v>0</v>
      </c>
      <c r="AH49" s="53"/>
      <c r="AI49" s="51"/>
      <c r="AJ49" s="53"/>
      <c r="AK49" s="51"/>
      <c r="AL49" s="51"/>
      <c r="AM49" s="51"/>
      <c r="AN49" s="79"/>
      <c r="AO49" s="87"/>
      <c r="AP49" s="46">
        <f>IF(ISNUMBER(SEARCH("RetlMed",C49)),Sheet3!D$2,IF(ISNUMBER(SEARCH("OffSml",C49)),Sheet3!A$2,IF(ISNUMBER(SEARCH("OffMed",C49)),Sheet3!B$2,IF(ISNUMBER(SEARCH("OffLrg",C49)),Sheet3!C$2,IF(ISNUMBER(SEARCH("RetlStrp",C49)),Sheet3!E$2)))))</f>
        <v>22500</v>
      </c>
      <c r="AQ49" s="14"/>
      <c r="AR49" s="14"/>
      <c r="AS49" s="14"/>
    </row>
    <row r="50" spans="1:45" s="7" customFormat="1" ht="25.5" hidden="1" customHeight="1" x14ac:dyDescent="0.2">
      <c r="A50" s="113" t="s">
        <v>293</v>
      </c>
      <c r="B50" s="44" t="str">
        <f t="shared" si="19"/>
        <v>CBECC-Com 2016.2.0</v>
      </c>
      <c r="C50" s="65" t="s">
        <v>144</v>
      </c>
      <c r="D50" s="45">
        <f>INDEX(Sheet1!$C$5:$BD$192,MATCH($C50,Sheet1!$C$5:$C$192,0),54)</f>
        <v>200.78299999999999</v>
      </c>
      <c r="E50" s="76">
        <f t="shared" si="1"/>
        <v>200.78299999999999</v>
      </c>
      <c r="F50" s="6">
        <f>(INDEX(Sheet1!$C$5:$BD$192,MATCH($C50,Sheet1!$C$5:$C$192,0),18))/$AP50</f>
        <v>7.0623111111111108</v>
      </c>
      <c r="G50" s="76">
        <f t="shared" ref="G50" si="669">F50</f>
        <v>7.0623111111111108</v>
      </c>
      <c r="H50" s="6">
        <f>(INDEX(Sheet1!$C$5:$BD$192,MATCH($C50,Sheet1!$C$5:$C$192,0),30))/$AP50</f>
        <v>5.7450666666666671E-2</v>
      </c>
      <c r="I50" s="76">
        <f t="shared" ref="I50" si="670">H50</f>
        <v>5.7450666666666671E-2</v>
      </c>
      <c r="J50" s="6">
        <f t="shared" si="605"/>
        <v>29.841304000582753</v>
      </c>
      <c r="K50" s="76">
        <f t="shared" ref="K50" si="671">J50</f>
        <v>29.841304000582753</v>
      </c>
      <c r="L50" s="6">
        <f>(((INDEX(Sheet1!$C$5:$BD$192,MATCH($C50,Sheet1!$C$5:$C$192,0),11))*3.4121416)+((INDEX(Sheet1!$C$5:$BD$192,MATCH($C50,Sheet1!$C$5:$C$192,0),23))*99.976))/$AP50</f>
        <v>0.42448103059164449</v>
      </c>
      <c r="M50" s="76">
        <f t="shared" ref="M50" si="672">L50</f>
        <v>0.42448103059164449</v>
      </c>
      <c r="N50" s="6">
        <f>(((INDEX(Sheet1!$C$5:$BD$192,MATCH($C50,Sheet1!$C$5:$C$192,0),12))*3.4121416)+((INDEX(Sheet1!$C$5:$BD$192,MATCH($C50,Sheet1!$C$5:$C$192,0),24))*99.976))/$AP50</f>
        <v>3.8901902206968884</v>
      </c>
      <c r="O50" s="76">
        <f t="shared" ref="O50" si="673">N50</f>
        <v>3.8901902206968884</v>
      </c>
      <c r="P50" s="6">
        <f>(((INDEX(Sheet1!$C$5:$BD$192,MATCH($C50,Sheet1!$C$5:$C$192,0),17))*3.4121416)+((INDEX(Sheet1!$C$5:$BD$192,MATCH($C50,Sheet1!$C$5:$C$192,0),29))*99.976))/$AP50</f>
        <v>14.164755181247999</v>
      </c>
      <c r="Q50" s="76">
        <f t="shared" ref="Q50" si="674">P50</f>
        <v>14.164755181247999</v>
      </c>
      <c r="R50" s="6">
        <f>(((INDEX(Sheet1!$C$5:$BD$192,MATCH($C50,Sheet1!$C$5:$C$192,0),31))+(INDEX(Sheet1!$C$5:$BD$192,MATCH($C50,Sheet1!$C$5:$C$192,0),32)))*99.976)/$AP50</f>
        <v>0</v>
      </c>
      <c r="S50" s="76">
        <f t="shared" ref="S50" si="675">R50</f>
        <v>0</v>
      </c>
      <c r="T50" s="45">
        <f>(((INDEX(Sheet1!$C$5:$BD$192,MATCH($C50,Sheet1!$C$5:$C$192,0),19))+(INDEX(Sheet1!$C$5:$BD$192,MATCH($C50,Sheet1!$C$5:$C$192,0),20)))*3.4121416)/$AP50</f>
        <v>12.407744898428444</v>
      </c>
      <c r="U50" s="76">
        <f t="shared" ref="U50" si="676">T50</f>
        <v>12.407744898428444</v>
      </c>
      <c r="V50" s="6">
        <f>(((INDEX(Sheet1!$C$5:$BD$192,MATCH($C50,Sheet1!$C$5:$C$192,0),13))*3.4121416)+((INDEX(Sheet1!$C$5:$BD$192,MATCH($C50,Sheet1!$C$5:$C$192,0),25))*99.976))/$AP50</f>
        <v>5.6181897173795559</v>
      </c>
      <c r="W50" s="76">
        <f t="shared" ref="W50" si="677">V50</f>
        <v>5.6181897173795559</v>
      </c>
      <c r="X50" s="6">
        <f>(((INDEX(Sheet1!$C$5:$BD$192,MATCH($C50,Sheet1!$C$5:C$192,0),15))*3.4121416)+((INDEX(Sheet1!$C$5:$BD$192,MATCH($C50,Sheet1!$C$5:C$192,0),27))*99.976))/$AP50</f>
        <v>0</v>
      </c>
      <c r="Y50" s="76">
        <f t="shared" ref="Y50" si="678">X50</f>
        <v>0</v>
      </c>
      <c r="Z50" s="6">
        <f>(((INDEX(Sheet1!$C$5:$BD$192,MATCH($C50,Sheet1!$C$5:C$192,0),14))*3.4121416)+((INDEX(Sheet1!$C$5:$BD$192,MATCH($C50,Sheet1!$C$5:C$192,0),26))*99.976))/$AP50</f>
        <v>0</v>
      </c>
      <c r="AA50" s="76">
        <f t="shared" ref="AA50" si="679">Z50</f>
        <v>0</v>
      </c>
      <c r="AB50" s="6">
        <f>(((INDEX(Sheet1!$C$5:$BD$192,MATCH($C50,Sheet1!$C$5:C$192,0),16))*3.4121416)+((INDEX(Sheet1!$C$5:$BD$192,MATCH($C50,Sheet1!$C$5:C$192,0),28))*99.976))/$AP50</f>
        <v>5.7436878506666673</v>
      </c>
      <c r="AC50" s="76">
        <f t="shared" ref="AC50" si="680">AB50</f>
        <v>5.7436878506666673</v>
      </c>
      <c r="AD50" s="9">
        <v>0</v>
      </c>
      <c r="AE50" s="76">
        <f t="shared" ref="AE50" si="681">AD50</f>
        <v>0</v>
      </c>
      <c r="AF50" s="9">
        <v>0</v>
      </c>
      <c r="AG50" s="76">
        <f t="shared" ref="AG50" si="682">AF50</f>
        <v>0</v>
      </c>
      <c r="AH50" s="47">
        <f>IF($D$49=0,"",(D50-D$49)/D$49)</f>
        <v>-4.5277097548798266E-2</v>
      </c>
      <c r="AI50" s="77">
        <f>IF($E$49=0,"",(E50-E$49)/E$49)</f>
        <v>-4.5277097548798266E-2</v>
      </c>
      <c r="AJ50" s="47">
        <f>IF($F$49=0,"",(F50-F$49)/F$49)</f>
        <v>-3.0139160156250094E-2</v>
      </c>
      <c r="AK50" s="86">
        <f>IF($G$49=0,"",(G50-G$49)/G$49)</f>
        <v>-3.0139160156250094E-2</v>
      </c>
      <c r="AL50" s="45" t="str">
        <f t="shared" ref="AL50:AL56" si="683">IF(AND(AH50&gt;0,AI50&gt;0), "Yes", "No")</f>
        <v>No</v>
      </c>
      <c r="AM50" s="45" t="str">
        <f t="shared" ref="AM50:AM56" si="684">IF(AND(AH50&lt;0,AI50&lt;0), "No", "Yes")</f>
        <v>No</v>
      </c>
      <c r="AN50" s="78" t="str">
        <f>IF((AL50=AM50),(IF(AND(AI50&gt;(-0.5%*D$49),AI50&lt;(0.5%*D$49),AE50&lt;=150,AG50&lt;=150,(COUNTBLANK(D50:AK50)=0)),"Pass","Fail")),IF(COUNTA(D50:AK50)=0,"","Fail"))</f>
        <v>Pass</v>
      </c>
      <c r="AO50" s="90"/>
      <c r="AP50" s="37">
        <f>IF(ISNUMBER(SEARCH("RetlMed",C50)),Sheet3!D$2,IF(ISNUMBER(SEARCH("OffSml",C50)),Sheet3!A$2,IF(ISNUMBER(SEARCH("OffMed",C50)),Sheet3!B$2,IF(ISNUMBER(SEARCH("OffLrg",C50)),Sheet3!C$2,IF(ISNUMBER(SEARCH("RetlStrp",C50)),Sheet3!E$2)))))</f>
        <v>22500</v>
      </c>
      <c r="AQ50" s="15"/>
      <c r="AR50" s="15"/>
      <c r="AS50" s="18"/>
    </row>
    <row r="51" spans="1:45" s="7" customFormat="1" ht="25.5" hidden="1" customHeight="1" x14ac:dyDescent="0.2">
      <c r="A51" s="113" t="s">
        <v>293</v>
      </c>
      <c r="B51" s="44" t="str">
        <f t="shared" si="19"/>
        <v>CBECC-Com 2016.2.0</v>
      </c>
      <c r="C51" s="65" t="s">
        <v>145</v>
      </c>
      <c r="D51" s="45">
        <f>INDEX(Sheet1!$C$5:$BD$192,MATCH($C51,Sheet1!$C$5:$C$192,0),54)</f>
        <v>205.05199999999999</v>
      </c>
      <c r="E51" s="76">
        <f t="shared" si="1"/>
        <v>205.05199999999999</v>
      </c>
      <c r="F51" s="6">
        <f>(INDEX(Sheet1!$C$5:$BD$192,MATCH($C51,Sheet1!$C$5:$C$192,0),18))/$AP51</f>
        <v>7.418622222222222</v>
      </c>
      <c r="G51" s="76">
        <f t="shared" ref="G51" si="685">F51</f>
        <v>7.418622222222222</v>
      </c>
      <c r="H51" s="6">
        <f>(INDEX(Sheet1!$C$5:$BD$192,MATCH($C51,Sheet1!$C$5:$C$192,0),30))/$AP51</f>
        <v>6.3625333333333325E-2</v>
      </c>
      <c r="I51" s="76">
        <f t="shared" ref="I51" si="686">H51</f>
        <v>6.3625333333333325E-2</v>
      </c>
      <c r="J51" s="6">
        <f t="shared" ref="J51:J53" si="687">SUM(L51,N51,P51,V51,X51,Z51,AB51)</f>
        <v>31.674430504711193</v>
      </c>
      <c r="K51" s="76">
        <f t="shared" ref="K51" si="688">J51</f>
        <v>31.674430504711193</v>
      </c>
      <c r="L51" s="6">
        <f>(((INDEX(Sheet1!$C$5:$BD$192,MATCH($C51,Sheet1!$C$5:$C$192,0),11))*3.4121416)+((INDEX(Sheet1!$C$5:$BD$192,MATCH($C51,Sheet1!$C$5:$C$192,0),23))*99.976))/$AP51</f>
        <v>0.61742902577974557</v>
      </c>
      <c r="M51" s="76">
        <f t="shared" ref="M51" si="689">L51</f>
        <v>0.61742902577974557</v>
      </c>
      <c r="N51" s="6">
        <f>(((INDEX(Sheet1!$C$5:$BD$192,MATCH($C51,Sheet1!$C$5:$C$192,0),12))*3.4121416)+((INDEX(Sheet1!$C$5:$BD$192,MATCH($C51,Sheet1!$C$5:$C$192,0),24))*99.976))/$AP51</f>
        <v>3.6537212252799995</v>
      </c>
      <c r="O51" s="76">
        <f t="shared" ref="O51" si="690">N51</f>
        <v>3.6537212252799995</v>
      </c>
      <c r="P51" s="6">
        <f>(((INDEX(Sheet1!$C$5:$BD$192,MATCH($C51,Sheet1!$C$5:$C$192,0),17))*3.4121416)+((INDEX(Sheet1!$C$5:$BD$192,MATCH($C51,Sheet1!$C$5:$C$192,0),29))*99.976))/$AP51</f>
        <v>14.164755181247999</v>
      </c>
      <c r="Q51" s="76">
        <f t="shared" ref="Q51" si="691">P51</f>
        <v>14.164755181247999</v>
      </c>
      <c r="R51" s="6">
        <f>(((INDEX(Sheet1!$C$5:$BD$192,MATCH($C51,Sheet1!$C$5:$C$192,0),31))+(INDEX(Sheet1!$C$5:$BD$192,MATCH($C51,Sheet1!$C$5:$C$192,0),32)))*99.976)/$AP51</f>
        <v>0</v>
      </c>
      <c r="S51" s="76">
        <f t="shared" ref="S51" si="692">R51</f>
        <v>0</v>
      </c>
      <c r="T51" s="45">
        <f>(((INDEX(Sheet1!$C$5:$BD$192,MATCH($C51,Sheet1!$C$5:$C$192,0),19))+(INDEX(Sheet1!$C$5:$BD$192,MATCH($C51,Sheet1!$C$5:$C$192,0),20)))*3.4121416)/$AP51</f>
        <v>12.407744898428444</v>
      </c>
      <c r="U51" s="76">
        <f t="shared" ref="U51" si="693">T51</f>
        <v>12.407744898428444</v>
      </c>
      <c r="V51" s="6">
        <f>(((INDEX(Sheet1!$C$5:$BD$192,MATCH($C51,Sheet1!$C$5:$C$192,0),13))*3.4121416)+((INDEX(Sheet1!$C$5:$BD$192,MATCH($C51,Sheet1!$C$5:$C$192,0),25))*99.976))/$AP51</f>
        <v>5.7612721884728888</v>
      </c>
      <c r="W51" s="76">
        <f t="shared" ref="W51" si="694">V51</f>
        <v>5.7612721884728888</v>
      </c>
      <c r="X51" s="6">
        <f>(((INDEX(Sheet1!$C$5:$BD$192,MATCH($C51,Sheet1!$C$5:C$192,0),15))*3.4121416)+((INDEX(Sheet1!$C$5:$BD$192,MATCH($C51,Sheet1!$C$5:C$192,0),27))*99.976))/$AP51</f>
        <v>1.7192340840391109</v>
      </c>
      <c r="Y51" s="76">
        <f t="shared" ref="Y51" si="695">X51</f>
        <v>1.7192340840391109</v>
      </c>
      <c r="Z51" s="6">
        <f>(((INDEX(Sheet1!$C$5:$BD$192,MATCH($C51,Sheet1!$C$5:C$192,0),14))*3.4121416)+((INDEX(Sheet1!$C$5:$BD$192,MATCH($C51,Sheet1!$C$5:C$192,0),26))*99.976))/$AP51</f>
        <v>1.4330949224778667E-2</v>
      </c>
      <c r="AA51" s="76">
        <f t="shared" ref="AA51" si="696">Z51</f>
        <v>1.4330949224778667E-2</v>
      </c>
      <c r="AB51" s="6">
        <f>(((INDEX(Sheet1!$C$5:$BD$192,MATCH($C51,Sheet1!$C$5:C$192,0),16))*3.4121416)+((INDEX(Sheet1!$C$5:$BD$192,MATCH($C51,Sheet1!$C$5:C$192,0),28))*99.976))/$AP51</f>
        <v>5.7436878506666673</v>
      </c>
      <c r="AC51" s="76">
        <f t="shared" ref="AC51" si="697">AB51</f>
        <v>5.7436878506666673</v>
      </c>
      <c r="AD51" s="9">
        <v>0</v>
      </c>
      <c r="AE51" s="76">
        <f t="shared" ref="AE51" si="698">AD51</f>
        <v>0</v>
      </c>
      <c r="AF51" s="9">
        <v>0</v>
      </c>
      <c r="AG51" s="76">
        <f t="shared" ref="AG51" si="699">AF51</f>
        <v>0</v>
      </c>
      <c r="AH51" s="47">
        <f t="shared" ref="AH51:AH52" si="700">IF($D$49=0,"",(D51-D$49)/D$49)</f>
        <v>-2.4978008131047832E-2</v>
      </c>
      <c r="AI51" s="77">
        <f t="shared" ref="AI51:AI52" si="701">IF($E$49=0,"",(E51-E$49)/E$49)</f>
        <v>-2.4978008131047832E-2</v>
      </c>
      <c r="AJ51" s="47">
        <f t="shared" ref="AJ51:AJ52" si="702">IF($F$49=0,"",(F51-F$49)/F$49)</f>
        <v>1.8792724609374922E-2</v>
      </c>
      <c r="AK51" s="86">
        <f t="shared" ref="AK51:AK52" si="703">IF($G$49=0,"",(G51-G$49)/G$49)</f>
        <v>1.8792724609374922E-2</v>
      </c>
      <c r="AL51" s="45" t="str">
        <f t="shared" ref="AL51:AL52" si="704">IF(AND(AH51&gt;0,AI51&gt;0), "Yes", "No")</f>
        <v>No</v>
      </c>
      <c r="AM51" s="45" t="str">
        <f t="shared" ref="AM51:AM52" si="705">IF(AND(AH51&lt;0,AI51&lt;0), "No", "Yes")</f>
        <v>No</v>
      </c>
      <c r="AN51" s="78" t="str">
        <f t="shared" ref="AN51:AN52" si="706">IF((AL51=AM51),(IF(AND(AI51&gt;(-0.5%*D$49),AI51&lt;(0.5%*D$49),AE51&lt;=150,AG51&lt;=150,(COUNTBLANK(D51:AK51)=0)),"Pass","Fail")),IF(COUNTA(D51:AK51)=0,"","Fail"))</f>
        <v>Pass</v>
      </c>
      <c r="AO51" s="90"/>
      <c r="AP51" s="37">
        <f>IF(ISNUMBER(SEARCH("RetlMed",C51)),Sheet3!D$2,IF(ISNUMBER(SEARCH("OffSml",C51)),Sheet3!A$2,IF(ISNUMBER(SEARCH("OffMed",C51)),Sheet3!B$2,IF(ISNUMBER(SEARCH("OffLrg",C51)),Sheet3!C$2,IF(ISNUMBER(SEARCH("RetlStrp",C51)),Sheet3!E$2)))))</f>
        <v>22500</v>
      </c>
      <c r="AQ51" s="15"/>
      <c r="AR51" s="15"/>
      <c r="AS51" s="18"/>
    </row>
    <row r="52" spans="1:45" s="7" customFormat="1" ht="25.5" hidden="1" customHeight="1" x14ac:dyDescent="0.2">
      <c r="A52" s="113" t="s">
        <v>293</v>
      </c>
      <c r="B52" s="44" t="str">
        <f t="shared" si="19"/>
        <v>CBECC-Com 2016.2.0</v>
      </c>
      <c r="C52" s="65" t="s">
        <v>146</v>
      </c>
      <c r="D52" s="45">
        <f>INDEX(Sheet1!$C$5:$BD$192,MATCH($C52,Sheet1!$C$5:$C$192,0),54)</f>
        <v>213.69499999999999</v>
      </c>
      <c r="E52" s="76">
        <f t="shared" si="1"/>
        <v>213.69499999999999</v>
      </c>
      <c r="F52" s="6">
        <f>(INDEX(Sheet1!$C$5:$BD$192,MATCH($C52,Sheet1!$C$5:$C$192,0),18))/$AP52</f>
        <v>7.321822222222222</v>
      </c>
      <c r="G52" s="76">
        <f t="shared" ref="G52" si="707">F52</f>
        <v>7.321822222222222</v>
      </c>
      <c r="H52" s="6">
        <f>(INDEX(Sheet1!$C$5:$BD$192,MATCH($C52,Sheet1!$C$5:$C$192,0),30))/$AP52</f>
        <v>6.2960888888888886E-2</v>
      </c>
      <c r="I52" s="76">
        <f t="shared" ref="I52" si="708">H52</f>
        <v>6.2960888888888886E-2</v>
      </c>
      <c r="J52" s="6">
        <f t="shared" ref="J52" si="709">SUM(L52,N52,P52,V52,X52,Z52,AB52)</f>
        <v>31.277654382812482</v>
      </c>
      <c r="K52" s="76">
        <f t="shared" ref="K52" si="710">J52</f>
        <v>31.277654382812482</v>
      </c>
      <c r="L52" s="6">
        <f>(((INDEX(Sheet1!$C$5:$BD$192,MATCH($C52,Sheet1!$C$5:$C$192,0),11))*3.4121416)+((INDEX(Sheet1!$C$5:$BD$192,MATCH($C52,Sheet1!$C$5:$C$192,0),23))*99.976))/$AP52</f>
        <v>0.60799310678830221</v>
      </c>
      <c r="M52" s="76">
        <f t="shared" ref="M52" si="711">L52</f>
        <v>0.60799310678830221</v>
      </c>
      <c r="N52" s="6">
        <f>(((INDEX(Sheet1!$C$5:$BD$192,MATCH($C52,Sheet1!$C$5:$C$192,0),12))*3.4121416)+((INDEX(Sheet1!$C$5:$BD$192,MATCH($C52,Sheet1!$C$5:$C$192,0),24))*99.976))/$AP52</f>
        <v>4.6408917028444447</v>
      </c>
      <c r="O52" s="76">
        <f t="shared" ref="O52" si="712">N52</f>
        <v>4.6408917028444447</v>
      </c>
      <c r="P52" s="6">
        <f>(((INDEX(Sheet1!$C$5:$BD$192,MATCH($C52,Sheet1!$C$5:$C$192,0),17))*3.4121416)+((INDEX(Sheet1!$C$5:$BD$192,MATCH($C52,Sheet1!$C$5:$C$192,0),29))*99.976))/$AP52</f>
        <v>14.164755181247999</v>
      </c>
      <c r="Q52" s="76">
        <f t="shared" ref="Q52" si="713">P52</f>
        <v>14.164755181247999</v>
      </c>
      <c r="R52" s="6">
        <f>(((INDEX(Sheet1!$C$5:$BD$192,MATCH($C52,Sheet1!$C$5:$C$192,0),31))+(INDEX(Sheet1!$C$5:$BD$192,MATCH($C52,Sheet1!$C$5:$C$192,0),32)))*99.976)/$AP52</f>
        <v>0</v>
      </c>
      <c r="S52" s="76">
        <f t="shared" ref="S52" si="714">R52</f>
        <v>0</v>
      </c>
      <c r="T52" s="45">
        <f>(((INDEX(Sheet1!$C$5:$BD$192,MATCH($C52,Sheet1!$C$5:$C$192,0),19))+(INDEX(Sheet1!$C$5:$BD$192,MATCH($C52,Sheet1!$C$5:$C$192,0),20)))*3.4121416)/$AP52</f>
        <v>12.407744898428444</v>
      </c>
      <c r="U52" s="76">
        <f t="shared" ref="U52" si="715">T52</f>
        <v>12.407744898428444</v>
      </c>
      <c r="V52" s="6">
        <f>(((INDEX(Sheet1!$C$5:$BD$192,MATCH($C52,Sheet1!$C$5:$C$192,0),13))*3.4121416)+((INDEX(Sheet1!$C$5:$BD$192,MATCH($C52,Sheet1!$C$5:$C$192,0),25))*99.976))/$AP52</f>
        <v>5.5796855950577777</v>
      </c>
      <c r="W52" s="76">
        <f t="shared" ref="W52" si="716">V52</f>
        <v>5.5796855950577777</v>
      </c>
      <c r="X52" s="6">
        <f>(((INDEX(Sheet1!$C$5:$BD$192,MATCH($C52,Sheet1!$C$5:C$192,0),15))*3.4121416)+((INDEX(Sheet1!$C$5:$BD$192,MATCH($C52,Sheet1!$C$5:C$192,0),27))*99.976))/$AP52</f>
        <v>0.54064094620728886</v>
      </c>
      <c r="Y52" s="76">
        <f t="shared" ref="Y52" si="717">X52</f>
        <v>0.54064094620728886</v>
      </c>
      <c r="Z52" s="6">
        <f>(((INDEX(Sheet1!$C$5:$BD$192,MATCH($C52,Sheet1!$C$5:C$192,0),14))*3.4121416)+((INDEX(Sheet1!$C$5:$BD$192,MATCH($C52,Sheet1!$C$5:C$192,0),26))*99.976))/$AP52</f>
        <v>0</v>
      </c>
      <c r="AA52" s="76">
        <f t="shared" ref="AA52" si="718">Z52</f>
        <v>0</v>
      </c>
      <c r="AB52" s="6">
        <f>(((INDEX(Sheet1!$C$5:$BD$192,MATCH($C52,Sheet1!$C$5:C$192,0),16))*3.4121416)+((INDEX(Sheet1!$C$5:$BD$192,MATCH($C52,Sheet1!$C$5:C$192,0),28))*99.976))/$AP52</f>
        <v>5.7436878506666673</v>
      </c>
      <c r="AC52" s="76">
        <f t="shared" ref="AC52" si="719">AB52</f>
        <v>5.7436878506666673</v>
      </c>
      <c r="AD52" s="9">
        <v>0</v>
      </c>
      <c r="AE52" s="76">
        <f t="shared" ref="AE52" si="720">AD52</f>
        <v>0</v>
      </c>
      <c r="AF52" s="9">
        <v>0</v>
      </c>
      <c r="AG52" s="76">
        <f t="shared" ref="AG52" si="721">AF52</f>
        <v>0</v>
      </c>
      <c r="AH52" s="47">
        <f t="shared" si="700"/>
        <v>1.6119445567152405E-2</v>
      </c>
      <c r="AI52" s="77">
        <f t="shared" si="701"/>
        <v>1.6119445567152405E-2</v>
      </c>
      <c r="AJ52" s="47">
        <f t="shared" si="702"/>
        <v>5.4992675781249225E-3</v>
      </c>
      <c r="AK52" s="86">
        <f t="shared" si="703"/>
        <v>5.4992675781249225E-3</v>
      </c>
      <c r="AL52" s="45" t="str">
        <f t="shared" si="704"/>
        <v>Yes</v>
      </c>
      <c r="AM52" s="45" t="str">
        <f t="shared" si="705"/>
        <v>Yes</v>
      </c>
      <c r="AN52" s="78" t="str">
        <f t="shared" si="706"/>
        <v>Pass</v>
      </c>
      <c r="AO52" s="90"/>
      <c r="AP52" s="37">
        <f>IF(ISNUMBER(SEARCH("RetlMed",C52)),Sheet3!D$2,IF(ISNUMBER(SEARCH("OffSml",C52)),Sheet3!A$2,IF(ISNUMBER(SEARCH("OffMed",C52)),Sheet3!B$2,IF(ISNUMBER(SEARCH("OffLrg",C52)),Sheet3!C$2,IF(ISNUMBER(SEARCH("RetlStrp",C52)),Sheet3!E$2)))))</f>
        <v>22500</v>
      </c>
      <c r="AQ52" s="15"/>
      <c r="AR52" s="15"/>
      <c r="AS52" s="18"/>
    </row>
    <row r="53" spans="1:45" s="3" customFormat="1" ht="26.25" customHeight="1" x14ac:dyDescent="0.2">
      <c r="A53" s="113"/>
      <c r="B53" s="44" t="str">
        <f t="shared" si="19"/>
        <v>CBECC-Com 2016.2.0</v>
      </c>
      <c r="C53" s="63" t="s">
        <v>151</v>
      </c>
      <c r="D53" s="51">
        <f>INDEX(Sheet1!$C$5:$BD$192,MATCH($C53,Sheet1!$C$5:$C$192,0),54)</f>
        <v>114.86799999999999</v>
      </c>
      <c r="E53" s="76">
        <f t="shared" si="1"/>
        <v>114.86799999999999</v>
      </c>
      <c r="F53" s="51">
        <f>(INDEX(Sheet1!$C$5:$BD$192,MATCH($C53,Sheet1!$C$5:$C$192,0),18))/$AP53</f>
        <v>3.6702767749699157</v>
      </c>
      <c r="G53" s="76">
        <f t="shared" ref="G53" si="722">F53</f>
        <v>3.6702767749699157</v>
      </c>
      <c r="H53" s="51">
        <f>(INDEX(Sheet1!$C$5:$BD$192,MATCH($C53,Sheet1!$C$5:$C$192,0),30))/$AP53</f>
        <v>9.8237665463297236E-2</v>
      </c>
      <c r="I53" s="76">
        <f t="shared" ref="I53" si="723">H53</f>
        <v>9.8237665463297236E-2</v>
      </c>
      <c r="J53" s="51">
        <f t="shared" si="687"/>
        <v>22.351747745503992</v>
      </c>
      <c r="K53" s="76">
        <f t="shared" ref="K53" si="724">J53</f>
        <v>22.351747745503992</v>
      </c>
      <c r="L53" s="51">
        <f>(((INDEX(Sheet1!$C$5:$BD$192,MATCH($C53,Sheet1!$C$5:$C$192,0),11))*3.4121416)+((INDEX(Sheet1!$C$5:$BD$192,MATCH($C53,Sheet1!$C$5:$C$192,0),23))*99.976))/$AP53</f>
        <v>8.5831388083933913</v>
      </c>
      <c r="M53" s="76">
        <f t="shared" ref="M53" si="725">L53</f>
        <v>8.5831388083933913</v>
      </c>
      <c r="N53" s="51">
        <f>(((INDEX(Sheet1!$C$5:$BD$192,MATCH($C53,Sheet1!$C$5:$C$192,0),12))*3.4121416)+((INDEX(Sheet1!$C$5:$BD$192,MATCH($C53,Sheet1!$C$5:$C$192,0),24))*99.976))/$AP53</f>
        <v>1.6314088167348577</v>
      </c>
      <c r="O53" s="76">
        <f t="shared" ref="O53" si="726">N53</f>
        <v>1.6314088167348577</v>
      </c>
      <c r="P53" s="51">
        <f>(((INDEX(Sheet1!$C$5:$BD$192,MATCH($C53,Sheet1!$C$5:$C$192,0),17))*3.4121416)+((INDEX(Sheet1!$C$5:$BD$192,MATCH($C53,Sheet1!$C$5:$C$192,0),29))*99.976))/$AP53</f>
        <v>5.9075832326016853</v>
      </c>
      <c r="Q53" s="76">
        <f t="shared" ref="Q53" si="727">P53</f>
        <v>5.9075832326016853</v>
      </c>
      <c r="R53" s="51">
        <f>(((INDEX(Sheet1!$C$5:$BD$192,MATCH($C53,Sheet1!$C$5:$C$192,0),31))+(INDEX(Sheet1!$C$5:$BD$192,MATCH($C53,Sheet1!$C$5:$C$192,0),32)))*99.976)/$AP53</f>
        <v>0</v>
      </c>
      <c r="S53" s="76">
        <f t="shared" ref="S53" si="728">R53</f>
        <v>0</v>
      </c>
      <c r="T53" s="51">
        <f>(((INDEX(Sheet1!$C$5:$BD$192,MATCH($C53,Sheet1!$C$5:$C$192,0),19))+(INDEX(Sheet1!$C$5:$BD$192,MATCH($C53,Sheet1!$C$5:$C$192,0),20)))*3.4121416)/$AP53</f>
        <v>34.285658676293622</v>
      </c>
      <c r="U53" s="76">
        <f t="shared" ref="U53" si="729">T53</f>
        <v>34.285658676293622</v>
      </c>
      <c r="V53" s="51">
        <f>(((INDEX(Sheet1!$C$5:$BD$192,MATCH($C53,Sheet1!$C$5:$C$192,0),13))*3.4121416)+((INDEX(Sheet1!$C$5:$BD$192,MATCH($C53,Sheet1!$C$5:$C$192,0),25))*99.976))/$AP53</f>
        <v>3.64978706570718</v>
      </c>
      <c r="W53" s="76">
        <f t="shared" ref="W53" si="730">V53</f>
        <v>3.64978706570718</v>
      </c>
      <c r="X53" s="51">
        <f>(((INDEX(Sheet1!$C$5:$BD$192,MATCH($C53,Sheet1!$C$5:C$192,0),15))*3.4121416)+((INDEX(Sheet1!$C$5:$BD$192,MATCH($C53,Sheet1!$C$5:C$192,0),27))*99.976))/$AP53</f>
        <v>1.3032930101692739</v>
      </c>
      <c r="Y53" s="76">
        <f t="shared" ref="Y53" si="731">X53</f>
        <v>1.3032930101692739</v>
      </c>
      <c r="Z53" s="51">
        <f>(((INDEX(Sheet1!$C$5:$BD$192,MATCH($C53,Sheet1!$C$5:C$192,0),14))*3.4121416)+((INDEX(Sheet1!$C$5:$BD$192,MATCH($C53,Sheet1!$C$5:C$192,0),26))*99.976))/$AP53</f>
        <v>3.6375236125439234E-2</v>
      </c>
      <c r="AA53" s="76">
        <f t="shared" ref="AA53" si="732">Z53</f>
        <v>3.6375236125439234E-2</v>
      </c>
      <c r="AB53" s="51">
        <f>(((INDEX(Sheet1!$C$5:$BD$192,MATCH($C53,Sheet1!$C$5:C$192,0),16))*3.4121416)+((INDEX(Sheet1!$C$5:$BD$192,MATCH($C53,Sheet1!$C$5:C$192,0),28))*99.976))/$AP53</f>
        <v>1.2401615757721622</v>
      </c>
      <c r="AC53" s="76">
        <f t="shared" ref="AC53" si="733">AB53</f>
        <v>1.2401615757721622</v>
      </c>
      <c r="AD53" s="52">
        <v>0</v>
      </c>
      <c r="AE53" s="76">
        <f t="shared" ref="AE53" si="734">AD53</f>
        <v>0</v>
      </c>
      <c r="AF53" s="52">
        <v>0</v>
      </c>
      <c r="AG53" s="76">
        <f t="shared" ref="AG53" si="735">AF53</f>
        <v>0</v>
      </c>
      <c r="AH53" s="53"/>
      <c r="AI53" s="51"/>
      <c r="AJ53" s="53"/>
      <c r="AK53" s="51"/>
      <c r="AL53" s="51"/>
      <c r="AM53" s="51"/>
      <c r="AN53" s="79"/>
      <c r="AO53" s="87"/>
      <c r="AP53" s="46">
        <f>IF(ISNUMBER(SEARCH("RetlMed",C53)),Sheet3!D$2,IF(ISNUMBER(SEARCH("OffSml",C53)),Sheet3!A$2,IF(ISNUMBER(SEARCH("OffMed",C53)),Sheet3!B$2,IF(ISNUMBER(SEARCH("OffLrg",C53)),Sheet3!C$2,IF(ISNUMBER(SEARCH("RetlStrp",C53)),Sheet3!E$2)))))</f>
        <v>498600</v>
      </c>
      <c r="AQ53" s="14"/>
      <c r="AR53" s="14"/>
      <c r="AS53" s="14"/>
    </row>
    <row r="54" spans="1:45" s="4" customFormat="1" ht="25.5" customHeight="1" x14ac:dyDescent="0.2">
      <c r="A54" s="113"/>
      <c r="B54" s="44" t="str">
        <f t="shared" si="19"/>
        <v>CBECC-Com 2016.2.0</v>
      </c>
      <c r="C54" s="65" t="s">
        <v>152</v>
      </c>
      <c r="D54" s="45">
        <f>INDEX(Sheet1!$C$5:$BD$192,MATCH($C54,Sheet1!$C$5:$C$192,0),54)</f>
        <v>120.169</v>
      </c>
      <c r="E54" s="76">
        <f t="shared" si="1"/>
        <v>120.169</v>
      </c>
      <c r="F54" s="6">
        <f>(INDEX(Sheet1!$C$5:$BD$192,MATCH($C54,Sheet1!$C$5:$C$192,0),18))/$AP54</f>
        <v>3.8106698756518251</v>
      </c>
      <c r="G54" s="76">
        <f t="shared" ref="G54" si="736">F54</f>
        <v>3.8106698756518251</v>
      </c>
      <c r="H54" s="6">
        <f>(INDEX(Sheet1!$C$5:$BD$192,MATCH($C54,Sheet1!$C$5:$C$192,0),30))/$AP54</f>
        <v>9.8237866024869641E-2</v>
      </c>
      <c r="I54" s="76">
        <f t="shared" ref="I54" si="737">H54</f>
        <v>9.8237866024869641E-2</v>
      </c>
      <c r="J54" s="6">
        <f t="shared" si="605"/>
        <v>22.812384062585409</v>
      </c>
      <c r="K54" s="76">
        <f t="shared" ref="K54" si="738">J54</f>
        <v>22.812384062585409</v>
      </c>
      <c r="L54" s="6">
        <f>(((INDEX(Sheet1!$C$5:$BD$192,MATCH($C54,Sheet1!$C$5:$C$192,0),11))*3.4121416)+((INDEX(Sheet1!$C$5:$BD$192,MATCH($C54,Sheet1!$C$5:$C$192,0),23))*99.976))/$AP54</f>
        <v>8.5831588665805985</v>
      </c>
      <c r="M54" s="76">
        <f t="shared" ref="M54" si="739">L54</f>
        <v>8.5831588665805985</v>
      </c>
      <c r="N54" s="6">
        <f>(((INDEX(Sheet1!$C$5:$BD$192,MATCH($C54,Sheet1!$C$5:$C$192,0),12))*3.4121416)+((INDEX(Sheet1!$C$5:$BD$192,MATCH($C54,Sheet1!$C$5:$C$192,0),24))*99.976))/$AP54</f>
        <v>2.2131426892771762</v>
      </c>
      <c r="O54" s="76">
        <f t="shared" ref="O54" si="740">N54</f>
        <v>2.2131426892771762</v>
      </c>
      <c r="P54" s="6">
        <f>(((INDEX(Sheet1!$C$5:$BD$192,MATCH($C54,Sheet1!$C$5:$C$192,0),17))*3.4121416)+((INDEX(Sheet1!$C$5:$BD$192,MATCH($C54,Sheet1!$C$5:$C$192,0),29))*99.976))/$AP54</f>
        <v>5.9075832326016853</v>
      </c>
      <c r="Q54" s="76">
        <f t="shared" ref="Q54" si="741">P54</f>
        <v>5.9075832326016853</v>
      </c>
      <c r="R54" s="6">
        <f>(((INDEX(Sheet1!$C$5:$BD$192,MATCH($C54,Sheet1!$C$5:$C$192,0),31))+(INDEX(Sheet1!$C$5:$BD$192,MATCH($C54,Sheet1!$C$5:$C$192,0),32)))*99.976)/$AP54</f>
        <v>0</v>
      </c>
      <c r="S54" s="76">
        <f t="shared" ref="S54" si="742">R54</f>
        <v>0</v>
      </c>
      <c r="T54" s="45">
        <f>(((INDEX(Sheet1!$C$5:$BD$192,MATCH($C54,Sheet1!$C$5:$C$192,0),19))+(INDEX(Sheet1!$C$5:$BD$192,MATCH($C54,Sheet1!$C$5:$C$192,0),20)))*3.4121416)/$AP54</f>
        <v>34.285658676293622</v>
      </c>
      <c r="U54" s="76">
        <f t="shared" ref="U54" si="743">T54</f>
        <v>34.285658676293622</v>
      </c>
      <c r="V54" s="6">
        <f>(((INDEX(Sheet1!$C$5:$BD$192,MATCH($C54,Sheet1!$C$5:$C$192,0),13))*3.4121416)+((INDEX(Sheet1!$C$5:$BD$192,MATCH($C54,Sheet1!$C$5:$C$192,0),25))*99.976))/$AP54</f>
        <v>3.7336466388447653</v>
      </c>
      <c r="W54" s="76">
        <f t="shared" ref="W54" si="744">V54</f>
        <v>3.7336466388447653</v>
      </c>
      <c r="X54" s="6">
        <f>(((INDEX(Sheet1!$C$5:$BD$192,MATCH($C54,Sheet1!$C$5:C$192,0),15))*3.4121416)+((INDEX(Sheet1!$C$5:$BD$192,MATCH($C54,Sheet1!$C$5:C$192,0),27))*99.976))/$AP54</f>
        <v>1.1117723627212195</v>
      </c>
      <c r="Y54" s="76">
        <f t="shared" ref="Y54" si="745">X54</f>
        <v>1.1117723627212195</v>
      </c>
      <c r="Z54" s="6">
        <f>(((INDEX(Sheet1!$C$5:$BD$192,MATCH($C54,Sheet1!$C$5:C$192,0),14))*3.4121416)+((INDEX(Sheet1!$C$5:$BD$192,MATCH($C54,Sheet1!$C$5:C$192,0),26))*99.976))/$AP54</f>
        <v>2.2918696787805854E-2</v>
      </c>
      <c r="AA54" s="76">
        <f t="shared" ref="AA54" si="746">Z54</f>
        <v>2.2918696787805854E-2</v>
      </c>
      <c r="AB54" s="6">
        <f>(((INDEX(Sheet1!$C$5:$BD$192,MATCH($C54,Sheet1!$C$5:C$192,0),16))*3.4121416)+((INDEX(Sheet1!$C$5:$BD$192,MATCH($C54,Sheet1!$C$5:C$192,0),28))*99.976))/$AP54</f>
        <v>1.2401615757721622</v>
      </c>
      <c r="AC54" s="76">
        <f t="shared" ref="AC54" si="747">AB54</f>
        <v>1.2401615757721622</v>
      </c>
      <c r="AD54" s="9">
        <v>0</v>
      </c>
      <c r="AE54" s="76">
        <f t="shared" ref="AE54" si="748">AD54</f>
        <v>0</v>
      </c>
      <c r="AF54" s="9">
        <v>0</v>
      </c>
      <c r="AG54" s="76">
        <f t="shared" ref="AG54" si="749">AF54</f>
        <v>0</v>
      </c>
      <c r="AH54" s="47">
        <f>IF(D53=0,"",(D54-D$53)/D$53)</f>
        <v>4.6148622767002143E-2</v>
      </c>
      <c r="AI54" s="77">
        <f>IF($E$53=0,"",(E54-E$53)/E$53)</f>
        <v>4.6148622767002143E-2</v>
      </c>
      <c r="AJ54" s="47">
        <f>IF($F$53=0,"",(F54-F$53)/F$53)</f>
        <v>3.8251366120218615E-2</v>
      </c>
      <c r="AK54" s="86">
        <f>IF(G53=0,"",(G54-G$53)/G$53)</f>
        <v>3.8251366120218615E-2</v>
      </c>
      <c r="AL54" s="45" t="str">
        <f t="shared" ref="AL54" si="750">IF(AND(AH54&gt;0,AI54&gt;0), "Yes", "No")</f>
        <v>Yes</v>
      </c>
      <c r="AM54" s="45" t="str">
        <f t="shared" ref="AM54" si="751">IF(AND(AH54&lt;0,AI54&lt;0), "No", "Yes")</f>
        <v>Yes</v>
      </c>
      <c r="AN54" s="78" t="str">
        <f>IF((AL54=AM54),(IF(AND(AI54&gt;(-0.5%*D$53),AI54&lt;(0.5%*D$53),AE54&lt;=150,AG54&lt;=150,(COUNTBLANK(D54:AK54)=0)),"Pass","Fail")),IF(COUNTA(D54:AK54)=0,"","Fail"))</f>
        <v>Pass</v>
      </c>
      <c r="AO54" s="89"/>
      <c r="AP54" s="37">
        <f>IF(ISNUMBER(SEARCH("RetlMed",C54)),Sheet3!D$2,IF(ISNUMBER(SEARCH("OffSml",C54)),Sheet3!A$2,IF(ISNUMBER(SEARCH("OffMed",C54)),Sheet3!B$2,IF(ISNUMBER(SEARCH("OffLrg",C54)),Sheet3!C$2,IF(ISNUMBER(SEARCH("RetlStrp",C54)),Sheet3!E$2)))))</f>
        <v>498600</v>
      </c>
      <c r="AQ54" s="17"/>
      <c r="AR54" s="17"/>
      <c r="AS54" s="13"/>
    </row>
    <row r="55" spans="1:45" s="3" customFormat="1" ht="26.25" hidden="1" customHeight="1" x14ac:dyDescent="0.2">
      <c r="A55" s="113" t="s">
        <v>293</v>
      </c>
      <c r="B55" s="44" t="str">
        <f t="shared" si="19"/>
        <v>CBECC-Com 2016.2.0</v>
      </c>
      <c r="C55" s="63" t="s">
        <v>153</v>
      </c>
      <c r="D55" s="51">
        <f>INDEX(Sheet1!$C$5:$BD$192,MATCH($C55,Sheet1!$C$5:$C$192,0),54)</f>
        <v>116.39400000000001</v>
      </c>
      <c r="E55" s="76">
        <f t="shared" si="1"/>
        <v>116.39400000000001</v>
      </c>
      <c r="F55" s="51">
        <f>(INDEX(Sheet1!$C$5:$BD$192,MATCH($C55,Sheet1!$C$5:$C$192,0),18))/$AP55</f>
        <v>4.1115122342559163</v>
      </c>
      <c r="G55" s="76">
        <f t="shared" ref="G55" si="752">F55</f>
        <v>4.1115122342559163</v>
      </c>
      <c r="H55" s="51">
        <f>(INDEX(Sheet1!$C$5:$BD$192,MATCH($C55,Sheet1!$C$5:$C$192,0),30))/$AP55</f>
        <v>3.9442839951865226E-2</v>
      </c>
      <c r="I55" s="76">
        <f t="shared" ref="I55" si="753">H55</f>
        <v>3.9442839951865226E-2</v>
      </c>
      <c r="J55" s="51">
        <f t="shared" si="605"/>
        <v>17.960708526598719</v>
      </c>
      <c r="K55" s="76">
        <f t="shared" ref="K55" si="754">J55</f>
        <v>17.960708526598719</v>
      </c>
      <c r="L55" s="51">
        <f>(((INDEX(Sheet1!$C$5:$BD$192,MATCH($C55,Sheet1!$C$5:$C$192,0),11))*3.4121416)+((INDEX(Sheet1!$C$5:$BD$192,MATCH($C55,Sheet1!$C$5:$C$192,0),23))*99.976))/$AP55</f>
        <v>2.8853873180857135</v>
      </c>
      <c r="M55" s="76">
        <f t="shared" ref="M55" si="755">L55</f>
        <v>2.8853873180857135</v>
      </c>
      <c r="N55" s="51">
        <f>(((INDEX(Sheet1!$C$5:$BD$192,MATCH($C55,Sheet1!$C$5:$C$192,0),12))*3.4121416)+((INDEX(Sheet1!$C$5:$BD$192,MATCH($C55,Sheet1!$C$5:$C$192,0),24))*99.976))/$AP55</f>
        <v>3.2216269389442438</v>
      </c>
      <c r="O55" s="76">
        <f t="shared" ref="O55" si="756">N55</f>
        <v>3.2216269389442438</v>
      </c>
      <c r="P55" s="51">
        <f>(((INDEX(Sheet1!$C$5:$BD$192,MATCH($C55,Sheet1!$C$5:$C$192,0),17))*3.4121416)+((INDEX(Sheet1!$C$5:$BD$192,MATCH($C55,Sheet1!$C$5:$C$192,0),29))*99.976))/$AP55</f>
        <v>5.9075832326016853</v>
      </c>
      <c r="Q55" s="76">
        <f t="shared" ref="Q55" si="757">P55</f>
        <v>5.9075832326016853</v>
      </c>
      <c r="R55" s="51">
        <f>(((INDEX(Sheet1!$C$5:$BD$192,MATCH($C55,Sheet1!$C$5:$C$192,0),31))+(INDEX(Sheet1!$C$5:$BD$192,MATCH($C55,Sheet1!$C$5:$C$192,0),32)))*99.976)/$AP55</f>
        <v>0</v>
      </c>
      <c r="S55" s="76">
        <f t="shared" ref="S55" si="758">R55</f>
        <v>0</v>
      </c>
      <c r="T55" s="51">
        <f>(((INDEX(Sheet1!$C$5:$BD$192,MATCH($C55,Sheet1!$C$5:$C$192,0),19))+(INDEX(Sheet1!$C$5:$BD$192,MATCH($C55,Sheet1!$C$5:$C$192,0),20)))*3.4121416)/$AP55</f>
        <v>34.285658676293622</v>
      </c>
      <c r="U55" s="76">
        <f t="shared" ref="U55" si="759">T55</f>
        <v>34.285658676293622</v>
      </c>
      <c r="V55" s="51">
        <f>(((INDEX(Sheet1!$C$5:$BD$192,MATCH($C55,Sheet1!$C$5:$C$192,0),13))*3.4121416)+((INDEX(Sheet1!$C$5:$BD$192,MATCH($C55,Sheet1!$C$5:$C$192,0),25))*99.976))/$AP55</f>
        <v>2.8774495673261131</v>
      </c>
      <c r="W55" s="76">
        <f t="shared" ref="W55" si="760">V55</f>
        <v>2.8774495673261131</v>
      </c>
      <c r="X55" s="51">
        <f>(((INDEX(Sheet1!$C$5:$BD$192,MATCH($C55,Sheet1!$C$5:C$192,0),15))*3.4121416)+((INDEX(Sheet1!$C$5:$BD$192,MATCH($C55,Sheet1!$C$5:C$192,0),27))*99.976))/$AP55</f>
        <v>1.9889719664709185</v>
      </c>
      <c r="Y55" s="76">
        <f t="shared" ref="Y55" si="761">X55</f>
        <v>1.9889719664709185</v>
      </c>
      <c r="Z55" s="51">
        <f>(((INDEX(Sheet1!$C$5:$BD$192,MATCH($C55,Sheet1!$C$5:C$192,0),14))*3.4121416)+((INDEX(Sheet1!$C$5:$BD$192,MATCH($C55,Sheet1!$C$5:C$192,0),26))*99.976))/$AP55</f>
        <v>2.1094850302013638E-2</v>
      </c>
      <c r="AA55" s="76">
        <f t="shared" ref="AA55" si="762">Z55</f>
        <v>2.1094850302013638E-2</v>
      </c>
      <c r="AB55" s="51">
        <f>(((INDEX(Sheet1!$C$5:$BD$192,MATCH($C55,Sheet1!$C$5:C$192,0),16))*3.4121416)+((INDEX(Sheet1!$C$5:$BD$192,MATCH($C55,Sheet1!$C$5:C$192,0),28))*99.976))/$AP55</f>
        <v>1.0585946528680303</v>
      </c>
      <c r="AC55" s="76">
        <f t="shared" ref="AC55" si="763">AB55</f>
        <v>1.0585946528680303</v>
      </c>
      <c r="AD55" s="52">
        <v>0</v>
      </c>
      <c r="AE55" s="76">
        <f t="shared" ref="AE55" si="764">AD55</f>
        <v>0</v>
      </c>
      <c r="AF55" s="52">
        <v>0</v>
      </c>
      <c r="AG55" s="76">
        <f t="shared" ref="AG55" si="765">AF55</f>
        <v>0</v>
      </c>
      <c r="AH55" s="53"/>
      <c r="AI55" s="51"/>
      <c r="AJ55" s="53"/>
      <c r="AK55" s="51"/>
      <c r="AL55" s="51"/>
      <c r="AM55" s="51"/>
      <c r="AN55" s="79"/>
      <c r="AO55" s="87"/>
      <c r="AP55" s="46">
        <f>IF(ISNUMBER(SEARCH("RetlMed",C55)),Sheet3!D$2,IF(ISNUMBER(SEARCH("OffSml",C55)),Sheet3!A$2,IF(ISNUMBER(SEARCH("OffMed",C55)),Sheet3!B$2,IF(ISNUMBER(SEARCH("OffLrg",C55)),Sheet3!C$2,IF(ISNUMBER(SEARCH("RetlStrp",C55)),Sheet3!E$2)))))</f>
        <v>498600</v>
      </c>
      <c r="AQ55" s="14"/>
      <c r="AR55" s="14"/>
      <c r="AS55" s="14"/>
    </row>
    <row r="56" spans="1:45" s="7" customFormat="1" ht="25.5" hidden="1" customHeight="1" x14ac:dyDescent="0.2">
      <c r="A56" s="113" t="s">
        <v>293</v>
      </c>
      <c r="B56" s="44" t="str">
        <f t="shared" si="19"/>
        <v>CBECC-Com 2016.2.0</v>
      </c>
      <c r="C56" s="65" t="s">
        <v>154</v>
      </c>
      <c r="D56" s="45">
        <f>INDEX(Sheet1!$C$5:$BD$192,MATCH($C56,Sheet1!$C$5:$C$192,0),54)</f>
        <v>120.729</v>
      </c>
      <c r="E56" s="76">
        <f t="shared" si="1"/>
        <v>120.729</v>
      </c>
      <c r="F56" s="6">
        <f>(INDEX(Sheet1!$C$5:$BD$192,MATCH($C56,Sheet1!$C$5:$C$192,0),18))/$AP56</f>
        <v>4.2719614921780984</v>
      </c>
      <c r="G56" s="76">
        <f t="shared" ref="G56" si="766">F56</f>
        <v>4.2719614921780984</v>
      </c>
      <c r="H56" s="6">
        <f>(INDEX(Sheet1!$C$5:$BD$192,MATCH($C56,Sheet1!$C$5:$C$192,0),30))/$AP56</f>
        <v>3.9441235459286003E-2</v>
      </c>
      <c r="I56" s="76">
        <f t="shared" ref="I56" si="767">H56</f>
        <v>3.9441235459286003E-2</v>
      </c>
      <c r="J56" s="6">
        <f t="shared" si="605"/>
        <v>18.528077290129907</v>
      </c>
      <c r="K56" s="76">
        <f t="shared" ref="K56" si="768">J56</f>
        <v>18.528077290129907</v>
      </c>
      <c r="L56" s="6">
        <f>(((INDEX(Sheet1!$C$5:$BD$192,MATCH($C56,Sheet1!$C$5:$C$192,0),11))*3.4121416)+((INDEX(Sheet1!$C$5:$BD$192,MATCH($C56,Sheet1!$C$5:$C$192,0),23))*99.976))/$AP56</f>
        <v>2.885226873802734</v>
      </c>
      <c r="M56" s="76">
        <f t="shared" ref="M56" si="769">L56</f>
        <v>2.885226873802734</v>
      </c>
      <c r="N56" s="6">
        <f>(((INDEX(Sheet1!$C$5:$BD$192,MATCH($C56,Sheet1!$C$5:$C$192,0),12))*3.4121416)+((INDEX(Sheet1!$C$5:$BD$192,MATCH($C56,Sheet1!$C$5:$C$192,0),24))*99.976))/$AP56</f>
        <v>3.943083424898516</v>
      </c>
      <c r="O56" s="76">
        <f t="shared" ref="O56" si="770">N56</f>
        <v>3.943083424898516</v>
      </c>
      <c r="P56" s="6">
        <f>(((INDEX(Sheet1!$C$5:$BD$192,MATCH($C56,Sheet1!$C$5:$C$192,0),17))*3.4121416)+((INDEX(Sheet1!$C$5:$BD$192,MATCH($C56,Sheet1!$C$5:$C$192,0),29))*99.976))/$AP56</f>
        <v>5.9075832326016853</v>
      </c>
      <c r="Q56" s="76">
        <f t="shared" ref="Q56" si="771">P56</f>
        <v>5.9075832326016853</v>
      </c>
      <c r="R56" s="6">
        <f>(((INDEX(Sheet1!$C$5:$BD$192,MATCH($C56,Sheet1!$C$5:$C$192,0),31))+(INDEX(Sheet1!$C$5:$BD$192,MATCH($C56,Sheet1!$C$5:$C$192,0),32)))*99.976)/$AP56</f>
        <v>0</v>
      </c>
      <c r="S56" s="76">
        <f t="shared" ref="S56" si="772">R56</f>
        <v>0</v>
      </c>
      <c r="T56" s="45">
        <f>(((INDEX(Sheet1!$C$5:$BD$192,MATCH($C56,Sheet1!$C$5:$C$192,0),19))+(INDEX(Sheet1!$C$5:$BD$192,MATCH($C56,Sheet1!$C$5:$C$192,0),20)))*3.4121416)/$AP56</f>
        <v>34.285658676293622</v>
      </c>
      <c r="U56" s="76">
        <f t="shared" ref="U56" si="773">T56</f>
        <v>34.285658676293622</v>
      </c>
      <c r="V56" s="6">
        <f>(((INDEX(Sheet1!$C$5:$BD$192,MATCH($C56,Sheet1!$C$5:$C$192,0),13))*3.4121416)+((INDEX(Sheet1!$C$5:$BD$192,MATCH($C56,Sheet1!$C$5:$C$192,0),25))*99.976))/$AP56</f>
        <v>2.9258395658291216</v>
      </c>
      <c r="W56" s="76">
        <f t="shared" ref="W56" si="774">V56</f>
        <v>2.9258395658291216</v>
      </c>
      <c r="X56" s="6">
        <f>(((INDEX(Sheet1!$C$5:$BD$192,MATCH($C56,Sheet1!$C$5:C$192,0),15))*3.4121416)+((INDEX(Sheet1!$C$5:$BD$192,MATCH($C56,Sheet1!$C$5:C$192,0),27))*99.976))/$AP56</f>
        <v>1.795425659348576</v>
      </c>
      <c r="Y56" s="76">
        <f t="shared" ref="Y56" si="775">X56</f>
        <v>1.795425659348576</v>
      </c>
      <c r="Z56" s="6">
        <f>(((INDEX(Sheet1!$C$5:$BD$192,MATCH($C56,Sheet1!$C$5:C$192,0),14))*3.4121416)+((INDEX(Sheet1!$C$5:$BD$192,MATCH($C56,Sheet1!$C$5:C$192,0),26))*99.976))/$AP56</f>
        <v>1.2323880781243482E-2</v>
      </c>
      <c r="AA56" s="76">
        <f t="shared" ref="AA56" si="776">Z56</f>
        <v>1.2323880781243482E-2</v>
      </c>
      <c r="AB56" s="6">
        <f>(((INDEX(Sheet1!$C$5:$BD$192,MATCH($C56,Sheet1!$C$5:C$192,0),16))*3.4121416)+((INDEX(Sheet1!$C$5:$BD$192,MATCH($C56,Sheet1!$C$5:C$192,0),28))*99.976))/$AP56</f>
        <v>1.0585946528680303</v>
      </c>
      <c r="AC56" s="76">
        <f t="shared" ref="AC56" si="777">AB56</f>
        <v>1.0585946528680303</v>
      </c>
      <c r="AD56" s="9">
        <v>0</v>
      </c>
      <c r="AE56" s="76">
        <f t="shared" ref="AE56" si="778">AD56</f>
        <v>0</v>
      </c>
      <c r="AF56" s="9">
        <v>0</v>
      </c>
      <c r="AG56" s="76">
        <f t="shared" ref="AG56" si="779">AF56</f>
        <v>0</v>
      </c>
      <c r="AH56" s="47">
        <f>IF(D55=0,"",(D56-D$55)/D$55)</f>
        <v>3.7244187844734211E-2</v>
      </c>
      <c r="AI56" s="77">
        <f>IF(E55=0,"",(E56-E$55)/E$55)</f>
        <v>3.7244187844734211E-2</v>
      </c>
      <c r="AJ56" s="47">
        <f>IF(F55=0,"",(F56-F$55)/F$55)</f>
        <v>3.9024390243902446E-2</v>
      </c>
      <c r="AK56" s="86">
        <f>IF(G55=0,"",(G56-G$55)/G$55)</f>
        <v>3.9024390243902446E-2</v>
      </c>
      <c r="AL56" s="45" t="str">
        <f t="shared" si="683"/>
        <v>Yes</v>
      </c>
      <c r="AM56" s="45" t="str">
        <f t="shared" si="684"/>
        <v>Yes</v>
      </c>
      <c r="AN56" s="78" t="str">
        <f>IF((AL56=AM56),(IF(AND(AI56&gt;(-0.5%*D$55),AI56&lt;(0.5%*D$55),AE56&lt;=150,AG56&lt;=150,(COUNTBLANK(D56:AK56)=0)),"Pass","Fail")),IF(COUNTA(D56:AK56)=0,"","Fail"))</f>
        <v>Pass</v>
      </c>
      <c r="AO56" s="90"/>
      <c r="AP56" s="37">
        <f>IF(ISNUMBER(SEARCH("RetlMed",C56)),Sheet3!D$2,IF(ISNUMBER(SEARCH("OffSml",C56)),Sheet3!A$2,IF(ISNUMBER(SEARCH("OffMed",C56)),Sheet3!B$2,IF(ISNUMBER(SEARCH("OffLrg",C56)),Sheet3!C$2,IF(ISNUMBER(SEARCH("RetlStrp",C56)),Sheet3!E$2)))))</f>
        <v>498600</v>
      </c>
      <c r="AQ56" s="15"/>
      <c r="AR56" s="15"/>
      <c r="AS56" s="18"/>
    </row>
    <row r="57" spans="1:45" s="43" customFormat="1" ht="25.5" hidden="1" customHeight="1" x14ac:dyDescent="0.2">
      <c r="A57" s="113"/>
      <c r="B57" s="44"/>
      <c r="C57" s="83"/>
      <c r="D57" s="84"/>
      <c r="E57" s="84">
        <f t="shared" si="1"/>
        <v>0</v>
      </c>
      <c r="F57" s="84"/>
      <c r="G57" s="84">
        <f t="shared" ref="G57" si="780">F57</f>
        <v>0</v>
      </c>
      <c r="H57" s="84"/>
      <c r="I57" s="84">
        <f t="shared" ref="I57" si="781">H57</f>
        <v>0</v>
      </c>
      <c r="J57" s="84"/>
      <c r="K57" s="84">
        <f t="shared" ref="K57" si="782">J57</f>
        <v>0</v>
      </c>
      <c r="L57" s="84"/>
      <c r="M57" s="84">
        <f t="shared" ref="M57" si="783">L57</f>
        <v>0</v>
      </c>
      <c r="N57" s="84"/>
      <c r="O57" s="84">
        <f t="shared" ref="O57" si="784">N57</f>
        <v>0</v>
      </c>
      <c r="P57" s="84"/>
      <c r="Q57" s="84">
        <f t="shared" ref="Q57" si="785">P57</f>
        <v>0</v>
      </c>
      <c r="R57" s="84"/>
      <c r="S57" s="84">
        <f t="shared" ref="S57" si="786">R57</f>
        <v>0</v>
      </c>
      <c r="T57" s="84"/>
      <c r="U57" s="84">
        <f t="shared" ref="U57" si="787">T57</f>
        <v>0</v>
      </c>
      <c r="V57" s="84"/>
      <c r="W57" s="84">
        <f t="shared" ref="W57" si="788">V57</f>
        <v>0</v>
      </c>
      <c r="X57" s="84"/>
      <c r="Y57" s="84">
        <f t="shared" ref="Y57" si="789">X57</f>
        <v>0</v>
      </c>
      <c r="Z57" s="84"/>
      <c r="AA57" s="84">
        <f t="shared" ref="AA57" si="790">Z57</f>
        <v>0</v>
      </c>
      <c r="AB57" s="84"/>
      <c r="AC57" s="84">
        <f t="shared" ref="AC57" si="791">AB57</f>
        <v>0</v>
      </c>
      <c r="AD57" s="84"/>
      <c r="AE57" s="84">
        <f t="shared" ref="AE57" si="792">AD57</f>
        <v>0</v>
      </c>
      <c r="AF57" s="84"/>
      <c r="AG57" s="84">
        <f t="shared" ref="AG57" si="793">AF57</f>
        <v>0</v>
      </c>
      <c r="AH57" s="84"/>
      <c r="AI57" s="84"/>
      <c r="AJ57" s="84"/>
      <c r="AK57" s="84"/>
      <c r="AL57" s="84"/>
      <c r="AM57" s="84"/>
      <c r="AN57" s="85"/>
      <c r="AO57" s="90"/>
      <c r="AP57" s="46"/>
      <c r="AQ57" s="42"/>
      <c r="AR57" s="42"/>
    </row>
    <row r="58" spans="1:45" s="3" customFormat="1" ht="26.25" customHeight="1" x14ac:dyDescent="0.2">
      <c r="A58" s="113"/>
      <c r="B58" s="44" t="str">
        <f>B56</f>
        <v>CBECC-Com 2016.2.0</v>
      </c>
      <c r="C58" s="63" t="s">
        <v>77</v>
      </c>
      <c r="D58" s="51">
        <f>INDEX(Sheet1!$C$5:$BD$192,MATCH($C58,Sheet1!$C$5:$C$192,0),54)</f>
        <v>115.37</v>
      </c>
      <c r="E58" s="76">
        <f t="shared" si="1"/>
        <v>115.37</v>
      </c>
      <c r="F58" s="51">
        <f>(INDEX(Sheet1!$C$5:$BD$192,MATCH($C58,Sheet1!$C$5:$C$192,0),18))/$AP58</f>
        <v>3.0805783582089554</v>
      </c>
      <c r="G58" s="76">
        <f t="shared" ref="G58" si="794">F58</f>
        <v>3.0805783582089554</v>
      </c>
      <c r="H58" s="51">
        <f>(INDEX(Sheet1!$C$5:$BD$192,MATCH($C58,Sheet1!$C$5:$C$192,0),30))/$AP58</f>
        <v>0.12439309701492537</v>
      </c>
      <c r="I58" s="76">
        <f t="shared" ref="I58" si="795">H58</f>
        <v>0.12439309701492537</v>
      </c>
      <c r="J58" s="51">
        <f t="shared" ref="J58" si="796">SUM(L58,N58,P58,V58,X58,Z58,AB58)</f>
        <v>22.947706516198753</v>
      </c>
      <c r="K58" s="76">
        <f t="shared" ref="K58" si="797">J58</f>
        <v>22.947706516198753</v>
      </c>
      <c r="L58" s="51">
        <f>(((INDEX(Sheet1!$C$5:$BD$192,MATCH($C58,Sheet1!$C$5:$C$192,0),11))*3.4121416)+((INDEX(Sheet1!$C$5:$BD$192,MATCH($C58,Sheet1!$C$5:$C$192,0),23))*99.976))/$AP58</f>
        <v>11.009801934743082</v>
      </c>
      <c r="M58" s="76">
        <f t="shared" ref="M58" si="798">L58</f>
        <v>11.009801934743082</v>
      </c>
      <c r="N58" s="51">
        <f>(((INDEX(Sheet1!$C$5:$BD$192,MATCH($C58,Sheet1!$C$5:$C$192,0),12))*3.4121416)+((INDEX(Sheet1!$C$5:$BD$192,MATCH($C58,Sheet1!$C$5:$C$192,0),24))*99.976))/$AP58</f>
        <v>2.8567073336910451</v>
      </c>
      <c r="O58" s="76">
        <f t="shared" ref="O58" si="799">N58</f>
        <v>2.8567073336910451</v>
      </c>
      <c r="P58" s="51">
        <f>(((INDEX(Sheet1!$C$5:$BD$192,MATCH($C58,Sheet1!$C$5:$C$192,0),17))*3.4121416)+((INDEX(Sheet1!$C$5:$BD$192,MATCH($C58,Sheet1!$C$5:$C$192,0),29))*99.976))/$AP58</f>
        <v>5.7689192618044771</v>
      </c>
      <c r="Q58" s="76">
        <f t="shared" ref="Q58" si="800">P58</f>
        <v>5.7689192618044771</v>
      </c>
      <c r="R58" s="51">
        <f>(((INDEX(Sheet1!$C$5:$BD$192,MATCH($C58,Sheet1!$C$5:$C$192,0),31))+(INDEX(Sheet1!$C$5:$BD$192,MATCH($C58,Sheet1!$C$5:$C$192,0),32)))*99.976)/$AP58</f>
        <v>0</v>
      </c>
      <c r="S58" s="76">
        <f t="shared" ref="S58" si="801">R58</f>
        <v>0</v>
      </c>
      <c r="T58" s="51">
        <f>(((INDEX(Sheet1!$C$5:$BD$192,MATCH($C58,Sheet1!$C$5:$C$192,0),19))+(INDEX(Sheet1!$C$5:$BD$192,MATCH($C58,Sheet1!$C$5:$C$192,0),20)))*3.4121416)/$AP58</f>
        <v>14.622618239955223</v>
      </c>
      <c r="U58" s="76">
        <f t="shared" ref="U58" si="802">T58</f>
        <v>14.622618239955223</v>
      </c>
      <c r="V58" s="51">
        <f>(((INDEX(Sheet1!$C$5:$BD$192,MATCH($C58,Sheet1!$C$5:$C$192,0),13))*3.4121416)+((INDEX(Sheet1!$C$5:$BD$192,MATCH($C58,Sheet1!$C$5:$C$192,0),25))*99.976))/$AP58</f>
        <v>1.6532844601731342</v>
      </c>
      <c r="W58" s="76">
        <f t="shared" ref="W58" si="803">V58</f>
        <v>1.6532844601731342</v>
      </c>
      <c r="X58" s="51">
        <f>(((INDEX(Sheet1!$C$5:$BD$192,MATCH($C58,Sheet1!$C$5:C$192,0),15))*3.4121416)+((INDEX(Sheet1!$C$5:$BD$192,MATCH($C58,Sheet1!$C$5:C$192,0),27))*99.976))/$AP58</f>
        <v>0.23003245429447761</v>
      </c>
      <c r="Y58" s="76">
        <f t="shared" ref="Y58" si="804">X58</f>
        <v>0.23003245429447761</v>
      </c>
      <c r="Z58" s="51">
        <f>(((INDEX(Sheet1!$C$5:$BD$192,MATCH($C58,Sheet1!$C$5:C$192,0),14))*3.4121416)+((INDEX(Sheet1!$C$5:$BD$192,MATCH($C58,Sheet1!$C$5:C$192,0),26))*99.976))/$AP58</f>
        <v>0</v>
      </c>
      <c r="AA58" s="76">
        <f t="shared" ref="AA58" si="805">Z58</f>
        <v>0</v>
      </c>
      <c r="AB58" s="51">
        <f>(((INDEX(Sheet1!$C$5:$BD$192,MATCH($C58,Sheet1!$C$5:C$192,0),16))*3.4121416)+((INDEX(Sheet1!$C$5:$BD$192,MATCH($C58,Sheet1!$C$5:C$192,0),28))*99.976))/$AP58</f>
        <v>1.4289610714925371</v>
      </c>
      <c r="AC58" s="76">
        <f t="shared" ref="AC58" si="806">AB58</f>
        <v>1.4289610714925371</v>
      </c>
      <c r="AD58" s="52">
        <v>0</v>
      </c>
      <c r="AE58" s="76">
        <f t="shared" ref="AE58" si="807">AD58</f>
        <v>0</v>
      </c>
      <c r="AF58" s="52">
        <v>0</v>
      </c>
      <c r="AG58" s="76">
        <f t="shared" ref="AG58" si="808">AF58</f>
        <v>0</v>
      </c>
      <c r="AH58" s="53"/>
      <c r="AI58" s="51"/>
      <c r="AJ58" s="53"/>
      <c r="AK58" s="51"/>
      <c r="AL58" s="51"/>
      <c r="AM58" s="51"/>
      <c r="AN58" s="79"/>
      <c r="AO58" s="87"/>
      <c r="AP58" s="46">
        <f>IF(ISNUMBER(SEARCH("RetlMed",C58)),Sheet3!D$2,IF(ISNUMBER(SEARCH("OffSml",C58)),Sheet3!A$2,IF(ISNUMBER(SEARCH("OffMed",C58)),Sheet3!B$2,IF(ISNUMBER(SEARCH("OffLrg",C58)),Sheet3!C$2,IF(ISNUMBER(SEARCH("RetlStrp",C58)),Sheet3!E$2)))))</f>
        <v>53600</v>
      </c>
      <c r="AQ58" s="14"/>
      <c r="AR58" s="14"/>
      <c r="AS58" s="14"/>
    </row>
    <row r="59" spans="1:45" s="7" customFormat="1" ht="25.5" customHeight="1" x14ac:dyDescent="0.2">
      <c r="A59" s="113"/>
      <c r="B59" s="44" t="str">
        <f t="shared" si="19"/>
        <v>CBECC-Com 2016.2.0</v>
      </c>
      <c r="C59" s="65" t="s">
        <v>81</v>
      </c>
      <c r="D59" s="45">
        <f>INDEX(Sheet1!$C$5:$BD$192,MATCH($C59,Sheet1!$C$5:$C$192,0),54)</f>
        <v>117.313</v>
      </c>
      <c r="E59" s="76">
        <f t="shared" si="1"/>
        <v>117.313</v>
      </c>
      <c r="F59" s="6">
        <f>(INDEX(Sheet1!$C$5:$BD$192,MATCH($C59,Sheet1!$C$5:$C$192,0),18))/$AP59</f>
        <v>3.1188619402985074</v>
      </c>
      <c r="G59" s="76">
        <f t="shared" ref="G59" si="809">F59</f>
        <v>3.1188619402985074</v>
      </c>
      <c r="H59" s="6">
        <f>(INDEX(Sheet1!$C$5:$BD$192,MATCH($C59,Sheet1!$C$5:$C$192,0),30))/$AP59</f>
        <v>0.12795373134328358</v>
      </c>
      <c r="I59" s="76">
        <f t="shared" ref="I59" si="810">H59</f>
        <v>0.12795373134328358</v>
      </c>
      <c r="J59" s="6">
        <f t="shared" ref="J59:J73" si="811">SUM(L59,N59,P59,V59,X59,Z59,AB59)</f>
        <v>23.434298333196352</v>
      </c>
      <c r="K59" s="76">
        <f t="shared" ref="K59" si="812">J59</f>
        <v>23.434298333196352</v>
      </c>
      <c r="L59" s="6">
        <f>(((INDEX(Sheet1!$C$5:$BD$192,MATCH($C59,Sheet1!$C$5:$C$192,0),11))*3.4121416)+((INDEX(Sheet1!$C$5:$BD$192,MATCH($C59,Sheet1!$C$5:$C$192,0),23))*99.976))/$AP59</f>
        <v>11.365858964546051</v>
      </c>
      <c r="M59" s="76">
        <f t="shared" ref="M59" si="813">L59</f>
        <v>11.365858964546051</v>
      </c>
      <c r="N59" s="6">
        <f>(((INDEX(Sheet1!$C$5:$BD$192,MATCH($C59,Sheet1!$C$5:$C$192,0),12))*3.4121416)+((INDEX(Sheet1!$C$5:$BD$192,MATCH($C59,Sheet1!$C$5:$C$192,0),24))*99.976))/$AP59</f>
        <v>2.9747954431686567</v>
      </c>
      <c r="O59" s="76">
        <f t="shared" ref="O59" si="814">N59</f>
        <v>2.9747954431686567</v>
      </c>
      <c r="P59" s="6">
        <f>(((INDEX(Sheet1!$C$5:$BD$192,MATCH($C59,Sheet1!$C$5:$C$192,0),17))*3.4121416)+((INDEX(Sheet1!$C$5:$BD$192,MATCH($C59,Sheet1!$C$5:$C$192,0),29))*99.976))/$AP59</f>
        <v>5.7689192618044771</v>
      </c>
      <c r="Q59" s="76">
        <f t="shared" ref="Q59" si="815">P59</f>
        <v>5.7689192618044771</v>
      </c>
      <c r="R59" s="6">
        <f>(((INDEX(Sheet1!$C$5:$BD$192,MATCH($C59,Sheet1!$C$5:$C$192,0),31))+(INDEX(Sheet1!$C$5:$BD$192,MATCH($C59,Sheet1!$C$5:$C$192,0),32)))*99.976)/$AP59</f>
        <v>0</v>
      </c>
      <c r="S59" s="76">
        <f t="shared" ref="S59" si="816">R59</f>
        <v>0</v>
      </c>
      <c r="T59" s="45">
        <f>(((INDEX(Sheet1!$C$5:$BD$192,MATCH($C59,Sheet1!$C$5:$C$192,0),19))+(INDEX(Sheet1!$C$5:$BD$192,MATCH($C59,Sheet1!$C$5:$C$192,0),20)))*3.4121416)/$AP59</f>
        <v>14.622618239955223</v>
      </c>
      <c r="U59" s="76">
        <f t="shared" ref="U59" si="817">T59</f>
        <v>14.622618239955223</v>
      </c>
      <c r="V59" s="6">
        <f>(((INDEX(Sheet1!$C$5:$BD$192,MATCH($C59,Sheet1!$C$5:$C$192,0),13))*3.4121416)+((INDEX(Sheet1!$C$5:$BD$192,MATCH($C59,Sheet1!$C$5:$C$192,0),25))*99.976))/$AP59</f>
        <v>1.662203136258209</v>
      </c>
      <c r="W59" s="76">
        <f t="shared" ref="W59" si="818">V59</f>
        <v>1.662203136258209</v>
      </c>
      <c r="X59" s="6">
        <f>(((INDEX(Sheet1!$C$5:$BD$192,MATCH($C59,Sheet1!$C$5:C$192,0),15))*3.4121416)+((INDEX(Sheet1!$C$5:$BD$192,MATCH($C59,Sheet1!$C$5:C$192,0),27))*99.976))/$AP59</f>
        <v>0.23356045592641789</v>
      </c>
      <c r="Y59" s="76">
        <f t="shared" ref="Y59" si="819">X59</f>
        <v>0.23356045592641789</v>
      </c>
      <c r="Z59" s="6">
        <f>(((INDEX(Sheet1!$C$5:$BD$192,MATCH($C59,Sheet1!$C$5:C$192,0),14))*3.4121416)+((INDEX(Sheet1!$C$5:$BD$192,MATCH($C59,Sheet1!$C$5:C$192,0),26))*99.976))/$AP59</f>
        <v>0</v>
      </c>
      <c r="AA59" s="76">
        <f t="shared" ref="AA59" si="820">Z59</f>
        <v>0</v>
      </c>
      <c r="AB59" s="6">
        <f>(((INDEX(Sheet1!$C$5:$BD$192,MATCH($C59,Sheet1!$C$5:C$192,0),16))*3.4121416)+((INDEX(Sheet1!$C$5:$BD$192,MATCH($C59,Sheet1!$C$5:C$192,0),28))*99.976))/$AP59</f>
        <v>1.4289610714925371</v>
      </c>
      <c r="AC59" s="76">
        <f t="shared" ref="AC59" si="821">AB59</f>
        <v>1.4289610714925371</v>
      </c>
      <c r="AD59" s="9">
        <v>0</v>
      </c>
      <c r="AE59" s="76">
        <f t="shared" ref="AE59" si="822">AD59</f>
        <v>0</v>
      </c>
      <c r="AF59" s="9">
        <v>0</v>
      </c>
      <c r="AG59" s="76">
        <f t="shared" ref="AG59" si="823">AF59</f>
        <v>0</v>
      </c>
      <c r="AH59" s="47">
        <f>IF($D$58=0,"",(D59-D$58)/D$58)</f>
        <v>1.684146658576751E-2</v>
      </c>
      <c r="AI59" s="77">
        <f>IF($E$58=0,"",(E59-E$58)/E$58)</f>
        <v>1.684146658576751E-2</v>
      </c>
      <c r="AJ59" s="47">
        <f>IF($F$58=0,"",(F59-F$58)/F$58)</f>
        <v>1.2427400844239517E-2</v>
      </c>
      <c r="AK59" s="86">
        <f>IF($G$58=0,"",(G59-G$58)/G$58)</f>
        <v>1.2427400844239517E-2</v>
      </c>
      <c r="AL59" s="45" t="str">
        <f t="shared" ref="AL59" si="824">IF(AND(AH59&gt;0,AI59&gt;0), "Yes", "No")</f>
        <v>Yes</v>
      </c>
      <c r="AM59" s="45" t="str">
        <f t="shared" ref="AM59" si="825">IF(AND(AH59&lt;0,AI59&lt;0), "No", "Yes")</f>
        <v>Yes</v>
      </c>
      <c r="AN59" s="78" t="str">
        <f>IF((AL59=AM59),(IF(AND(AI59&gt;(-0.5%*D$58),AI59&lt;(0.5%*D$58),AE59&lt;=150,AG59&lt;=150,(COUNTBLANK(D59:AK59)=0)),"Pass","Fail")),IF(COUNTA(D59:AK59)=0,"","Fail"))</f>
        <v>Pass</v>
      </c>
      <c r="AO59" s="90"/>
      <c r="AP59" s="46">
        <f>IF(ISNUMBER(SEARCH("RetlMed",C59)),Sheet3!D$2,IF(ISNUMBER(SEARCH("OffSml",C59)),Sheet3!A$2,IF(ISNUMBER(SEARCH("OffMed",C59)),Sheet3!B$2,IF(ISNUMBER(SEARCH("OffLrg",C59)),Sheet3!C$2,IF(ISNUMBER(SEARCH("RetlStrp",C59)),Sheet3!E$2)))))</f>
        <v>53600</v>
      </c>
      <c r="AQ59" s="15"/>
      <c r="AR59" s="15"/>
      <c r="AS59" s="18"/>
    </row>
    <row r="60" spans="1:45" s="7" customFormat="1" ht="25.5" hidden="1" customHeight="1" x14ac:dyDescent="0.2">
      <c r="A60" s="113" t="s">
        <v>293</v>
      </c>
      <c r="B60" s="44" t="str">
        <f t="shared" si="19"/>
        <v>CBECC-Com 2016.2.0</v>
      </c>
      <c r="C60" s="65" t="s">
        <v>82</v>
      </c>
      <c r="D60" s="45">
        <f>INDEX(Sheet1!$C$5:$BD$192,MATCH($C60,Sheet1!$C$5:$C$192,0),54)</f>
        <v>111.018</v>
      </c>
      <c r="E60" s="76">
        <f t="shared" si="1"/>
        <v>111.018</v>
      </c>
      <c r="F60" s="6">
        <f>(INDEX(Sheet1!$C$5:$BD$192,MATCH($C60,Sheet1!$C$5:$C$192,0),18))/$AP60</f>
        <v>3.0022388059701495</v>
      </c>
      <c r="G60" s="76">
        <f t="shared" ref="G60" si="826">F60</f>
        <v>3.0022388059701495</v>
      </c>
      <c r="H60" s="6">
        <f>(INDEX(Sheet1!$C$5:$BD$192,MATCH($C60,Sheet1!$C$5:$C$192,0),30))/$AP60</f>
        <v>0.11674179104477611</v>
      </c>
      <c r="I60" s="76">
        <f t="shared" ref="I60" si="827">H60</f>
        <v>0.11674179104477611</v>
      </c>
      <c r="J60" s="6">
        <f t="shared" si="811"/>
        <v>21.915451791949813</v>
      </c>
      <c r="K60" s="76">
        <f t="shared" ref="K60" si="828">J60</f>
        <v>21.915451791949813</v>
      </c>
      <c r="L60" s="6">
        <f>(((INDEX(Sheet1!$C$5:$BD$192,MATCH($C60,Sheet1!$C$5:$C$192,0),11))*3.4121416)+((INDEX(Sheet1!$C$5:$BD$192,MATCH($C60,Sheet1!$C$5:$C$192,0),23))*99.976))/$AP60</f>
        <v>10.244703759044739</v>
      </c>
      <c r="M60" s="76">
        <f t="shared" ref="M60" si="829">L60</f>
        <v>10.244703759044739</v>
      </c>
      <c r="N60" s="6">
        <f>(((INDEX(Sheet1!$C$5:$BD$192,MATCH($C60,Sheet1!$C$5:$C$192,0),12))*3.4121416)+((INDEX(Sheet1!$C$5:$BD$192,MATCH($C60,Sheet1!$C$5:$C$192,0),24))*99.976))/$AP60</f>
        <v>2.6555883233014925</v>
      </c>
      <c r="O60" s="76">
        <f t="shared" ref="O60" si="830">N60</f>
        <v>2.6555883233014925</v>
      </c>
      <c r="P60" s="6">
        <f>(((INDEX(Sheet1!$C$5:$BD$192,MATCH($C60,Sheet1!$C$5:$C$192,0),17))*3.4121416)+((INDEX(Sheet1!$C$5:$BD$192,MATCH($C60,Sheet1!$C$5:$C$192,0),29))*99.976))/$AP60</f>
        <v>5.7689192618044771</v>
      </c>
      <c r="Q60" s="76">
        <f t="shared" ref="Q60" si="831">P60</f>
        <v>5.7689192618044771</v>
      </c>
      <c r="R60" s="6">
        <f>(((INDEX(Sheet1!$C$5:$BD$192,MATCH($C60,Sheet1!$C$5:$C$192,0),31))+(INDEX(Sheet1!$C$5:$BD$192,MATCH($C60,Sheet1!$C$5:$C$192,0),32)))*99.976)/$AP60</f>
        <v>0</v>
      </c>
      <c r="S60" s="76">
        <f t="shared" ref="S60" si="832">R60</f>
        <v>0</v>
      </c>
      <c r="T60" s="45">
        <f>(((INDEX(Sheet1!$C$5:$BD$192,MATCH($C60,Sheet1!$C$5:$C$192,0),19))+(INDEX(Sheet1!$C$5:$BD$192,MATCH($C60,Sheet1!$C$5:$C$192,0),20)))*3.4121416)/$AP60</f>
        <v>14.622618239955223</v>
      </c>
      <c r="U60" s="76">
        <f t="shared" ref="U60" si="833">T60</f>
        <v>14.622618239955223</v>
      </c>
      <c r="V60" s="6">
        <f>(((INDEX(Sheet1!$C$5:$BD$192,MATCH($C60,Sheet1!$C$5:$C$192,0),13))*3.4121416)+((INDEX(Sheet1!$C$5:$BD$192,MATCH($C60,Sheet1!$C$5:$C$192,0),25))*99.976))/$AP60</f>
        <v>1.5918468135656716</v>
      </c>
      <c r="W60" s="76">
        <f t="shared" ref="W60" si="834">V60</f>
        <v>1.5918468135656716</v>
      </c>
      <c r="X60" s="6">
        <f>(((INDEX(Sheet1!$C$5:$BD$192,MATCH($C60,Sheet1!$C$5:C$192,0),15))*3.4121416)+((INDEX(Sheet1!$C$5:$BD$192,MATCH($C60,Sheet1!$C$5:C$192,0),27))*99.976))/$AP60</f>
        <v>0.22543815841253731</v>
      </c>
      <c r="Y60" s="76">
        <f t="shared" ref="Y60" si="835">X60</f>
        <v>0.22543815841253731</v>
      </c>
      <c r="Z60" s="6">
        <f>(((INDEX(Sheet1!$C$5:$BD$192,MATCH($C60,Sheet1!$C$5:C$192,0),14))*3.4121416)+((INDEX(Sheet1!$C$5:$BD$192,MATCH($C60,Sheet1!$C$5:C$192,0),26))*99.976))/$AP60</f>
        <v>0</v>
      </c>
      <c r="AA60" s="76">
        <f t="shared" ref="AA60" si="836">Z60</f>
        <v>0</v>
      </c>
      <c r="AB60" s="6">
        <f>(((INDEX(Sheet1!$C$5:$BD$192,MATCH($C60,Sheet1!$C$5:C$192,0),16))*3.4121416)+((INDEX(Sheet1!$C$5:$BD$192,MATCH($C60,Sheet1!$C$5:C$192,0),28))*99.976))/$AP60</f>
        <v>1.4289554758208955</v>
      </c>
      <c r="AC60" s="76">
        <f t="shared" ref="AC60" si="837">AB60</f>
        <v>1.4289554758208955</v>
      </c>
      <c r="AD60" s="9">
        <v>0</v>
      </c>
      <c r="AE60" s="76">
        <f t="shared" ref="AE60" si="838">AD60</f>
        <v>0</v>
      </c>
      <c r="AF60" s="9">
        <v>0</v>
      </c>
      <c r="AG60" s="76">
        <f t="shared" ref="AG60" si="839">AF60</f>
        <v>0</v>
      </c>
      <c r="AH60" s="47">
        <f t="shared" ref="AH60:AH61" si="840">IF($D$58=0,"",(D60-D$58)/D$58)</f>
        <v>-3.7722111467452579E-2</v>
      </c>
      <c r="AI60" s="77">
        <f t="shared" ref="AI60:AI61" si="841">IF($E$58=0,"",(E60-E$58)/E$58)</f>
        <v>-3.7722111467452579E-2</v>
      </c>
      <c r="AJ60" s="47">
        <f t="shared" ref="AJ60:AJ61" si="842">IF($F$58=0,"",(F60-F$58)/F$58)</f>
        <v>-2.5430144320156972E-2</v>
      </c>
      <c r="AK60" s="86">
        <f t="shared" ref="AK60:AK61" si="843">IF($G$58=0,"",(G60-G$58)/G$58)</f>
        <v>-2.5430144320156972E-2</v>
      </c>
      <c r="AL60" s="45" t="str">
        <f t="shared" ref="AL60:AL61" si="844">IF(AND(AH60&gt;0,AI60&gt;0), "Yes", "No")</f>
        <v>No</v>
      </c>
      <c r="AM60" s="45" t="str">
        <f t="shared" ref="AM60:AM61" si="845">IF(AND(AH60&lt;0,AI60&lt;0), "No", "Yes")</f>
        <v>No</v>
      </c>
      <c r="AN60" s="78" t="str">
        <f t="shared" ref="AN60:AN61" si="846">IF((AL60=AM60),(IF(AND(AI60&gt;(-0.5%*D$58),AI60&lt;(0.5%*D$58),AE60&lt;=150,AG60&lt;=150,(COUNTBLANK(D60:AK60)=0)),"Pass","Fail")),IF(COUNTA(D60:AK60)=0,"","Fail"))</f>
        <v>Pass</v>
      </c>
      <c r="AO60" s="90"/>
      <c r="AP60" s="46">
        <f>IF(ISNUMBER(SEARCH("RetlMed",C60)),Sheet3!D$2,IF(ISNUMBER(SEARCH("OffSml",C60)),Sheet3!A$2,IF(ISNUMBER(SEARCH("OffMed",C60)),Sheet3!B$2,IF(ISNUMBER(SEARCH("OffLrg",C60)),Sheet3!C$2,IF(ISNUMBER(SEARCH("RetlStrp",C60)),Sheet3!E$2)))))</f>
        <v>53600</v>
      </c>
      <c r="AQ60" s="15"/>
      <c r="AR60" s="15"/>
      <c r="AS60" s="18"/>
    </row>
    <row r="61" spans="1:45" s="7" customFormat="1" ht="25.5" hidden="1" customHeight="1" x14ac:dyDescent="0.2">
      <c r="A61" s="113" t="s">
        <v>293</v>
      </c>
      <c r="B61" s="44" t="str">
        <f t="shared" si="19"/>
        <v>CBECC-Com 2016.2.0</v>
      </c>
      <c r="C61" s="65" t="s">
        <v>79</v>
      </c>
      <c r="D61" s="45">
        <f>INDEX(Sheet1!$C$5:$BD$192,MATCH($C61,Sheet1!$C$5:$C$192,0),54)</f>
        <v>112.824</v>
      </c>
      <c r="E61" s="76">
        <f t="shared" si="1"/>
        <v>112.824</v>
      </c>
      <c r="F61" s="6">
        <f>(INDEX(Sheet1!$C$5:$BD$192,MATCH($C61,Sheet1!$C$5:$C$192,0),18))/$AP61</f>
        <v>3.0306902985074626</v>
      </c>
      <c r="G61" s="76">
        <f t="shared" ref="G61" si="847">F61</f>
        <v>3.0306902985074626</v>
      </c>
      <c r="H61" s="6">
        <f>(INDEX(Sheet1!$C$5:$BD$192,MATCH($C61,Sheet1!$C$5:$C$192,0),30))/$AP61</f>
        <v>0.12097929104477612</v>
      </c>
      <c r="I61" s="76">
        <f t="shared" ref="I61" si="848">H61</f>
        <v>0.12097929104477612</v>
      </c>
      <c r="J61" s="6">
        <f t="shared" si="811"/>
        <v>22.436156238054899</v>
      </c>
      <c r="K61" s="76">
        <f t="shared" ref="K61" si="849">J61</f>
        <v>22.436156238054899</v>
      </c>
      <c r="L61" s="6">
        <f>(((INDEX(Sheet1!$C$5:$BD$192,MATCH($C61,Sheet1!$C$5:$C$192,0),11))*3.4121416)+((INDEX(Sheet1!$C$5:$BD$192,MATCH($C61,Sheet1!$C$5:$C$192,0),23))*99.976))/$AP61</f>
        <v>10.668446134844302</v>
      </c>
      <c r="M61" s="76">
        <f t="shared" ref="M61" si="850">L61</f>
        <v>10.668446134844302</v>
      </c>
      <c r="N61" s="6">
        <f>(((INDEX(Sheet1!$C$5:$BD$192,MATCH($C61,Sheet1!$C$5:$C$192,0),12))*3.4121416)+((INDEX(Sheet1!$C$5:$BD$192,MATCH($C61,Sheet1!$C$5:$C$192,0),24))*99.976))/$AP61</f>
        <v>2.729369519465672</v>
      </c>
      <c r="O61" s="76">
        <f t="shared" ref="O61" si="851">N61</f>
        <v>2.729369519465672</v>
      </c>
      <c r="P61" s="6">
        <f>(((INDEX(Sheet1!$C$5:$BD$192,MATCH($C61,Sheet1!$C$5:$C$192,0),17))*3.4121416)+((INDEX(Sheet1!$C$5:$BD$192,MATCH($C61,Sheet1!$C$5:$C$192,0),29))*99.976))/$AP61</f>
        <v>5.7689192618044771</v>
      </c>
      <c r="Q61" s="76">
        <f t="shared" ref="Q61" si="852">P61</f>
        <v>5.7689192618044771</v>
      </c>
      <c r="R61" s="6">
        <f>(((INDEX(Sheet1!$C$5:$BD$192,MATCH($C61,Sheet1!$C$5:$C$192,0),31))+(INDEX(Sheet1!$C$5:$BD$192,MATCH($C61,Sheet1!$C$5:$C$192,0),32)))*99.976)/$AP61</f>
        <v>0</v>
      </c>
      <c r="S61" s="76">
        <f t="shared" ref="S61" si="853">R61</f>
        <v>0</v>
      </c>
      <c r="T61" s="45">
        <f>(((INDEX(Sheet1!$C$5:$BD$192,MATCH($C61,Sheet1!$C$5:$C$192,0),19))+(INDEX(Sheet1!$C$5:$BD$192,MATCH($C61,Sheet1!$C$5:$C$192,0),20)))*3.4121416)/$AP61</f>
        <v>14.622618239955223</v>
      </c>
      <c r="U61" s="76">
        <f t="shared" ref="U61" si="854">T61</f>
        <v>14.622618239955223</v>
      </c>
      <c r="V61" s="6">
        <f>(((INDEX(Sheet1!$C$5:$BD$192,MATCH($C61,Sheet1!$C$5:$C$192,0),13))*3.4121416)+((INDEX(Sheet1!$C$5:$BD$192,MATCH($C61,Sheet1!$C$5:$C$192,0),25))*99.976))/$AP61</f>
        <v>1.6125488368552239</v>
      </c>
      <c r="W61" s="76">
        <f t="shared" ref="W61" si="855">V61</f>
        <v>1.6125488368552239</v>
      </c>
      <c r="X61" s="6">
        <f>(((INDEX(Sheet1!$C$5:$BD$192,MATCH($C61,Sheet1!$C$5:C$192,0),15))*3.4121416)+((INDEX(Sheet1!$C$5:$BD$192,MATCH($C61,Sheet1!$C$5:C$192,0),27))*99.976))/$AP61</f>
        <v>0.22791514404044774</v>
      </c>
      <c r="Y61" s="76">
        <f t="shared" ref="Y61" si="856">X61</f>
        <v>0.22791514404044774</v>
      </c>
      <c r="Z61" s="6">
        <f>(((INDEX(Sheet1!$C$5:$BD$192,MATCH($C61,Sheet1!$C$5:C$192,0),14))*3.4121416)+((INDEX(Sheet1!$C$5:$BD$192,MATCH($C61,Sheet1!$C$5:C$192,0),26))*99.976))/$AP61</f>
        <v>0</v>
      </c>
      <c r="AA61" s="76">
        <f t="shared" ref="AA61" si="857">Z61</f>
        <v>0</v>
      </c>
      <c r="AB61" s="6">
        <f>(((INDEX(Sheet1!$C$5:$BD$192,MATCH($C61,Sheet1!$C$5:C$192,0),16))*3.4121416)+((INDEX(Sheet1!$C$5:$BD$192,MATCH($C61,Sheet1!$C$5:C$192,0),28))*99.976))/$AP61</f>
        <v>1.428957341044776</v>
      </c>
      <c r="AC61" s="76">
        <f t="shared" ref="AC61" si="858">AB61</f>
        <v>1.428957341044776</v>
      </c>
      <c r="AD61" s="9">
        <v>0</v>
      </c>
      <c r="AE61" s="76">
        <f t="shared" ref="AE61" si="859">AD61</f>
        <v>0</v>
      </c>
      <c r="AF61" s="9">
        <v>0</v>
      </c>
      <c r="AG61" s="76">
        <f t="shared" ref="AG61" si="860">AF61</f>
        <v>0</v>
      </c>
      <c r="AH61" s="47">
        <f t="shared" si="840"/>
        <v>-2.2068128629626475E-2</v>
      </c>
      <c r="AI61" s="77">
        <f t="shared" si="841"/>
        <v>-2.2068128629626475E-2</v>
      </c>
      <c r="AJ61" s="47">
        <f t="shared" si="842"/>
        <v>-1.619438102217197E-2</v>
      </c>
      <c r="AK61" s="86">
        <f t="shared" si="843"/>
        <v>-1.619438102217197E-2</v>
      </c>
      <c r="AL61" s="45" t="str">
        <f t="shared" si="844"/>
        <v>No</v>
      </c>
      <c r="AM61" s="45" t="str">
        <f t="shared" si="845"/>
        <v>No</v>
      </c>
      <c r="AN61" s="78" t="str">
        <f t="shared" si="846"/>
        <v>Pass</v>
      </c>
      <c r="AO61" s="90"/>
      <c r="AP61" s="46">
        <f>IF(ISNUMBER(SEARCH("RetlMed",C61)),Sheet3!D$2,IF(ISNUMBER(SEARCH("OffSml",C61)),Sheet3!A$2,IF(ISNUMBER(SEARCH("OffMed",C61)),Sheet3!B$2,IF(ISNUMBER(SEARCH("OffLrg",C61)),Sheet3!C$2,IF(ISNUMBER(SEARCH("RetlStrp",C61)),Sheet3!E$2)))))</f>
        <v>53600</v>
      </c>
      <c r="AQ61" s="15"/>
      <c r="AR61" s="15"/>
      <c r="AS61" s="18"/>
    </row>
    <row r="62" spans="1:45" s="3" customFormat="1" ht="26.25" customHeight="1" x14ac:dyDescent="0.2">
      <c r="A62" s="113"/>
      <c r="B62" s="44" t="str">
        <f t="shared" si="19"/>
        <v>CBECC-Com 2016.2.0</v>
      </c>
      <c r="C62" s="63" t="s">
        <v>78</v>
      </c>
      <c r="D62" s="51">
        <f>INDEX(Sheet1!$C$5:$BD$192,MATCH($C62,Sheet1!$C$5:$C$192,0),54)</f>
        <v>114.849</v>
      </c>
      <c r="E62" s="76">
        <f t="shared" si="1"/>
        <v>114.849</v>
      </c>
      <c r="F62" s="51">
        <f>(INDEX(Sheet1!$C$5:$BD$192,MATCH($C62,Sheet1!$C$5:$C$192,0),18))/$AP62</f>
        <v>3.6776865671641792</v>
      </c>
      <c r="G62" s="76">
        <f t="shared" ref="G62" si="861">F62</f>
        <v>3.6776865671641792</v>
      </c>
      <c r="H62" s="51">
        <f>(INDEX(Sheet1!$C$5:$BD$192,MATCH($C62,Sheet1!$C$5:$C$192,0),30))/$AP62</f>
        <v>3.4520708955223876E-2</v>
      </c>
      <c r="I62" s="76">
        <f t="shared" ref="I62" si="862">H62</f>
        <v>3.4520708955223876E-2</v>
      </c>
      <c r="J62" s="51">
        <f t="shared" si="811"/>
        <v>16.000053519411274</v>
      </c>
      <c r="K62" s="76">
        <f t="shared" ref="K62" si="863">J62</f>
        <v>16.000053519411274</v>
      </c>
      <c r="L62" s="51">
        <f>(((INDEX(Sheet1!$C$5:$BD$192,MATCH($C62,Sheet1!$C$5:$C$192,0),11))*3.4121416)+((INDEX(Sheet1!$C$5:$BD$192,MATCH($C62,Sheet1!$C$5:$C$192,0),23))*99.976))/$AP62</f>
        <v>2.2146803060224705</v>
      </c>
      <c r="M62" s="76">
        <f t="shared" ref="M62" si="864">L62</f>
        <v>2.2146803060224705</v>
      </c>
      <c r="N62" s="51">
        <f>(((INDEX(Sheet1!$C$5:$BD$192,MATCH($C62,Sheet1!$C$5:$C$192,0),12))*3.4121416)+((INDEX(Sheet1!$C$5:$BD$192,MATCH($C62,Sheet1!$C$5:$C$192,0),24))*99.976))/$AP62</f>
        <v>5.2065015638999999</v>
      </c>
      <c r="O62" s="76">
        <f t="shared" ref="O62" si="865">N62</f>
        <v>5.2065015638999999</v>
      </c>
      <c r="P62" s="51">
        <f>(((INDEX(Sheet1!$C$5:$BD$192,MATCH($C62,Sheet1!$C$5:$C$192,0),17))*3.4121416)+((INDEX(Sheet1!$C$5:$BD$192,MATCH($C62,Sheet1!$C$5:$C$192,0),29))*99.976))/$AP62</f>
        <v>5.7689192618044771</v>
      </c>
      <c r="Q62" s="76">
        <f t="shared" ref="Q62" si="866">P62</f>
        <v>5.7689192618044771</v>
      </c>
      <c r="R62" s="51">
        <f>(((INDEX(Sheet1!$C$5:$BD$192,MATCH($C62,Sheet1!$C$5:$C$192,0),31))+(INDEX(Sheet1!$C$5:$BD$192,MATCH($C62,Sheet1!$C$5:$C$192,0),32)))*99.976)/$AP62</f>
        <v>0</v>
      </c>
      <c r="S62" s="76">
        <f t="shared" ref="S62" si="867">R62</f>
        <v>0</v>
      </c>
      <c r="T62" s="51">
        <f>(((INDEX(Sheet1!$C$5:$BD$192,MATCH($C62,Sheet1!$C$5:$C$192,0),19))+(INDEX(Sheet1!$C$5:$BD$192,MATCH($C62,Sheet1!$C$5:$C$192,0),20)))*3.4121416)/$AP62</f>
        <v>14.622618239955223</v>
      </c>
      <c r="U62" s="76">
        <f t="shared" ref="U62" si="868">T62</f>
        <v>14.622618239955223</v>
      </c>
      <c r="V62" s="51">
        <f>(((INDEX(Sheet1!$C$5:$BD$192,MATCH($C62,Sheet1!$C$5:$C$192,0),13))*3.4121416)+((INDEX(Sheet1!$C$5:$BD$192,MATCH($C62,Sheet1!$C$5:$C$192,0),25))*99.976))/$AP62</f>
        <v>1.4757958035507464</v>
      </c>
      <c r="W62" s="76">
        <f t="shared" ref="W62" si="869">V62</f>
        <v>1.4757958035507464</v>
      </c>
      <c r="X62" s="51">
        <f>(((INDEX(Sheet1!$C$5:$BD$192,MATCH($C62,Sheet1!$C$5:C$192,0),15))*3.4121416)+((INDEX(Sheet1!$C$5:$BD$192,MATCH($C62,Sheet1!$C$5:C$192,0),27))*99.976))/$AP62</f>
        <v>9.7102802044029851E-2</v>
      </c>
      <c r="Y62" s="76">
        <f t="shared" ref="Y62" si="870">X62</f>
        <v>9.7102802044029851E-2</v>
      </c>
      <c r="Z62" s="51">
        <f>(((INDEX(Sheet1!$C$5:$BD$192,MATCH($C62,Sheet1!$C$5:C$192,0),14))*3.4121416)+((INDEX(Sheet1!$C$5:$BD$192,MATCH($C62,Sheet1!$C$5:C$192,0),26))*99.976))/$AP62</f>
        <v>0</v>
      </c>
      <c r="AA62" s="76">
        <f t="shared" ref="AA62" si="871">Z62</f>
        <v>0</v>
      </c>
      <c r="AB62" s="51">
        <f>(((INDEX(Sheet1!$C$5:$BD$192,MATCH($C62,Sheet1!$C$5:C$192,0),16))*3.4121416)+((INDEX(Sheet1!$C$5:$BD$192,MATCH($C62,Sheet1!$C$5:C$192,0),28))*99.976))/$AP62</f>
        <v>1.2370537820895524</v>
      </c>
      <c r="AC62" s="76">
        <f t="shared" ref="AC62" si="872">AB62</f>
        <v>1.2370537820895524</v>
      </c>
      <c r="AD62" s="52">
        <v>0</v>
      </c>
      <c r="AE62" s="76">
        <f t="shared" ref="AE62" si="873">AD62</f>
        <v>0</v>
      </c>
      <c r="AF62" s="52">
        <v>0</v>
      </c>
      <c r="AG62" s="76">
        <f t="shared" ref="AG62" si="874">AF62</f>
        <v>0</v>
      </c>
      <c r="AH62" s="53"/>
      <c r="AI62" s="51"/>
      <c r="AJ62" s="53"/>
      <c r="AK62" s="51"/>
      <c r="AL62" s="51"/>
      <c r="AM62" s="51"/>
      <c r="AN62" s="80"/>
      <c r="AO62" s="87"/>
      <c r="AP62" s="46">
        <f>IF(ISNUMBER(SEARCH("RetlMed",C62)),Sheet3!D$2,IF(ISNUMBER(SEARCH("OffSml",C62)),Sheet3!A$2,IF(ISNUMBER(SEARCH("OffMed",C62)),Sheet3!B$2,IF(ISNUMBER(SEARCH("OffLrg",C62)),Sheet3!C$2,IF(ISNUMBER(SEARCH("RetlStrp",C62)),Sheet3!E$2)))))</f>
        <v>53600</v>
      </c>
      <c r="AQ62" s="14"/>
      <c r="AR62" s="14"/>
      <c r="AS62" s="14"/>
    </row>
    <row r="63" spans="1:45" s="7" customFormat="1" ht="25.5" hidden="1" customHeight="1" x14ac:dyDescent="0.2">
      <c r="A63" s="113" t="s">
        <v>293</v>
      </c>
      <c r="B63" s="44" t="str">
        <f t="shared" si="19"/>
        <v>CBECC-Com 2016.2.0</v>
      </c>
      <c r="C63" s="65" t="s">
        <v>83</v>
      </c>
      <c r="D63" s="45">
        <f>INDEX(Sheet1!$C$5:$BD$192,MATCH($C63,Sheet1!$C$5:$C$192,0),54)</f>
        <v>116.67</v>
      </c>
      <c r="E63" s="76">
        <f t="shared" si="1"/>
        <v>116.67</v>
      </c>
      <c r="F63" s="6">
        <f>(INDEX(Sheet1!$C$5:$BD$192,MATCH($C63,Sheet1!$C$5:$C$192,0),18))/$AP63</f>
        <v>3.7293656716417911</v>
      </c>
      <c r="G63" s="76">
        <f t="shared" ref="G63" si="875">F63</f>
        <v>3.7293656716417911</v>
      </c>
      <c r="H63" s="6">
        <f>(INDEX(Sheet1!$C$5:$BD$192,MATCH($C63,Sheet1!$C$5:$C$192,0),30))/$AP63</f>
        <v>3.5383395522388061E-2</v>
      </c>
      <c r="I63" s="76">
        <f t="shared" ref="I63" si="876">H63</f>
        <v>3.5383395522388061E-2</v>
      </c>
      <c r="J63" s="6">
        <f t="shared" si="811"/>
        <v>16.262597158270253</v>
      </c>
      <c r="K63" s="76">
        <f t="shared" ref="K63" si="877">J63</f>
        <v>16.262597158270253</v>
      </c>
      <c r="L63" s="6">
        <f>(((INDEX(Sheet1!$C$5:$BD$192,MATCH($C63,Sheet1!$C$5:$C$192,0),11))*3.4121416)+((INDEX(Sheet1!$C$5:$BD$192,MATCH($C63,Sheet1!$C$5:$C$192,0),23))*99.976))/$AP63</f>
        <v>2.3009474069962255</v>
      </c>
      <c r="M63" s="76">
        <f t="shared" ref="M63" si="878">L63</f>
        <v>2.3009474069962255</v>
      </c>
      <c r="N63" s="6">
        <f>(((INDEX(Sheet1!$C$5:$BD$192,MATCH($C63,Sheet1!$C$5:$C$192,0),12))*3.4121416)+((INDEX(Sheet1!$C$5:$BD$192,MATCH($C63,Sheet1!$C$5:$C$192,0),24))*99.976))/$AP63</f>
        <v>5.3688520251402982</v>
      </c>
      <c r="O63" s="76">
        <f t="shared" ref="O63" si="879">N63</f>
        <v>5.3688520251402982</v>
      </c>
      <c r="P63" s="6">
        <f>(((INDEX(Sheet1!$C$5:$BD$192,MATCH($C63,Sheet1!$C$5:$C$192,0),17))*3.4121416)+((INDEX(Sheet1!$C$5:$BD$192,MATCH($C63,Sheet1!$C$5:$C$192,0),29))*99.976))/$AP63</f>
        <v>5.7689192618044771</v>
      </c>
      <c r="Q63" s="76">
        <f t="shared" ref="Q63" si="880">P63</f>
        <v>5.7689192618044771</v>
      </c>
      <c r="R63" s="6">
        <f>(((INDEX(Sheet1!$C$5:$BD$192,MATCH($C63,Sheet1!$C$5:$C$192,0),31))+(INDEX(Sheet1!$C$5:$BD$192,MATCH($C63,Sheet1!$C$5:$C$192,0),32)))*99.976)/$AP63</f>
        <v>0</v>
      </c>
      <c r="S63" s="76">
        <f t="shared" ref="S63" si="881">R63</f>
        <v>0</v>
      </c>
      <c r="T63" s="45">
        <f>(((INDEX(Sheet1!$C$5:$BD$192,MATCH($C63,Sheet1!$C$5:$C$192,0),19))+(INDEX(Sheet1!$C$5:$BD$192,MATCH($C63,Sheet1!$C$5:$C$192,0),20)))*3.4121416)/$AP63</f>
        <v>14.622618239955223</v>
      </c>
      <c r="U63" s="76">
        <f t="shared" ref="U63" si="882">T63</f>
        <v>14.622618239955223</v>
      </c>
      <c r="V63" s="6">
        <f>(((INDEX(Sheet1!$C$5:$BD$192,MATCH($C63,Sheet1!$C$5:$C$192,0),13))*3.4121416)+((INDEX(Sheet1!$C$5:$BD$192,MATCH($C63,Sheet1!$C$5:$C$192,0),25))*99.976))/$AP63</f>
        <v>1.4879674728402987</v>
      </c>
      <c r="W63" s="76">
        <f t="shared" ref="W63" si="883">V63</f>
        <v>1.4879674728402987</v>
      </c>
      <c r="X63" s="6">
        <f>(((INDEX(Sheet1!$C$5:$BD$192,MATCH($C63,Sheet1!$C$5:C$192,0),15))*3.4121416)+((INDEX(Sheet1!$C$5:$BD$192,MATCH($C63,Sheet1!$C$5:C$192,0),27))*99.976))/$AP63</f>
        <v>9.88553441755224E-2</v>
      </c>
      <c r="Y63" s="76">
        <f t="shared" ref="Y63" si="884">X63</f>
        <v>9.88553441755224E-2</v>
      </c>
      <c r="Z63" s="6">
        <f>(((INDEX(Sheet1!$C$5:$BD$192,MATCH($C63,Sheet1!$C$5:C$192,0),14))*3.4121416)+((INDEX(Sheet1!$C$5:$BD$192,MATCH($C63,Sheet1!$C$5:C$192,0),26))*99.976))/$AP63</f>
        <v>0</v>
      </c>
      <c r="AA63" s="76">
        <f t="shared" ref="AA63" si="885">Z63</f>
        <v>0</v>
      </c>
      <c r="AB63" s="6">
        <f>(((INDEX(Sheet1!$C$5:$BD$192,MATCH($C63,Sheet1!$C$5:C$192,0),16))*3.4121416)+((INDEX(Sheet1!$C$5:$BD$192,MATCH($C63,Sheet1!$C$5:C$192,0),28))*99.976))/$AP63</f>
        <v>1.2370556473134329</v>
      </c>
      <c r="AC63" s="76">
        <f t="shared" ref="AC63" si="886">AB63</f>
        <v>1.2370556473134329</v>
      </c>
      <c r="AD63" s="9">
        <v>0</v>
      </c>
      <c r="AE63" s="76">
        <f t="shared" ref="AE63" si="887">AD63</f>
        <v>0</v>
      </c>
      <c r="AF63" s="9">
        <v>0</v>
      </c>
      <c r="AG63" s="76">
        <f t="shared" ref="AG63" si="888">AF63</f>
        <v>0</v>
      </c>
      <c r="AH63" s="47">
        <f>IF($D$62=0,"",(D63-D$62)/D$62)</f>
        <v>1.58556017031058E-2</v>
      </c>
      <c r="AI63" s="77">
        <f>IF($E$62=0,"",(E63-E$62)/E$62)</f>
        <v>1.58556017031058E-2</v>
      </c>
      <c r="AJ63" s="47">
        <f>IF($F$62=0,"",(F63-F$62)/F$62)</f>
        <v>1.4052068748604934E-2</v>
      </c>
      <c r="AK63" s="86">
        <f>IF($G$62=0,"",(G63-G$62)/G$62)</f>
        <v>1.4052068748604934E-2</v>
      </c>
      <c r="AL63" s="45" t="str">
        <f t="shared" ref="AL63" si="889">IF(AND(AH63&gt;0,AI63&gt;0), "Yes", "No")</f>
        <v>Yes</v>
      </c>
      <c r="AM63" s="45" t="str">
        <f t="shared" ref="AM63" si="890">IF(AND(AH63&lt;0,AI63&lt;0), "No", "Yes")</f>
        <v>Yes</v>
      </c>
      <c r="AN63" s="78" t="str">
        <f>IF((AL63=AM63),(IF(AND(AI63&gt;(-0.5%*D$62),AI63&lt;(0.5%*D$62),AE63&lt;=150,AG63&lt;=150,(COUNTBLANK(D63:AK63)=0)),"Pass","Fail")),IF(COUNTA(D63:AK63)=0,"","Fail"))</f>
        <v>Pass</v>
      </c>
      <c r="AO63" s="90"/>
      <c r="AP63" s="46">
        <f>IF(ISNUMBER(SEARCH("RetlMed",C63)),Sheet3!D$2,IF(ISNUMBER(SEARCH("OffSml",C63)),Sheet3!A$2,IF(ISNUMBER(SEARCH("OffMed",C63)),Sheet3!B$2,IF(ISNUMBER(SEARCH("OffLrg",C63)),Sheet3!C$2,IF(ISNUMBER(SEARCH("RetlStrp",C63)),Sheet3!E$2)))))</f>
        <v>53600</v>
      </c>
      <c r="AQ63" s="15"/>
      <c r="AR63" s="15"/>
      <c r="AS63" s="18"/>
    </row>
    <row r="64" spans="1:45" s="7" customFormat="1" ht="25.5" customHeight="1" x14ac:dyDescent="0.2">
      <c r="A64" s="113"/>
      <c r="B64" s="44" t="str">
        <f t="shared" si="19"/>
        <v>CBECC-Com 2016.2.0</v>
      </c>
      <c r="C64" s="65" t="s">
        <v>84</v>
      </c>
      <c r="D64" s="45">
        <f>INDEX(Sheet1!$C$5:$BD$192,MATCH($C64,Sheet1!$C$5:$C$192,0),54)</f>
        <v>110.836</v>
      </c>
      <c r="E64" s="76">
        <f t="shared" si="1"/>
        <v>110.836</v>
      </c>
      <c r="F64" s="6">
        <f>(INDEX(Sheet1!$C$5:$BD$192,MATCH($C64,Sheet1!$C$5:$C$192,0),18))/$AP64</f>
        <v>3.5724813432835822</v>
      </c>
      <c r="G64" s="76">
        <f t="shared" ref="G64" si="891">F64</f>
        <v>3.5724813432835822</v>
      </c>
      <c r="H64" s="6">
        <f>(INDEX(Sheet1!$C$5:$BD$192,MATCH($C64,Sheet1!$C$5:$C$192,0),30))/$AP64</f>
        <v>3.2849440298507462E-2</v>
      </c>
      <c r="I64" s="76">
        <f t="shared" ref="I64" si="892">H64</f>
        <v>3.2849440298507462E-2</v>
      </c>
      <c r="J64" s="6">
        <f t="shared" si="811"/>
        <v>15.473939942294646</v>
      </c>
      <c r="K64" s="76">
        <f t="shared" ref="K64" si="893">J64</f>
        <v>15.473939942294646</v>
      </c>
      <c r="L64" s="6">
        <f>(((INDEX(Sheet1!$C$5:$BD$192,MATCH($C64,Sheet1!$C$5:$C$192,0),11))*3.4121416)+((INDEX(Sheet1!$C$5:$BD$192,MATCH($C64,Sheet1!$C$5:$C$192,0),23))*99.976))/$AP64</f>
        <v>2.0475564469416576</v>
      </c>
      <c r="M64" s="76">
        <f t="shared" ref="M64" si="894">L64</f>
        <v>2.0475564469416576</v>
      </c>
      <c r="N64" s="6">
        <f>(((INDEX(Sheet1!$C$5:$BD$192,MATCH($C64,Sheet1!$C$5:$C$192,0),12))*3.4121416)+((INDEX(Sheet1!$C$5:$BD$192,MATCH($C64,Sheet1!$C$5:$C$192,0),24))*99.976))/$AP64</f>
        <v>4.9187039713731346</v>
      </c>
      <c r="O64" s="76">
        <f t="shared" ref="O64" si="895">N64</f>
        <v>4.9187039713731346</v>
      </c>
      <c r="P64" s="6">
        <f>(((INDEX(Sheet1!$C$5:$BD$192,MATCH($C64,Sheet1!$C$5:$C$192,0),17))*3.4121416)+((INDEX(Sheet1!$C$5:$BD$192,MATCH($C64,Sheet1!$C$5:$C$192,0),29))*99.976))/$AP64</f>
        <v>5.7689192618044771</v>
      </c>
      <c r="Q64" s="76">
        <f t="shared" ref="Q64" si="896">P64</f>
        <v>5.7689192618044771</v>
      </c>
      <c r="R64" s="6">
        <f>(((INDEX(Sheet1!$C$5:$BD$192,MATCH($C64,Sheet1!$C$5:$C$192,0),31))+(INDEX(Sheet1!$C$5:$BD$192,MATCH($C64,Sheet1!$C$5:$C$192,0),32)))*99.976)/$AP64</f>
        <v>0</v>
      </c>
      <c r="S64" s="76">
        <f t="shared" ref="S64" si="897">R64</f>
        <v>0</v>
      </c>
      <c r="T64" s="45">
        <f>(((INDEX(Sheet1!$C$5:$BD$192,MATCH($C64,Sheet1!$C$5:$C$192,0),19))+(INDEX(Sheet1!$C$5:$BD$192,MATCH($C64,Sheet1!$C$5:$C$192,0),20)))*3.4121416)/$AP64</f>
        <v>14.622618239955223</v>
      </c>
      <c r="U64" s="76">
        <f t="shared" ref="U64" si="898">T64</f>
        <v>14.622618239955223</v>
      </c>
      <c r="V64" s="6">
        <f>(((INDEX(Sheet1!$C$5:$BD$192,MATCH($C64,Sheet1!$C$5:$C$192,0),13))*3.4121416)+((INDEX(Sheet1!$C$5:$BD$192,MATCH($C64,Sheet1!$C$5:$C$192,0),25))*99.976))/$AP64</f>
        <v>1.4062479547074629</v>
      </c>
      <c r="W64" s="76">
        <f t="shared" ref="W64" si="899">V64</f>
        <v>1.4062479547074629</v>
      </c>
      <c r="X64" s="6">
        <f>(((INDEX(Sheet1!$C$5:$BD$192,MATCH($C64,Sheet1!$C$5:C$192,0),15))*3.4121416)+((INDEX(Sheet1!$C$5:$BD$192,MATCH($C64,Sheet1!$C$5:C$192,0),27))*99.976))/$AP64</f>
        <v>9.5460390602238793E-2</v>
      </c>
      <c r="Y64" s="76">
        <f t="shared" ref="Y64" si="900">X64</f>
        <v>9.5460390602238793E-2</v>
      </c>
      <c r="Z64" s="6">
        <f>(((INDEX(Sheet1!$C$5:$BD$192,MATCH($C64,Sheet1!$C$5:C$192,0),14))*3.4121416)+((INDEX(Sheet1!$C$5:$BD$192,MATCH($C64,Sheet1!$C$5:C$192,0),26))*99.976))/$AP64</f>
        <v>0</v>
      </c>
      <c r="AA64" s="76">
        <f t="shared" ref="AA64" si="901">Z64</f>
        <v>0</v>
      </c>
      <c r="AB64" s="6">
        <f>(((INDEX(Sheet1!$C$5:$BD$192,MATCH($C64,Sheet1!$C$5:C$192,0),16))*3.4121416)+((INDEX(Sheet1!$C$5:$BD$192,MATCH($C64,Sheet1!$C$5:C$192,0),28))*99.976))/$AP64</f>
        <v>1.2370519168656717</v>
      </c>
      <c r="AC64" s="76">
        <f t="shared" ref="AC64" si="902">AB64</f>
        <v>1.2370519168656717</v>
      </c>
      <c r="AD64" s="9">
        <v>0</v>
      </c>
      <c r="AE64" s="76">
        <f t="shared" ref="AE64" si="903">AD64</f>
        <v>0</v>
      </c>
      <c r="AF64" s="9">
        <v>0</v>
      </c>
      <c r="AG64" s="76">
        <f t="shared" ref="AG64" si="904">AF64</f>
        <v>0</v>
      </c>
      <c r="AH64" s="47">
        <f t="shared" ref="AH64:AH65" si="905">IF($D$62=0,"",(D64-D$62)/D$62)</f>
        <v>-3.4941531924527029E-2</v>
      </c>
      <c r="AI64" s="77">
        <f t="shared" ref="AI64:AI65" si="906">IF($E$62=0,"",(E64-E$62)/E$62)</f>
        <v>-3.4941531924527029E-2</v>
      </c>
      <c r="AJ64" s="47">
        <f t="shared" ref="AJ64:AJ65" si="907">IF($F$62=0,"",(F64-F$62)/F$62)</f>
        <v>-2.86063594488748E-2</v>
      </c>
      <c r="AK64" s="86">
        <f t="shared" ref="AK64:AK65" si="908">IF($G$62=0,"",(G64-G$62)/G$62)</f>
        <v>-2.86063594488748E-2</v>
      </c>
      <c r="AL64" s="45" t="str">
        <f t="shared" ref="AL64:AL65" si="909">IF(AND(AH64&gt;0,AI64&gt;0), "Yes", "No")</f>
        <v>No</v>
      </c>
      <c r="AM64" s="45" t="str">
        <f t="shared" ref="AM64:AM65" si="910">IF(AND(AH64&lt;0,AI64&lt;0), "No", "Yes")</f>
        <v>No</v>
      </c>
      <c r="AN64" s="78" t="str">
        <f t="shared" ref="AN64:AN65" si="911">IF((AL64=AM64),(IF(AND(AI64&gt;(-0.5%*D$62),AI64&lt;(0.5%*D$62),AE64&lt;=150,AG64&lt;=150,(COUNTBLANK(D64:AK64)=0)),"Pass","Fail")),IF(COUNTA(D64:AK64)=0,"","Fail"))</f>
        <v>Pass</v>
      </c>
      <c r="AO64" s="90"/>
      <c r="AP64" s="46">
        <f>IF(ISNUMBER(SEARCH("RetlMed",C64)),Sheet3!D$2,IF(ISNUMBER(SEARCH("OffSml",C64)),Sheet3!A$2,IF(ISNUMBER(SEARCH("OffMed",C64)),Sheet3!B$2,IF(ISNUMBER(SEARCH("OffLrg",C64)),Sheet3!C$2,IF(ISNUMBER(SEARCH("RetlStrp",C64)),Sheet3!E$2)))))</f>
        <v>53600</v>
      </c>
      <c r="AQ64" s="15"/>
      <c r="AR64" s="15"/>
      <c r="AS64" s="18"/>
    </row>
    <row r="65" spans="1:45" s="7" customFormat="1" ht="25.5" customHeight="1" x14ac:dyDescent="0.2">
      <c r="A65" s="113"/>
      <c r="B65" s="44" t="str">
        <f t="shared" si="19"/>
        <v>CBECC-Com 2016.2.0</v>
      </c>
      <c r="C65" s="65" t="s">
        <v>80</v>
      </c>
      <c r="D65" s="45">
        <f>INDEX(Sheet1!$C$5:$BD$192,MATCH($C65,Sheet1!$C$5:$C$192,0),54)</f>
        <v>112.408</v>
      </c>
      <c r="E65" s="76">
        <f t="shared" si="1"/>
        <v>112.408</v>
      </c>
      <c r="F65" s="6">
        <f>(INDEX(Sheet1!$C$5:$BD$192,MATCH($C65,Sheet1!$C$5:$C$192,0),18))/$AP65</f>
        <v>3.6113992537313431</v>
      </c>
      <c r="G65" s="76">
        <f t="shared" ref="G65" si="912">F65</f>
        <v>3.6113992537313431</v>
      </c>
      <c r="H65" s="6">
        <f>(INDEX(Sheet1!$C$5:$BD$192,MATCH($C65,Sheet1!$C$5:$C$192,0),30))/$AP65</f>
        <v>3.4047201492537316E-2</v>
      </c>
      <c r="I65" s="76">
        <f t="shared" ref="I65" si="913">H65</f>
        <v>3.4047201492537316E-2</v>
      </c>
      <c r="J65" s="6">
        <f t="shared" si="811"/>
        <v>15.72652001257177</v>
      </c>
      <c r="K65" s="76">
        <f t="shared" ref="K65" si="914">J65</f>
        <v>15.72652001257177</v>
      </c>
      <c r="L65" s="6">
        <f>(((INDEX(Sheet1!$C$5:$BD$192,MATCH($C65,Sheet1!$C$5:$C$192,0),11))*3.4121416)+((INDEX(Sheet1!$C$5:$BD$192,MATCH($C65,Sheet1!$C$5:$C$192,0),23))*99.976))/$AP65</f>
        <v>2.1673304086801291</v>
      </c>
      <c r="M65" s="76">
        <f t="shared" ref="M65" si="915">L65</f>
        <v>2.1673304086801291</v>
      </c>
      <c r="N65" s="6">
        <f>(((INDEX(Sheet1!$C$5:$BD$192,MATCH($C65,Sheet1!$C$5:$C$192,0),12))*3.4121416)+((INDEX(Sheet1!$C$5:$BD$192,MATCH($C65,Sheet1!$C$5:$C$192,0),24))*99.976))/$AP65</f>
        <v>5.0221376965910451</v>
      </c>
      <c r="O65" s="76">
        <f t="shared" ref="O65" si="916">N65</f>
        <v>5.0221376965910451</v>
      </c>
      <c r="P65" s="6">
        <f>(((INDEX(Sheet1!$C$5:$BD$192,MATCH($C65,Sheet1!$C$5:$C$192,0),17))*3.4121416)+((INDEX(Sheet1!$C$5:$BD$192,MATCH($C65,Sheet1!$C$5:$C$192,0),29))*99.976))/$AP65</f>
        <v>5.7689192618044771</v>
      </c>
      <c r="Q65" s="76">
        <f t="shared" ref="Q65" si="917">P65</f>
        <v>5.7689192618044771</v>
      </c>
      <c r="R65" s="6">
        <f>(((INDEX(Sheet1!$C$5:$BD$192,MATCH($C65,Sheet1!$C$5:$C$192,0),31))+(INDEX(Sheet1!$C$5:$BD$192,MATCH($C65,Sheet1!$C$5:$C$192,0),32)))*99.976)/$AP65</f>
        <v>0</v>
      </c>
      <c r="S65" s="76">
        <f t="shared" ref="S65" si="918">R65</f>
        <v>0</v>
      </c>
      <c r="T65" s="45">
        <f>(((INDEX(Sheet1!$C$5:$BD$192,MATCH($C65,Sheet1!$C$5:$C$192,0),19))+(INDEX(Sheet1!$C$5:$BD$192,MATCH($C65,Sheet1!$C$5:$C$192,0),20)))*3.4121416)/$AP65</f>
        <v>14.622618239955223</v>
      </c>
      <c r="U65" s="76">
        <f t="shared" ref="U65" si="919">T65</f>
        <v>14.622618239955223</v>
      </c>
      <c r="V65" s="6">
        <f>(((INDEX(Sheet1!$C$5:$BD$192,MATCH($C65,Sheet1!$C$5:$C$192,0),13))*3.4121416)+((INDEX(Sheet1!$C$5:$BD$192,MATCH($C65,Sheet1!$C$5:$C$192,0),25))*99.976))/$AP65</f>
        <v>1.4341180217313434</v>
      </c>
      <c r="W65" s="76">
        <f t="shared" ref="W65" si="920">V65</f>
        <v>1.4341180217313434</v>
      </c>
      <c r="X65" s="6">
        <f>(((INDEX(Sheet1!$C$5:$BD$192,MATCH($C65,Sheet1!$C$5:C$192,0),15))*3.4121416)+((INDEX(Sheet1!$C$5:$BD$192,MATCH($C65,Sheet1!$C$5:C$192,0),27))*99.976))/$AP65</f>
        <v>9.6960841675223869E-2</v>
      </c>
      <c r="Y65" s="76">
        <f t="shared" ref="Y65" si="921">X65</f>
        <v>9.6960841675223869E-2</v>
      </c>
      <c r="Z65" s="6">
        <f>(((INDEX(Sheet1!$C$5:$BD$192,MATCH($C65,Sheet1!$C$5:C$192,0),14))*3.4121416)+((INDEX(Sheet1!$C$5:$BD$192,MATCH($C65,Sheet1!$C$5:C$192,0),26))*99.976))/$AP65</f>
        <v>0</v>
      </c>
      <c r="AA65" s="76">
        <f t="shared" ref="AA65" si="922">Z65</f>
        <v>0</v>
      </c>
      <c r="AB65" s="6">
        <f>(((INDEX(Sheet1!$C$5:$BD$192,MATCH($C65,Sheet1!$C$5:C$192,0),16))*3.4121416)+((INDEX(Sheet1!$C$5:$BD$192,MATCH($C65,Sheet1!$C$5:C$192,0),28))*99.976))/$AP65</f>
        <v>1.2370537820895524</v>
      </c>
      <c r="AC65" s="76">
        <f t="shared" ref="AC65" si="923">AB65</f>
        <v>1.2370537820895524</v>
      </c>
      <c r="AD65" s="9">
        <v>0</v>
      </c>
      <c r="AE65" s="76">
        <f t="shared" ref="AE65" si="924">AD65</f>
        <v>0</v>
      </c>
      <c r="AF65" s="9">
        <v>0</v>
      </c>
      <c r="AG65" s="76">
        <f t="shared" ref="AG65" si="925">AF65</f>
        <v>0</v>
      </c>
      <c r="AH65" s="47">
        <f t="shared" si="905"/>
        <v>-2.1253994375223139E-2</v>
      </c>
      <c r="AI65" s="77">
        <f t="shared" si="906"/>
        <v>-2.1253994375223139E-2</v>
      </c>
      <c r="AJ65" s="47">
        <f t="shared" si="907"/>
        <v>-1.8024187820864103E-2</v>
      </c>
      <c r="AK65" s="86">
        <f t="shared" si="908"/>
        <v>-1.8024187820864103E-2</v>
      </c>
      <c r="AL65" s="45" t="str">
        <f t="shared" si="909"/>
        <v>No</v>
      </c>
      <c r="AM65" s="45" t="str">
        <f t="shared" si="910"/>
        <v>No</v>
      </c>
      <c r="AN65" s="78" t="str">
        <f t="shared" si="911"/>
        <v>Pass</v>
      </c>
      <c r="AO65" s="90"/>
      <c r="AP65" s="46">
        <f>IF(ISNUMBER(SEARCH("RetlMed",C65)),Sheet3!D$2,IF(ISNUMBER(SEARCH("OffSml",C65)),Sheet3!A$2,IF(ISNUMBER(SEARCH("OffMed",C65)),Sheet3!B$2,IF(ISNUMBER(SEARCH("OffLrg",C65)),Sheet3!C$2,IF(ISNUMBER(SEARCH("RetlStrp",C65)),Sheet3!E$2)))))</f>
        <v>53600</v>
      </c>
      <c r="AQ65" s="15"/>
      <c r="AR65" s="15"/>
      <c r="AS65" s="18"/>
    </row>
    <row r="66" spans="1:45" s="3" customFormat="1" ht="26.25" customHeight="1" x14ac:dyDescent="0.2">
      <c r="A66" s="113"/>
      <c r="B66" s="44" t="str">
        <f t="shared" si="19"/>
        <v>CBECC-Com 2016.2.0</v>
      </c>
      <c r="C66" s="63" t="s">
        <v>100</v>
      </c>
      <c r="D66" s="51">
        <f>INDEX(Sheet1!$C$5:$BD$192,MATCH($C66,Sheet1!$C$5:$C$192,0),54)</f>
        <v>348.58600000000001</v>
      </c>
      <c r="E66" s="76">
        <f t="shared" si="1"/>
        <v>348.58600000000001</v>
      </c>
      <c r="F66" s="51">
        <f>(INDEX(Sheet1!$C$5:$BD$192,MATCH($C66,Sheet1!$C$5:$C$192,0),18))/$AP66</f>
        <v>12.578376189512047</v>
      </c>
      <c r="G66" s="76">
        <f t="shared" ref="G66" si="926">F66</f>
        <v>12.578376189512047</v>
      </c>
      <c r="H66" s="51">
        <f>(INDEX(Sheet1!$C$5:$BD$192,MATCH($C66,Sheet1!$C$5:$C$192,0),30))/$AP66</f>
        <v>4.2315448471350478E-2</v>
      </c>
      <c r="I66" s="76">
        <f t="shared" ref="I66" si="927">H66</f>
        <v>4.2315448471350478E-2</v>
      </c>
      <c r="J66" s="51">
        <f t="shared" si="811"/>
        <v>47.149680384787203</v>
      </c>
      <c r="K66" s="76">
        <f t="shared" ref="K66" si="928">J66</f>
        <v>47.149680384787203</v>
      </c>
      <c r="L66" s="51">
        <f>(((INDEX(Sheet1!$C$5:$BD$192,MATCH($C66,Sheet1!$C$5:$C$192,0),11))*3.4121416)+((INDEX(Sheet1!$C$5:$BD$192,MATCH($C66,Sheet1!$C$5:$C$192,0),23))*99.976))/$AP66</f>
        <v>0.22612915391779712</v>
      </c>
      <c r="M66" s="76">
        <f t="shared" ref="M66" si="929">L66</f>
        <v>0.22612915391779712</v>
      </c>
      <c r="N66" s="51">
        <f>(((INDEX(Sheet1!$C$5:$BD$192,MATCH($C66,Sheet1!$C$5:$C$192,0),12))*3.4121416)+((INDEX(Sheet1!$C$5:$BD$192,MATCH($C66,Sheet1!$C$5:$C$192,0),24))*99.976))/$AP66</f>
        <v>15.37612284562867</v>
      </c>
      <c r="O66" s="76">
        <f t="shared" ref="O66" si="930">N66</f>
        <v>15.37612284562867</v>
      </c>
      <c r="P66" s="51">
        <f>(((INDEX(Sheet1!$C$5:$BD$192,MATCH($C66,Sheet1!$C$5:$C$192,0),17))*3.4121416)+((INDEX(Sheet1!$C$5:$BD$192,MATCH($C66,Sheet1!$C$5:$C$192,0),29))*99.976))/$AP66</f>
        <v>12.916354940964567</v>
      </c>
      <c r="Q66" s="76">
        <f t="shared" ref="Q66" si="931">P66</f>
        <v>12.916354940964567</v>
      </c>
      <c r="R66" s="51">
        <f>(((INDEX(Sheet1!$C$5:$BD$192,MATCH($C66,Sheet1!$C$5:$C$192,0),31))+(INDEX(Sheet1!$C$5:$BD$192,MATCH($C66,Sheet1!$C$5:$C$192,0),32)))*99.976)/$AP66</f>
        <v>0</v>
      </c>
      <c r="S66" s="76">
        <f t="shared" ref="S66" si="932">R66</f>
        <v>0</v>
      </c>
      <c r="T66" s="51">
        <f>(((INDEX(Sheet1!$C$5:$BD$192,MATCH($C66,Sheet1!$C$5:$C$192,0),19))+(INDEX(Sheet1!$C$5:$BD$192,MATCH($C66,Sheet1!$C$5:$C$192,0),20)))*3.4121416)/$AP66</f>
        <v>10.73029067247945</v>
      </c>
      <c r="U66" s="76">
        <f t="shared" ref="U66" si="933">T66</f>
        <v>10.73029067247945</v>
      </c>
      <c r="V66" s="51">
        <f>(((INDEX(Sheet1!$C$5:$BD$192,MATCH($C66,Sheet1!$C$5:$C$192,0),13))*3.4121416)+((INDEX(Sheet1!$C$5:$BD$192,MATCH($C66,Sheet1!$C$5:$C$192,0),25))*99.976))/$AP66</f>
        <v>14.626681418683944</v>
      </c>
      <c r="W66" s="76">
        <f t="shared" ref="W66" si="934">V66</f>
        <v>14.626681418683944</v>
      </c>
      <c r="X66" s="51">
        <f>(((INDEX(Sheet1!$C$5:$BD$192,MATCH($C66,Sheet1!$C$5:C$192,0),15))*3.4121416)+((INDEX(Sheet1!$C$5:$BD$192,MATCH($C66,Sheet1!$C$5:C$192,0),27))*99.976))/$AP66</f>
        <v>0</v>
      </c>
      <c r="Y66" s="76">
        <f t="shared" ref="Y66" si="935">X66</f>
        <v>0</v>
      </c>
      <c r="Z66" s="51">
        <f>(((INDEX(Sheet1!$C$5:$BD$192,MATCH($C66,Sheet1!$C$5:C$192,0),14))*3.4121416)+((INDEX(Sheet1!$C$5:$BD$192,MATCH($C66,Sheet1!$C$5:C$192,0),26))*99.976))/$AP66</f>
        <v>0</v>
      </c>
      <c r="AA66" s="76">
        <f t="shared" ref="AA66" si="936">Z66</f>
        <v>0</v>
      </c>
      <c r="AB66" s="51">
        <f>(((INDEX(Sheet1!$C$5:$BD$192,MATCH($C66,Sheet1!$C$5:C$192,0),16))*3.4121416)+((INDEX(Sheet1!$C$5:$BD$192,MATCH($C66,Sheet1!$C$5:C$192,0),28))*99.976))/$AP66</f>
        <v>4.0043920255922245</v>
      </c>
      <c r="AC66" s="76">
        <f t="shared" ref="AC66" si="937">AB66</f>
        <v>4.0043920255922245</v>
      </c>
      <c r="AD66" s="52">
        <v>0</v>
      </c>
      <c r="AE66" s="76">
        <f t="shared" ref="AE66" si="938">AD66</f>
        <v>0</v>
      </c>
      <c r="AF66" s="52">
        <v>0</v>
      </c>
      <c r="AG66" s="76">
        <f t="shared" ref="AG66" si="939">AF66</f>
        <v>0</v>
      </c>
      <c r="AH66" s="53"/>
      <c r="AI66" s="51"/>
      <c r="AJ66" s="53"/>
      <c r="AK66" s="51"/>
      <c r="AL66" s="51"/>
      <c r="AM66" s="51"/>
      <c r="AN66" s="79"/>
      <c r="AO66" s="87"/>
      <c r="AP66" s="46">
        <f>IF(ISNUMBER(SEARCH("RetlMed",C66)),Sheet3!D$2,IF(ISNUMBER(SEARCH("OffSml",C66)),Sheet3!A$2,IF(ISNUMBER(SEARCH("OffMed",C66)),Sheet3!B$2,IF(ISNUMBER(SEARCH("OffLrg",C66)),Sheet3!C$2,IF(ISNUMBER(SEARCH("RetlStrp",C66)),Sheet3!E$2)))))</f>
        <v>24695</v>
      </c>
      <c r="AQ66" s="14"/>
      <c r="AR66" s="14"/>
      <c r="AS66" s="14"/>
    </row>
    <row r="67" spans="1:45" s="7" customFormat="1" ht="25.5" customHeight="1" x14ac:dyDescent="0.2">
      <c r="A67" s="113"/>
      <c r="B67" s="44" t="str">
        <f t="shared" si="19"/>
        <v>CBECC-Com 2016.2.0</v>
      </c>
      <c r="C67" s="65" t="s">
        <v>85</v>
      </c>
      <c r="D67" s="45">
        <f>INDEX(Sheet1!$C$5:$BD$192,MATCH($C67,Sheet1!$C$5:$C$192,0),54)</f>
        <v>354.63600000000002</v>
      </c>
      <c r="E67" s="76">
        <f t="shared" si="1"/>
        <v>354.63600000000002</v>
      </c>
      <c r="F67" s="6">
        <f>(INDEX(Sheet1!$C$5:$BD$192,MATCH($C67,Sheet1!$C$5:$C$192,0),18))/$AP67</f>
        <v>12.762178578659647</v>
      </c>
      <c r="G67" s="76">
        <f t="shared" ref="G67" si="940">F67</f>
        <v>12.762178578659647</v>
      </c>
      <c r="H67" s="6">
        <f>(INDEX(Sheet1!$C$5:$BD$192,MATCH($C67,Sheet1!$C$5:$C$192,0),30))/$AP67</f>
        <v>4.2692852804211374E-2</v>
      </c>
      <c r="I67" s="76">
        <f t="shared" ref="I67" si="941">H67</f>
        <v>4.2692852804211374E-2</v>
      </c>
      <c r="J67" s="6">
        <f t="shared" si="811"/>
        <v>47.814590971027329</v>
      </c>
      <c r="K67" s="76">
        <f t="shared" ref="K67" si="942">J67</f>
        <v>47.814590971027329</v>
      </c>
      <c r="L67" s="6">
        <f>(((INDEX(Sheet1!$C$5:$BD$192,MATCH($C67,Sheet1!$C$5:$C$192,0),11))*3.4121416)+((INDEX(Sheet1!$C$5:$BD$192,MATCH($C67,Sheet1!$C$5:$C$192,0),23))*99.976))/$AP67</f>
        <v>0.26387996196800972</v>
      </c>
      <c r="M67" s="76">
        <f t="shared" ref="M67" si="943">L67</f>
        <v>0.26387996196800972</v>
      </c>
      <c r="N67" s="6">
        <f>(((INDEX(Sheet1!$C$5:$BD$192,MATCH($C67,Sheet1!$C$5:$C$192,0),12))*3.4121416)+((INDEX(Sheet1!$C$5:$BD$192,MATCH($C67,Sheet1!$C$5:$C$192,0),24))*99.976))/$AP67</f>
        <v>16.003144452464063</v>
      </c>
      <c r="O67" s="76">
        <f t="shared" ref="O67" si="944">N67</f>
        <v>16.003144452464063</v>
      </c>
      <c r="P67" s="6">
        <f>(((INDEX(Sheet1!$C$5:$BD$192,MATCH($C67,Sheet1!$C$5:$C$192,0),17))*3.4121416)+((INDEX(Sheet1!$C$5:$BD$192,MATCH($C67,Sheet1!$C$5:$C$192,0),29))*99.976))/$AP67</f>
        <v>12.916354940964567</v>
      </c>
      <c r="Q67" s="76">
        <f t="shared" ref="Q67" si="945">P67</f>
        <v>12.916354940964567</v>
      </c>
      <c r="R67" s="6">
        <f>(((INDEX(Sheet1!$C$5:$BD$192,MATCH($C67,Sheet1!$C$5:$C$192,0),31))+(INDEX(Sheet1!$C$5:$BD$192,MATCH($C67,Sheet1!$C$5:$C$192,0),32)))*99.976)/$AP67</f>
        <v>0</v>
      </c>
      <c r="S67" s="76">
        <f t="shared" ref="S67" si="946">R67</f>
        <v>0</v>
      </c>
      <c r="T67" s="45">
        <f>(((INDEX(Sheet1!$C$5:$BD$192,MATCH($C67,Sheet1!$C$5:$C$192,0),19))+(INDEX(Sheet1!$C$5:$BD$192,MATCH($C67,Sheet1!$C$5:$C$192,0),20)))*3.4121416)/$AP67</f>
        <v>10.73029067247945</v>
      </c>
      <c r="U67" s="76">
        <f t="shared" ref="U67" si="947">T67</f>
        <v>10.73029067247945</v>
      </c>
      <c r="V67" s="6">
        <f>(((INDEX(Sheet1!$C$5:$BD$192,MATCH($C67,Sheet1!$C$5:$C$192,0),13))*3.4121416)+((INDEX(Sheet1!$C$5:$BD$192,MATCH($C67,Sheet1!$C$5:$C$192,0),25))*99.976))/$AP67</f>
        <v>14.626819590038469</v>
      </c>
      <c r="W67" s="76">
        <f t="shared" ref="W67" si="948">V67</f>
        <v>14.626819590038469</v>
      </c>
      <c r="X67" s="6">
        <f>(((INDEX(Sheet1!$C$5:$BD$192,MATCH($C67,Sheet1!$C$5:C$192,0),15))*3.4121416)+((INDEX(Sheet1!$C$5:$BD$192,MATCH($C67,Sheet1!$C$5:C$192,0),27))*99.976))/$AP67</f>
        <v>0</v>
      </c>
      <c r="Y67" s="76">
        <f t="shared" ref="Y67" si="949">X67</f>
        <v>0</v>
      </c>
      <c r="Z67" s="6">
        <f>(((INDEX(Sheet1!$C$5:$BD$192,MATCH($C67,Sheet1!$C$5:C$192,0),14))*3.4121416)+((INDEX(Sheet1!$C$5:$BD$192,MATCH($C67,Sheet1!$C$5:C$192,0),26))*99.976))/$AP67</f>
        <v>0</v>
      </c>
      <c r="AA67" s="76">
        <f t="shared" ref="AA67" si="950">Z67</f>
        <v>0</v>
      </c>
      <c r="AB67" s="6">
        <f>(((INDEX(Sheet1!$C$5:$BD$192,MATCH($C67,Sheet1!$C$5:C$192,0),16))*3.4121416)+((INDEX(Sheet1!$C$5:$BD$192,MATCH($C67,Sheet1!$C$5:C$192,0),28))*99.976))/$AP67</f>
        <v>4.0043920255922245</v>
      </c>
      <c r="AC67" s="76">
        <f t="shared" ref="AC67" si="951">AB67</f>
        <v>4.0043920255922245</v>
      </c>
      <c r="AD67" s="9">
        <v>0</v>
      </c>
      <c r="AE67" s="76">
        <f t="shared" ref="AE67" si="952">AD67</f>
        <v>0</v>
      </c>
      <c r="AF67" s="9">
        <v>0</v>
      </c>
      <c r="AG67" s="76">
        <f t="shared" ref="AG67" si="953">AF67</f>
        <v>0</v>
      </c>
      <c r="AH67" s="47">
        <f>IF($D$66=0,"",(D67-D$66)/D$66)</f>
        <v>1.7355831846373668E-2</v>
      </c>
      <c r="AI67" s="77">
        <f>IF($E$66=0,"",(E67-E$66)/E$66)</f>
        <v>1.7355831846373668E-2</v>
      </c>
      <c r="AJ67" s="47">
        <f>IF($F$66=0,"",(F67-F$66)/F$66)</f>
        <v>1.4612568934045353E-2</v>
      </c>
      <c r="AK67" s="86">
        <f>IF($G$66=0,"",(G67-G$66)/G$66)</f>
        <v>1.4612568934045353E-2</v>
      </c>
      <c r="AL67" s="45" t="str">
        <f t="shared" ref="AL67" si="954">IF(AND(AH67&gt;0,AI67&gt;0), "Yes", "No")</f>
        <v>Yes</v>
      </c>
      <c r="AM67" s="45" t="str">
        <f t="shared" ref="AM67" si="955">IF(AND(AH67&lt;0,AI67&lt;0), "No", "Yes")</f>
        <v>Yes</v>
      </c>
      <c r="AN67" s="78" t="str">
        <f>IF((AL67=AM67),(IF(AND(AI67&gt;(-0.5%*D$66),AI67&lt;(0.5%*D$66),AE67&lt;=150,AG67&lt;=150,(COUNTBLANK(D67:AK67)=0)),"Pass","Fail")),IF(COUNTA(D67:AK67)=0,"","Fail"))</f>
        <v>Pass</v>
      </c>
      <c r="AO67" s="90"/>
      <c r="AP67" s="46">
        <f>IF(ISNUMBER(SEARCH("RetlMed",C67)),Sheet3!D$2,IF(ISNUMBER(SEARCH("OffSml",C67)),Sheet3!A$2,IF(ISNUMBER(SEARCH("OffMed",C67)),Sheet3!B$2,IF(ISNUMBER(SEARCH("OffLrg",C67)),Sheet3!C$2,IF(ISNUMBER(SEARCH("RetlStrp",C67)),Sheet3!E$2)))))</f>
        <v>24695</v>
      </c>
      <c r="AQ67" s="15"/>
      <c r="AR67" s="15"/>
      <c r="AS67" s="18"/>
    </row>
    <row r="68" spans="1:45" s="7" customFormat="1" ht="25.5" hidden="1" customHeight="1" x14ac:dyDescent="0.2">
      <c r="A68" s="113" t="s">
        <v>293</v>
      </c>
      <c r="B68" s="44" t="str">
        <f t="shared" si="19"/>
        <v>CBECC-Com 2016.2.0</v>
      </c>
      <c r="C68" s="65" t="s">
        <v>86</v>
      </c>
      <c r="D68" s="45">
        <f>INDEX(Sheet1!$C$5:$BD$192,MATCH($C68,Sheet1!$C$5:$C$192,0),54)</f>
        <v>346.262</v>
      </c>
      <c r="E68" s="76">
        <f t="shared" si="1"/>
        <v>346.262</v>
      </c>
      <c r="F68" s="6">
        <f>(INDEX(Sheet1!$C$5:$BD$192,MATCH($C68,Sheet1!$C$5:$C$192,0),18))/$AP68</f>
        <v>12.507349665924275</v>
      </c>
      <c r="G68" s="76">
        <f t="shared" ref="G68" si="956">F68</f>
        <v>12.507349665924275</v>
      </c>
      <c r="H68" s="6">
        <f>(INDEX(Sheet1!$C$5:$BD$192,MATCH($C68,Sheet1!$C$5:$C$192,0),30))/$AP68</f>
        <v>4.221664304515084E-2</v>
      </c>
      <c r="I68" s="76">
        <f t="shared" ref="I68" si="957">H68</f>
        <v>4.221664304515084E-2</v>
      </c>
      <c r="J68" s="6">
        <f t="shared" si="811"/>
        <v>46.897446014072486</v>
      </c>
      <c r="K68" s="76">
        <f t="shared" ref="K68" si="958">J68</f>
        <v>46.897446014072486</v>
      </c>
      <c r="L68" s="6">
        <f>(((INDEX(Sheet1!$C$5:$BD$192,MATCH($C68,Sheet1!$C$5:$C$192,0),11))*3.4121416)+((INDEX(Sheet1!$C$5:$BD$192,MATCH($C68,Sheet1!$C$5:$C$192,0),23))*99.976))/$AP68</f>
        <v>0.21624733904029156</v>
      </c>
      <c r="M68" s="76">
        <f t="shared" ref="M68" si="959">L68</f>
        <v>0.21624733904029156</v>
      </c>
      <c r="N68" s="6">
        <f>(((INDEX(Sheet1!$C$5:$BD$192,MATCH($C68,Sheet1!$C$5:$C$192,0),12))*3.4121416)+((INDEX(Sheet1!$C$5:$BD$192,MATCH($C68,Sheet1!$C$5:$C$192,0),24))*99.976))/$AP68</f>
        <v>15.133770289791455</v>
      </c>
      <c r="O68" s="76">
        <f t="shared" ref="O68" si="960">N68</f>
        <v>15.133770289791455</v>
      </c>
      <c r="P68" s="6">
        <f>(((INDEX(Sheet1!$C$5:$BD$192,MATCH($C68,Sheet1!$C$5:$C$192,0),17))*3.4121416)+((INDEX(Sheet1!$C$5:$BD$192,MATCH($C68,Sheet1!$C$5:$C$192,0),29))*99.976))/$AP68</f>
        <v>12.916354940964567</v>
      </c>
      <c r="Q68" s="76">
        <f t="shared" ref="Q68" si="961">P68</f>
        <v>12.916354940964567</v>
      </c>
      <c r="R68" s="6">
        <f>(((INDEX(Sheet1!$C$5:$BD$192,MATCH($C68,Sheet1!$C$5:$C$192,0),31))+(INDEX(Sheet1!$C$5:$BD$192,MATCH($C68,Sheet1!$C$5:$C$192,0),32)))*99.976)/$AP68</f>
        <v>0</v>
      </c>
      <c r="S68" s="76">
        <f t="shared" ref="S68" si="962">R68</f>
        <v>0</v>
      </c>
      <c r="T68" s="45">
        <f>(((INDEX(Sheet1!$C$5:$BD$192,MATCH($C68,Sheet1!$C$5:$C$192,0),19))+(INDEX(Sheet1!$C$5:$BD$192,MATCH($C68,Sheet1!$C$5:$C$192,0),20)))*3.4121416)/$AP68</f>
        <v>10.73029067247945</v>
      </c>
      <c r="U68" s="76">
        <f t="shared" ref="U68" si="963">T68</f>
        <v>10.73029067247945</v>
      </c>
      <c r="V68" s="6">
        <f>(((INDEX(Sheet1!$C$5:$BD$192,MATCH($C68,Sheet1!$C$5:$C$192,0),13))*3.4121416)+((INDEX(Sheet1!$C$5:$BD$192,MATCH($C68,Sheet1!$C$5:$C$192,0),25))*99.976))/$AP68</f>
        <v>14.626681418683944</v>
      </c>
      <c r="W68" s="76">
        <f t="shared" ref="W68" si="964">V68</f>
        <v>14.626681418683944</v>
      </c>
      <c r="X68" s="6">
        <f>(((INDEX(Sheet1!$C$5:$BD$192,MATCH($C68,Sheet1!$C$5:C$192,0),15))*3.4121416)+((INDEX(Sheet1!$C$5:$BD$192,MATCH($C68,Sheet1!$C$5:C$192,0),27))*99.976))/$AP68</f>
        <v>0</v>
      </c>
      <c r="Y68" s="76">
        <f t="shared" ref="Y68" si="965">X68</f>
        <v>0</v>
      </c>
      <c r="Z68" s="6">
        <f>(((INDEX(Sheet1!$C$5:$BD$192,MATCH($C68,Sheet1!$C$5:C$192,0),14))*3.4121416)+((INDEX(Sheet1!$C$5:$BD$192,MATCH($C68,Sheet1!$C$5:C$192,0),26))*99.976))/$AP68</f>
        <v>0</v>
      </c>
      <c r="AA68" s="76">
        <f t="shared" ref="AA68" si="966">Z68</f>
        <v>0</v>
      </c>
      <c r="AB68" s="6">
        <f>(((INDEX(Sheet1!$C$5:$BD$192,MATCH($C68,Sheet1!$C$5:C$192,0),16))*3.4121416)+((INDEX(Sheet1!$C$5:$BD$192,MATCH($C68,Sheet1!$C$5:C$192,0),28))*99.976))/$AP68</f>
        <v>4.0043920255922245</v>
      </c>
      <c r="AC68" s="76">
        <f t="shared" ref="AC68" si="967">AB68</f>
        <v>4.0043920255922245</v>
      </c>
      <c r="AD68" s="9">
        <v>0</v>
      </c>
      <c r="AE68" s="76">
        <f t="shared" ref="AE68" si="968">AD68</f>
        <v>0</v>
      </c>
      <c r="AF68" s="9">
        <v>0</v>
      </c>
      <c r="AG68" s="76">
        <f t="shared" ref="AG68" si="969">AF68</f>
        <v>0</v>
      </c>
      <c r="AH68" s="47">
        <f t="shared" ref="AH68:AH69" si="970">IF($D$66=0,"",(D68-D$66)/D$66)</f>
        <v>-6.6669344150367838E-3</v>
      </c>
      <c r="AI68" s="77">
        <f t="shared" ref="AI68:AI69" si="971">IF($E$66=0,"",(E68-E$66)/E$66)</f>
        <v>-6.6669344150367838E-3</v>
      </c>
      <c r="AJ68" s="47">
        <f t="shared" ref="AJ68:AJ69" si="972">IF($F$66=0,"",(F68-F$66)/F$66)</f>
        <v>-5.6467164376109661E-3</v>
      </c>
      <c r="AK68" s="86">
        <f t="shared" ref="AK68:AK69" si="973">IF($G$66=0,"",(G68-G$66)/G$66)</f>
        <v>-5.6467164376109661E-3</v>
      </c>
      <c r="AL68" s="45" t="str">
        <f t="shared" ref="AL68:AL69" si="974">IF(AND(AH68&gt;0,AI68&gt;0), "Yes", "No")</f>
        <v>No</v>
      </c>
      <c r="AM68" s="45" t="str">
        <f t="shared" ref="AM68:AM69" si="975">IF(AND(AH68&lt;0,AI68&lt;0), "No", "Yes")</f>
        <v>No</v>
      </c>
      <c r="AN68" s="78" t="str">
        <f t="shared" ref="AN68:AN69" si="976">IF((AL68=AM68),(IF(AND(AI68&gt;(-0.5%*D$66),AI68&lt;(0.5%*D$66),AE68&lt;=150,AG68&lt;=150,(COUNTBLANK(D68:AK68)=0)),"Pass","Fail")),IF(COUNTA(D68:AK68)=0,"","Fail"))</f>
        <v>Pass</v>
      </c>
      <c r="AO68" s="90"/>
      <c r="AP68" s="46">
        <f>IF(ISNUMBER(SEARCH("RetlMed",C68)),Sheet3!D$2,IF(ISNUMBER(SEARCH("OffSml",C68)),Sheet3!A$2,IF(ISNUMBER(SEARCH("OffMed",C68)),Sheet3!B$2,IF(ISNUMBER(SEARCH("OffLrg",C68)),Sheet3!C$2,IF(ISNUMBER(SEARCH("RetlStrp",C68)),Sheet3!E$2)))))</f>
        <v>24695</v>
      </c>
      <c r="AQ68" s="15"/>
      <c r="AR68" s="15"/>
      <c r="AS68" s="18"/>
    </row>
    <row r="69" spans="1:45" s="7" customFormat="1" ht="25.5" hidden="1" customHeight="1" x14ac:dyDescent="0.2">
      <c r="A69" s="113" t="s">
        <v>293</v>
      </c>
      <c r="B69" s="44" t="str">
        <f t="shared" si="19"/>
        <v>CBECC-Com 2016.2.0</v>
      </c>
      <c r="C69" s="65" t="s">
        <v>155</v>
      </c>
      <c r="D69" s="45">
        <f>INDEX(Sheet1!$C$5:$BD$192,MATCH($C69,Sheet1!$C$5:$C$192,0),54)</f>
        <v>348.55700000000002</v>
      </c>
      <c r="E69" s="76">
        <f t="shared" si="1"/>
        <v>348.55700000000002</v>
      </c>
      <c r="F69" s="6">
        <f>(INDEX(Sheet1!$C$5:$BD$192,MATCH($C69,Sheet1!$C$5:$C$192,0),18))/$AP69</f>
        <v>12.580805831139907</v>
      </c>
      <c r="G69" s="76">
        <f t="shared" ref="G69" si="977">F69</f>
        <v>12.580805831139907</v>
      </c>
      <c r="H69" s="6">
        <f>(INDEX(Sheet1!$C$5:$BD$192,MATCH($C69,Sheet1!$C$5:$C$192,0),30))/$AP69</f>
        <v>4.2257542012553148E-2</v>
      </c>
      <c r="I69" s="76">
        <f t="shared" ref="I69" si="978">H69</f>
        <v>4.2257542012553148E-2</v>
      </c>
      <c r="J69" s="6">
        <f t="shared" si="811"/>
        <v>47.152320390974687</v>
      </c>
      <c r="K69" s="76">
        <f t="shared" ref="K69" si="979">J69</f>
        <v>47.152320390974687</v>
      </c>
      <c r="L69" s="6">
        <f>(((INDEX(Sheet1!$C$5:$BD$192,MATCH($C69,Sheet1!$C$5:$C$192,0),11))*3.4121416)+((INDEX(Sheet1!$C$5:$BD$192,MATCH($C69,Sheet1!$C$5:$C$192,0),23))*99.976))/$AP69</f>
        <v>0.22034070747924681</v>
      </c>
      <c r="M69" s="76">
        <f t="shared" ref="M69" si="980">L69</f>
        <v>0.22034070747924681</v>
      </c>
      <c r="N69" s="6">
        <f>(((INDEX(Sheet1!$C$5:$BD$192,MATCH($C69,Sheet1!$C$5:$C$192,0),12))*3.4121416)+((INDEX(Sheet1!$C$5:$BD$192,MATCH($C69,Sheet1!$C$5:$C$192,0),24))*99.976))/$AP69</f>
        <v>15.384551298254706</v>
      </c>
      <c r="O69" s="76">
        <f t="shared" ref="O69" si="981">N69</f>
        <v>15.384551298254706</v>
      </c>
      <c r="P69" s="6">
        <f>(((INDEX(Sheet1!$C$5:$BD$192,MATCH($C69,Sheet1!$C$5:$C$192,0),17))*3.4121416)+((INDEX(Sheet1!$C$5:$BD$192,MATCH($C69,Sheet1!$C$5:$C$192,0),29))*99.976))/$AP69</f>
        <v>12.916354940964567</v>
      </c>
      <c r="Q69" s="76">
        <f t="shared" ref="Q69" si="982">P69</f>
        <v>12.916354940964567</v>
      </c>
      <c r="R69" s="6">
        <f>(((INDEX(Sheet1!$C$5:$BD$192,MATCH($C69,Sheet1!$C$5:$C$192,0),31))+(INDEX(Sheet1!$C$5:$BD$192,MATCH($C69,Sheet1!$C$5:$C$192,0),32)))*99.976)/$AP69</f>
        <v>0</v>
      </c>
      <c r="S69" s="76">
        <f t="shared" ref="S69" si="983">R69</f>
        <v>0</v>
      </c>
      <c r="T69" s="45">
        <f>(((INDEX(Sheet1!$C$5:$BD$192,MATCH($C69,Sheet1!$C$5:$C$192,0),19))+(INDEX(Sheet1!$C$5:$BD$192,MATCH($C69,Sheet1!$C$5:$C$192,0),20)))*3.4121416)/$AP69</f>
        <v>10.73029067247945</v>
      </c>
      <c r="U69" s="76">
        <f t="shared" ref="U69" si="984">T69</f>
        <v>10.73029067247945</v>
      </c>
      <c r="V69" s="6">
        <f>(((INDEX(Sheet1!$C$5:$BD$192,MATCH($C69,Sheet1!$C$5:$C$192,0),13))*3.4121416)+((INDEX(Sheet1!$C$5:$BD$192,MATCH($C69,Sheet1!$C$5:$C$192,0),25))*99.976))/$AP69</f>
        <v>14.626681418683944</v>
      </c>
      <c r="W69" s="76">
        <f t="shared" ref="W69" si="985">V69</f>
        <v>14.626681418683944</v>
      </c>
      <c r="X69" s="6">
        <f>(((INDEX(Sheet1!$C$5:$BD$192,MATCH($C69,Sheet1!$C$5:C$192,0),15))*3.4121416)+((INDEX(Sheet1!$C$5:$BD$192,MATCH($C69,Sheet1!$C$5:C$192,0),27))*99.976))/$AP69</f>
        <v>0</v>
      </c>
      <c r="Y69" s="76">
        <f t="shared" ref="Y69" si="986">X69</f>
        <v>0</v>
      </c>
      <c r="Z69" s="6">
        <f>(((INDEX(Sheet1!$C$5:$BD$192,MATCH($C69,Sheet1!$C$5:C$192,0),14))*3.4121416)+((INDEX(Sheet1!$C$5:$BD$192,MATCH($C69,Sheet1!$C$5:C$192,0),26))*99.976))/$AP69</f>
        <v>0</v>
      </c>
      <c r="AA69" s="76">
        <f t="shared" ref="AA69" si="987">Z69</f>
        <v>0</v>
      </c>
      <c r="AB69" s="6">
        <f>(((INDEX(Sheet1!$C$5:$BD$192,MATCH($C69,Sheet1!$C$5:C$192,0),16))*3.4121416)+((INDEX(Sheet1!$C$5:$BD$192,MATCH($C69,Sheet1!$C$5:C$192,0),28))*99.976))/$AP69</f>
        <v>4.0043920255922245</v>
      </c>
      <c r="AC69" s="76">
        <f t="shared" ref="AC69" si="988">AB69</f>
        <v>4.0043920255922245</v>
      </c>
      <c r="AD69" s="9">
        <v>0</v>
      </c>
      <c r="AE69" s="76">
        <f t="shared" ref="AE69" si="989">AD69</f>
        <v>0</v>
      </c>
      <c r="AF69" s="9">
        <v>0</v>
      </c>
      <c r="AG69" s="76">
        <f t="shared" ref="AG69" si="990">AF69</f>
        <v>0</v>
      </c>
      <c r="AH69" s="47">
        <f t="shared" si="970"/>
        <v>-8.3193243561119381E-5</v>
      </c>
      <c r="AI69" s="77">
        <f t="shared" si="971"/>
        <v>-8.3193243561119381E-5</v>
      </c>
      <c r="AJ69" s="47">
        <f t="shared" si="972"/>
        <v>1.9316019740969265E-4</v>
      </c>
      <c r="AK69" s="86">
        <f t="shared" si="973"/>
        <v>1.9316019740969265E-4</v>
      </c>
      <c r="AL69" s="45" t="str">
        <f t="shared" si="974"/>
        <v>No</v>
      </c>
      <c r="AM69" s="45" t="str">
        <f t="shared" si="975"/>
        <v>No</v>
      </c>
      <c r="AN69" s="78" t="str">
        <f t="shared" si="976"/>
        <v>Pass</v>
      </c>
      <c r="AO69" s="90"/>
      <c r="AP69" s="46">
        <f>IF(ISNUMBER(SEARCH("RetlMed",C69)),Sheet3!D$2,IF(ISNUMBER(SEARCH("OffSml",C69)),Sheet3!A$2,IF(ISNUMBER(SEARCH("OffMed",C69)),Sheet3!B$2,IF(ISNUMBER(SEARCH("OffLrg",C69)),Sheet3!C$2,IF(ISNUMBER(SEARCH("RetlStrp",C69)),Sheet3!E$2)))))</f>
        <v>24695</v>
      </c>
      <c r="AQ69" s="15"/>
      <c r="AR69" s="15"/>
      <c r="AS69" s="18"/>
    </row>
    <row r="70" spans="1:45" s="3" customFormat="1" ht="26.25" customHeight="1" x14ac:dyDescent="0.2">
      <c r="A70" s="113"/>
      <c r="B70" s="44" t="str">
        <f t="shared" si="19"/>
        <v>CBECC-Com 2016.2.0</v>
      </c>
      <c r="C70" s="63" t="s">
        <v>101</v>
      </c>
      <c r="D70" s="51">
        <f>INDEX(Sheet1!$C$5:$BD$192,MATCH($C70,Sheet1!$C$5:$C$192,0),54)</f>
        <v>223.84200000000001</v>
      </c>
      <c r="E70" s="76">
        <f t="shared" ref="E70:E76" si="991">D70</f>
        <v>223.84200000000001</v>
      </c>
      <c r="F70" s="51">
        <f>(INDEX(Sheet1!$C$5:$BD$192,MATCH($C70,Sheet1!$C$5:$C$192,0),18))/$AP70</f>
        <v>7.8962947965175134</v>
      </c>
      <c r="G70" s="76">
        <f t="shared" ref="G70" si="992">F70</f>
        <v>7.8962947965175134</v>
      </c>
      <c r="H70" s="51">
        <f>(INDEX(Sheet1!$C$5:$BD$192,MATCH($C70,Sheet1!$C$5:$C$192,0),30))/$AP70</f>
        <v>5.0724033205102249E-2</v>
      </c>
      <c r="I70" s="76">
        <f t="shared" ref="I70" si="993">H70</f>
        <v>5.0724033205102249E-2</v>
      </c>
      <c r="J70" s="51">
        <f t="shared" si="811"/>
        <v>32.014481442183438</v>
      </c>
      <c r="K70" s="76">
        <f t="shared" ref="K70" si="994">J70</f>
        <v>32.014481442183438</v>
      </c>
      <c r="L70" s="51">
        <f>(((INDEX(Sheet1!$C$5:$BD$192,MATCH($C70,Sheet1!$C$5:$C$192,0),11))*3.4121416)+((INDEX(Sheet1!$C$5:$BD$192,MATCH($C70,Sheet1!$C$5:$C$192,0),23))*99.976))/$AP70</f>
        <v>0.4657233888641425</v>
      </c>
      <c r="M70" s="76">
        <f t="shared" ref="M70" si="995">L70</f>
        <v>0.4657233888641425</v>
      </c>
      <c r="N70" s="51">
        <f>(((INDEX(Sheet1!$C$5:$BD$192,MATCH($C70,Sheet1!$C$5:$C$192,0),12))*3.4121416)+((INDEX(Sheet1!$C$5:$BD$192,MATCH($C70,Sheet1!$C$5:$C$192,0),24))*99.976))/$AP70</f>
        <v>4.2759889084915974</v>
      </c>
      <c r="O70" s="76">
        <f t="shared" ref="O70" si="996">N70</f>
        <v>4.2759889084915974</v>
      </c>
      <c r="P70" s="51">
        <f>(((INDEX(Sheet1!$C$5:$BD$192,MATCH($C70,Sheet1!$C$5:$C$192,0),17))*3.4121416)+((INDEX(Sheet1!$C$5:$BD$192,MATCH($C70,Sheet1!$C$5:$C$192,0),29))*99.976))/$AP70</f>
        <v>12.916354940964567</v>
      </c>
      <c r="Q70" s="76">
        <f t="shared" ref="Q70" si="997">P70</f>
        <v>12.916354940964567</v>
      </c>
      <c r="R70" s="51">
        <f>(((INDEX(Sheet1!$C$5:$BD$192,MATCH($C70,Sheet1!$C$5:$C$192,0),31))+(INDEX(Sheet1!$C$5:$BD$192,MATCH($C70,Sheet1!$C$5:$C$192,0),32)))*99.976)/$AP70</f>
        <v>0</v>
      </c>
      <c r="S70" s="76">
        <f t="shared" ref="S70" si="998">R70</f>
        <v>0</v>
      </c>
      <c r="T70" s="51">
        <f>(((INDEX(Sheet1!$C$5:$BD$192,MATCH($C70,Sheet1!$C$5:$C$192,0),19))+(INDEX(Sheet1!$C$5:$BD$192,MATCH($C70,Sheet1!$C$5:$C$192,0),20)))*3.4121416)/$AP70</f>
        <v>10.73029067247945</v>
      </c>
      <c r="U70" s="76">
        <f t="shared" ref="U70" si="999">T70</f>
        <v>10.73029067247945</v>
      </c>
      <c r="V70" s="51">
        <f>(((INDEX(Sheet1!$C$5:$BD$192,MATCH($C70,Sheet1!$C$5:$C$192,0),13))*3.4121416)+((INDEX(Sheet1!$C$5:$BD$192,MATCH($C70,Sheet1!$C$5:$C$192,0),25))*99.976))/$AP70</f>
        <v>9.7509597458756829</v>
      </c>
      <c r="W70" s="76">
        <f t="shared" ref="W70" si="1000">V70</f>
        <v>9.7509597458756829</v>
      </c>
      <c r="X70" s="51">
        <f>(((INDEX(Sheet1!$C$5:$BD$192,MATCH($C70,Sheet1!$C$5:C$192,0),15))*3.4121416)+((INDEX(Sheet1!$C$5:$BD$192,MATCH($C70,Sheet1!$C$5:C$192,0),27))*99.976))/$AP70</f>
        <v>0</v>
      </c>
      <c r="Y70" s="76">
        <f t="shared" ref="Y70" si="1001">X70</f>
        <v>0</v>
      </c>
      <c r="Z70" s="51">
        <f>(((INDEX(Sheet1!$C$5:$BD$192,MATCH($C70,Sheet1!$C$5:C$192,0),14))*3.4121416)+((INDEX(Sheet1!$C$5:$BD$192,MATCH($C70,Sheet1!$C$5:C$192,0),26))*99.976))/$AP70</f>
        <v>0</v>
      </c>
      <c r="AA70" s="76">
        <f t="shared" ref="AA70" si="1002">Z70</f>
        <v>0</v>
      </c>
      <c r="AB70" s="51">
        <f>(((INDEX(Sheet1!$C$5:$BD$192,MATCH($C70,Sheet1!$C$5:C$192,0),16))*3.4121416)+((INDEX(Sheet1!$C$5:$BD$192,MATCH($C70,Sheet1!$C$5:C$192,0),28))*99.976))/$AP70</f>
        <v>4.605454457987447</v>
      </c>
      <c r="AC70" s="76">
        <f t="shared" ref="AC70" si="1003">AB70</f>
        <v>4.605454457987447</v>
      </c>
      <c r="AD70" s="52">
        <v>0</v>
      </c>
      <c r="AE70" s="76">
        <f t="shared" ref="AE70" si="1004">AD70</f>
        <v>0</v>
      </c>
      <c r="AF70" s="52">
        <v>0</v>
      </c>
      <c r="AG70" s="76">
        <f t="shared" ref="AG70" si="1005">AF70</f>
        <v>0</v>
      </c>
      <c r="AH70" s="53"/>
      <c r="AI70" s="51"/>
      <c r="AJ70" s="53"/>
      <c r="AK70" s="51"/>
      <c r="AL70" s="51"/>
      <c r="AM70" s="51"/>
      <c r="AN70" s="79"/>
      <c r="AO70" s="87"/>
      <c r="AP70" s="46">
        <f>IF(ISNUMBER(SEARCH("RetlMed",C70)),Sheet3!D$2,IF(ISNUMBER(SEARCH("OffSml",C70)),Sheet3!A$2,IF(ISNUMBER(SEARCH("OffMed",C70)),Sheet3!B$2,IF(ISNUMBER(SEARCH("OffLrg",C70)),Sheet3!C$2,IF(ISNUMBER(SEARCH("RetlStrp",C70)),Sheet3!E$2)))))</f>
        <v>24695</v>
      </c>
      <c r="AQ70" s="14"/>
      <c r="AR70" s="14"/>
      <c r="AS70" s="14"/>
    </row>
    <row r="71" spans="1:45" s="7" customFormat="1" ht="25.5" hidden="1" customHeight="1" x14ac:dyDescent="0.2">
      <c r="A71" s="113" t="s">
        <v>293</v>
      </c>
      <c r="B71" s="44" t="str">
        <f t="shared" ref="B71:B76" si="1006">B70</f>
        <v>CBECC-Com 2016.2.0</v>
      </c>
      <c r="C71" s="65" t="s">
        <v>87</v>
      </c>
      <c r="D71" s="45">
        <f>INDEX(Sheet1!$C$5:$BD$192,MATCH($C71,Sheet1!$C$5:$C$192,0),54)</f>
        <v>227.16900000000001</v>
      </c>
      <c r="E71" s="76">
        <f t="shared" si="991"/>
        <v>227.16900000000001</v>
      </c>
      <c r="F71" s="6">
        <f>(INDEX(Sheet1!$C$5:$BD$192,MATCH($C71,Sheet1!$C$5:$C$192,0),18))/$AP71</f>
        <v>7.9872038874266043</v>
      </c>
      <c r="G71" s="76">
        <f t="shared" ref="G71" si="1007">F71</f>
        <v>7.9872038874266043</v>
      </c>
      <c r="H71" s="6">
        <f>(INDEX(Sheet1!$C$5:$BD$192,MATCH($C71,Sheet1!$C$5:$C$192,0),30))/$AP71</f>
        <v>5.155011135857461E-2</v>
      </c>
      <c r="I71" s="76">
        <f t="shared" ref="I71" si="1008">H71</f>
        <v>5.155011135857461E-2</v>
      </c>
      <c r="J71" s="6">
        <f t="shared" si="811"/>
        <v>32.40720146190565</v>
      </c>
      <c r="K71" s="76">
        <f t="shared" ref="K71" si="1009">J71</f>
        <v>32.40720146190565</v>
      </c>
      <c r="L71" s="6">
        <f>(((INDEX(Sheet1!$C$5:$BD$192,MATCH($C71,Sheet1!$C$5:$C$192,0),11))*3.4121416)+((INDEX(Sheet1!$C$5:$BD$192,MATCH($C71,Sheet1!$C$5:$C$192,0),23))*99.976))/$AP71</f>
        <v>0.54833162048997786</v>
      </c>
      <c r="M71" s="76">
        <f t="shared" ref="M71" si="1010">L71</f>
        <v>0.54833162048997786</v>
      </c>
      <c r="N71" s="6">
        <f>(((INDEX(Sheet1!$C$5:$BD$192,MATCH($C71,Sheet1!$C$5:$C$192,0),12))*3.4121416)+((INDEX(Sheet1!$C$5:$BD$192,MATCH($C71,Sheet1!$C$5:$C$192,0),24))*99.976))/$AP71</f>
        <v>4.5861006965879731</v>
      </c>
      <c r="O71" s="76">
        <f t="shared" ref="O71" si="1011">N71</f>
        <v>4.5861006965879731</v>
      </c>
      <c r="P71" s="6">
        <f>(((INDEX(Sheet1!$C$5:$BD$192,MATCH($C71,Sheet1!$C$5:$C$192,0),17))*3.4121416)+((INDEX(Sheet1!$C$5:$BD$192,MATCH($C71,Sheet1!$C$5:$C$192,0),29))*99.976))/$AP71</f>
        <v>12.916354940964567</v>
      </c>
      <c r="Q71" s="76">
        <f t="shared" ref="Q71" si="1012">P71</f>
        <v>12.916354940964567</v>
      </c>
      <c r="R71" s="6">
        <f>(((INDEX(Sheet1!$C$5:$BD$192,MATCH($C71,Sheet1!$C$5:$C$192,0),31))+(INDEX(Sheet1!$C$5:$BD$192,MATCH($C71,Sheet1!$C$5:$C$192,0),32)))*99.976)/$AP71</f>
        <v>0</v>
      </c>
      <c r="S71" s="76">
        <f t="shared" ref="S71" si="1013">R71</f>
        <v>0</v>
      </c>
      <c r="T71" s="45">
        <f>(((INDEX(Sheet1!$C$5:$BD$192,MATCH($C71,Sheet1!$C$5:$C$192,0),19))+(INDEX(Sheet1!$C$5:$BD$192,MATCH($C71,Sheet1!$C$5:$C$192,0),20)))*3.4121416)/$AP71</f>
        <v>10.73029067247945</v>
      </c>
      <c r="U71" s="76">
        <f t="shared" ref="U71" si="1014">T71</f>
        <v>10.73029067247945</v>
      </c>
      <c r="V71" s="6">
        <f>(((INDEX(Sheet1!$C$5:$BD$192,MATCH($C71,Sheet1!$C$5:$C$192,0),13))*3.4121416)+((INDEX(Sheet1!$C$5:$BD$192,MATCH($C71,Sheet1!$C$5:$C$192,0),25))*99.976))/$AP71</f>
        <v>9.7509597458756829</v>
      </c>
      <c r="W71" s="76">
        <f t="shared" ref="W71" si="1015">V71</f>
        <v>9.7509597458756829</v>
      </c>
      <c r="X71" s="6">
        <f>(((INDEX(Sheet1!$C$5:$BD$192,MATCH($C71,Sheet1!$C$5:C$192,0),15))*3.4121416)+((INDEX(Sheet1!$C$5:$BD$192,MATCH($C71,Sheet1!$C$5:C$192,0),27))*99.976))/$AP71</f>
        <v>0</v>
      </c>
      <c r="Y71" s="76">
        <f t="shared" ref="Y71" si="1016">X71</f>
        <v>0</v>
      </c>
      <c r="Z71" s="6">
        <f>(((INDEX(Sheet1!$C$5:$BD$192,MATCH($C71,Sheet1!$C$5:C$192,0),14))*3.4121416)+((INDEX(Sheet1!$C$5:$BD$192,MATCH($C71,Sheet1!$C$5:C$192,0),26))*99.976))/$AP71</f>
        <v>0</v>
      </c>
      <c r="AA71" s="76">
        <f t="shared" ref="AA71" si="1017">Z71</f>
        <v>0</v>
      </c>
      <c r="AB71" s="6">
        <f>(((INDEX(Sheet1!$C$5:$BD$192,MATCH($C71,Sheet1!$C$5:C$192,0),16))*3.4121416)+((INDEX(Sheet1!$C$5:$BD$192,MATCH($C71,Sheet1!$C$5:C$192,0),28))*99.976))/$AP71</f>
        <v>4.605454457987447</v>
      </c>
      <c r="AC71" s="76">
        <f t="shared" ref="AC71" si="1018">AB71</f>
        <v>4.605454457987447</v>
      </c>
      <c r="AD71" s="9">
        <v>0</v>
      </c>
      <c r="AE71" s="76">
        <f t="shared" ref="AE71" si="1019">AD71</f>
        <v>0</v>
      </c>
      <c r="AF71" s="9">
        <v>0</v>
      </c>
      <c r="AG71" s="76">
        <f t="shared" ref="AG71" si="1020">AF71</f>
        <v>0</v>
      </c>
      <c r="AH71" s="47">
        <f>IF($D$70=0,"",(D71-D$70)/D$70)</f>
        <v>1.4863162409199337E-2</v>
      </c>
      <c r="AI71" s="77">
        <f>IF($E$70=0,"",(E71-E$70)/E$70)</f>
        <v>1.4863162409199337E-2</v>
      </c>
      <c r="AJ71" s="47">
        <f>IF($F$70=0,"",(F71-F$70)/F$70)</f>
        <v>1.1512879553228468E-2</v>
      </c>
      <c r="AK71" s="86">
        <f>IF($G$70=0,"",(G71-G$70)/G$70)</f>
        <v>1.1512879553228468E-2</v>
      </c>
      <c r="AL71" s="45" t="str">
        <f t="shared" ref="AL71" si="1021">IF(AND(AH71&gt;0,AI71&gt;0), "Yes", "No")</f>
        <v>Yes</v>
      </c>
      <c r="AM71" s="45" t="str">
        <f t="shared" ref="AM71" si="1022">IF(AND(AH71&lt;0,AI71&lt;0), "No", "Yes")</f>
        <v>Yes</v>
      </c>
      <c r="AN71" s="78" t="str">
        <f>IF((AL71=AM71),(IF(AND(AI71&gt;(-0.5%*D$70),AI71&lt;(0.5%*D$70),AE71&lt;=150,AG71&lt;=150,(COUNTBLANK(D71:AK71)=0)),"Pass","Fail")),IF(COUNTA(D71:AK71)=0,"","Fail"))</f>
        <v>Pass</v>
      </c>
      <c r="AO71" s="89"/>
      <c r="AP71" s="46">
        <f>IF(ISNUMBER(SEARCH("RetlMed",C71)),Sheet3!D$2,IF(ISNUMBER(SEARCH("OffSml",C71)),Sheet3!A$2,IF(ISNUMBER(SEARCH("OffMed",C71)),Sheet3!B$2,IF(ISNUMBER(SEARCH("OffLrg",C71)),Sheet3!C$2,IF(ISNUMBER(SEARCH("RetlStrp",C71)),Sheet3!E$2)))))</f>
        <v>24695</v>
      </c>
      <c r="AQ71" s="17"/>
      <c r="AR71" s="17"/>
      <c r="AS71" s="18"/>
    </row>
    <row r="72" spans="1:45" s="4" customFormat="1" ht="25.5" hidden="1" customHeight="1" x14ac:dyDescent="0.2">
      <c r="A72" s="112" t="s">
        <v>293</v>
      </c>
      <c r="B72" s="44" t="str">
        <f t="shared" si="1006"/>
        <v>CBECC-Com 2016.2.0</v>
      </c>
      <c r="C72" s="65" t="s">
        <v>88</v>
      </c>
      <c r="D72" s="45">
        <f>INDEX(Sheet1!$C$5:$BD$192,MATCH($C72,Sheet1!$C$5:$C$192,0),54)</f>
        <v>222.55799999999999</v>
      </c>
      <c r="E72" s="76">
        <f t="shared" si="991"/>
        <v>222.55799999999999</v>
      </c>
      <c r="F72" s="6">
        <f>(INDEX(Sheet1!$C$5:$BD$192,MATCH($C72,Sheet1!$C$5:$C$192,0),18))/$AP72</f>
        <v>7.8615914152662478</v>
      </c>
      <c r="G72" s="76">
        <f t="shared" ref="G72" si="1023">F72</f>
        <v>7.8615914152662478</v>
      </c>
      <c r="H72" s="6">
        <f>(INDEX(Sheet1!$C$5:$BD$192,MATCH($C72,Sheet1!$C$5:$C$192,0),30))/$AP72</f>
        <v>5.0433691030572991E-2</v>
      </c>
      <c r="I72" s="76">
        <f t="shared" ref="I72" si="1024">H72</f>
        <v>5.0433691030572991E-2</v>
      </c>
      <c r="J72" s="6">
        <f t="shared" si="811"/>
        <v>31.866990122003642</v>
      </c>
      <c r="K72" s="76">
        <f t="shared" ref="K72" si="1025">J72</f>
        <v>31.866990122003642</v>
      </c>
      <c r="L72" s="6">
        <f>(((INDEX(Sheet1!$C$5:$BD$192,MATCH($C72,Sheet1!$C$5:$C$192,0),11))*3.4121416)+((INDEX(Sheet1!$C$5:$BD$192,MATCH($C72,Sheet1!$C$5:$C$192,0),23))*99.976))/$AP72</f>
        <v>0.43670018805426197</v>
      </c>
      <c r="M72" s="76">
        <f t="shared" ref="M72" si="1026">L72</f>
        <v>0.43670018805426197</v>
      </c>
      <c r="N72" s="6">
        <f>(((INDEX(Sheet1!$C$5:$BD$192,MATCH($C72,Sheet1!$C$5:$C$192,0),12))*3.4121416)+((INDEX(Sheet1!$C$5:$BD$192,MATCH($C72,Sheet1!$C$5:$C$192,0),24))*99.976))/$AP72</f>
        <v>4.1575207891216843</v>
      </c>
      <c r="O72" s="76">
        <f t="shared" ref="O72" si="1027">N72</f>
        <v>4.1575207891216843</v>
      </c>
      <c r="P72" s="6">
        <f>(((INDEX(Sheet1!$C$5:$BD$192,MATCH($C72,Sheet1!$C$5:$C$192,0),17))*3.4121416)+((INDEX(Sheet1!$C$5:$BD$192,MATCH($C72,Sheet1!$C$5:$C$192,0),29))*99.976))/$AP72</f>
        <v>12.916354940964567</v>
      </c>
      <c r="Q72" s="76">
        <f t="shared" ref="Q72" si="1028">P72</f>
        <v>12.916354940964567</v>
      </c>
      <c r="R72" s="6">
        <f>(((INDEX(Sheet1!$C$5:$BD$192,MATCH($C72,Sheet1!$C$5:$C$192,0),31))+(INDEX(Sheet1!$C$5:$BD$192,MATCH($C72,Sheet1!$C$5:$C$192,0),32)))*99.976)/$AP72</f>
        <v>0</v>
      </c>
      <c r="S72" s="76">
        <f t="shared" ref="S72" si="1029">R72</f>
        <v>0</v>
      </c>
      <c r="T72" s="45">
        <f>(((INDEX(Sheet1!$C$5:$BD$192,MATCH($C72,Sheet1!$C$5:$C$192,0),19))+(INDEX(Sheet1!$C$5:$BD$192,MATCH($C72,Sheet1!$C$5:$C$192,0),20)))*3.4121416)/$AP72</f>
        <v>10.73029067247945</v>
      </c>
      <c r="U72" s="76">
        <f t="shared" ref="U72" si="1030">T72</f>
        <v>10.73029067247945</v>
      </c>
      <c r="V72" s="6">
        <f>(((INDEX(Sheet1!$C$5:$BD$192,MATCH($C72,Sheet1!$C$5:$C$192,0),13))*3.4121416)+((INDEX(Sheet1!$C$5:$BD$192,MATCH($C72,Sheet1!$C$5:$C$192,0),25))*99.976))/$AP72</f>
        <v>9.7509597458756829</v>
      </c>
      <c r="W72" s="76">
        <f t="shared" ref="W72" si="1031">V72</f>
        <v>9.7509597458756829</v>
      </c>
      <c r="X72" s="6">
        <f>(((INDEX(Sheet1!$C$5:$BD$192,MATCH($C72,Sheet1!$C$5:C$192,0),15))*3.4121416)+((INDEX(Sheet1!$C$5:$BD$192,MATCH($C72,Sheet1!$C$5:C$192,0),27))*99.976))/$AP72</f>
        <v>0</v>
      </c>
      <c r="Y72" s="76">
        <f t="shared" ref="Y72" si="1032">X72</f>
        <v>0</v>
      </c>
      <c r="Z72" s="6">
        <f>(((INDEX(Sheet1!$C$5:$BD$192,MATCH($C72,Sheet1!$C$5:C$192,0),14))*3.4121416)+((INDEX(Sheet1!$C$5:$BD$192,MATCH($C72,Sheet1!$C$5:C$192,0),26))*99.976))/$AP72</f>
        <v>0</v>
      </c>
      <c r="AA72" s="76">
        <f t="shared" ref="AA72" si="1033">Z72</f>
        <v>0</v>
      </c>
      <c r="AB72" s="6">
        <f>(((INDEX(Sheet1!$C$5:$BD$192,MATCH($C72,Sheet1!$C$5:C$192,0),16))*3.4121416)+((INDEX(Sheet1!$C$5:$BD$192,MATCH($C72,Sheet1!$C$5:C$192,0),28))*99.976))/$AP72</f>
        <v>4.605454457987447</v>
      </c>
      <c r="AC72" s="76">
        <f t="shared" ref="AC72" si="1034">AB72</f>
        <v>4.605454457987447</v>
      </c>
      <c r="AD72" s="9">
        <v>0</v>
      </c>
      <c r="AE72" s="76">
        <f t="shared" ref="AE72" si="1035">AD72</f>
        <v>0</v>
      </c>
      <c r="AF72" s="9">
        <v>0</v>
      </c>
      <c r="AG72" s="76">
        <f t="shared" ref="AG72" si="1036">AF72</f>
        <v>0</v>
      </c>
      <c r="AH72" s="47">
        <f t="shared" ref="AH72:AH73" si="1037">IF($D$70=0,"",(D72-D$70)/D$70)</f>
        <v>-5.7361889189697203E-3</v>
      </c>
      <c r="AI72" s="77">
        <f t="shared" ref="AI72:AI73" si="1038">IF($E$70=0,"",(E72-E$70)/E$70)</f>
        <v>-5.7361889189697203E-3</v>
      </c>
      <c r="AJ72" s="47">
        <f t="shared" ref="AJ72:AJ73" si="1039">IF($F$70=0,"",(F72-F$70)/F$70)</f>
        <v>-4.3948943327914705E-3</v>
      </c>
      <c r="AK72" s="86">
        <f t="shared" ref="AK72:AK73" si="1040">IF($G$70=0,"",(G72-G$70)/G$70)</f>
        <v>-4.3948943327914705E-3</v>
      </c>
      <c r="AL72" s="45" t="str">
        <f t="shared" ref="AL72:AL73" si="1041">IF(AND(AH72&gt;0,AI72&gt;0), "Yes", "No")</f>
        <v>No</v>
      </c>
      <c r="AM72" s="45" t="str">
        <f t="shared" ref="AM72:AM73" si="1042">IF(AND(AH72&lt;0,AI72&lt;0), "No", "Yes")</f>
        <v>No</v>
      </c>
      <c r="AN72" s="78" t="str">
        <f t="shared" ref="AN72:AN73" si="1043">IF((AL72=AM72),(IF(AND(AI72&gt;(-0.5%*D$70),AI72&lt;(0.5%*D$70),AE72&lt;=150,AG72&lt;=150,(COUNTBLANK(D72:AK72)=0)),"Pass","Fail")),IF(COUNTA(D72:AK72)=0,"","Fail"))</f>
        <v>Pass</v>
      </c>
      <c r="AO72" s="89"/>
      <c r="AP72" s="46">
        <f>IF(ISNUMBER(SEARCH("RetlMed",C72)),Sheet3!D$2,IF(ISNUMBER(SEARCH("OffSml",C72)),Sheet3!A$2,IF(ISNUMBER(SEARCH("OffMed",C72)),Sheet3!B$2,IF(ISNUMBER(SEARCH("OffLrg",C72)),Sheet3!C$2,IF(ISNUMBER(SEARCH("RetlStrp",C72)),Sheet3!E$2)))))</f>
        <v>24695</v>
      </c>
      <c r="AQ72" s="17"/>
      <c r="AR72" s="17"/>
      <c r="AS72" s="13"/>
    </row>
    <row r="73" spans="1:45" s="8" customFormat="1" ht="25.5" customHeight="1" x14ac:dyDescent="0.25">
      <c r="A73" s="112"/>
      <c r="B73" s="44" t="str">
        <f t="shared" si="1006"/>
        <v>CBECC-Com 2016.2.0</v>
      </c>
      <c r="C73" s="65" t="s">
        <v>156</v>
      </c>
      <c r="D73" s="45">
        <f>INDEX(Sheet1!$C$5:$BD$192,MATCH($C73,Sheet1!$C$5:$C$192,0),54)</f>
        <v>223.99299999999999</v>
      </c>
      <c r="E73" s="76">
        <f t="shared" si="991"/>
        <v>223.99299999999999</v>
      </c>
      <c r="F73" s="6">
        <f>(INDEX(Sheet1!$C$5:$BD$192,MATCH($C73,Sheet1!$C$5:$C$192,0),18))/$AP73</f>
        <v>7.9033002632111762</v>
      </c>
      <c r="G73" s="76">
        <f t="shared" ref="G73" si="1044">F73</f>
        <v>7.9033002632111762</v>
      </c>
      <c r="H73" s="6">
        <f>(INDEX(Sheet1!$C$5:$BD$192,MATCH($C73,Sheet1!$C$5:$C$192,0),30))/$AP73</f>
        <v>5.0544239724640616E-2</v>
      </c>
      <c r="I73" s="76">
        <f t="shared" ref="I73" si="1045">H73</f>
        <v>5.0544239724640616E-2</v>
      </c>
      <c r="J73" s="6">
        <f t="shared" si="811"/>
        <v>32.020441736215425</v>
      </c>
      <c r="K73" s="76">
        <f t="shared" ref="K73" si="1046">J73</f>
        <v>32.020441736215425</v>
      </c>
      <c r="L73" s="6">
        <f>(((INDEX(Sheet1!$C$5:$BD$192,MATCH($C73,Sheet1!$C$5:$C$192,0),11))*3.4121416)+((INDEX(Sheet1!$C$5:$BD$192,MATCH($C73,Sheet1!$C$5:$C$192,0),23))*99.976))/$AP73</f>
        <v>0.4477524042923669</v>
      </c>
      <c r="M73" s="76">
        <f t="shared" ref="M73" si="1047">L73</f>
        <v>0.4477524042923669</v>
      </c>
      <c r="N73" s="6">
        <f>(((INDEX(Sheet1!$C$5:$BD$192,MATCH($C73,Sheet1!$C$5:$C$192,0),12))*3.4121416)+((INDEX(Sheet1!$C$5:$BD$192,MATCH($C73,Sheet1!$C$5:$C$192,0),24))*99.976))/$AP73</f>
        <v>4.2999201870953634</v>
      </c>
      <c r="O73" s="76">
        <f t="shared" ref="O73" si="1048">N73</f>
        <v>4.2999201870953634</v>
      </c>
      <c r="P73" s="6">
        <f>(((INDEX(Sheet1!$C$5:$BD$192,MATCH($C73,Sheet1!$C$5:$C$192,0),17))*3.4121416)+((INDEX(Sheet1!$C$5:$BD$192,MATCH($C73,Sheet1!$C$5:$C$192,0),29))*99.976))/$AP73</f>
        <v>12.916354940964567</v>
      </c>
      <c r="Q73" s="76">
        <f t="shared" ref="Q73" si="1049">P73</f>
        <v>12.916354940964567</v>
      </c>
      <c r="R73" s="6">
        <f>(((INDEX(Sheet1!$C$5:$BD$192,MATCH($C73,Sheet1!$C$5:$C$192,0),31))+(INDEX(Sheet1!$C$5:$BD$192,MATCH($C73,Sheet1!$C$5:$C$192,0),32)))*99.976)/$AP73</f>
        <v>0</v>
      </c>
      <c r="S73" s="76">
        <f t="shared" ref="S73" si="1050">R73</f>
        <v>0</v>
      </c>
      <c r="T73" s="45">
        <f>(((INDEX(Sheet1!$C$5:$BD$192,MATCH($C73,Sheet1!$C$5:$C$192,0),19))+(INDEX(Sheet1!$C$5:$BD$192,MATCH($C73,Sheet1!$C$5:$C$192,0),20)))*3.4121416)/$AP73</f>
        <v>10.73029067247945</v>
      </c>
      <c r="U73" s="76">
        <f t="shared" ref="U73" si="1051">T73</f>
        <v>10.73029067247945</v>
      </c>
      <c r="V73" s="6">
        <f>(((INDEX(Sheet1!$C$5:$BD$192,MATCH($C73,Sheet1!$C$5:$C$192,0),13))*3.4121416)+((INDEX(Sheet1!$C$5:$BD$192,MATCH($C73,Sheet1!$C$5:$C$192,0),25))*99.976))/$AP73</f>
        <v>9.7509597458756829</v>
      </c>
      <c r="W73" s="76">
        <f t="shared" ref="W73" si="1052">V73</f>
        <v>9.7509597458756829</v>
      </c>
      <c r="X73" s="6">
        <f>(((INDEX(Sheet1!$C$5:$BD$192,MATCH($C73,Sheet1!$C$5:C$192,0),15))*3.4121416)+((INDEX(Sheet1!$C$5:$BD$192,MATCH($C73,Sheet1!$C$5:C$192,0),27))*99.976))/$AP73</f>
        <v>0</v>
      </c>
      <c r="Y73" s="76">
        <f t="shared" ref="Y73" si="1053">X73</f>
        <v>0</v>
      </c>
      <c r="Z73" s="6">
        <f>(((INDEX(Sheet1!$C$5:$BD$192,MATCH($C73,Sheet1!$C$5:C$192,0),14))*3.4121416)+((INDEX(Sheet1!$C$5:$BD$192,MATCH($C73,Sheet1!$C$5:C$192,0),26))*99.976))/$AP73</f>
        <v>0</v>
      </c>
      <c r="AA73" s="76">
        <f t="shared" ref="AA73" si="1054">Z73</f>
        <v>0</v>
      </c>
      <c r="AB73" s="6">
        <f>(((INDEX(Sheet1!$C$5:$BD$192,MATCH($C73,Sheet1!$C$5:C$192,0),16))*3.4121416)+((INDEX(Sheet1!$C$5:$BD$192,MATCH($C73,Sheet1!$C$5:C$192,0),28))*99.976))/$AP73</f>
        <v>4.605454457987447</v>
      </c>
      <c r="AC73" s="76">
        <f t="shared" ref="AC73" si="1055">AB73</f>
        <v>4.605454457987447</v>
      </c>
      <c r="AD73" s="9">
        <v>0</v>
      </c>
      <c r="AE73" s="76">
        <f t="shared" ref="AE73" si="1056">AD73</f>
        <v>0</v>
      </c>
      <c r="AF73" s="9">
        <v>0</v>
      </c>
      <c r="AG73" s="76">
        <f t="shared" ref="AG73" si="1057">AF73</f>
        <v>0</v>
      </c>
      <c r="AH73" s="47">
        <f t="shared" si="1037"/>
        <v>6.7458296476971265E-4</v>
      </c>
      <c r="AI73" s="77">
        <f t="shared" si="1038"/>
        <v>6.7458296476971265E-4</v>
      </c>
      <c r="AJ73" s="47">
        <f t="shared" si="1039"/>
        <v>8.8718403684122339E-4</v>
      </c>
      <c r="AK73" s="86">
        <f t="shared" si="1040"/>
        <v>8.8718403684122339E-4</v>
      </c>
      <c r="AL73" s="45" t="str">
        <f t="shared" si="1041"/>
        <v>Yes</v>
      </c>
      <c r="AM73" s="45" t="str">
        <f t="shared" si="1042"/>
        <v>Yes</v>
      </c>
      <c r="AN73" s="78" t="str">
        <f t="shared" si="1043"/>
        <v>Pass</v>
      </c>
      <c r="AO73" s="89"/>
      <c r="AP73" s="46">
        <f>IF(ISNUMBER(SEARCH("RetlMed",C73)),Sheet3!D$2,IF(ISNUMBER(SEARCH("OffSml",C73)),Sheet3!A$2,IF(ISNUMBER(SEARCH("OffMed",C73)),Sheet3!B$2,IF(ISNUMBER(SEARCH("OffLrg",C73)),Sheet3!C$2,IF(ISNUMBER(SEARCH("RetlStrp",C73)),Sheet3!E$2)))))</f>
        <v>24695</v>
      </c>
      <c r="AQ73" s="17"/>
      <c r="AR73" s="17"/>
      <c r="AS73" s="16"/>
    </row>
    <row r="74" spans="1:45" s="3" customFormat="1" ht="26.25" customHeight="1" x14ac:dyDescent="0.2">
      <c r="A74" s="113"/>
      <c r="B74" s="44" t="str">
        <f t="shared" si="1006"/>
        <v>CBECC-Com 2016.2.0</v>
      </c>
      <c r="C74" s="63" t="s">
        <v>100</v>
      </c>
      <c r="D74" s="51">
        <f>INDEX(Sheet1!$C$5:$BD$192,MATCH($C74,Sheet1!$C$5:$C$192,0),54)</f>
        <v>348.58600000000001</v>
      </c>
      <c r="E74" s="76">
        <f t="shared" si="991"/>
        <v>348.58600000000001</v>
      </c>
      <c r="F74" s="51">
        <f>(INDEX(Sheet1!$C$5:$BD$192,MATCH($C74,Sheet1!$C$5:$C$192,0),18))/$AP74</f>
        <v>12.578376189512047</v>
      </c>
      <c r="G74" s="76">
        <f t="shared" ref="G74" si="1058">F74</f>
        <v>12.578376189512047</v>
      </c>
      <c r="H74" s="51">
        <f>(INDEX(Sheet1!$C$5:$BD$192,MATCH($C74,Sheet1!$C$5:$C$192,0),30))/$AP74</f>
        <v>4.2315448471350478E-2</v>
      </c>
      <c r="I74" s="76">
        <f t="shared" ref="I74" si="1059">H74</f>
        <v>4.2315448471350478E-2</v>
      </c>
      <c r="J74" s="51">
        <f t="shared" ref="J74:J76" si="1060">SUM(L74,N74,P74,V74,X74,Z74,AB74)</f>
        <v>47.149680384787203</v>
      </c>
      <c r="K74" s="76">
        <f t="shared" ref="K74" si="1061">J74</f>
        <v>47.149680384787203</v>
      </c>
      <c r="L74" s="51">
        <f>(((INDEX(Sheet1!$C$5:$BD$192,MATCH($C74,Sheet1!$C$5:$C$192,0),11))*3.4121416)+((INDEX(Sheet1!$C$5:$BD$192,MATCH($C74,Sheet1!$C$5:$C$192,0),23))*99.976))/$AP74</f>
        <v>0.22612915391779712</v>
      </c>
      <c r="M74" s="76">
        <f t="shared" ref="M74" si="1062">L74</f>
        <v>0.22612915391779712</v>
      </c>
      <c r="N74" s="51">
        <f>(((INDEX(Sheet1!$C$5:$BD$192,MATCH($C74,Sheet1!$C$5:$C$192,0),12))*3.4121416)+((INDEX(Sheet1!$C$5:$BD$192,MATCH($C74,Sheet1!$C$5:$C$192,0),24))*99.976))/$AP74</f>
        <v>15.37612284562867</v>
      </c>
      <c r="O74" s="76">
        <f t="shared" ref="O74" si="1063">N74</f>
        <v>15.37612284562867</v>
      </c>
      <c r="P74" s="51">
        <f>(((INDEX(Sheet1!$C$5:$BD$192,MATCH($C74,Sheet1!$C$5:$C$192,0),17))*3.4121416)+((INDEX(Sheet1!$C$5:$BD$192,MATCH($C74,Sheet1!$C$5:$C$192,0),29))*99.976))/$AP74</f>
        <v>12.916354940964567</v>
      </c>
      <c r="Q74" s="76">
        <f t="shared" ref="Q74" si="1064">P74</f>
        <v>12.916354940964567</v>
      </c>
      <c r="R74" s="51">
        <f>(((INDEX(Sheet1!$C$5:$BD$192,MATCH($C74,Sheet1!$C$5:$C$192,0),31))+(INDEX(Sheet1!$C$5:$BD$192,MATCH($C74,Sheet1!$C$5:$C$192,0),32)))*99.976)/$AP74</f>
        <v>0</v>
      </c>
      <c r="S74" s="76">
        <f t="shared" ref="S74" si="1065">R74</f>
        <v>0</v>
      </c>
      <c r="T74" s="51">
        <f>(((INDEX(Sheet1!$C$5:$BD$192,MATCH($C74,Sheet1!$C$5:$C$192,0),19))+(INDEX(Sheet1!$C$5:$BD$192,MATCH($C74,Sheet1!$C$5:$C$192,0),20)))*3.4121416)/$AP74</f>
        <v>10.73029067247945</v>
      </c>
      <c r="U74" s="76">
        <f t="shared" ref="U74" si="1066">T74</f>
        <v>10.73029067247945</v>
      </c>
      <c r="V74" s="51">
        <f>(((INDEX(Sheet1!$C$5:$BD$192,MATCH($C74,Sheet1!$C$5:$C$192,0),13))*3.4121416)+((INDEX(Sheet1!$C$5:$BD$192,MATCH($C74,Sheet1!$C$5:$C$192,0),25))*99.976))/$AP74</f>
        <v>14.626681418683944</v>
      </c>
      <c r="W74" s="76">
        <f t="shared" ref="W74" si="1067">V74</f>
        <v>14.626681418683944</v>
      </c>
      <c r="X74" s="51">
        <f>(((INDEX(Sheet1!$C$5:$BD$192,MATCH($C74,Sheet1!$C$5:C$192,0),15))*3.4121416)+((INDEX(Sheet1!$C$5:$BD$192,MATCH($C74,Sheet1!$C$5:C$192,0),27))*99.976))/$AP74</f>
        <v>0</v>
      </c>
      <c r="Y74" s="76">
        <f t="shared" ref="Y74" si="1068">X74</f>
        <v>0</v>
      </c>
      <c r="Z74" s="51">
        <f>(((INDEX(Sheet1!$C$5:$BD$192,MATCH($C74,Sheet1!$C$5:C$192,0),14))*3.4121416)+((INDEX(Sheet1!$C$5:$BD$192,MATCH($C74,Sheet1!$C$5:C$192,0),26))*99.976))/$AP74</f>
        <v>0</v>
      </c>
      <c r="AA74" s="76">
        <f t="shared" ref="AA74" si="1069">Z74</f>
        <v>0</v>
      </c>
      <c r="AB74" s="51">
        <f>(((INDEX(Sheet1!$C$5:$BD$192,MATCH($C74,Sheet1!$C$5:C$192,0),16))*3.4121416)+((INDEX(Sheet1!$C$5:$BD$192,MATCH($C74,Sheet1!$C$5:C$192,0),28))*99.976))/$AP74</f>
        <v>4.0043920255922245</v>
      </c>
      <c r="AC74" s="76">
        <f t="shared" ref="AC74" si="1070">AB74</f>
        <v>4.0043920255922245</v>
      </c>
      <c r="AD74" s="52">
        <v>0</v>
      </c>
      <c r="AE74" s="76">
        <f t="shared" ref="AE74" si="1071">AD74</f>
        <v>0</v>
      </c>
      <c r="AF74" s="52">
        <v>0</v>
      </c>
      <c r="AG74" s="76">
        <f t="shared" ref="AG74" si="1072">AF74</f>
        <v>0</v>
      </c>
      <c r="AH74" s="53"/>
      <c r="AI74" s="51"/>
      <c r="AJ74" s="53"/>
      <c r="AK74" s="51"/>
      <c r="AL74" s="51"/>
      <c r="AM74" s="51"/>
      <c r="AN74" s="79"/>
      <c r="AO74" s="87"/>
      <c r="AP74" s="46">
        <f>IF(ISNUMBER(SEARCH("RetlMed",C74)),Sheet3!D$2,IF(ISNUMBER(SEARCH("OffSml",C74)),Sheet3!A$2,IF(ISNUMBER(SEARCH("OffMed",C74)),Sheet3!B$2,IF(ISNUMBER(SEARCH("OffLrg",C74)),Sheet3!C$2,IF(ISNUMBER(SEARCH("RetlStrp",C74)),Sheet3!E$2)))))</f>
        <v>24695</v>
      </c>
      <c r="AQ74" s="14"/>
      <c r="AR74" s="14"/>
      <c r="AS74" s="14"/>
    </row>
    <row r="75" spans="1:45" s="2" customFormat="1" ht="25.5" hidden="1" customHeight="1" x14ac:dyDescent="0.25">
      <c r="A75" s="112" t="s">
        <v>293</v>
      </c>
      <c r="B75" s="44" t="str">
        <f t="shared" si="1006"/>
        <v>CBECC-Com 2016.2.0</v>
      </c>
      <c r="C75" s="65" t="s">
        <v>198</v>
      </c>
      <c r="D75" s="45">
        <f>INDEX(Sheet1!$C$5:$BD$192,MATCH($C75,Sheet1!$C$5:$C$192,0),54)</f>
        <v>346.46800000000002</v>
      </c>
      <c r="E75" s="76">
        <f t="shared" si="991"/>
        <v>346.46800000000002</v>
      </c>
      <c r="F75" s="6">
        <f>(INDEX(Sheet1!$C$5:$BD$192,MATCH($C75,Sheet1!$C$5:$C$192,0),18))/$AP75</f>
        <v>12.510913140311803</v>
      </c>
      <c r="G75" s="76">
        <f t="shared" ref="G75" si="1073">F75</f>
        <v>12.510913140311803</v>
      </c>
      <c r="H75" s="6">
        <f>(INDEX(Sheet1!$C$5:$BD$192,MATCH($C75,Sheet1!$C$5:$C$192,0),30))/$AP75</f>
        <v>4.2193561449686175E-2</v>
      </c>
      <c r="I75" s="76">
        <f t="shared" ref="I75" si="1074">H75</f>
        <v>4.2193561449686175E-2</v>
      </c>
      <c r="J75" s="6">
        <f t="shared" si="1060"/>
        <v>46.907432420292366</v>
      </c>
      <c r="K75" s="76">
        <f t="shared" ref="K75" si="1075">J75</f>
        <v>46.907432420292366</v>
      </c>
      <c r="L75" s="6">
        <f>(((INDEX(Sheet1!$C$5:$BD$192,MATCH($C75,Sheet1!$C$5:$C$192,0),11))*3.4121416)+((INDEX(Sheet1!$C$5:$BD$192,MATCH($C75,Sheet1!$C$5:$C$192,0),23))*99.976))/$AP75</f>
        <v>0.21393649470743065</v>
      </c>
      <c r="M75" s="76">
        <f t="shared" ref="M75" si="1076">L75</f>
        <v>0.21393649470743065</v>
      </c>
      <c r="N75" s="6">
        <f>(((INDEX(Sheet1!$C$5:$BD$192,MATCH($C75,Sheet1!$C$5:$C$192,0),12))*3.4121416)+((INDEX(Sheet1!$C$5:$BD$192,MATCH($C75,Sheet1!$C$5:$C$192,0),24))*99.976))/$AP75</f>
        <v>15.146205711698725</v>
      </c>
      <c r="O75" s="76">
        <f t="shared" ref="O75" si="1077">N75</f>
        <v>15.146205711698725</v>
      </c>
      <c r="P75" s="6">
        <f>(((INDEX(Sheet1!$C$5:$BD$192,MATCH($C75,Sheet1!$C$5:$C$192,0),17))*3.4121416)+((INDEX(Sheet1!$C$5:$BD$192,MATCH($C75,Sheet1!$C$5:$C$192,0),29))*99.976))/$AP75</f>
        <v>12.916354940964567</v>
      </c>
      <c r="Q75" s="76">
        <f t="shared" ref="Q75" si="1078">P75</f>
        <v>12.916354940964567</v>
      </c>
      <c r="R75" s="6">
        <f>(((INDEX(Sheet1!$C$5:$BD$192,MATCH($C75,Sheet1!$C$5:$C$192,0),31))+(INDEX(Sheet1!$C$5:$BD$192,MATCH($C75,Sheet1!$C$5:$C$192,0),32)))*99.976)/$AP75</f>
        <v>0</v>
      </c>
      <c r="S75" s="76">
        <f t="shared" ref="S75" si="1079">R75</f>
        <v>0</v>
      </c>
      <c r="T75" s="45">
        <f>(((INDEX(Sheet1!$C$5:$BD$192,MATCH($C75,Sheet1!$C$5:$C$192,0),19))+(INDEX(Sheet1!$C$5:$BD$192,MATCH($C75,Sheet1!$C$5:$C$192,0),20)))*3.4121416)/$AP75</f>
        <v>10.73029067247945</v>
      </c>
      <c r="U75" s="76">
        <f t="shared" ref="U75" si="1080">T75</f>
        <v>10.73029067247945</v>
      </c>
      <c r="V75" s="6">
        <f>(((INDEX(Sheet1!$C$5:$BD$192,MATCH($C75,Sheet1!$C$5:$C$192,0),13))*3.4121416)+((INDEX(Sheet1!$C$5:$BD$192,MATCH($C75,Sheet1!$C$5:$C$192,0),25))*99.976))/$AP75</f>
        <v>14.626543247329419</v>
      </c>
      <c r="W75" s="76">
        <f t="shared" ref="W75" si="1081">V75</f>
        <v>14.626543247329419</v>
      </c>
      <c r="X75" s="6">
        <f>(((INDEX(Sheet1!$C$5:$BD$192,MATCH($C75,Sheet1!$C$5:C$192,0),15))*3.4121416)+((INDEX(Sheet1!$C$5:$BD$192,MATCH($C75,Sheet1!$C$5:C$192,0),27))*99.976))/$AP75</f>
        <v>0</v>
      </c>
      <c r="Y75" s="76">
        <f t="shared" ref="Y75" si="1082">X75</f>
        <v>0</v>
      </c>
      <c r="Z75" s="6">
        <f>(((INDEX(Sheet1!$C$5:$BD$192,MATCH($C75,Sheet1!$C$5:C$192,0),14))*3.4121416)+((INDEX(Sheet1!$C$5:$BD$192,MATCH($C75,Sheet1!$C$5:C$192,0),26))*99.976))/$AP75</f>
        <v>0</v>
      </c>
      <c r="AA75" s="76">
        <f t="shared" ref="AA75" si="1083">Z75</f>
        <v>0</v>
      </c>
      <c r="AB75" s="6">
        <f>(((INDEX(Sheet1!$C$5:$BD$192,MATCH($C75,Sheet1!$C$5:C$192,0),16))*3.4121416)+((INDEX(Sheet1!$C$5:$BD$192,MATCH($C75,Sheet1!$C$5:C$192,0),28))*99.976))/$AP75</f>
        <v>4.0043920255922245</v>
      </c>
      <c r="AC75" s="76">
        <f t="shared" ref="AC75" si="1084">AB75</f>
        <v>4.0043920255922245</v>
      </c>
      <c r="AD75" s="9">
        <v>0</v>
      </c>
      <c r="AE75" s="76">
        <f t="shared" ref="AE75" si="1085">AD75</f>
        <v>0</v>
      </c>
      <c r="AF75" s="9">
        <v>0</v>
      </c>
      <c r="AG75" s="76">
        <f t="shared" ref="AG75" si="1086">AF75</f>
        <v>0</v>
      </c>
      <c r="AH75" s="47">
        <f>IF($D$74=0,"",(D75-$D$74)/$D$74)</f>
        <v>-6.0759755124990527E-3</v>
      </c>
      <c r="AI75" s="77">
        <f>IF($E$74=0,"",(E75-$E$74)/$E$74)</f>
        <v>-6.0759755124990527E-3</v>
      </c>
      <c r="AJ75" s="47">
        <f>IF($F$74=0,"",(F75-$F$74)/$F$74)</f>
        <v>-5.3634148147433504E-3</v>
      </c>
      <c r="AK75" s="86">
        <f>IF($G$74=0,"",(G75-$G$74)/$G$74)</f>
        <v>-5.3634148147433504E-3</v>
      </c>
      <c r="AL75" s="45" t="str">
        <f t="shared" ref="AL75:AL76" si="1087">IF(AND(AH75&gt;0,AI75&gt;0), "Yes", "No")</f>
        <v>No</v>
      </c>
      <c r="AM75" s="45" t="str">
        <f t="shared" ref="AM75:AM76" si="1088">IF(AND(AH75&lt;0,AI75&lt;0), "No", "Yes")</f>
        <v>No</v>
      </c>
      <c r="AN75" s="78" t="str">
        <f>IF((AL75=AM75),(IF(AND(AI75&gt;(-0.5%*D74),AI75&lt;(0.5%*D74),AE75&lt;=150,AG75&lt;=150,(COUNTBLANK(D75:AK75)=0)),"Pass","Fail")),IF(COUNTA(D75:AK75)=0,"","Fail"))</f>
        <v>Pass</v>
      </c>
      <c r="AO75" s="89"/>
      <c r="AP75" s="46">
        <f>IF(ISNUMBER(SEARCH("RetlMed",C75)),Sheet3!D$2,IF(ISNUMBER(SEARCH("OffSml",C75)),Sheet3!A$2,IF(ISNUMBER(SEARCH("OffMed",C75)),Sheet3!B$2,IF(ISNUMBER(SEARCH("OffLrg",C75)),Sheet3!C$2,IF(ISNUMBER(SEARCH("RetlStrp",C75)),Sheet3!E$2)))))</f>
        <v>24695</v>
      </c>
      <c r="AQ75" s="17"/>
      <c r="AR75" s="17"/>
      <c r="AS75" s="19"/>
    </row>
    <row r="76" spans="1:45" s="8" customFormat="1" ht="25.5" customHeight="1" x14ac:dyDescent="0.25">
      <c r="A76" s="112"/>
      <c r="B76" s="44" t="str">
        <f t="shared" si="1006"/>
        <v>CBECC-Com 2016.2.0</v>
      </c>
      <c r="C76" s="65" t="s">
        <v>199</v>
      </c>
      <c r="D76" s="45">
        <f>INDEX(Sheet1!$C$5:$BD$192,MATCH($C76,Sheet1!$C$5:$C$192,0),54)</f>
        <v>346.36399999999998</v>
      </c>
      <c r="E76" s="76">
        <f t="shared" si="991"/>
        <v>346.36399999999998</v>
      </c>
      <c r="F76" s="6">
        <f>(INDEX(Sheet1!$C$5:$BD$192,MATCH($C76,Sheet1!$C$5:$C$192,0),18))/$AP76</f>
        <v>12.516339339947358</v>
      </c>
      <c r="G76" s="76">
        <f t="shared" ref="G76" si="1089">F76</f>
        <v>12.516339339947358</v>
      </c>
      <c r="H76" s="6">
        <f>(INDEX(Sheet1!$C$5:$BD$192,MATCH($C76,Sheet1!$C$5:$C$192,0),30))/$AP76</f>
        <v>4.1987041911318079E-2</v>
      </c>
      <c r="I76" s="76">
        <f t="shared" ref="I76" si="1090">H76</f>
        <v>4.1987041911318079E-2</v>
      </c>
      <c r="J76" s="6">
        <f t="shared" si="1060"/>
        <v>46.905163427605586</v>
      </c>
      <c r="K76" s="76">
        <f t="shared" ref="K76" si="1091">J76</f>
        <v>46.905163427605586</v>
      </c>
      <c r="L76" s="6">
        <f>(((INDEX(Sheet1!$C$5:$BD$192,MATCH($C76,Sheet1!$C$5:$C$192,0),11))*3.4121416)+((INDEX(Sheet1!$C$5:$BD$192,MATCH($C76,Sheet1!$C$5:$C$192,0),23))*99.976))/$AP76</f>
        <v>0.19329476029965578</v>
      </c>
      <c r="M76" s="76">
        <f t="shared" ref="M76" si="1092">L76</f>
        <v>0.19329476029965578</v>
      </c>
      <c r="N76" s="6">
        <f>(((INDEX(Sheet1!$C$5:$BD$192,MATCH($C76,Sheet1!$C$5:$C$192,0),12))*3.4121416)+((INDEX(Sheet1!$C$5:$BD$192,MATCH($C76,Sheet1!$C$5:$C$192,0),24))*99.976))/$AP76</f>
        <v>15.164720673205103</v>
      </c>
      <c r="O76" s="76">
        <f t="shared" ref="O76" si="1093">N76</f>
        <v>15.164720673205103</v>
      </c>
      <c r="P76" s="6">
        <f>(((INDEX(Sheet1!$C$5:$BD$192,MATCH($C76,Sheet1!$C$5:$C$192,0),17))*3.4121416)+((INDEX(Sheet1!$C$5:$BD$192,MATCH($C76,Sheet1!$C$5:$C$192,0),29))*99.976))/$AP76</f>
        <v>12.916354940964567</v>
      </c>
      <c r="Q76" s="76">
        <f t="shared" ref="Q76" si="1094">P76</f>
        <v>12.916354940964567</v>
      </c>
      <c r="R76" s="6">
        <f>(((INDEX(Sheet1!$C$5:$BD$192,MATCH($C76,Sheet1!$C$5:$C$192,0),31))+(INDEX(Sheet1!$C$5:$BD$192,MATCH($C76,Sheet1!$C$5:$C$192,0),32)))*99.976)/$AP76</f>
        <v>0</v>
      </c>
      <c r="S76" s="76">
        <f t="shared" ref="S76" si="1095">R76</f>
        <v>0</v>
      </c>
      <c r="T76" s="45">
        <f>(((INDEX(Sheet1!$C$5:$BD$192,MATCH($C76,Sheet1!$C$5:$C$192,0),19))+(INDEX(Sheet1!$C$5:$BD$192,MATCH($C76,Sheet1!$C$5:$C$192,0),20)))*3.4121416)/$AP76</f>
        <v>10.73029067247945</v>
      </c>
      <c r="U76" s="76">
        <f t="shared" ref="U76" si="1096">T76</f>
        <v>10.73029067247945</v>
      </c>
      <c r="V76" s="6">
        <f>(((INDEX(Sheet1!$C$5:$BD$192,MATCH($C76,Sheet1!$C$5:$C$192,0),13))*3.4121416)+((INDEX(Sheet1!$C$5:$BD$192,MATCH($C76,Sheet1!$C$5:$C$192,0),25))*99.976))/$AP76</f>
        <v>14.626405075974892</v>
      </c>
      <c r="W76" s="76">
        <f t="shared" ref="W76" si="1097">V76</f>
        <v>14.626405075974892</v>
      </c>
      <c r="X76" s="6">
        <f>(((INDEX(Sheet1!$C$5:$BD$192,MATCH($C76,Sheet1!$C$5:C$192,0),15))*3.4121416)+((INDEX(Sheet1!$C$5:$BD$192,MATCH($C76,Sheet1!$C$5:C$192,0),27))*99.976))/$AP76</f>
        <v>0</v>
      </c>
      <c r="Y76" s="76">
        <f t="shared" ref="Y76" si="1098">X76</f>
        <v>0</v>
      </c>
      <c r="Z76" s="6">
        <f>(((INDEX(Sheet1!$C$5:$BD$192,MATCH($C76,Sheet1!$C$5:C$192,0),14))*3.4121416)+((INDEX(Sheet1!$C$5:$BD$192,MATCH($C76,Sheet1!$C$5:C$192,0),26))*99.976))/$AP76</f>
        <v>0</v>
      </c>
      <c r="AA76" s="76">
        <f t="shared" ref="AA76" si="1099">Z76</f>
        <v>0</v>
      </c>
      <c r="AB76" s="6">
        <f>(((INDEX(Sheet1!$C$5:$BD$192,MATCH($C76,Sheet1!$C$5:C$192,0),16))*3.4121416)+((INDEX(Sheet1!$C$5:$BD$192,MATCH($C76,Sheet1!$C$5:C$192,0),28))*99.976))/$AP76</f>
        <v>4.0043879771613682</v>
      </c>
      <c r="AC76" s="76">
        <f t="shared" ref="AC76" si="1100">AB76</f>
        <v>4.0043879771613682</v>
      </c>
      <c r="AD76" s="9">
        <v>0</v>
      </c>
      <c r="AE76" s="76">
        <f t="shared" ref="AE76" si="1101">AD76</f>
        <v>0</v>
      </c>
      <c r="AF76" s="9">
        <v>0</v>
      </c>
      <c r="AG76" s="76">
        <f t="shared" ref="AG76" si="1102">AF76</f>
        <v>0</v>
      </c>
      <c r="AH76" s="47">
        <f>IF($D$74=0,"",(D76-$D$74)/$D$74)</f>
        <v>-6.3743236963046046E-3</v>
      </c>
      <c r="AI76" s="77">
        <f>IF($E$74=0,"",(E76-$E$74)/$E$74)</f>
        <v>-6.3743236963046046E-3</v>
      </c>
      <c r="AJ76" s="47">
        <f>IF($F$74=0,"",(F76-$F$74)/$F$74)</f>
        <v>-4.9320237071949335E-3</v>
      </c>
      <c r="AK76" s="86">
        <f>IF($G$74=0,"",(G76-$G$74)/$G$74)</f>
        <v>-4.9320237071949335E-3</v>
      </c>
      <c r="AL76" s="45" t="str">
        <f t="shared" si="1087"/>
        <v>No</v>
      </c>
      <c r="AM76" s="45" t="str">
        <f t="shared" si="1088"/>
        <v>No</v>
      </c>
      <c r="AN76" s="78" t="str">
        <f>IF((AL76=AM76),(IF(AND(AI76&gt;(-0.5%*D74),AI76&lt;(0.5%*D74),AE76&lt;=150,AG76&lt;=150,(COUNTBLANK(D76:AK76)=0)),"Pass","Fail")),IF(COUNTA(D76:AK76)=0,"","Fail"))</f>
        <v>Pass</v>
      </c>
      <c r="AO76" s="89"/>
      <c r="AP76" s="46">
        <f>IF(ISNUMBER(SEARCH("RetlMed",C76)),Sheet3!D$2,IF(ISNUMBER(SEARCH("OffSml",C76)),Sheet3!A$2,IF(ISNUMBER(SEARCH("OffMed",C76)),Sheet3!B$2,IF(ISNUMBER(SEARCH("OffLrg",C76)),Sheet3!C$2,IF(ISNUMBER(SEARCH("RetlStrp",C76)),Sheet3!E$2)))))</f>
        <v>24695</v>
      </c>
      <c r="AQ76" s="17"/>
      <c r="AR76" s="17"/>
      <c r="AS76" s="16"/>
    </row>
  </sheetData>
  <sheetProtection password="E946" sheet="1" objects="1" scenarios="1" formatCells="0" formatColumns="0" formatRows="0"/>
  <mergeCells count="26">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 ref="C2:C4"/>
    <mergeCell ref="AD3:AE3"/>
    <mergeCell ref="D2:E2"/>
    <mergeCell ref="F2:G2"/>
    <mergeCell ref="H2:I2"/>
    <mergeCell ref="J2:K2"/>
    <mergeCell ref="D3:E3"/>
    <mergeCell ref="F3:G3"/>
    <mergeCell ref="H3:I3"/>
    <mergeCell ref="J3:K3"/>
  </mergeCells>
  <conditionalFormatting sqref="AN41:AN44">
    <cfRule type="expression" dxfId="213" priority="811" stopIfTrue="1">
      <formula>"IF($AA$6=1.1*$Z$6)"</formula>
    </cfRule>
  </conditionalFormatting>
  <conditionalFormatting sqref="AN41:AN44">
    <cfRule type="containsText" dxfId="212" priority="809" stopIfTrue="1" operator="containsText" text="Pass">
      <formula>NOT(ISERROR(SEARCH("Pass",AN41)))</formula>
    </cfRule>
    <cfRule type="containsText" dxfId="211" priority="810" stopIfTrue="1" operator="containsText" text="Fail">
      <formula>NOT(ISERROR(SEARCH("Fail",AN41)))</formula>
    </cfRule>
  </conditionalFormatting>
  <conditionalFormatting sqref="AN56 AN50:AN52">
    <cfRule type="expression" dxfId="210" priority="807" stopIfTrue="1">
      <formula>"IF($AA$6=1.1*$Z$6)"</formula>
    </cfRule>
  </conditionalFormatting>
  <conditionalFormatting sqref="AN56 AN50:AN52">
    <cfRule type="containsText" dxfId="209" priority="805" stopIfTrue="1" operator="containsText" text="Pass">
      <formula>NOT(ISERROR(SEARCH("Pass",AN50)))</formula>
    </cfRule>
    <cfRule type="containsText" dxfId="208" priority="806" stopIfTrue="1" operator="containsText" text="Fail">
      <formula>NOT(ISERROR(SEARCH("Fail",AN50)))</formula>
    </cfRule>
  </conditionalFormatting>
  <conditionalFormatting sqref="D38 F38 H38 J38 L38 N38 P38 R38 T38 V38 X38 Z38 AB38 AD38 AF38">
    <cfRule type="expression" dxfId="207" priority="3159" stopIfTrue="1">
      <formula>SEARCH("Baserun",#REF!)="False"</formula>
    </cfRule>
    <cfRule type="expression" dxfId="206" priority="3162" stopIfTrue="1">
      <formula>SEARCH("Baseline",$C38)="False"</formula>
    </cfRule>
  </conditionalFormatting>
  <conditionalFormatting sqref="AN5:AN6 AN8 AN10:AN16 AN18:AN24 AN26 AN28 AN30:AN31 AN33:AN34 AN36:AN39">
    <cfRule type="expression" dxfId="205" priority="704" stopIfTrue="1">
      <formula>"IF($AA$6=1.1*$Z$6)"</formula>
    </cfRule>
  </conditionalFormatting>
  <conditionalFormatting sqref="AN5:AN6 AN8 AN10:AN16 AN18:AN24 AN26 AN28 AN30:AN31 AN33:AN34 AN36:AN39">
    <cfRule type="containsText" dxfId="204" priority="702" stopIfTrue="1" operator="containsText" text="Pass">
      <formula>NOT(ISERROR(SEARCH("Pass",AN5)))</formula>
    </cfRule>
    <cfRule type="containsText" dxfId="203" priority="703" stopIfTrue="1" operator="containsText" text="Fail">
      <formula>NOT(ISERROR(SEARCH("Fail",AN5)))</formula>
    </cfRule>
  </conditionalFormatting>
  <conditionalFormatting sqref="AN10:AN16">
    <cfRule type="expression" dxfId="202" priority="701" stopIfTrue="1">
      <formula>"IF($AA$6=1.1*$Z$6)"</formula>
    </cfRule>
  </conditionalFormatting>
  <conditionalFormatting sqref="AN10:AN16">
    <cfRule type="containsText" dxfId="201" priority="699" stopIfTrue="1" operator="containsText" text="Pass">
      <formula>NOT(ISERROR(SEARCH("Pass",AN10)))</formula>
    </cfRule>
    <cfRule type="containsText" dxfId="200" priority="700" stopIfTrue="1" operator="containsText" text="Fail">
      <formula>NOT(ISERROR(SEARCH("Fail",AN10)))</formula>
    </cfRule>
  </conditionalFormatting>
  <conditionalFormatting sqref="AN14:AN16">
    <cfRule type="expression" dxfId="199" priority="698" stopIfTrue="1">
      <formula>"IF($AA$6=1.1*$Z$6)"</formula>
    </cfRule>
  </conditionalFormatting>
  <conditionalFormatting sqref="AN14:AN16">
    <cfRule type="containsText" dxfId="198" priority="696" stopIfTrue="1" operator="containsText" text="Pass">
      <formula>NOT(ISERROR(SEARCH("Pass",AN14)))</formula>
    </cfRule>
    <cfRule type="containsText" dxfId="197" priority="697" stopIfTrue="1" operator="containsText" text="Fail">
      <formula>NOT(ISERROR(SEARCH("Fail",AN14)))</formula>
    </cfRule>
  </conditionalFormatting>
  <conditionalFormatting sqref="AH36:AH39 AJ36:AJ39">
    <cfRule type="expression" dxfId="196" priority="675" stopIfTrue="1">
      <formula>SEARCH("Baserun",#REF!)="False"</formula>
    </cfRule>
    <cfRule type="expression" dxfId="195" priority="676" stopIfTrue="1">
      <formula>SEARCH("Baseline",$C36)="False"</formula>
    </cfRule>
  </conditionalFormatting>
  <conditionalFormatting sqref="AH8 AJ8">
    <cfRule type="expression" dxfId="194" priority="679" stopIfTrue="1">
      <formula>SEARCH("Baserun",#REF!)="False"</formula>
    </cfRule>
    <cfRule type="expression" dxfId="193" priority="680" stopIfTrue="1">
      <formula>SEARCH("Baseline",$C8)="False"</formula>
    </cfRule>
  </conditionalFormatting>
  <conditionalFormatting sqref="AH18:AH24 AJ18:AJ24">
    <cfRule type="expression" dxfId="192" priority="693" stopIfTrue="1">
      <formula>SEARCH("Baserun",#REF!)="False"</formula>
    </cfRule>
    <cfRule type="expression" dxfId="191" priority="694" stopIfTrue="1">
      <formula>SEARCH("Baseline",$C18)="False"</formula>
    </cfRule>
  </conditionalFormatting>
  <conditionalFormatting sqref="AN46:AN48">
    <cfRule type="expression" dxfId="190" priority="260" stopIfTrue="1">
      <formula>"IF($AA$6=1.1*$Z$6)"</formula>
    </cfRule>
  </conditionalFormatting>
  <conditionalFormatting sqref="AN46:AN48">
    <cfRule type="containsText" dxfId="189" priority="258" stopIfTrue="1" operator="containsText" text="Pass">
      <formula>NOT(ISERROR(SEARCH("Pass",AN46)))</formula>
    </cfRule>
    <cfRule type="containsText" dxfId="188" priority="259" stopIfTrue="1" operator="containsText" text="Fail">
      <formula>NOT(ISERROR(SEARCH("Fail",AN46)))</formula>
    </cfRule>
  </conditionalFormatting>
  <conditionalFormatting sqref="AN54">
    <cfRule type="expression" dxfId="187" priority="254" stopIfTrue="1">
      <formula>"IF($AA$6=1.1*$Z$6)"</formula>
    </cfRule>
  </conditionalFormatting>
  <conditionalFormatting sqref="AN54">
    <cfRule type="containsText" dxfId="186" priority="252" stopIfTrue="1" operator="containsText" text="Pass">
      <formula>NOT(ISERROR(SEARCH("Pass",AN54)))</formula>
    </cfRule>
    <cfRule type="containsText" dxfId="185" priority="253" stopIfTrue="1" operator="containsText" text="Fail">
      <formula>NOT(ISERROR(SEARCH("Fail",AN54)))</formula>
    </cfRule>
  </conditionalFormatting>
  <conditionalFormatting sqref="D39 F39 H39 J39 L39 N39 P39 R39 T39 V39 X39 Z39 AB39 AD39 AF39">
    <cfRule type="expression" dxfId="184" priority="5751" stopIfTrue="1">
      <formula>SEARCH("Baserun",#REF!)="False"</formula>
    </cfRule>
    <cfRule type="expression" dxfId="183" priority="5752" stopIfTrue="1">
      <formula>SEARCH("Baseline",$C39)="False"</formula>
    </cfRule>
  </conditionalFormatting>
  <conditionalFormatting sqref="AH5:AH6 AJ5:AJ6">
    <cfRule type="expression" dxfId="182" priority="5755" stopIfTrue="1">
      <formula>SEARCH("Baserun",#REF!)="False"</formula>
    </cfRule>
    <cfRule type="expression" dxfId="181" priority="5756" stopIfTrue="1">
      <formula>SEARCH("Baseline",$C5)="False"</formula>
    </cfRule>
  </conditionalFormatting>
  <conditionalFormatting sqref="AN59:AN61">
    <cfRule type="expression" dxfId="180" priority="248" stopIfTrue="1">
      <formula>"IF($AA$6=1.1*$Z$6)"</formula>
    </cfRule>
  </conditionalFormatting>
  <conditionalFormatting sqref="AN59:AN61">
    <cfRule type="containsText" dxfId="179" priority="246" stopIfTrue="1" operator="containsText" text="Pass">
      <formula>NOT(ISERROR(SEARCH("Pass",AN59)))</formula>
    </cfRule>
    <cfRule type="containsText" dxfId="178" priority="247" stopIfTrue="1" operator="containsText" text="Fail">
      <formula>NOT(ISERROR(SEARCH("Fail",AN59)))</formula>
    </cfRule>
  </conditionalFormatting>
  <conditionalFormatting sqref="AN63:AN65">
    <cfRule type="expression" dxfId="177" priority="242" stopIfTrue="1">
      <formula>"IF($AA$6=1.1*$Z$6)"</formula>
    </cfRule>
  </conditionalFormatting>
  <conditionalFormatting sqref="AN63:AN65">
    <cfRule type="containsText" dxfId="176" priority="240" stopIfTrue="1" operator="containsText" text="Pass">
      <formula>NOT(ISERROR(SEARCH("Pass",AN63)))</formula>
    </cfRule>
    <cfRule type="containsText" dxfId="175" priority="241" stopIfTrue="1" operator="containsText" text="Fail">
      <formula>NOT(ISERROR(SEARCH("Fail",AN63)))</formula>
    </cfRule>
  </conditionalFormatting>
  <conditionalFormatting sqref="AN67:AN69">
    <cfRule type="expression" dxfId="174" priority="236" stopIfTrue="1">
      <formula>"IF($AA$6=1.1*$Z$6)"</formula>
    </cfRule>
  </conditionalFormatting>
  <conditionalFormatting sqref="AN67:AN69">
    <cfRule type="containsText" dxfId="173" priority="234" stopIfTrue="1" operator="containsText" text="Pass">
      <formula>NOT(ISERROR(SEARCH("Pass",AN67)))</formula>
    </cfRule>
    <cfRule type="containsText" dxfId="172" priority="235" stopIfTrue="1" operator="containsText" text="Fail">
      <formula>NOT(ISERROR(SEARCH("Fail",AN67)))</formula>
    </cfRule>
  </conditionalFormatting>
  <conditionalFormatting sqref="AN71:AN73">
    <cfRule type="expression" dxfId="171" priority="230" stopIfTrue="1">
      <formula>"IF($AA$6=1.1*$Z$6)"</formula>
    </cfRule>
  </conditionalFormatting>
  <conditionalFormatting sqref="AN71:AN73">
    <cfRule type="containsText" dxfId="170" priority="228" stopIfTrue="1" operator="containsText" text="Pass">
      <formula>NOT(ISERROR(SEARCH("Pass",AN71)))</formula>
    </cfRule>
    <cfRule type="containsText" dxfId="169" priority="229" stopIfTrue="1" operator="containsText" text="Fail">
      <formula>NOT(ISERROR(SEARCH("Fail",AN71)))</formula>
    </cfRule>
  </conditionalFormatting>
  <conditionalFormatting sqref="AD72:AD73 AD63:AD65 AF63:AF65 AF67:AF69 AD67:AD69 AF71:AF73">
    <cfRule type="expression" dxfId="168" priority="5767" stopIfTrue="1">
      <formula>SEARCH("Baserun",$C96)="False"</formula>
    </cfRule>
    <cfRule type="expression" dxfId="167" priority="5768" stopIfTrue="1">
      <formula>SEARCH("Baseline",$C63)="False"</formula>
    </cfRule>
  </conditionalFormatting>
  <conditionalFormatting sqref="D46:D48 F46:F48 H46:H48 J46:J48 L46:L48 N46:N48 P46:P48 R46:R48 T46:T48 V46:V48 X46:X48 Z46:Z48 AB46:AB48 AD46:AD48 AF46:AF48 AF50:AF52 AD50:AD52 AB50:AB52 Z50:Z52 X50:X52 V50:V52 T50:T52 R50:R52 P50:P52 N50:N52 L50:L52 J50:J52 H50:H52 F50:F52 D50:D52 AH46:AH48 AH50:AH52 AJ46:AJ48 AJ50:AJ52">
    <cfRule type="expression" dxfId="166" priority="5775" stopIfTrue="1">
      <formula>SEARCH("Baserun",$C85)="False"</formula>
    </cfRule>
    <cfRule type="expression" dxfId="165" priority="5776" stopIfTrue="1">
      <formula>SEARCH("Baseline",$C46)="False"</formula>
    </cfRule>
  </conditionalFormatting>
  <conditionalFormatting sqref="AD54 AF54 AH54 D54 F54 H54 J54 L54 N54 P54 R54 T54 V54 X54 Z54 AB54 AB56 Z56 X56 V56 T56 R56 P56 N56 L56 J56 H56 F56 D56 AH56 AF56 AD56 AD59:AD60 AF59:AF60 D59:D61 F59:F61 H59:H61 J59:J61 L59:L61 N59:N61 P59:P61 R59:R61 T59:T61 V59:V61 X59:X61 Z59:Z61 AB59:AB61 AB63:AB65 Z63:Z65 X63:X65 V63:V65 T63:T65 R63:R65 P63:P65 N63:N65 L63:L65 J63:J65 H63:H65 F63:F65 D63:D65 D67:D69 F67:F69 H67:H69 J67:J69 L67:L69 N67:N69 P67:P69 R67:R69 T67:T69 V67:V69 X67:X69 Z67:Z69 AB67:AB69 AB71:AB73 Z71:Z73 X71:X73 V71:V73 T71:T73 R71:R73 P71:P73 N71:N73 L71:L73 J71:J73 H71:H73 F71:F73 D71:D73 AJ56 AJ54 AH59:AH61 AH63:AH65 AH67:AH69 AH71:AH73 AJ59:AJ61 AJ63:AJ65 AJ67:AJ69 AJ71:AJ73">
    <cfRule type="expression" dxfId="164" priority="5777" stopIfTrue="1">
      <formula>SEARCH("Baserun",$C90)="False"</formula>
    </cfRule>
    <cfRule type="expression" dxfId="163" priority="5778" stopIfTrue="1">
      <formula>SEARCH("Baseline",$C54)="False"</formula>
    </cfRule>
  </conditionalFormatting>
  <conditionalFormatting sqref="AH33:AH34 AJ33:AJ34">
    <cfRule type="expression" dxfId="162" priority="5795" stopIfTrue="1">
      <formula>SEARCH("Baserun",#REF!)="False"</formula>
    </cfRule>
    <cfRule type="expression" dxfId="161" priority="5796" stopIfTrue="1">
      <formula>SEARCH("Baseline",$C33)="False"</formula>
    </cfRule>
  </conditionalFormatting>
  <conditionalFormatting sqref="AH30:AH31 AJ30:AJ31">
    <cfRule type="expression" dxfId="160" priority="5801" stopIfTrue="1">
      <formula>SEARCH("Baserun",#REF!)="False"</formula>
    </cfRule>
    <cfRule type="expression" dxfId="159" priority="5802" stopIfTrue="1">
      <formula>SEARCH("Baseline",$C30)="False"</formula>
    </cfRule>
  </conditionalFormatting>
  <conditionalFormatting sqref="AN75:AN76">
    <cfRule type="expression" dxfId="158" priority="208" stopIfTrue="1">
      <formula>"IF($AA$6=1.1*$Z$6)"</formula>
    </cfRule>
  </conditionalFormatting>
  <conditionalFormatting sqref="AN75:AN76">
    <cfRule type="containsText" dxfId="157" priority="206" stopIfTrue="1" operator="containsText" text="Pass">
      <formula>NOT(ISERROR(SEARCH("Pass",AN75)))</formula>
    </cfRule>
    <cfRule type="containsText" dxfId="156" priority="207" stopIfTrue="1" operator="containsText" text="Fail">
      <formula>NOT(ISERROR(SEARCH("Fail",AN75)))</formula>
    </cfRule>
  </conditionalFormatting>
  <conditionalFormatting sqref="AD75:AD76">
    <cfRule type="expression" dxfId="155" priority="213" stopIfTrue="1">
      <formula>SEARCH("Baserun",$C113)="False"</formula>
    </cfRule>
    <cfRule type="expression" dxfId="154" priority="214" stopIfTrue="1">
      <formula>SEARCH("Baseline",$C75)="False"</formula>
    </cfRule>
  </conditionalFormatting>
  <conditionalFormatting sqref="D75:D76 F75:F76 H75:H76 J75:J76 L75:L76 N75:N76 P75:P76 R75:R76 T75:T76 V75:V76 X75:X76 Z75:Z76 AB75:AB76 AH75:AH76 AJ75:AJ76">
    <cfRule type="expression" dxfId="153" priority="215" stopIfTrue="1">
      <formula>SEARCH("Baserun",$C114)="False"</formula>
    </cfRule>
    <cfRule type="expression" dxfId="152" priority="216" stopIfTrue="1">
      <formula>SEARCH("Baseline",$C75)="False"</formula>
    </cfRule>
  </conditionalFormatting>
  <conditionalFormatting sqref="AF75:AF76">
    <cfRule type="expression" dxfId="151" priority="217" stopIfTrue="1">
      <formula>SEARCH("Baserun",$C111)="False"</formula>
    </cfRule>
    <cfRule type="expression" dxfId="150" priority="218" stopIfTrue="1">
      <formula>SEARCH("Baseline",$C75)="False"</formula>
    </cfRule>
  </conditionalFormatting>
  <conditionalFormatting sqref="AD71">
    <cfRule type="expression" dxfId="149" priority="5811" stopIfTrue="1">
      <formula>SEARCH("Baserun",$C101)="False"</formula>
    </cfRule>
    <cfRule type="expression" dxfId="148" priority="5812" stopIfTrue="1">
      <formula>SEARCH("Baseline",$C71)="False"</formula>
    </cfRule>
  </conditionalFormatting>
  <conditionalFormatting sqref="AD61 AF61">
    <cfRule type="expression" dxfId="147" priority="5815" stopIfTrue="1">
      <formula>SEARCH("Baserun",$C96)="False"</formula>
    </cfRule>
    <cfRule type="expression" dxfId="146" priority="5816" stopIfTrue="1">
      <formula>SEARCH("Baseline",$C61)="False"</formula>
    </cfRule>
  </conditionalFormatting>
  <conditionalFormatting sqref="AH7 AJ7">
    <cfRule type="expression" dxfId="145" priority="203" stopIfTrue="1">
      <formula>SEARCH("Baserun",#REF!)="False"</formula>
    </cfRule>
    <cfRule type="expression" dxfId="144" priority="204" stopIfTrue="1">
      <formula>SEARCH("Baseline",$C7)="False"</formula>
    </cfRule>
  </conditionalFormatting>
  <conditionalFormatting sqref="AH9 AJ9">
    <cfRule type="expression" dxfId="143" priority="197" stopIfTrue="1">
      <formula>SEARCH("Baserun",#REF!)="False"</formula>
    </cfRule>
    <cfRule type="expression" dxfId="142" priority="198" stopIfTrue="1">
      <formula>SEARCH("Baseline",$C9)="False"</formula>
    </cfRule>
  </conditionalFormatting>
  <conditionalFormatting sqref="AH17 AJ17">
    <cfRule type="expression" dxfId="141" priority="191" stopIfTrue="1">
      <formula>SEARCH("Baserun",#REF!)="False"</formula>
    </cfRule>
    <cfRule type="expression" dxfId="140" priority="192" stopIfTrue="1">
      <formula>SEARCH("Baseline",$C17)="False"</formula>
    </cfRule>
  </conditionalFormatting>
  <conditionalFormatting sqref="AH25 AJ25">
    <cfRule type="expression" dxfId="139" priority="185" stopIfTrue="1">
      <formula>SEARCH("Baserun",#REF!)="False"</formula>
    </cfRule>
    <cfRule type="expression" dxfId="138" priority="186" stopIfTrue="1">
      <formula>SEARCH("Baseline",$C25)="False"</formula>
    </cfRule>
  </conditionalFormatting>
  <conditionalFormatting sqref="AH27">
    <cfRule type="expression" dxfId="137" priority="179" stopIfTrue="1">
      <formula>SEARCH("Baserun",#REF!)="False"</formula>
    </cfRule>
    <cfRule type="expression" dxfId="136" priority="180" stopIfTrue="1">
      <formula>SEARCH("Baseline",$C27)="False"</formula>
    </cfRule>
  </conditionalFormatting>
  <conditionalFormatting sqref="AH29">
    <cfRule type="expression" dxfId="135" priority="173" stopIfTrue="1">
      <formula>SEARCH("Baserun",#REF!)="False"</formula>
    </cfRule>
    <cfRule type="expression" dxfId="134" priority="174" stopIfTrue="1">
      <formula>SEARCH("Baseline",$C29)="False"</formula>
    </cfRule>
  </conditionalFormatting>
  <conditionalFormatting sqref="AH32">
    <cfRule type="expression" dxfId="133" priority="167" stopIfTrue="1">
      <formula>SEARCH("Baserun",#REF!)="False"</formula>
    </cfRule>
    <cfRule type="expression" dxfId="132" priority="168" stopIfTrue="1">
      <formula>SEARCH("Baseline",$C32)="False"</formula>
    </cfRule>
  </conditionalFormatting>
  <conditionalFormatting sqref="AH35">
    <cfRule type="expression" dxfId="131" priority="161" stopIfTrue="1">
      <formula>SEARCH("Baserun",#REF!)="False"</formula>
    </cfRule>
    <cfRule type="expression" dxfId="130" priority="162" stopIfTrue="1">
      <formula>SEARCH("Baseline",$C35)="False"</formula>
    </cfRule>
  </conditionalFormatting>
  <conditionalFormatting sqref="AH40">
    <cfRule type="expression" dxfId="129" priority="155" stopIfTrue="1">
      <formula>SEARCH("Baserun",#REF!)="False"</formula>
    </cfRule>
    <cfRule type="expression" dxfId="128" priority="156" stopIfTrue="1">
      <formula>SEARCH("Baseline",$C40)="False"</formula>
    </cfRule>
  </conditionalFormatting>
  <conditionalFormatting sqref="AH45">
    <cfRule type="expression" dxfId="127" priority="149" stopIfTrue="1">
      <formula>SEARCH("Baserun",#REF!)="False"</formula>
    </cfRule>
    <cfRule type="expression" dxfId="126" priority="150" stopIfTrue="1">
      <formula>SEARCH("Baseline",$C45)="False"</formula>
    </cfRule>
  </conditionalFormatting>
  <conditionalFormatting sqref="AH49">
    <cfRule type="expression" dxfId="125" priority="143" stopIfTrue="1">
      <formula>SEARCH("Baserun",#REF!)="False"</formula>
    </cfRule>
    <cfRule type="expression" dxfId="124" priority="144" stopIfTrue="1">
      <formula>SEARCH("Baseline",$C49)="False"</formula>
    </cfRule>
  </conditionalFormatting>
  <conditionalFormatting sqref="AH53">
    <cfRule type="expression" dxfId="123" priority="137" stopIfTrue="1">
      <formula>SEARCH("Baserun",#REF!)="False"</formula>
    </cfRule>
    <cfRule type="expression" dxfId="122" priority="138" stopIfTrue="1">
      <formula>SEARCH("Baseline",$C53)="False"</formula>
    </cfRule>
  </conditionalFormatting>
  <conditionalFormatting sqref="AH55">
    <cfRule type="expression" dxfId="121" priority="131" stopIfTrue="1">
      <formula>SEARCH("Baserun",#REF!)="False"</formula>
    </cfRule>
    <cfRule type="expression" dxfId="120" priority="132" stopIfTrue="1">
      <formula>SEARCH("Baseline",$C55)="False"</formula>
    </cfRule>
  </conditionalFormatting>
  <conditionalFormatting sqref="AH58">
    <cfRule type="expression" dxfId="119" priority="125" stopIfTrue="1">
      <formula>SEARCH("Baserun",#REF!)="False"</formula>
    </cfRule>
    <cfRule type="expression" dxfId="118" priority="126" stopIfTrue="1">
      <formula>SEARCH("Baseline",$C58)="False"</formula>
    </cfRule>
  </conditionalFormatting>
  <conditionalFormatting sqref="AN62">
    <cfRule type="expression" dxfId="117" priority="118" stopIfTrue="1">
      <formula>"IF($AA$6=1.1*$Z$6)"</formula>
    </cfRule>
  </conditionalFormatting>
  <conditionalFormatting sqref="AN62">
    <cfRule type="containsText" dxfId="116" priority="116" stopIfTrue="1" operator="containsText" text="Pass">
      <formula>NOT(ISERROR(SEARCH("Pass",AN62)))</formula>
    </cfRule>
    <cfRule type="containsText" dxfId="115" priority="117" stopIfTrue="1" operator="containsText" text="Fail">
      <formula>NOT(ISERROR(SEARCH("Fail",AN62)))</formula>
    </cfRule>
  </conditionalFormatting>
  <conditionalFormatting sqref="AH62">
    <cfRule type="expression" dxfId="114" priority="119" stopIfTrue="1">
      <formula>SEARCH("Baserun",#REF!)="False"</formula>
    </cfRule>
    <cfRule type="expression" dxfId="113" priority="120" stopIfTrue="1">
      <formula>SEARCH("Baseline",$C62)="False"</formula>
    </cfRule>
  </conditionalFormatting>
  <conditionalFormatting sqref="AH66">
    <cfRule type="expression" dxfId="112" priority="113" stopIfTrue="1">
      <formula>SEARCH("Baserun",#REF!)="False"</formula>
    </cfRule>
    <cfRule type="expression" dxfId="111" priority="114" stopIfTrue="1">
      <formula>SEARCH("Baseline",$C66)="False"</formula>
    </cfRule>
  </conditionalFormatting>
  <conditionalFormatting sqref="AH70">
    <cfRule type="expression" dxfId="110" priority="107" stopIfTrue="1">
      <formula>SEARCH("Baserun",#REF!)="False"</formula>
    </cfRule>
    <cfRule type="expression" dxfId="109" priority="108" stopIfTrue="1">
      <formula>SEARCH("Baseline",$C70)="False"</formula>
    </cfRule>
  </conditionalFormatting>
  <conditionalFormatting sqref="AH74">
    <cfRule type="expression" dxfId="108" priority="101" stopIfTrue="1">
      <formula>SEARCH("Baserun",#REF!)="False"</formula>
    </cfRule>
    <cfRule type="expression" dxfId="107" priority="102" stopIfTrue="1">
      <formula>SEARCH("Baseline",$C74)="False"</formula>
    </cfRule>
  </conditionalFormatting>
  <conditionalFormatting sqref="AJ27">
    <cfRule type="expression" dxfId="106" priority="95" stopIfTrue="1">
      <formula>SEARCH("Baserun",#REF!)="False"</formula>
    </cfRule>
    <cfRule type="expression" dxfId="105" priority="96" stopIfTrue="1">
      <formula>SEARCH("Baseline",$C27)="False"</formula>
    </cfRule>
  </conditionalFormatting>
  <conditionalFormatting sqref="AJ29">
    <cfRule type="expression" dxfId="104" priority="93" stopIfTrue="1">
      <formula>SEARCH("Baserun",#REF!)="False"</formula>
    </cfRule>
    <cfRule type="expression" dxfId="103" priority="94" stopIfTrue="1">
      <formula>SEARCH("Baseline",$C29)="False"</formula>
    </cfRule>
  </conditionalFormatting>
  <conditionalFormatting sqref="AJ32">
    <cfRule type="expression" dxfId="102" priority="91" stopIfTrue="1">
      <formula>SEARCH("Baserun",#REF!)="False"</formula>
    </cfRule>
    <cfRule type="expression" dxfId="101" priority="92" stopIfTrue="1">
      <formula>SEARCH("Baseline",$C32)="False"</formula>
    </cfRule>
  </conditionalFormatting>
  <conditionalFormatting sqref="AJ35">
    <cfRule type="expression" dxfId="100" priority="89" stopIfTrue="1">
      <formula>SEARCH("Baserun",#REF!)="False"</formula>
    </cfRule>
    <cfRule type="expression" dxfId="99" priority="90" stopIfTrue="1">
      <formula>SEARCH("Baseline",$C35)="False"</formula>
    </cfRule>
  </conditionalFormatting>
  <conditionalFormatting sqref="AJ40">
    <cfRule type="expression" dxfId="98" priority="87" stopIfTrue="1">
      <formula>SEARCH("Baserun",#REF!)="False"</formula>
    </cfRule>
    <cfRule type="expression" dxfId="97" priority="88" stopIfTrue="1">
      <formula>SEARCH("Baseline",$C40)="False"</formula>
    </cfRule>
  </conditionalFormatting>
  <conditionalFormatting sqref="AJ45">
    <cfRule type="expression" dxfId="96" priority="85" stopIfTrue="1">
      <formula>SEARCH("Baserun",#REF!)="False"</formula>
    </cfRule>
    <cfRule type="expression" dxfId="95" priority="86" stopIfTrue="1">
      <formula>SEARCH("Baseline",$C45)="False"</formula>
    </cfRule>
  </conditionalFormatting>
  <conditionalFormatting sqref="AJ49">
    <cfRule type="expression" dxfId="94" priority="83" stopIfTrue="1">
      <formula>SEARCH("Baserun",#REF!)="False"</formula>
    </cfRule>
    <cfRule type="expression" dxfId="93" priority="84" stopIfTrue="1">
      <formula>SEARCH("Baseline",$C49)="False"</formula>
    </cfRule>
  </conditionalFormatting>
  <conditionalFormatting sqref="AJ53">
    <cfRule type="expression" dxfId="92" priority="81" stopIfTrue="1">
      <formula>SEARCH("Baserun",#REF!)="False"</formula>
    </cfRule>
    <cfRule type="expression" dxfId="91" priority="82" stopIfTrue="1">
      <formula>SEARCH("Baseline",$C53)="False"</formula>
    </cfRule>
  </conditionalFormatting>
  <conditionalFormatting sqref="AJ55">
    <cfRule type="expression" dxfId="90" priority="79" stopIfTrue="1">
      <formula>SEARCH("Baserun",#REF!)="False"</formula>
    </cfRule>
    <cfRule type="expression" dxfId="89" priority="80" stopIfTrue="1">
      <formula>SEARCH("Baseline",$C55)="False"</formula>
    </cfRule>
  </conditionalFormatting>
  <conditionalFormatting sqref="AJ58">
    <cfRule type="expression" dxfId="88" priority="77" stopIfTrue="1">
      <formula>SEARCH("Baserun",#REF!)="False"</formula>
    </cfRule>
    <cfRule type="expression" dxfId="87" priority="78" stopIfTrue="1">
      <formula>SEARCH("Baseline",$C58)="False"</formula>
    </cfRule>
  </conditionalFormatting>
  <conditionalFormatting sqref="AJ62">
    <cfRule type="expression" dxfId="86" priority="75" stopIfTrue="1">
      <formula>SEARCH("Baserun",#REF!)="False"</formula>
    </cfRule>
    <cfRule type="expression" dxfId="85" priority="76" stopIfTrue="1">
      <formula>SEARCH("Baseline",$C62)="False"</formula>
    </cfRule>
  </conditionalFormatting>
  <conditionalFormatting sqref="AJ66">
    <cfRule type="expression" dxfId="84" priority="73" stopIfTrue="1">
      <formula>SEARCH("Baserun",#REF!)="False"</formula>
    </cfRule>
    <cfRule type="expression" dxfId="83" priority="74" stopIfTrue="1">
      <formula>SEARCH("Baseline",$C66)="False"</formula>
    </cfRule>
  </conditionalFormatting>
  <conditionalFormatting sqref="AJ70">
    <cfRule type="expression" dxfId="82" priority="71" stopIfTrue="1">
      <formula>SEARCH("Baserun",#REF!)="False"</formula>
    </cfRule>
    <cfRule type="expression" dxfId="81" priority="72" stopIfTrue="1">
      <formula>SEARCH("Baseline",$C70)="False"</formula>
    </cfRule>
  </conditionalFormatting>
  <conditionalFormatting sqref="AJ74">
    <cfRule type="expression" dxfId="80" priority="69" stopIfTrue="1">
      <formula>SEARCH("Baserun",#REF!)="False"</formula>
    </cfRule>
    <cfRule type="expression" dxfId="79" priority="70" stopIfTrue="1">
      <formula>SEARCH("Baseline",$C74)="False"</formula>
    </cfRule>
  </conditionalFormatting>
  <conditionalFormatting sqref="AN7">
    <cfRule type="expression" dxfId="78" priority="68" stopIfTrue="1">
      <formula>"IF($AA$6=1.1*$Z$6)"</formula>
    </cfRule>
  </conditionalFormatting>
  <conditionalFormatting sqref="AN7">
    <cfRule type="containsText" dxfId="77" priority="66" stopIfTrue="1" operator="containsText" text="Pass">
      <formula>NOT(ISERROR(SEARCH("Pass",AN7)))</formula>
    </cfRule>
    <cfRule type="containsText" dxfId="76" priority="67" stopIfTrue="1" operator="containsText" text="Fail">
      <formula>NOT(ISERROR(SEARCH("Fail",AN7)))</formula>
    </cfRule>
  </conditionalFormatting>
  <conditionalFormatting sqref="AN9">
    <cfRule type="expression" dxfId="75" priority="64" stopIfTrue="1">
      <formula>"IF($AA$6=1.1*$Z$6)"</formula>
    </cfRule>
  </conditionalFormatting>
  <conditionalFormatting sqref="AN9">
    <cfRule type="containsText" dxfId="74" priority="62" stopIfTrue="1" operator="containsText" text="Pass">
      <formula>NOT(ISERROR(SEARCH("Pass",AN9)))</formula>
    </cfRule>
    <cfRule type="containsText" dxfId="73" priority="63" stopIfTrue="1" operator="containsText" text="Fail">
      <formula>NOT(ISERROR(SEARCH("Fail",AN9)))</formula>
    </cfRule>
  </conditionalFormatting>
  <conditionalFormatting sqref="AN17">
    <cfRule type="expression" dxfId="72" priority="60" stopIfTrue="1">
      <formula>"IF($AA$6=1.1*$Z$6)"</formula>
    </cfRule>
  </conditionalFormatting>
  <conditionalFormatting sqref="AN17">
    <cfRule type="containsText" dxfId="71" priority="58" stopIfTrue="1" operator="containsText" text="Pass">
      <formula>NOT(ISERROR(SEARCH("Pass",AN17)))</formula>
    </cfRule>
    <cfRule type="containsText" dxfId="70" priority="59" stopIfTrue="1" operator="containsText" text="Fail">
      <formula>NOT(ISERROR(SEARCH("Fail",AN17)))</formula>
    </cfRule>
  </conditionalFormatting>
  <conditionalFormatting sqref="AN25">
    <cfRule type="expression" dxfId="69" priority="56" stopIfTrue="1">
      <formula>"IF($AA$6=1.1*$Z$6)"</formula>
    </cfRule>
  </conditionalFormatting>
  <conditionalFormatting sqref="AN25">
    <cfRule type="containsText" dxfId="68" priority="54" stopIfTrue="1" operator="containsText" text="Pass">
      <formula>NOT(ISERROR(SEARCH("Pass",AN25)))</formula>
    </cfRule>
    <cfRule type="containsText" dxfId="67" priority="55" stopIfTrue="1" operator="containsText" text="Fail">
      <formula>NOT(ISERROR(SEARCH("Fail",AN25)))</formula>
    </cfRule>
  </conditionalFormatting>
  <conditionalFormatting sqref="AN27">
    <cfRule type="expression" dxfId="66" priority="52" stopIfTrue="1">
      <formula>"IF($AA$6=1.1*$Z$6)"</formula>
    </cfRule>
  </conditionalFormatting>
  <conditionalFormatting sqref="AN27">
    <cfRule type="containsText" dxfId="65" priority="50" stopIfTrue="1" operator="containsText" text="Pass">
      <formula>NOT(ISERROR(SEARCH("Pass",AN27)))</formula>
    </cfRule>
    <cfRule type="containsText" dxfId="64" priority="51" stopIfTrue="1" operator="containsText" text="Fail">
      <formula>NOT(ISERROR(SEARCH("Fail",AN27)))</formula>
    </cfRule>
  </conditionalFormatting>
  <conditionalFormatting sqref="AN29">
    <cfRule type="expression" dxfId="63" priority="48" stopIfTrue="1">
      <formula>"IF($AA$6=1.1*$Z$6)"</formula>
    </cfRule>
  </conditionalFormatting>
  <conditionalFormatting sqref="AN29">
    <cfRule type="containsText" dxfId="62" priority="46" stopIfTrue="1" operator="containsText" text="Pass">
      <formula>NOT(ISERROR(SEARCH("Pass",AN29)))</formula>
    </cfRule>
    <cfRule type="containsText" dxfId="61" priority="47" stopIfTrue="1" operator="containsText" text="Fail">
      <formula>NOT(ISERROR(SEARCH("Fail",AN29)))</formula>
    </cfRule>
  </conditionalFormatting>
  <conditionalFormatting sqref="AN32">
    <cfRule type="expression" dxfId="60" priority="44" stopIfTrue="1">
      <formula>"IF($AA$6=1.1*$Z$6)"</formula>
    </cfRule>
  </conditionalFormatting>
  <conditionalFormatting sqref="AN32">
    <cfRule type="containsText" dxfId="59" priority="42" stopIfTrue="1" operator="containsText" text="Pass">
      <formula>NOT(ISERROR(SEARCH("Pass",AN32)))</formula>
    </cfRule>
    <cfRule type="containsText" dxfId="58" priority="43" stopIfTrue="1" operator="containsText" text="Fail">
      <formula>NOT(ISERROR(SEARCH("Fail",AN32)))</formula>
    </cfRule>
  </conditionalFormatting>
  <conditionalFormatting sqref="AN35">
    <cfRule type="expression" dxfId="57" priority="40" stopIfTrue="1">
      <formula>"IF($AA$6=1.1*$Z$6)"</formula>
    </cfRule>
  </conditionalFormatting>
  <conditionalFormatting sqref="AN35">
    <cfRule type="containsText" dxfId="56" priority="38" stopIfTrue="1" operator="containsText" text="Pass">
      <formula>NOT(ISERROR(SEARCH("Pass",AN35)))</formula>
    </cfRule>
    <cfRule type="containsText" dxfId="55" priority="39" stopIfTrue="1" operator="containsText" text="Fail">
      <formula>NOT(ISERROR(SEARCH("Fail",AN35)))</formula>
    </cfRule>
  </conditionalFormatting>
  <conditionalFormatting sqref="AN40">
    <cfRule type="expression" dxfId="54" priority="36" stopIfTrue="1">
      <formula>"IF($AA$6=1.1*$Z$6)"</formula>
    </cfRule>
  </conditionalFormatting>
  <conditionalFormatting sqref="AN40">
    <cfRule type="containsText" dxfId="53" priority="34" stopIfTrue="1" operator="containsText" text="Pass">
      <formula>NOT(ISERROR(SEARCH("Pass",AN40)))</formula>
    </cfRule>
    <cfRule type="containsText" dxfId="52" priority="35" stopIfTrue="1" operator="containsText" text="Fail">
      <formula>NOT(ISERROR(SEARCH("Fail",AN40)))</formula>
    </cfRule>
  </conditionalFormatting>
  <conditionalFormatting sqref="AN45">
    <cfRule type="expression" dxfId="51" priority="32" stopIfTrue="1">
      <formula>"IF($AA$6=1.1*$Z$6)"</formula>
    </cfRule>
  </conditionalFormatting>
  <conditionalFormatting sqref="AN45">
    <cfRule type="containsText" dxfId="50" priority="30" stopIfTrue="1" operator="containsText" text="Pass">
      <formula>NOT(ISERROR(SEARCH("Pass",AN45)))</formula>
    </cfRule>
    <cfRule type="containsText" dxfId="49" priority="31" stopIfTrue="1" operator="containsText" text="Fail">
      <formula>NOT(ISERROR(SEARCH("Fail",AN45)))</formula>
    </cfRule>
  </conditionalFormatting>
  <conditionalFormatting sqref="AN53">
    <cfRule type="expression" dxfId="48" priority="28" stopIfTrue="1">
      <formula>"IF($AA$6=1.1*$Z$6)"</formula>
    </cfRule>
  </conditionalFormatting>
  <conditionalFormatting sqref="AN53">
    <cfRule type="containsText" dxfId="47" priority="26" stopIfTrue="1" operator="containsText" text="Pass">
      <formula>NOT(ISERROR(SEARCH("Pass",AN53)))</formula>
    </cfRule>
    <cfRule type="containsText" dxfId="46" priority="27" stopIfTrue="1" operator="containsText" text="Fail">
      <formula>NOT(ISERROR(SEARCH("Fail",AN53)))</formula>
    </cfRule>
  </conditionalFormatting>
  <conditionalFormatting sqref="AN49">
    <cfRule type="expression" dxfId="45" priority="24" stopIfTrue="1">
      <formula>"IF($AA$6=1.1*$Z$6)"</formula>
    </cfRule>
  </conditionalFormatting>
  <conditionalFormatting sqref="AN49">
    <cfRule type="containsText" dxfId="44" priority="22" stopIfTrue="1" operator="containsText" text="Pass">
      <formula>NOT(ISERROR(SEARCH("Pass",AN49)))</formula>
    </cfRule>
    <cfRule type="containsText" dxfId="43" priority="23" stopIfTrue="1" operator="containsText" text="Fail">
      <formula>NOT(ISERROR(SEARCH("Fail",AN49)))</formula>
    </cfRule>
  </conditionalFormatting>
  <conditionalFormatting sqref="AN55">
    <cfRule type="expression" dxfId="42" priority="20" stopIfTrue="1">
      <formula>"IF($AA$6=1.1*$Z$6)"</formula>
    </cfRule>
  </conditionalFormatting>
  <conditionalFormatting sqref="AN55">
    <cfRule type="containsText" dxfId="41" priority="18" stopIfTrue="1" operator="containsText" text="Pass">
      <formula>NOT(ISERROR(SEARCH("Pass",AN55)))</formula>
    </cfRule>
    <cfRule type="containsText" dxfId="40" priority="19" stopIfTrue="1" operator="containsText" text="Fail">
      <formula>NOT(ISERROR(SEARCH("Fail",AN55)))</formula>
    </cfRule>
  </conditionalFormatting>
  <conditionalFormatting sqref="AN58">
    <cfRule type="expression" dxfId="39" priority="16" stopIfTrue="1">
      <formula>"IF($AA$6=1.1*$Z$6)"</formula>
    </cfRule>
  </conditionalFormatting>
  <conditionalFormatting sqref="AN58">
    <cfRule type="containsText" dxfId="38" priority="14" stopIfTrue="1" operator="containsText" text="Pass">
      <formula>NOT(ISERROR(SEARCH("Pass",AN58)))</formula>
    </cfRule>
    <cfRule type="containsText" dxfId="37" priority="15" stopIfTrue="1" operator="containsText" text="Fail">
      <formula>NOT(ISERROR(SEARCH("Fail",AN58)))</formula>
    </cfRule>
  </conditionalFormatting>
  <conditionalFormatting sqref="AN66">
    <cfRule type="expression" dxfId="36" priority="12" stopIfTrue="1">
      <formula>"IF($AA$6=1.1*$Z$6)"</formula>
    </cfRule>
  </conditionalFormatting>
  <conditionalFormatting sqref="AN66">
    <cfRule type="containsText" dxfId="35" priority="10" stopIfTrue="1" operator="containsText" text="Pass">
      <formula>NOT(ISERROR(SEARCH("Pass",AN66)))</formula>
    </cfRule>
    <cfRule type="containsText" dxfId="34" priority="11" stopIfTrue="1" operator="containsText" text="Fail">
      <formula>NOT(ISERROR(SEARCH("Fail",AN66)))</formula>
    </cfRule>
  </conditionalFormatting>
  <conditionalFormatting sqref="AN70">
    <cfRule type="expression" dxfId="33" priority="8" stopIfTrue="1">
      <formula>"IF($AA$6=1.1*$Z$6)"</formula>
    </cfRule>
  </conditionalFormatting>
  <conditionalFormatting sqref="AN70">
    <cfRule type="containsText" dxfId="32" priority="6" stopIfTrue="1" operator="containsText" text="Pass">
      <formula>NOT(ISERROR(SEARCH("Pass",AN70)))</formula>
    </cfRule>
    <cfRule type="containsText" dxfId="31" priority="7" stopIfTrue="1" operator="containsText" text="Fail">
      <formula>NOT(ISERROR(SEARCH("Fail",AN70)))</formula>
    </cfRule>
  </conditionalFormatting>
  <conditionalFormatting sqref="AN74">
    <cfRule type="expression" dxfId="30" priority="4" stopIfTrue="1">
      <formula>"IF($AA$6=1.1*$Z$6)"</formula>
    </cfRule>
  </conditionalFormatting>
  <conditionalFormatting sqref="AN74">
    <cfRule type="containsText" dxfId="29" priority="2" stopIfTrue="1" operator="containsText" text="Pass">
      <formula>NOT(ISERROR(SEARCH("Pass",AN74)))</formula>
    </cfRule>
    <cfRule type="containsText" dxfId="28" priority="3" stopIfTrue="1" operator="containsText" text="Fail">
      <formula>NOT(ISERROR(SEARCH("Fail",AN74)))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NOT(ISERROR(SEARCH("=",AN41)))</xm:f>
            <xm:f>"="</xm:f>
            <x14:dxf>
              <fill>
                <patternFill>
                  <bgColor theme="0"/>
                </patternFill>
              </fill>
            </x14:dxf>
          </x14:cfRule>
          <xm:sqref>AN41:AN44</xm:sqref>
        </x14:conditionalFormatting>
        <x14:conditionalFormatting xmlns:xm="http://schemas.microsoft.com/office/excel/2006/main">
          <x14:cfRule type="containsText" priority="804" stopIfTrue="1" operator="containsText" id="{5C0DCE66-702E-4E20-8C17-869F62A9A05D}">
            <xm:f>NOT(ISERROR(SEARCH("=",AN50)))</xm:f>
            <xm:f>"="</xm:f>
            <x14:dxf>
              <fill>
                <patternFill>
                  <bgColor theme="0"/>
                </patternFill>
              </fill>
            </x14:dxf>
          </x14:cfRule>
          <xm:sqref>AN56 AN50:AN52</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AN5:AN6 AN8 AN10:AN16 AN18:AN24 AN26 AN28 AN30:AN31 AN33:AN34 AN36:AN39</xm:sqref>
        </x14:conditionalFormatting>
        <x14:conditionalFormatting xmlns:xm="http://schemas.microsoft.com/office/excel/2006/main">
          <x14:cfRule type="containsText" priority="257" stopIfTrue="1" operator="containsText" id="{AC1B2EDC-421E-4181-8776-B5C50F993B46}">
            <xm:f>NOT(ISERROR(SEARCH("=",AN46)))</xm:f>
            <xm:f>"="</xm:f>
            <x14:dxf>
              <fill>
                <patternFill>
                  <bgColor theme="0"/>
                </patternFill>
              </fill>
            </x14:dxf>
          </x14:cfRule>
          <xm:sqref>AN46:AN48</xm:sqref>
        </x14:conditionalFormatting>
        <x14:conditionalFormatting xmlns:xm="http://schemas.microsoft.com/office/excel/2006/main">
          <x14:cfRule type="containsText" priority="251" stopIfTrue="1" operator="containsText" id="{18EDCD13-BAD5-42C8-B2F2-2BF9C908ECDF}">
            <xm:f>NOT(ISERROR(SEARCH("=",AN54)))</xm:f>
            <xm:f>"="</xm:f>
            <x14:dxf>
              <fill>
                <patternFill>
                  <bgColor theme="0"/>
                </patternFill>
              </fill>
            </x14:dxf>
          </x14:cfRule>
          <xm:sqref>AN54</xm:sqref>
        </x14:conditionalFormatting>
        <x14:conditionalFormatting xmlns:xm="http://schemas.microsoft.com/office/excel/2006/main">
          <x14:cfRule type="containsText" priority="245" stopIfTrue="1" operator="containsText" id="{21B8C8F3-9958-4287-8C77-F072C778E29B}">
            <xm:f>NOT(ISERROR(SEARCH("=",AN59)))</xm:f>
            <xm:f>"="</xm:f>
            <x14:dxf>
              <fill>
                <patternFill>
                  <bgColor theme="0"/>
                </patternFill>
              </fill>
            </x14:dxf>
          </x14:cfRule>
          <xm:sqref>AN59:AN61</xm:sqref>
        </x14:conditionalFormatting>
        <x14:conditionalFormatting xmlns:xm="http://schemas.microsoft.com/office/excel/2006/main">
          <x14:cfRule type="containsText" priority="239" stopIfTrue="1" operator="containsText" id="{BEB597C9-1E9B-4993-8319-A83936AFE59D}">
            <xm:f>NOT(ISERROR(SEARCH("=",AN63)))</xm:f>
            <xm:f>"="</xm:f>
            <x14:dxf>
              <fill>
                <patternFill>
                  <bgColor theme="0"/>
                </patternFill>
              </fill>
            </x14:dxf>
          </x14:cfRule>
          <xm:sqref>AN63:AN65</xm:sqref>
        </x14:conditionalFormatting>
        <x14:conditionalFormatting xmlns:xm="http://schemas.microsoft.com/office/excel/2006/main">
          <x14:cfRule type="containsText" priority="233" stopIfTrue="1" operator="containsText" id="{EDB6CBE6-25B9-408B-ACCB-507893737A0B}">
            <xm:f>NOT(ISERROR(SEARCH("=",AN67)))</xm:f>
            <xm:f>"="</xm:f>
            <x14:dxf>
              <fill>
                <patternFill>
                  <bgColor theme="0"/>
                </patternFill>
              </fill>
            </x14:dxf>
          </x14:cfRule>
          <xm:sqref>AN67:AN69</xm:sqref>
        </x14:conditionalFormatting>
        <x14:conditionalFormatting xmlns:xm="http://schemas.microsoft.com/office/excel/2006/main">
          <x14:cfRule type="containsText" priority="227" stopIfTrue="1" operator="containsText" id="{1690352E-B52E-4D95-ABBB-CF5F8FBD48FB}">
            <xm:f>NOT(ISERROR(SEARCH("=",AN71)))</xm:f>
            <xm:f>"="</xm:f>
            <x14:dxf>
              <fill>
                <patternFill>
                  <bgColor theme="0"/>
                </patternFill>
              </fill>
            </x14:dxf>
          </x14:cfRule>
          <xm:sqref>AN71:AN73</xm:sqref>
        </x14:conditionalFormatting>
        <x14:conditionalFormatting xmlns:xm="http://schemas.microsoft.com/office/excel/2006/main">
          <x14:cfRule type="containsText" priority="205" stopIfTrue="1" operator="containsText" id="{E538564B-D566-4CC7-8193-2054C6F31327}">
            <xm:f>NOT(ISERROR(SEARCH("=",AN75)))</xm:f>
            <xm:f>"="</xm:f>
            <x14:dxf>
              <fill>
                <patternFill>
                  <bgColor theme="0"/>
                </patternFill>
              </fill>
            </x14:dxf>
          </x14:cfRule>
          <xm:sqref>AN75:AN76</xm:sqref>
        </x14:conditionalFormatting>
        <x14:conditionalFormatting xmlns:xm="http://schemas.microsoft.com/office/excel/2006/main">
          <x14:cfRule type="containsText" priority="115" stopIfTrue="1" operator="containsText" id="{9636FD09-4106-4950-B4BC-DA6394EF4DFF}">
            <xm:f>NOT(ISERROR(SEARCH("=",AN62)))</xm:f>
            <xm:f>"="</xm:f>
            <x14:dxf>
              <fill>
                <patternFill>
                  <bgColor theme="0"/>
                </patternFill>
              </fill>
            </x14:dxf>
          </x14:cfRule>
          <xm:sqref>AN62</xm:sqref>
        </x14:conditionalFormatting>
        <x14:conditionalFormatting xmlns:xm="http://schemas.microsoft.com/office/excel/2006/main">
          <x14:cfRule type="containsText" priority="65" stopIfTrue="1" operator="containsText" id="{5C5F1704-E0D5-4C50-9FC3-A0FD579406B6}">
            <xm:f>NOT(ISERROR(SEARCH("=",AN7)))</xm:f>
            <xm:f>"="</xm:f>
            <x14:dxf>
              <fill>
                <patternFill>
                  <bgColor theme="0"/>
                </patternFill>
              </fill>
            </x14:dxf>
          </x14:cfRule>
          <xm:sqref>AN7</xm:sqref>
        </x14:conditionalFormatting>
        <x14:conditionalFormatting xmlns:xm="http://schemas.microsoft.com/office/excel/2006/main">
          <x14:cfRule type="containsText" priority="61" stopIfTrue="1" operator="containsText" id="{643636C0-97C2-473B-AA57-79696BD7E645}">
            <xm:f>NOT(ISERROR(SEARCH("=",AN9)))</xm:f>
            <xm:f>"="</xm:f>
            <x14:dxf>
              <fill>
                <patternFill>
                  <bgColor theme="0"/>
                </patternFill>
              </fill>
            </x14:dxf>
          </x14:cfRule>
          <xm:sqref>AN9</xm:sqref>
        </x14:conditionalFormatting>
        <x14:conditionalFormatting xmlns:xm="http://schemas.microsoft.com/office/excel/2006/main">
          <x14:cfRule type="containsText" priority="57" stopIfTrue="1" operator="containsText" id="{CAE11FD9-D0B8-4F80-8189-4A0F6FE3A0F9}">
            <xm:f>NOT(ISERROR(SEARCH("=",AN17)))</xm:f>
            <xm:f>"="</xm:f>
            <x14:dxf>
              <fill>
                <patternFill>
                  <bgColor theme="0"/>
                </patternFill>
              </fill>
            </x14:dxf>
          </x14:cfRule>
          <xm:sqref>AN17</xm:sqref>
        </x14:conditionalFormatting>
        <x14:conditionalFormatting xmlns:xm="http://schemas.microsoft.com/office/excel/2006/main">
          <x14:cfRule type="containsText" priority="53" stopIfTrue="1" operator="containsText" id="{BE983DF8-213A-477F-95F1-5967DDEA35CC}">
            <xm:f>NOT(ISERROR(SEARCH("=",AN25)))</xm:f>
            <xm:f>"="</xm:f>
            <x14:dxf>
              <fill>
                <patternFill>
                  <bgColor theme="0"/>
                </patternFill>
              </fill>
            </x14:dxf>
          </x14:cfRule>
          <xm:sqref>AN25</xm:sqref>
        </x14:conditionalFormatting>
        <x14:conditionalFormatting xmlns:xm="http://schemas.microsoft.com/office/excel/2006/main">
          <x14:cfRule type="containsText" priority="49" stopIfTrue="1" operator="containsText" id="{C217DACB-8C4B-40BA-8F4A-2CE69AF0C7E3}">
            <xm:f>NOT(ISERROR(SEARCH("=",AN27)))</xm:f>
            <xm:f>"="</xm:f>
            <x14:dxf>
              <fill>
                <patternFill>
                  <bgColor theme="0"/>
                </patternFill>
              </fill>
            </x14:dxf>
          </x14:cfRule>
          <xm:sqref>AN27</xm:sqref>
        </x14:conditionalFormatting>
        <x14:conditionalFormatting xmlns:xm="http://schemas.microsoft.com/office/excel/2006/main">
          <x14:cfRule type="containsText" priority="45" stopIfTrue="1" operator="containsText" id="{007E07BE-DD85-468B-9461-FE9542C206BB}">
            <xm:f>NOT(ISERROR(SEARCH("=",AN29)))</xm:f>
            <xm:f>"="</xm:f>
            <x14:dxf>
              <fill>
                <patternFill>
                  <bgColor theme="0"/>
                </patternFill>
              </fill>
            </x14:dxf>
          </x14:cfRule>
          <xm:sqref>AN29</xm:sqref>
        </x14:conditionalFormatting>
        <x14:conditionalFormatting xmlns:xm="http://schemas.microsoft.com/office/excel/2006/main">
          <x14:cfRule type="containsText" priority="41" stopIfTrue="1" operator="containsText" id="{AE71597D-3EB6-4575-BCBA-00C4A3FEB877}">
            <xm:f>NOT(ISERROR(SEARCH("=",AN32)))</xm:f>
            <xm:f>"="</xm:f>
            <x14:dxf>
              <fill>
                <patternFill>
                  <bgColor theme="0"/>
                </patternFill>
              </fill>
            </x14:dxf>
          </x14:cfRule>
          <xm:sqref>AN32</xm:sqref>
        </x14:conditionalFormatting>
        <x14:conditionalFormatting xmlns:xm="http://schemas.microsoft.com/office/excel/2006/main">
          <x14:cfRule type="containsText" priority="37" stopIfTrue="1" operator="containsText" id="{15874458-B85F-46E9-A0BE-C65AA9CDD337}">
            <xm:f>NOT(ISERROR(SEARCH("=",AN35)))</xm:f>
            <xm:f>"="</xm:f>
            <x14:dxf>
              <fill>
                <patternFill>
                  <bgColor theme="0"/>
                </patternFill>
              </fill>
            </x14:dxf>
          </x14:cfRule>
          <xm:sqref>AN35</xm:sqref>
        </x14:conditionalFormatting>
        <x14:conditionalFormatting xmlns:xm="http://schemas.microsoft.com/office/excel/2006/main">
          <x14:cfRule type="containsText" priority="33" stopIfTrue="1" operator="containsText" id="{C5C91D58-E852-4A52-97DF-18361790C0DE}">
            <xm:f>NOT(ISERROR(SEARCH("=",AN40)))</xm:f>
            <xm:f>"="</xm:f>
            <x14:dxf>
              <fill>
                <patternFill>
                  <bgColor theme="0"/>
                </patternFill>
              </fill>
            </x14:dxf>
          </x14:cfRule>
          <xm:sqref>AN40</xm:sqref>
        </x14:conditionalFormatting>
        <x14:conditionalFormatting xmlns:xm="http://schemas.microsoft.com/office/excel/2006/main">
          <x14:cfRule type="containsText" priority="29" stopIfTrue="1" operator="containsText" id="{A57BF127-7A53-4E68-8C53-324450D01B3F}">
            <xm:f>NOT(ISERROR(SEARCH("=",AN45)))</xm:f>
            <xm:f>"="</xm:f>
            <x14:dxf>
              <fill>
                <patternFill>
                  <bgColor theme="0"/>
                </patternFill>
              </fill>
            </x14:dxf>
          </x14:cfRule>
          <xm:sqref>AN45</xm:sqref>
        </x14:conditionalFormatting>
        <x14:conditionalFormatting xmlns:xm="http://schemas.microsoft.com/office/excel/2006/main">
          <x14:cfRule type="containsText" priority="25" stopIfTrue="1" operator="containsText" id="{61FDED4A-BBE6-42F3-B422-0F57098C5091}">
            <xm:f>NOT(ISERROR(SEARCH("=",AN53)))</xm:f>
            <xm:f>"="</xm:f>
            <x14:dxf>
              <fill>
                <patternFill>
                  <bgColor theme="0"/>
                </patternFill>
              </fill>
            </x14:dxf>
          </x14:cfRule>
          <xm:sqref>AN53</xm:sqref>
        </x14:conditionalFormatting>
        <x14:conditionalFormatting xmlns:xm="http://schemas.microsoft.com/office/excel/2006/main">
          <x14:cfRule type="containsText" priority="21" stopIfTrue="1" operator="containsText" id="{1EEC6047-24C8-4DB5-9C16-B46FE15F41A4}">
            <xm:f>NOT(ISERROR(SEARCH("=",AN49)))</xm:f>
            <xm:f>"="</xm:f>
            <x14:dxf>
              <fill>
                <patternFill>
                  <bgColor theme="0"/>
                </patternFill>
              </fill>
            </x14:dxf>
          </x14:cfRule>
          <xm:sqref>AN49</xm:sqref>
        </x14:conditionalFormatting>
        <x14:conditionalFormatting xmlns:xm="http://schemas.microsoft.com/office/excel/2006/main">
          <x14:cfRule type="containsText" priority="17" stopIfTrue="1" operator="containsText" id="{CA81814D-A67F-4B56-878F-2F1AEDB763C1}">
            <xm:f>NOT(ISERROR(SEARCH("=",AN55)))</xm:f>
            <xm:f>"="</xm:f>
            <x14:dxf>
              <fill>
                <patternFill>
                  <bgColor theme="0"/>
                </patternFill>
              </fill>
            </x14:dxf>
          </x14:cfRule>
          <xm:sqref>AN55</xm:sqref>
        </x14:conditionalFormatting>
        <x14:conditionalFormatting xmlns:xm="http://schemas.microsoft.com/office/excel/2006/main">
          <x14:cfRule type="containsText" priority="13" stopIfTrue="1" operator="containsText" id="{552B43CF-4095-4B11-949C-06E3B9BC660F}">
            <xm:f>NOT(ISERROR(SEARCH("=",AN58)))</xm:f>
            <xm:f>"="</xm:f>
            <x14:dxf>
              <fill>
                <patternFill>
                  <bgColor theme="0"/>
                </patternFill>
              </fill>
            </x14:dxf>
          </x14:cfRule>
          <xm:sqref>AN58</xm:sqref>
        </x14:conditionalFormatting>
        <x14:conditionalFormatting xmlns:xm="http://schemas.microsoft.com/office/excel/2006/main">
          <x14:cfRule type="containsText" priority="9" stopIfTrue="1" operator="containsText" id="{1F8177AF-7F5D-42EB-9337-145D763B99D4}">
            <xm:f>NOT(ISERROR(SEARCH("=",AN66)))</xm:f>
            <xm:f>"="</xm:f>
            <x14:dxf>
              <fill>
                <patternFill>
                  <bgColor theme="0"/>
                </patternFill>
              </fill>
            </x14:dxf>
          </x14:cfRule>
          <xm:sqref>AN66</xm:sqref>
        </x14:conditionalFormatting>
        <x14:conditionalFormatting xmlns:xm="http://schemas.microsoft.com/office/excel/2006/main">
          <x14:cfRule type="containsText" priority="5" stopIfTrue="1" operator="containsText" id="{CD06395A-5E11-4EC8-A415-716BFA6FACD5}">
            <xm:f>NOT(ISERROR(SEARCH("=",AN70)))</xm:f>
            <xm:f>"="</xm:f>
            <x14:dxf>
              <fill>
                <patternFill>
                  <bgColor theme="0"/>
                </patternFill>
              </fill>
            </x14:dxf>
          </x14:cfRule>
          <xm:sqref>AN70</xm:sqref>
        </x14:conditionalFormatting>
        <x14:conditionalFormatting xmlns:xm="http://schemas.microsoft.com/office/excel/2006/main">
          <x14:cfRule type="containsText" priority="1" stopIfTrue="1" operator="containsText" id="{7EE2B445-1A95-4087-9240-7030AE80F3A8}">
            <xm:f>NOT(ISERROR(SEARCH("=",AN74)))</xm:f>
            <xm:f>"="</xm:f>
            <x14:dxf>
              <fill>
                <patternFill>
                  <bgColor theme="0"/>
                </patternFill>
              </fill>
            </x14:dxf>
          </x14:cfRule>
          <xm:sqref>AN74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90"/>
  <sheetViews>
    <sheetView zoomScaleNormal="100" workbookViewId="0">
      <pane xSplit="3" topLeftCell="D1" activePane="topRight" state="frozen"/>
      <selection activeCell="A121" sqref="A121"/>
      <selection pane="topRight" activeCell="C27" sqref="C27"/>
    </sheetView>
  </sheetViews>
  <sheetFormatPr defaultRowHeight="15" x14ac:dyDescent="0.25"/>
  <cols>
    <col min="1" max="1" width="9.5703125" style="39" bestFit="1" customWidth="1"/>
    <col min="2" max="2" width="21.5703125" style="39" customWidth="1"/>
    <col min="3" max="3" width="48.85546875" style="39" customWidth="1"/>
    <col min="4" max="4" width="9.140625" style="39"/>
    <col min="5" max="5" width="29" style="39" customWidth="1"/>
    <col min="6" max="11" width="9.140625" style="39"/>
    <col min="12" max="12" width="23.85546875" style="39" bestFit="1" customWidth="1"/>
    <col min="13" max="121" width="9.140625" style="39"/>
    <col min="122" max="122" width="56" style="39" bestFit="1" customWidth="1"/>
    <col min="123" max="123" width="90.85546875" style="39" bestFit="1" customWidth="1"/>
    <col min="124" max="16384" width="9.140625" style="39"/>
  </cols>
  <sheetData>
    <row r="1" spans="1:123" x14ac:dyDescent="0.25">
      <c r="A1" s="2" t="s">
        <v>102</v>
      </c>
      <c r="D1" s="39">
        <v>2</v>
      </c>
      <c r="E1" s="39">
        <v>3</v>
      </c>
      <c r="F1" s="39">
        <v>4</v>
      </c>
      <c r="G1" s="39">
        <v>5</v>
      </c>
      <c r="H1" s="39">
        <v>6</v>
      </c>
      <c r="I1" s="39">
        <v>7</v>
      </c>
      <c r="J1" s="39">
        <v>8</v>
      </c>
      <c r="K1" s="39">
        <v>9</v>
      </c>
      <c r="L1" s="39">
        <v>10</v>
      </c>
      <c r="M1" s="39">
        <v>11</v>
      </c>
      <c r="N1" s="39">
        <v>12</v>
      </c>
      <c r="O1" s="39">
        <v>13</v>
      </c>
      <c r="P1" s="39">
        <v>14</v>
      </c>
      <c r="Q1" s="39">
        <v>15</v>
      </c>
      <c r="R1" s="39">
        <v>16</v>
      </c>
      <c r="S1" s="39">
        <v>17</v>
      </c>
      <c r="T1" s="39">
        <v>18</v>
      </c>
      <c r="U1" s="39">
        <v>19</v>
      </c>
      <c r="V1" s="39">
        <v>20</v>
      </c>
      <c r="W1" s="39">
        <v>21</v>
      </c>
      <c r="X1" s="39">
        <v>22</v>
      </c>
      <c r="Y1" s="39">
        <v>23</v>
      </c>
      <c r="Z1" s="39">
        <v>24</v>
      </c>
      <c r="AA1" s="39">
        <v>25</v>
      </c>
      <c r="AB1" s="39">
        <v>26</v>
      </c>
      <c r="AC1" s="39">
        <v>27</v>
      </c>
      <c r="AD1" s="39">
        <v>28</v>
      </c>
      <c r="AE1" s="39">
        <v>29</v>
      </c>
      <c r="AF1" s="39">
        <v>30</v>
      </c>
      <c r="AG1" s="39">
        <v>31</v>
      </c>
      <c r="AH1" s="39">
        <v>32</v>
      </c>
      <c r="AI1" s="39">
        <v>33</v>
      </c>
      <c r="AJ1" s="39">
        <v>34</v>
      </c>
      <c r="AK1" s="39">
        <v>35</v>
      </c>
      <c r="AL1" s="39">
        <v>36</v>
      </c>
      <c r="AM1" s="39">
        <v>37</v>
      </c>
      <c r="AN1" s="39">
        <v>38</v>
      </c>
      <c r="AO1" s="39">
        <v>39</v>
      </c>
      <c r="AP1" s="39">
        <v>40</v>
      </c>
      <c r="AQ1" s="39">
        <v>41</v>
      </c>
      <c r="AR1" s="39">
        <v>42</v>
      </c>
      <c r="AS1" s="39">
        <v>43</v>
      </c>
      <c r="AT1" s="39">
        <v>44</v>
      </c>
      <c r="AU1" s="39">
        <v>45</v>
      </c>
      <c r="AV1" s="39">
        <v>46</v>
      </c>
      <c r="AW1" s="39">
        <v>47</v>
      </c>
      <c r="AX1" s="39">
        <v>48</v>
      </c>
      <c r="AY1" s="39">
        <v>49</v>
      </c>
      <c r="AZ1" s="39">
        <v>50</v>
      </c>
      <c r="BA1" s="39">
        <v>51</v>
      </c>
      <c r="BB1" s="39">
        <v>52</v>
      </c>
      <c r="BC1" s="39">
        <v>53</v>
      </c>
      <c r="BD1" s="39">
        <v>54</v>
      </c>
    </row>
    <row r="2" spans="1:123" x14ac:dyDescent="0.25">
      <c r="F2" s="39" t="s">
        <v>28</v>
      </c>
      <c r="J2" s="39" t="s">
        <v>29</v>
      </c>
      <c r="M2" s="39" t="s">
        <v>30</v>
      </c>
      <c r="Y2" s="39" t="s">
        <v>30</v>
      </c>
      <c r="AK2" s="39" t="s">
        <v>30</v>
      </c>
      <c r="AW2" s="39" t="s">
        <v>30</v>
      </c>
      <c r="BE2" s="39" t="s">
        <v>30</v>
      </c>
      <c r="BK2" s="39" t="s">
        <v>31</v>
      </c>
      <c r="BN2" s="39" t="s">
        <v>32</v>
      </c>
      <c r="BZ2" s="39" t="s">
        <v>32</v>
      </c>
      <c r="CL2" s="39" t="s">
        <v>32</v>
      </c>
      <c r="CX2" s="39" t="s">
        <v>32</v>
      </c>
      <c r="DF2" s="39" t="s">
        <v>32</v>
      </c>
      <c r="DL2" s="39" t="s">
        <v>33</v>
      </c>
      <c r="DM2" s="39" t="s">
        <v>34</v>
      </c>
      <c r="DQ2" s="39" t="s">
        <v>35</v>
      </c>
    </row>
    <row r="3" spans="1:123" x14ac:dyDescent="0.25">
      <c r="H3" s="39" t="s">
        <v>36</v>
      </c>
      <c r="I3" s="39" t="s">
        <v>34</v>
      </c>
      <c r="J3" s="39" t="s">
        <v>37</v>
      </c>
      <c r="M3" s="39" t="s">
        <v>38</v>
      </c>
      <c r="Y3" s="39" t="s">
        <v>39</v>
      </c>
      <c r="AK3" s="39" t="s">
        <v>157</v>
      </c>
      <c r="AW3" s="39" t="s">
        <v>40</v>
      </c>
      <c r="BE3" s="39" t="s">
        <v>41</v>
      </c>
      <c r="BH3" s="39" t="s">
        <v>42</v>
      </c>
      <c r="BK3" s="39" t="s">
        <v>37</v>
      </c>
      <c r="BN3" s="39" t="s">
        <v>38</v>
      </c>
      <c r="BZ3" s="39" t="s">
        <v>39</v>
      </c>
      <c r="CL3" s="39" t="s">
        <v>157</v>
      </c>
      <c r="CX3" s="39" t="s">
        <v>40</v>
      </c>
      <c r="DF3" s="39" t="s">
        <v>41</v>
      </c>
      <c r="DI3" s="39" t="s">
        <v>42</v>
      </c>
      <c r="DL3" s="39" t="s">
        <v>43</v>
      </c>
      <c r="DM3" s="39" t="s">
        <v>44</v>
      </c>
      <c r="DN3" s="39" t="s">
        <v>45</v>
      </c>
      <c r="DO3" s="39" t="s">
        <v>46</v>
      </c>
      <c r="DP3" s="39" t="s">
        <v>47</v>
      </c>
      <c r="DQ3" s="39" t="s">
        <v>48</v>
      </c>
    </row>
    <row r="4" spans="1:123" x14ac:dyDescent="0.25">
      <c r="A4" s="39" t="s">
        <v>76</v>
      </c>
      <c r="B4" s="39" t="s">
        <v>49</v>
      </c>
      <c r="C4" s="39" t="s">
        <v>50</v>
      </c>
      <c r="D4" s="39" t="s">
        <v>51</v>
      </c>
      <c r="E4" s="39" t="s">
        <v>52</v>
      </c>
      <c r="F4" s="39" t="s">
        <v>53</v>
      </c>
      <c r="G4" s="39" t="s">
        <v>54</v>
      </c>
      <c r="H4" s="39" t="s">
        <v>55</v>
      </c>
      <c r="I4" s="39" t="s">
        <v>56</v>
      </c>
      <c r="J4" s="39" t="s">
        <v>57</v>
      </c>
      <c r="K4" s="39" t="s">
        <v>58</v>
      </c>
      <c r="L4" s="39" t="s">
        <v>59</v>
      </c>
      <c r="M4" s="39" t="s">
        <v>60</v>
      </c>
      <c r="N4" s="39" t="s">
        <v>61</v>
      </c>
      <c r="O4" s="39" t="s">
        <v>62</v>
      </c>
      <c r="P4" s="39" t="s">
        <v>63</v>
      </c>
      <c r="Q4" s="39" t="s">
        <v>64</v>
      </c>
      <c r="R4" s="39" t="s">
        <v>158</v>
      </c>
      <c r="S4" s="39" t="s">
        <v>159</v>
      </c>
      <c r="T4" s="39" t="s">
        <v>66</v>
      </c>
      <c r="U4" s="39" t="s">
        <v>67</v>
      </c>
      <c r="V4" s="39" t="s">
        <v>68</v>
      </c>
      <c r="W4" s="39" t="s">
        <v>160</v>
      </c>
      <c r="X4" s="39" t="s">
        <v>69</v>
      </c>
      <c r="Y4" s="39" t="s">
        <v>60</v>
      </c>
      <c r="Z4" s="39" t="s">
        <v>61</v>
      </c>
      <c r="AA4" s="39" t="s">
        <v>62</v>
      </c>
      <c r="AB4" s="39" t="s">
        <v>63</v>
      </c>
      <c r="AC4" s="39" t="s">
        <v>64</v>
      </c>
      <c r="AD4" s="39" t="s">
        <v>158</v>
      </c>
      <c r="AE4" s="39" t="s">
        <v>159</v>
      </c>
      <c r="AF4" s="39" t="s">
        <v>66</v>
      </c>
      <c r="AG4" s="39" t="s">
        <v>67</v>
      </c>
      <c r="AH4" s="39" t="s">
        <v>68</v>
      </c>
      <c r="AI4" s="39" t="s">
        <v>160</v>
      </c>
      <c r="AJ4" s="39" t="s">
        <v>69</v>
      </c>
      <c r="AK4" s="39" t="s">
        <v>60</v>
      </c>
      <c r="AL4" s="39" t="s">
        <v>61</v>
      </c>
      <c r="AM4" s="39" t="s">
        <v>62</v>
      </c>
      <c r="AN4" s="39" t="s">
        <v>63</v>
      </c>
      <c r="AO4" s="39" t="s">
        <v>64</v>
      </c>
      <c r="AP4" s="39" t="s">
        <v>158</v>
      </c>
      <c r="AQ4" s="39" t="s">
        <v>159</v>
      </c>
      <c r="AR4" s="39" t="s">
        <v>66</v>
      </c>
      <c r="AS4" s="39" t="s">
        <v>67</v>
      </c>
      <c r="AT4" s="39" t="s">
        <v>68</v>
      </c>
      <c r="AU4" s="39" t="s">
        <v>160</v>
      </c>
      <c r="AV4" s="39" t="s">
        <v>69</v>
      </c>
      <c r="AW4" s="39" t="s">
        <v>60</v>
      </c>
      <c r="AX4" s="39" t="s">
        <v>61</v>
      </c>
      <c r="AY4" s="39" t="s">
        <v>62</v>
      </c>
      <c r="AZ4" s="39" t="s">
        <v>63</v>
      </c>
      <c r="BA4" s="39" t="s">
        <v>64</v>
      </c>
      <c r="BB4" s="39" t="s">
        <v>158</v>
      </c>
      <c r="BC4" s="39" t="s">
        <v>159</v>
      </c>
      <c r="BD4" s="39" t="s">
        <v>66</v>
      </c>
      <c r="BE4" s="39" t="s">
        <v>70</v>
      </c>
      <c r="BF4" s="39" t="s">
        <v>71</v>
      </c>
      <c r="BG4" s="39" t="s">
        <v>72</v>
      </c>
      <c r="BH4" s="39" t="s">
        <v>70</v>
      </c>
      <c r="BI4" s="39" t="s">
        <v>71</v>
      </c>
      <c r="BJ4" s="39" t="s">
        <v>72</v>
      </c>
      <c r="BK4" s="39" t="s">
        <v>57</v>
      </c>
      <c r="BL4" s="39" t="s">
        <v>58</v>
      </c>
      <c r="BM4" s="39" t="s">
        <v>59</v>
      </c>
      <c r="BN4" s="39" t="s">
        <v>60</v>
      </c>
      <c r="BO4" s="39" t="s">
        <v>61</v>
      </c>
      <c r="BP4" s="39" t="s">
        <v>62</v>
      </c>
      <c r="BQ4" s="39" t="s">
        <v>63</v>
      </c>
      <c r="BR4" s="39" t="s">
        <v>64</v>
      </c>
      <c r="BS4" s="39" t="s">
        <v>158</v>
      </c>
      <c r="BT4" s="39" t="s">
        <v>65</v>
      </c>
      <c r="BU4" s="39" t="s">
        <v>66</v>
      </c>
      <c r="BV4" s="39" t="s">
        <v>67</v>
      </c>
      <c r="BW4" s="39" t="s">
        <v>68</v>
      </c>
      <c r="BX4" s="39" t="s">
        <v>160</v>
      </c>
      <c r="BY4" s="39" t="s">
        <v>69</v>
      </c>
      <c r="BZ4" s="39" t="s">
        <v>60</v>
      </c>
      <c r="CA4" s="39" t="s">
        <v>61</v>
      </c>
      <c r="CB4" s="39" t="s">
        <v>62</v>
      </c>
      <c r="CC4" s="39" t="s">
        <v>63</v>
      </c>
      <c r="CD4" s="39" t="s">
        <v>64</v>
      </c>
      <c r="CE4" s="39" t="s">
        <v>158</v>
      </c>
      <c r="CF4" s="39" t="s">
        <v>159</v>
      </c>
      <c r="CG4" s="39" t="s">
        <v>66</v>
      </c>
      <c r="CH4" s="39" t="s">
        <v>67</v>
      </c>
      <c r="CI4" s="39" t="s">
        <v>68</v>
      </c>
      <c r="CJ4" s="39" t="s">
        <v>160</v>
      </c>
      <c r="CK4" s="39" t="s">
        <v>69</v>
      </c>
      <c r="CL4" s="39" t="s">
        <v>60</v>
      </c>
      <c r="CM4" s="39" t="s">
        <v>61</v>
      </c>
      <c r="CN4" s="39" t="s">
        <v>62</v>
      </c>
      <c r="CO4" s="39" t="s">
        <v>63</v>
      </c>
      <c r="CP4" s="39" t="s">
        <v>64</v>
      </c>
      <c r="CQ4" s="39" t="s">
        <v>158</v>
      </c>
      <c r="CR4" s="39" t="s">
        <v>159</v>
      </c>
      <c r="CS4" s="39" t="s">
        <v>66</v>
      </c>
      <c r="CT4" s="39" t="s">
        <v>67</v>
      </c>
      <c r="CU4" s="39" t="s">
        <v>68</v>
      </c>
      <c r="CV4" s="39" t="s">
        <v>160</v>
      </c>
      <c r="CW4" s="39" t="s">
        <v>69</v>
      </c>
      <c r="CX4" s="39" t="s">
        <v>60</v>
      </c>
      <c r="CY4" s="39" t="s">
        <v>61</v>
      </c>
      <c r="CZ4" s="39" t="s">
        <v>62</v>
      </c>
      <c r="DA4" s="39" t="s">
        <v>63</v>
      </c>
      <c r="DB4" s="39" t="s">
        <v>64</v>
      </c>
      <c r="DC4" s="39" t="s">
        <v>158</v>
      </c>
      <c r="DD4" s="39" t="s">
        <v>159</v>
      </c>
      <c r="DE4" s="39" t="s">
        <v>66</v>
      </c>
      <c r="DF4" s="39" t="s">
        <v>70</v>
      </c>
      <c r="DG4" s="39" t="s">
        <v>71</v>
      </c>
      <c r="DH4" s="39" t="s">
        <v>72</v>
      </c>
      <c r="DI4" s="39" t="s">
        <v>70</v>
      </c>
      <c r="DJ4" s="39" t="s">
        <v>71</v>
      </c>
      <c r="DK4" s="39" t="s">
        <v>72</v>
      </c>
      <c r="DL4" s="39" t="s">
        <v>73</v>
      </c>
      <c r="DM4" s="39" t="s">
        <v>73</v>
      </c>
      <c r="DN4" s="39" t="s">
        <v>73</v>
      </c>
      <c r="DO4" s="39" t="s">
        <v>73</v>
      </c>
      <c r="DP4" s="39" t="s">
        <v>73</v>
      </c>
      <c r="DQ4" s="39" t="s">
        <v>73</v>
      </c>
      <c r="DR4" s="39" t="s">
        <v>74</v>
      </c>
      <c r="DS4" s="39" t="s">
        <v>75</v>
      </c>
    </row>
    <row r="5" spans="1:123" x14ac:dyDescent="0.25">
      <c r="B5" s="39" t="s">
        <v>221</v>
      </c>
      <c r="C5" s="39" t="s">
        <v>106</v>
      </c>
      <c r="D5" s="39">
        <v>300006</v>
      </c>
      <c r="E5" s="39" t="s">
        <v>170</v>
      </c>
      <c r="F5" s="39" t="s">
        <v>162</v>
      </c>
      <c r="G5" s="40">
        <v>8.5416666666666655E-2</v>
      </c>
      <c r="H5" s="39" t="s">
        <v>163</v>
      </c>
      <c r="I5" s="39">
        <v>3.8</v>
      </c>
      <c r="J5" s="39" t="s">
        <v>164</v>
      </c>
      <c r="K5" s="39" t="s">
        <v>164</v>
      </c>
      <c r="L5" s="39" t="s">
        <v>188</v>
      </c>
      <c r="M5" s="39">
        <v>8.0792000000000002</v>
      </c>
      <c r="N5" s="39">
        <v>82401</v>
      </c>
      <c r="O5" s="39">
        <v>23256.799999999999</v>
      </c>
      <c r="P5" s="39">
        <v>0</v>
      </c>
      <c r="Q5" s="39">
        <v>1665.93</v>
      </c>
      <c r="R5" s="39">
        <v>0</v>
      </c>
      <c r="S5" s="39">
        <v>90621.6</v>
      </c>
      <c r="T5" s="39">
        <v>197953</v>
      </c>
      <c r="U5" s="39">
        <v>229701</v>
      </c>
      <c r="V5" s="39">
        <v>0</v>
      </c>
      <c r="W5" s="39">
        <v>0</v>
      </c>
      <c r="X5" s="39">
        <v>427655</v>
      </c>
      <c r="Y5" s="39">
        <v>1241.72</v>
      </c>
      <c r="Z5" s="39">
        <v>0</v>
      </c>
      <c r="AA5" s="39">
        <v>0</v>
      </c>
      <c r="AB5" s="39">
        <v>0</v>
      </c>
      <c r="AC5" s="39">
        <v>0</v>
      </c>
      <c r="AD5" s="39">
        <v>663.22199999999998</v>
      </c>
      <c r="AE5" s="39">
        <v>0</v>
      </c>
      <c r="AF5" s="39">
        <v>1904.94</v>
      </c>
      <c r="AG5" s="39">
        <v>0</v>
      </c>
      <c r="AH5" s="39">
        <v>0</v>
      </c>
      <c r="AI5" s="39">
        <v>0</v>
      </c>
      <c r="AJ5" s="39">
        <v>1904.94</v>
      </c>
      <c r="AK5" s="39">
        <v>0</v>
      </c>
      <c r="AL5" s="39">
        <v>0</v>
      </c>
      <c r="AM5" s="39">
        <v>0</v>
      </c>
      <c r="AN5" s="39">
        <v>0</v>
      </c>
      <c r="AO5" s="39">
        <v>0</v>
      </c>
      <c r="AP5" s="39">
        <v>0</v>
      </c>
      <c r="AQ5" s="39">
        <v>0</v>
      </c>
      <c r="AR5" s="39">
        <v>0</v>
      </c>
      <c r="AS5" s="39">
        <v>0</v>
      </c>
      <c r="AT5" s="39">
        <v>0</v>
      </c>
      <c r="AU5" s="39">
        <v>0</v>
      </c>
      <c r="AV5" s="39">
        <v>0</v>
      </c>
      <c r="AW5" s="39">
        <v>3.8145500000000001</v>
      </c>
      <c r="AX5" s="39">
        <v>55.869500000000002</v>
      </c>
      <c r="AY5" s="39">
        <v>11.2247</v>
      </c>
      <c r="AZ5" s="39">
        <v>0</v>
      </c>
      <c r="BA5" s="39">
        <v>0.52556400000000003</v>
      </c>
      <c r="BB5" s="39">
        <v>1.7794399999999999</v>
      </c>
      <c r="BC5" s="39">
        <v>42.061300000000003</v>
      </c>
      <c r="BD5" s="39">
        <v>115.27500000000001</v>
      </c>
      <c r="BE5" s="39">
        <v>0</v>
      </c>
      <c r="BG5" s="39">
        <v>0</v>
      </c>
      <c r="BH5" s="39">
        <v>0</v>
      </c>
      <c r="BJ5" s="39">
        <v>0</v>
      </c>
      <c r="BK5" s="39" t="s">
        <v>164</v>
      </c>
      <c r="BL5" s="39" t="s">
        <v>164</v>
      </c>
      <c r="BM5" s="39" t="s">
        <v>190</v>
      </c>
      <c r="BN5" s="39">
        <v>9.1585800000000006</v>
      </c>
      <c r="BO5" s="39">
        <v>77729.600000000006</v>
      </c>
      <c r="BP5" s="39">
        <v>37485.599999999999</v>
      </c>
      <c r="BQ5" s="39">
        <v>0</v>
      </c>
      <c r="BR5" s="39">
        <v>1338.77</v>
      </c>
      <c r="BS5" s="39">
        <v>0</v>
      </c>
      <c r="BT5" s="39">
        <v>90621.6</v>
      </c>
      <c r="BU5" s="39">
        <v>207185</v>
      </c>
      <c r="BV5" s="39">
        <v>229701</v>
      </c>
      <c r="BW5" s="39">
        <v>0</v>
      </c>
      <c r="BX5" s="39">
        <v>0</v>
      </c>
      <c r="BY5" s="39">
        <v>436886</v>
      </c>
      <c r="BZ5" s="39">
        <v>1613.36</v>
      </c>
      <c r="CA5" s="39">
        <v>0</v>
      </c>
      <c r="CB5" s="39">
        <v>0</v>
      </c>
      <c r="CC5" s="39">
        <v>0</v>
      </c>
      <c r="CD5" s="39">
        <v>0</v>
      </c>
      <c r="CE5" s="39">
        <v>678.48500000000001</v>
      </c>
      <c r="CF5" s="39">
        <v>0</v>
      </c>
      <c r="CG5" s="39">
        <v>2291.85</v>
      </c>
      <c r="CH5" s="39">
        <v>0</v>
      </c>
      <c r="CI5" s="39">
        <v>0</v>
      </c>
      <c r="CJ5" s="39">
        <v>0</v>
      </c>
      <c r="CK5" s="39">
        <v>2291.85</v>
      </c>
      <c r="CL5" s="39">
        <v>0</v>
      </c>
      <c r="CM5" s="39">
        <v>0</v>
      </c>
      <c r="CN5" s="39">
        <v>0</v>
      </c>
      <c r="CO5" s="39">
        <v>0</v>
      </c>
      <c r="CP5" s="39">
        <v>0</v>
      </c>
      <c r="CQ5" s="39">
        <v>0</v>
      </c>
      <c r="CR5" s="39">
        <v>0</v>
      </c>
      <c r="CS5" s="39">
        <v>0</v>
      </c>
      <c r="CT5" s="39">
        <v>0</v>
      </c>
      <c r="CU5" s="39">
        <v>0</v>
      </c>
      <c r="CV5" s="39">
        <v>0</v>
      </c>
      <c r="CW5" s="39">
        <v>0</v>
      </c>
      <c r="CX5" s="39">
        <v>4.9535600000000004</v>
      </c>
      <c r="CY5" s="39">
        <v>51.796199999999999</v>
      </c>
      <c r="CZ5" s="39">
        <v>18.018999999999998</v>
      </c>
      <c r="DA5" s="39">
        <v>0</v>
      </c>
      <c r="DB5" s="39">
        <v>0.42333700000000002</v>
      </c>
      <c r="DC5" s="39">
        <v>1.8204</v>
      </c>
      <c r="DD5" s="39">
        <v>42.061300000000003</v>
      </c>
      <c r="DE5" s="39">
        <v>119.074</v>
      </c>
      <c r="DF5" s="39">
        <v>0</v>
      </c>
      <c r="DH5" s="39">
        <v>0</v>
      </c>
      <c r="DI5" s="39">
        <v>0</v>
      </c>
      <c r="DK5" s="39">
        <v>0</v>
      </c>
      <c r="DL5" s="39" t="s">
        <v>201</v>
      </c>
      <c r="DM5" s="39" t="s">
        <v>202</v>
      </c>
      <c r="DN5" s="39" t="s">
        <v>168</v>
      </c>
      <c r="DO5" s="39" t="s">
        <v>203</v>
      </c>
      <c r="DP5" s="39">
        <v>8.5</v>
      </c>
      <c r="DQ5" s="39" t="s">
        <v>169</v>
      </c>
      <c r="DR5" s="39" t="s">
        <v>204</v>
      </c>
      <c r="DS5" s="39" t="s">
        <v>222</v>
      </c>
    </row>
    <row r="6" spans="1:123" x14ac:dyDescent="0.25">
      <c r="B6" s="39" t="s">
        <v>223</v>
      </c>
      <c r="C6" s="39" t="s">
        <v>78</v>
      </c>
      <c r="D6" s="39">
        <v>300006</v>
      </c>
      <c r="E6" s="39" t="s">
        <v>170</v>
      </c>
      <c r="F6" s="39" t="s">
        <v>162</v>
      </c>
      <c r="G6" s="40">
        <v>8.3333333333333329E-2</v>
      </c>
      <c r="H6" s="39" t="s">
        <v>163</v>
      </c>
      <c r="I6" s="39">
        <v>4.17</v>
      </c>
      <c r="J6" s="39" t="s">
        <v>164</v>
      </c>
      <c r="K6" s="39" t="s">
        <v>164</v>
      </c>
      <c r="L6" s="39" t="s">
        <v>205</v>
      </c>
      <c r="M6" s="39">
        <v>7.7237600000000004</v>
      </c>
      <c r="N6" s="39">
        <v>81786.899999999994</v>
      </c>
      <c r="O6" s="39">
        <v>23182.7</v>
      </c>
      <c r="P6" s="39">
        <v>0</v>
      </c>
      <c r="Q6" s="39">
        <v>1525.35</v>
      </c>
      <c r="R6" s="39">
        <v>0</v>
      </c>
      <c r="S6" s="39">
        <v>90621.7</v>
      </c>
      <c r="T6" s="39">
        <v>197124</v>
      </c>
      <c r="U6" s="39">
        <v>229701</v>
      </c>
      <c r="V6" s="39">
        <v>0</v>
      </c>
      <c r="W6" s="39">
        <v>0</v>
      </c>
      <c r="X6" s="39">
        <v>426826</v>
      </c>
      <c r="Y6" s="39">
        <v>1187.0899999999999</v>
      </c>
      <c r="Z6" s="39">
        <v>0</v>
      </c>
      <c r="AA6" s="39">
        <v>0</v>
      </c>
      <c r="AB6" s="39">
        <v>0</v>
      </c>
      <c r="AC6" s="39">
        <v>0</v>
      </c>
      <c r="AD6" s="39">
        <v>663.22</v>
      </c>
      <c r="AE6" s="39">
        <v>0</v>
      </c>
      <c r="AF6" s="39">
        <v>1850.31</v>
      </c>
      <c r="AG6" s="39">
        <v>0</v>
      </c>
      <c r="AH6" s="39">
        <v>0</v>
      </c>
      <c r="AI6" s="39">
        <v>0</v>
      </c>
      <c r="AJ6" s="39">
        <v>1850.31</v>
      </c>
      <c r="AK6" s="39">
        <v>0</v>
      </c>
      <c r="AL6" s="39">
        <v>0</v>
      </c>
      <c r="AM6" s="39">
        <v>0</v>
      </c>
      <c r="AN6" s="39">
        <v>0</v>
      </c>
      <c r="AO6" s="39">
        <v>0</v>
      </c>
      <c r="AP6" s="39">
        <v>0</v>
      </c>
      <c r="AQ6" s="39">
        <v>0</v>
      </c>
      <c r="AR6" s="39">
        <v>0</v>
      </c>
      <c r="AS6" s="39">
        <v>0</v>
      </c>
      <c r="AT6" s="39">
        <v>0</v>
      </c>
      <c r="AU6" s="39">
        <v>0</v>
      </c>
      <c r="AV6" s="39">
        <v>0</v>
      </c>
      <c r="AW6" s="39">
        <v>3.6689099999999999</v>
      </c>
      <c r="AX6" s="39">
        <v>55.643500000000003</v>
      </c>
      <c r="AY6" s="39">
        <v>11.214</v>
      </c>
      <c r="AZ6" s="39">
        <v>0</v>
      </c>
      <c r="BA6" s="39">
        <v>0.48137400000000002</v>
      </c>
      <c r="BB6" s="39">
        <v>1.7794300000000001</v>
      </c>
      <c r="BC6" s="39">
        <v>42.061300000000003</v>
      </c>
      <c r="BD6" s="39">
        <v>114.849</v>
      </c>
      <c r="BE6" s="39">
        <v>0</v>
      </c>
      <c r="BG6" s="39">
        <v>0</v>
      </c>
      <c r="BH6" s="39">
        <v>0</v>
      </c>
      <c r="BJ6" s="39">
        <v>0</v>
      </c>
      <c r="BK6" s="39" t="s">
        <v>164</v>
      </c>
      <c r="BL6" s="39" t="s">
        <v>164</v>
      </c>
      <c r="BM6" s="39" t="s">
        <v>179</v>
      </c>
      <c r="BN6" s="39">
        <v>9.1336099999999991</v>
      </c>
      <c r="BO6" s="39">
        <v>77690.2</v>
      </c>
      <c r="BP6" s="39">
        <v>37473.5</v>
      </c>
      <c r="BQ6" s="39">
        <v>0</v>
      </c>
      <c r="BR6" s="39">
        <v>1333.31</v>
      </c>
      <c r="BS6" s="39">
        <v>0</v>
      </c>
      <c r="BT6" s="39">
        <v>90621.7</v>
      </c>
      <c r="BU6" s="39">
        <v>207128</v>
      </c>
      <c r="BV6" s="39">
        <v>229701</v>
      </c>
      <c r="BW6" s="39">
        <v>0</v>
      </c>
      <c r="BX6" s="39">
        <v>0</v>
      </c>
      <c r="BY6" s="39">
        <v>436829</v>
      </c>
      <c r="BZ6" s="39">
        <v>1608.85</v>
      </c>
      <c r="CA6" s="39">
        <v>0</v>
      </c>
      <c r="CB6" s="39">
        <v>0</v>
      </c>
      <c r="CC6" s="39">
        <v>0</v>
      </c>
      <c r="CD6" s="39">
        <v>0</v>
      </c>
      <c r="CE6" s="39">
        <v>678.48400000000004</v>
      </c>
      <c r="CF6" s="39">
        <v>0</v>
      </c>
      <c r="CG6" s="39">
        <v>2287.33</v>
      </c>
      <c r="CH6" s="39">
        <v>0</v>
      </c>
      <c r="CI6" s="39">
        <v>0</v>
      </c>
      <c r="CJ6" s="39">
        <v>0</v>
      </c>
      <c r="CK6" s="39">
        <v>2287.33</v>
      </c>
      <c r="CL6" s="39">
        <v>0</v>
      </c>
      <c r="CM6" s="39">
        <v>0</v>
      </c>
      <c r="CN6" s="39">
        <v>0</v>
      </c>
      <c r="CO6" s="39">
        <v>0</v>
      </c>
      <c r="CP6" s="39">
        <v>0</v>
      </c>
      <c r="CQ6" s="39">
        <v>0</v>
      </c>
      <c r="CR6" s="39">
        <v>0</v>
      </c>
      <c r="CS6" s="39">
        <v>0</v>
      </c>
      <c r="CT6" s="39">
        <v>0</v>
      </c>
      <c r="CU6" s="39">
        <v>0</v>
      </c>
      <c r="CV6" s="39">
        <v>0</v>
      </c>
      <c r="CW6" s="39">
        <v>0</v>
      </c>
      <c r="CX6" s="39">
        <v>4.9398900000000001</v>
      </c>
      <c r="CY6" s="39">
        <v>51.763800000000003</v>
      </c>
      <c r="CZ6" s="39">
        <v>18.008700000000001</v>
      </c>
      <c r="DA6" s="39">
        <v>0</v>
      </c>
      <c r="DB6" s="39">
        <v>0.42160500000000001</v>
      </c>
      <c r="DC6" s="39">
        <v>1.8204</v>
      </c>
      <c r="DD6" s="39">
        <v>42.061300000000003</v>
      </c>
      <c r="DE6" s="39">
        <v>119.01600000000001</v>
      </c>
      <c r="DF6" s="39">
        <v>0</v>
      </c>
      <c r="DH6" s="39">
        <v>0</v>
      </c>
      <c r="DI6" s="39">
        <v>0</v>
      </c>
      <c r="DK6" s="39">
        <v>0</v>
      </c>
      <c r="DL6" s="39" t="s">
        <v>201</v>
      </c>
      <c r="DM6" s="39" t="s">
        <v>202</v>
      </c>
      <c r="DN6" s="39" t="s">
        <v>168</v>
      </c>
      <c r="DO6" s="39" t="s">
        <v>203</v>
      </c>
      <c r="DP6" s="39">
        <v>8.5</v>
      </c>
      <c r="DQ6" s="39" t="s">
        <v>169</v>
      </c>
      <c r="DR6" s="39" t="s">
        <v>204</v>
      </c>
      <c r="DS6" s="39" t="s">
        <v>222</v>
      </c>
    </row>
    <row r="7" spans="1:123" x14ac:dyDescent="0.25">
      <c r="B7" s="39" t="s">
        <v>224</v>
      </c>
      <c r="C7" s="39" t="s">
        <v>103</v>
      </c>
      <c r="D7" s="39">
        <v>300016</v>
      </c>
      <c r="E7" s="39" t="s">
        <v>161</v>
      </c>
      <c r="F7" s="39" t="s">
        <v>162</v>
      </c>
      <c r="G7" s="40">
        <v>9.2361111111111116E-2</v>
      </c>
      <c r="H7" s="39" t="s">
        <v>163</v>
      </c>
      <c r="I7" s="39">
        <v>4.79</v>
      </c>
      <c r="J7" s="39" t="s">
        <v>164</v>
      </c>
      <c r="K7" s="39" t="s">
        <v>164</v>
      </c>
      <c r="L7" s="39" t="s">
        <v>188</v>
      </c>
      <c r="M7" s="39">
        <v>38.477499999999999</v>
      </c>
      <c r="N7" s="39">
        <v>45612.2</v>
      </c>
      <c r="O7" s="39">
        <v>26929.3</v>
      </c>
      <c r="P7" s="39">
        <v>0</v>
      </c>
      <c r="Q7" s="39">
        <v>4195.53</v>
      </c>
      <c r="R7" s="39">
        <v>0</v>
      </c>
      <c r="S7" s="39">
        <v>90621.6</v>
      </c>
      <c r="T7" s="39">
        <v>167397</v>
      </c>
      <c r="U7" s="39">
        <v>229701</v>
      </c>
      <c r="V7" s="39">
        <v>0</v>
      </c>
      <c r="W7" s="39">
        <v>0</v>
      </c>
      <c r="X7" s="39">
        <v>397099</v>
      </c>
      <c r="Y7" s="39">
        <v>5913.72</v>
      </c>
      <c r="Z7" s="39">
        <v>0</v>
      </c>
      <c r="AA7" s="39">
        <v>0</v>
      </c>
      <c r="AB7" s="39">
        <v>0</v>
      </c>
      <c r="AC7" s="39">
        <v>0</v>
      </c>
      <c r="AD7" s="39">
        <v>766.10799999999995</v>
      </c>
      <c r="AE7" s="39">
        <v>0</v>
      </c>
      <c r="AF7" s="39">
        <v>6679.83</v>
      </c>
      <c r="AG7" s="39">
        <v>0</v>
      </c>
      <c r="AH7" s="39">
        <v>0</v>
      </c>
      <c r="AI7" s="39">
        <v>0</v>
      </c>
      <c r="AJ7" s="39">
        <v>6679.83</v>
      </c>
      <c r="AK7" s="39">
        <v>0</v>
      </c>
      <c r="AL7" s="39">
        <v>0</v>
      </c>
      <c r="AM7" s="39">
        <v>0</v>
      </c>
      <c r="AN7" s="39">
        <v>0</v>
      </c>
      <c r="AO7" s="39">
        <v>0</v>
      </c>
      <c r="AP7" s="39">
        <v>0</v>
      </c>
      <c r="AQ7" s="39">
        <v>0</v>
      </c>
      <c r="AR7" s="39">
        <v>0</v>
      </c>
      <c r="AS7" s="39">
        <v>0</v>
      </c>
      <c r="AT7" s="39">
        <v>0</v>
      </c>
      <c r="AU7" s="39">
        <v>0</v>
      </c>
      <c r="AV7" s="39">
        <v>0</v>
      </c>
      <c r="AW7" s="39">
        <v>17.805299999999999</v>
      </c>
      <c r="AX7" s="39">
        <v>39.802599999999998</v>
      </c>
      <c r="AY7" s="39">
        <v>13.304600000000001</v>
      </c>
      <c r="AZ7" s="39">
        <v>0</v>
      </c>
      <c r="BA7" s="39">
        <v>1.31623</v>
      </c>
      <c r="BB7" s="39">
        <v>2.0610200000000001</v>
      </c>
      <c r="BC7" s="39">
        <v>41.601100000000002</v>
      </c>
      <c r="BD7" s="39">
        <v>115.89100000000001</v>
      </c>
      <c r="BE7" s="39">
        <v>0</v>
      </c>
      <c r="BG7" s="39">
        <v>0</v>
      </c>
      <c r="BH7" s="39">
        <v>1.25</v>
      </c>
      <c r="BI7" s="39" t="s">
        <v>166</v>
      </c>
      <c r="BJ7" s="39">
        <v>0</v>
      </c>
      <c r="BK7" s="39" t="s">
        <v>164</v>
      </c>
      <c r="BL7" s="39" t="s">
        <v>164</v>
      </c>
      <c r="BM7" s="39" t="s">
        <v>189</v>
      </c>
      <c r="BN7" s="39">
        <v>39.595199999999998</v>
      </c>
      <c r="BO7" s="39">
        <v>41654.800000000003</v>
      </c>
      <c r="BP7" s="39">
        <v>39884.6</v>
      </c>
      <c r="BQ7" s="39">
        <v>0</v>
      </c>
      <c r="BR7" s="39">
        <v>2805.6</v>
      </c>
      <c r="BS7" s="39">
        <v>0</v>
      </c>
      <c r="BT7" s="39">
        <v>90621.6</v>
      </c>
      <c r="BU7" s="39">
        <v>175006</v>
      </c>
      <c r="BV7" s="39">
        <v>229701</v>
      </c>
      <c r="BW7" s="39">
        <v>0</v>
      </c>
      <c r="BX7" s="39">
        <v>0</v>
      </c>
      <c r="BY7" s="39">
        <v>404708</v>
      </c>
      <c r="BZ7" s="39">
        <v>6488.65</v>
      </c>
      <c r="CA7" s="39">
        <v>0</v>
      </c>
      <c r="CB7" s="39">
        <v>0</v>
      </c>
      <c r="CC7" s="39">
        <v>0</v>
      </c>
      <c r="CD7" s="39">
        <v>0</v>
      </c>
      <c r="CE7" s="39">
        <v>784.00900000000001</v>
      </c>
      <c r="CF7" s="39">
        <v>0</v>
      </c>
      <c r="CG7" s="39">
        <v>7272.66</v>
      </c>
      <c r="CH7" s="39">
        <v>0</v>
      </c>
      <c r="CI7" s="39">
        <v>0</v>
      </c>
      <c r="CJ7" s="39">
        <v>0</v>
      </c>
      <c r="CK7" s="39">
        <v>7272.66</v>
      </c>
      <c r="CL7" s="39">
        <v>0</v>
      </c>
      <c r="CM7" s="39">
        <v>0</v>
      </c>
      <c r="CN7" s="39">
        <v>0</v>
      </c>
      <c r="CO7" s="39">
        <v>0</v>
      </c>
      <c r="CP7" s="39">
        <v>0</v>
      </c>
      <c r="CQ7" s="39">
        <v>0</v>
      </c>
      <c r="CR7" s="39">
        <v>0</v>
      </c>
      <c r="CS7" s="39">
        <v>0</v>
      </c>
      <c r="CT7" s="39">
        <v>0</v>
      </c>
      <c r="CU7" s="39">
        <v>0</v>
      </c>
      <c r="CV7" s="39">
        <v>0</v>
      </c>
      <c r="CW7" s="39">
        <v>0</v>
      </c>
      <c r="CX7" s="39">
        <v>19.510300000000001</v>
      </c>
      <c r="CY7" s="39">
        <v>36.969200000000001</v>
      </c>
      <c r="CZ7" s="39">
        <v>19.605399999999999</v>
      </c>
      <c r="DA7" s="39">
        <v>0</v>
      </c>
      <c r="DB7" s="39">
        <v>0.87979799999999997</v>
      </c>
      <c r="DC7" s="39">
        <v>2.1092</v>
      </c>
      <c r="DD7" s="39">
        <v>41.601100000000002</v>
      </c>
      <c r="DE7" s="39">
        <v>120.675</v>
      </c>
      <c r="DF7" s="39">
        <v>0</v>
      </c>
      <c r="DH7" s="39">
        <v>0</v>
      </c>
      <c r="DI7" s="39">
        <v>8.5</v>
      </c>
      <c r="DJ7" s="39" t="s">
        <v>167</v>
      </c>
      <c r="DK7" s="39">
        <v>0</v>
      </c>
      <c r="DL7" s="39" t="s">
        <v>201</v>
      </c>
      <c r="DM7" s="39" t="s">
        <v>202</v>
      </c>
      <c r="DN7" s="39" t="s">
        <v>168</v>
      </c>
      <c r="DO7" s="39" t="s">
        <v>203</v>
      </c>
      <c r="DP7" s="39">
        <v>8.5</v>
      </c>
      <c r="DQ7" s="39" t="s">
        <v>169</v>
      </c>
      <c r="DR7" s="39" t="s">
        <v>204</v>
      </c>
      <c r="DS7" s="39" t="s">
        <v>222</v>
      </c>
    </row>
    <row r="8" spans="1:123" x14ac:dyDescent="0.25">
      <c r="B8" s="39" t="s">
        <v>225</v>
      </c>
      <c r="C8" s="39" t="s">
        <v>77</v>
      </c>
      <c r="D8" s="39">
        <v>300016</v>
      </c>
      <c r="E8" s="39" t="s">
        <v>161</v>
      </c>
      <c r="F8" s="39" t="s">
        <v>162</v>
      </c>
      <c r="G8" s="40">
        <v>9.5138888888888884E-2</v>
      </c>
      <c r="H8" s="39" t="s">
        <v>163</v>
      </c>
      <c r="I8" s="39">
        <v>5.22</v>
      </c>
      <c r="J8" s="39" t="s">
        <v>164</v>
      </c>
      <c r="K8" s="39" t="s">
        <v>164</v>
      </c>
      <c r="L8" s="39" t="s">
        <v>205</v>
      </c>
      <c r="M8" s="39">
        <v>38.397100000000002</v>
      </c>
      <c r="N8" s="39">
        <v>44874.9</v>
      </c>
      <c r="O8" s="39">
        <v>25970.799999999999</v>
      </c>
      <c r="P8" s="39">
        <v>0</v>
      </c>
      <c r="Q8" s="39">
        <v>3613.49</v>
      </c>
      <c r="R8" s="39">
        <v>0</v>
      </c>
      <c r="S8" s="39">
        <v>90621.7</v>
      </c>
      <c r="T8" s="39">
        <v>165119</v>
      </c>
      <c r="U8" s="39">
        <v>229701</v>
      </c>
      <c r="V8" s="39">
        <v>0</v>
      </c>
      <c r="W8" s="39">
        <v>0</v>
      </c>
      <c r="X8" s="39">
        <v>394821</v>
      </c>
      <c r="Y8" s="39">
        <v>5901.36</v>
      </c>
      <c r="Z8" s="39">
        <v>0</v>
      </c>
      <c r="AA8" s="39">
        <v>0</v>
      </c>
      <c r="AB8" s="39">
        <v>0</v>
      </c>
      <c r="AC8" s="39">
        <v>0</v>
      </c>
      <c r="AD8" s="39">
        <v>766.10699999999997</v>
      </c>
      <c r="AE8" s="39">
        <v>0</v>
      </c>
      <c r="AF8" s="39">
        <v>6667.47</v>
      </c>
      <c r="AG8" s="39">
        <v>0</v>
      </c>
      <c r="AH8" s="39">
        <v>0</v>
      </c>
      <c r="AI8" s="39">
        <v>0</v>
      </c>
      <c r="AJ8" s="39">
        <v>6667.47</v>
      </c>
      <c r="AK8" s="39">
        <v>0</v>
      </c>
      <c r="AL8" s="39">
        <v>0</v>
      </c>
      <c r="AM8" s="39">
        <v>0</v>
      </c>
      <c r="AN8" s="39">
        <v>0</v>
      </c>
      <c r="AO8" s="39">
        <v>0</v>
      </c>
      <c r="AP8" s="39">
        <v>0</v>
      </c>
      <c r="AQ8" s="39">
        <v>0</v>
      </c>
      <c r="AR8" s="39">
        <v>0</v>
      </c>
      <c r="AS8" s="39">
        <v>0</v>
      </c>
      <c r="AT8" s="39">
        <v>0</v>
      </c>
      <c r="AU8" s="39">
        <v>0</v>
      </c>
      <c r="AV8" s="39">
        <v>0</v>
      </c>
      <c r="AW8" s="39">
        <v>17.808900000000001</v>
      </c>
      <c r="AX8" s="39">
        <v>39.7408</v>
      </c>
      <c r="AY8" s="39">
        <v>13.023999999999999</v>
      </c>
      <c r="AZ8" s="39">
        <v>0</v>
      </c>
      <c r="BA8" s="39">
        <v>1.1336599999999999</v>
      </c>
      <c r="BB8" s="39">
        <v>2.0610200000000001</v>
      </c>
      <c r="BC8" s="39">
        <v>41.601199999999999</v>
      </c>
      <c r="BD8" s="39">
        <v>115.37</v>
      </c>
      <c r="BE8" s="39">
        <v>7.5</v>
      </c>
      <c r="BF8" s="39" t="s">
        <v>184</v>
      </c>
      <c r="BG8" s="39">
        <v>0</v>
      </c>
      <c r="BH8" s="39">
        <v>1.25</v>
      </c>
      <c r="BI8" s="39" t="s">
        <v>166</v>
      </c>
      <c r="BJ8" s="39">
        <v>0</v>
      </c>
      <c r="BK8" s="39" t="s">
        <v>164</v>
      </c>
      <c r="BL8" s="39" t="s">
        <v>164</v>
      </c>
      <c r="BM8" s="39" t="s">
        <v>206</v>
      </c>
      <c r="BN8" s="39">
        <v>39.479199999999999</v>
      </c>
      <c r="BO8" s="39">
        <v>41621.599999999999</v>
      </c>
      <c r="BP8" s="39">
        <v>39862.9</v>
      </c>
      <c r="BQ8" s="39">
        <v>0</v>
      </c>
      <c r="BR8" s="39">
        <v>2797.46</v>
      </c>
      <c r="BS8" s="39">
        <v>0</v>
      </c>
      <c r="BT8" s="39">
        <v>90621.7</v>
      </c>
      <c r="BU8" s="39">
        <v>174943</v>
      </c>
      <c r="BV8" s="39">
        <v>229701</v>
      </c>
      <c r="BW8" s="39">
        <v>0</v>
      </c>
      <c r="BX8" s="39">
        <v>0</v>
      </c>
      <c r="BY8" s="39">
        <v>404645</v>
      </c>
      <c r="BZ8" s="39">
        <v>6470.45</v>
      </c>
      <c r="CA8" s="39">
        <v>0</v>
      </c>
      <c r="CB8" s="39">
        <v>0</v>
      </c>
      <c r="CC8" s="39">
        <v>0</v>
      </c>
      <c r="CD8" s="39">
        <v>0</v>
      </c>
      <c r="CE8" s="39">
        <v>784.00800000000004</v>
      </c>
      <c r="CF8" s="39">
        <v>0</v>
      </c>
      <c r="CG8" s="39">
        <v>7254.46</v>
      </c>
      <c r="CH8" s="39">
        <v>0</v>
      </c>
      <c r="CI8" s="39">
        <v>0</v>
      </c>
      <c r="CJ8" s="39">
        <v>0</v>
      </c>
      <c r="CK8" s="39">
        <v>7254.46</v>
      </c>
      <c r="CL8" s="39">
        <v>0</v>
      </c>
      <c r="CM8" s="39">
        <v>0</v>
      </c>
      <c r="CN8" s="39">
        <v>0</v>
      </c>
      <c r="CO8" s="39">
        <v>0</v>
      </c>
      <c r="CP8" s="39">
        <v>0</v>
      </c>
      <c r="CQ8" s="39">
        <v>0</v>
      </c>
      <c r="CR8" s="39">
        <v>0</v>
      </c>
      <c r="CS8" s="39">
        <v>0</v>
      </c>
      <c r="CT8" s="39">
        <v>0</v>
      </c>
      <c r="CU8" s="39">
        <v>0</v>
      </c>
      <c r="CV8" s="39">
        <v>0</v>
      </c>
      <c r="CW8" s="39">
        <v>0</v>
      </c>
      <c r="CX8" s="39">
        <v>19.456099999999999</v>
      </c>
      <c r="CY8" s="39">
        <v>36.939</v>
      </c>
      <c r="CZ8" s="39">
        <v>19.5915</v>
      </c>
      <c r="DA8" s="39">
        <v>0</v>
      </c>
      <c r="DB8" s="39">
        <v>0.87731599999999998</v>
      </c>
      <c r="DC8" s="39">
        <v>2.1092</v>
      </c>
      <c r="DD8" s="39">
        <v>41.601199999999999</v>
      </c>
      <c r="DE8" s="39">
        <v>120.574</v>
      </c>
      <c r="DF8" s="39">
        <v>0</v>
      </c>
      <c r="DH8" s="39">
        <v>0</v>
      </c>
      <c r="DI8" s="39">
        <v>8.25</v>
      </c>
      <c r="DJ8" s="39" t="s">
        <v>167</v>
      </c>
      <c r="DK8" s="39">
        <v>0</v>
      </c>
      <c r="DL8" s="39" t="s">
        <v>201</v>
      </c>
      <c r="DM8" s="39" t="s">
        <v>202</v>
      </c>
      <c r="DN8" s="39" t="s">
        <v>168</v>
      </c>
      <c r="DO8" s="39" t="s">
        <v>203</v>
      </c>
      <c r="DP8" s="39">
        <v>8.5</v>
      </c>
      <c r="DQ8" s="39" t="s">
        <v>169</v>
      </c>
      <c r="DR8" s="39" t="s">
        <v>204</v>
      </c>
      <c r="DS8" s="39" t="s">
        <v>222</v>
      </c>
    </row>
    <row r="9" spans="1:123" x14ac:dyDescent="0.25">
      <c r="B9" s="39" t="s">
        <v>226</v>
      </c>
      <c r="C9" s="39" t="s">
        <v>104</v>
      </c>
      <c r="D9" s="39">
        <v>303216</v>
      </c>
      <c r="E9" s="39" t="s">
        <v>161</v>
      </c>
      <c r="F9" s="39" t="s">
        <v>162</v>
      </c>
      <c r="G9" s="40">
        <v>9.5138888888888884E-2</v>
      </c>
      <c r="H9" s="39" t="s">
        <v>163</v>
      </c>
      <c r="I9" s="39">
        <v>13.79</v>
      </c>
      <c r="J9" s="39" t="s">
        <v>164</v>
      </c>
      <c r="K9" s="39" t="s">
        <v>164</v>
      </c>
      <c r="L9" s="39" t="s">
        <v>188</v>
      </c>
      <c r="M9" s="39">
        <v>40.152299999999997</v>
      </c>
      <c r="N9" s="39">
        <v>44521.3</v>
      </c>
      <c r="O9" s="39">
        <v>26197.1</v>
      </c>
      <c r="P9" s="39">
        <v>0</v>
      </c>
      <c r="Q9" s="39">
        <v>4324.43</v>
      </c>
      <c r="R9" s="39">
        <v>0</v>
      </c>
      <c r="S9" s="39">
        <v>72497.3</v>
      </c>
      <c r="T9" s="39">
        <v>147580</v>
      </c>
      <c r="U9" s="39">
        <v>229701</v>
      </c>
      <c r="V9" s="39">
        <v>0</v>
      </c>
      <c r="W9" s="39">
        <v>0</v>
      </c>
      <c r="X9" s="39">
        <v>377282</v>
      </c>
      <c r="Y9" s="39">
        <v>6171.13</v>
      </c>
      <c r="Z9" s="39">
        <v>0</v>
      </c>
      <c r="AA9" s="39">
        <v>0</v>
      </c>
      <c r="AB9" s="39">
        <v>0</v>
      </c>
      <c r="AC9" s="39">
        <v>0</v>
      </c>
      <c r="AD9" s="39">
        <v>766.10799999999995</v>
      </c>
      <c r="AE9" s="39">
        <v>0</v>
      </c>
      <c r="AF9" s="39">
        <v>6937.24</v>
      </c>
      <c r="AG9" s="39">
        <v>0</v>
      </c>
      <c r="AH9" s="39">
        <v>0</v>
      </c>
      <c r="AI9" s="39">
        <v>0</v>
      </c>
      <c r="AJ9" s="39">
        <v>6937.24</v>
      </c>
      <c r="AK9" s="39">
        <v>0</v>
      </c>
      <c r="AL9" s="39">
        <v>0</v>
      </c>
      <c r="AM9" s="39">
        <v>0</v>
      </c>
      <c r="AN9" s="39">
        <v>0</v>
      </c>
      <c r="AO9" s="39">
        <v>0</v>
      </c>
      <c r="AP9" s="39">
        <v>0</v>
      </c>
      <c r="AQ9" s="39">
        <v>0</v>
      </c>
      <c r="AR9" s="39">
        <v>0</v>
      </c>
      <c r="AS9" s="39">
        <v>0</v>
      </c>
      <c r="AT9" s="39">
        <v>0</v>
      </c>
      <c r="AU9" s="39">
        <v>0</v>
      </c>
      <c r="AV9" s="39">
        <v>0</v>
      </c>
      <c r="AW9" s="39">
        <v>18.561199999999999</v>
      </c>
      <c r="AX9" s="39">
        <v>38.795200000000001</v>
      </c>
      <c r="AY9" s="39">
        <v>12.8269</v>
      </c>
      <c r="AZ9" s="39">
        <v>0</v>
      </c>
      <c r="BA9" s="39">
        <v>1.3567199999999999</v>
      </c>
      <c r="BB9" s="39">
        <v>2.0610200000000001</v>
      </c>
      <c r="BC9" s="39">
        <v>33.280900000000003</v>
      </c>
      <c r="BD9" s="39">
        <v>106.88200000000001</v>
      </c>
      <c r="BE9" s="39">
        <v>0</v>
      </c>
      <c r="BG9" s="39">
        <v>0</v>
      </c>
      <c r="BH9" s="39">
        <v>1.25</v>
      </c>
      <c r="BI9" s="39" t="s">
        <v>166</v>
      </c>
      <c r="BJ9" s="39">
        <v>0</v>
      </c>
      <c r="BK9" s="39" t="s">
        <v>164</v>
      </c>
      <c r="BL9" s="39" t="s">
        <v>164</v>
      </c>
      <c r="BM9" s="39" t="s">
        <v>189</v>
      </c>
      <c r="BN9" s="39">
        <v>39.595199999999998</v>
      </c>
      <c r="BO9" s="39">
        <v>41654.800000000003</v>
      </c>
      <c r="BP9" s="39">
        <v>39884.6</v>
      </c>
      <c r="BQ9" s="39">
        <v>0</v>
      </c>
      <c r="BR9" s="39">
        <v>2805.6</v>
      </c>
      <c r="BS9" s="39">
        <v>0</v>
      </c>
      <c r="BT9" s="39">
        <v>90621.6</v>
      </c>
      <c r="BU9" s="39">
        <v>175006</v>
      </c>
      <c r="BV9" s="39">
        <v>229701</v>
      </c>
      <c r="BW9" s="39">
        <v>0</v>
      </c>
      <c r="BX9" s="39">
        <v>0</v>
      </c>
      <c r="BY9" s="39">
        <v>404708</v>
      </c>
      <c r="BZ9" s="39">
        <v>6488.65</v>
      </c>
      <c r="CA9" s="39">
        <v>0</v>
      </c>
      <c r="CB9" s="39">
        <v>0</v>
      </c>
      <c r="CC9" s="39">
        <v>0</v>
      </c>
      <c r="CD9" s="39">
        <v>0</v>
      </c>
      <c r="CE9" s="39">
        <v>784.00900000000001</v>
      </c>
      <c r="CF9" s="39">
        <v>0</v>
      </c>
      <c r="CG9" s="39">
        <v>7272.66</v>
      </c>
      <c r="CH9" s="39">
        <v>0</v>
      </c>
      <c r="CI9" s="39">
        <v>0</v>
      </c>
      <c r="CJ9" s="39">
        <v>0</v>
      </c>
      <c r="CK9" s="39">
        <v>7272.66</v>
      </c>
      <c r="CL9" s="39">
        <v>0</v>
      </c>
      <c r="CM9" s="39">
        <v>0</v>
      </c>
      <c r="CN9" s="39">
        <v>0</v>
      </c>
      <c r="CO9" s="39">
        <v>0</v>
      </c>
      <c r="CP9" s="39">
        <v>0</v>
      </c>
      <c r="CQ9" s="39">
        <v>0</v>
      </c>
      <c r="CR9" s="39">
        <v>0</v>
      </c>
      <c r="CS9" s="39">
        <v>0</v>
      </c>
      <c r="CT9" s="39">
        <v>0</v>
      </c>
      <c r="CU9" s="39">
        <v>0</v>
      </c>
      <c r="CV9" s="39">
        <v>0</v>
      </c>
      <c r="CW9" s="39">
        <v>0</v>
      </c>
      <c r="CX9" s="39">
        <v>19.510300000000001</v>
      </c>
      <c r="CY9" s="39">
        <v>36.969200000000001</v>
      </c>
      <c r="CZ9" s="39">
        <v>19.605399999999999</v>
      </c>
      <c r="DA9" s="39">
        <v>0</v>
      </c>
      <c r="DB9" s="39">
        <v>0.87979799999999997</v>
      </c>
      <c r="DC9" s="39">
        <v>2.1092</v>
      </c>
      <c r="DD9" s="39">
        <v>41.601100000000002</v>
      </c>
      <c r="DE9" s="39">
        <v>120.675</v>
      </c>
      <c r="DF9" s="39">
        <v>0</v>
      </c>
      <c r="DH9" s="39">
        <v>0</v>
      </c>
      <c r="DI9" s="39">
        <v>8.5</v>
      </c>
      <c r="DJ9" s="39" t="s">
        <v>167</v>
      </c>
      <c r="DK9" s="39">
        <v>0</v>
      </c>
      <c r="DL9" s="39" t="s">
        <v>201</v>
      </c>
      <c r="DM9" s="39" t="s">
        <v>202</v>
      </c>
      <c r="DN9" s="39" t="s">
        <v>168</v>
      </c>
      <c r="DO9" s="39" t="s">
        <v>203</v>
      </c>
      <c r="DP9" s="39">
        <v>8.5</v>
      </c>
      <c r="DQ9" s="39" t="s">
        <v>169</v>
      </c>
      <c r="DR9" s="39" t="s">
        <v>204</v>
      </c>
      <c r="DS9" s="39" t="s">
        <v>222</v>
      </c>
    </row>
    <row r="10" spans="1:123" x14ac:dyDescent="0.25">
      <c r="B10" s="39" t="s">
        <v>227</v>
      </c>
      <c r="C10" s="39" t="s">
        <v>105</v>
      </c>
      <c r="D10" s="39">
        <v>303316</v>
      </c>
      <c r="E10" s="39" t="s">
        <v>161</v>
      </c>
      <c r="F10" s="39" t="s">
        <v>162</v>
      </c>
      <c r="G10" s="40">
        <v>9.375E-2</v>
      </c>
      <c r="H10" s="39" t="s">
        <v>174</v>
      </c>
      <c r="I10" s="39">
        <v>-4.3099999999999996</v>
      </c>
      <c r="J10" s="39" t="s">
        <v>164</v>
      </c>
      <c r="K10" s="39" t="s">
        <v>164</v>
      </c>
      <c r="L10" s="39" t="s">
        <v>188</v>
      </c>
      <c r="M10" s="39">
        <v>36.899799999999999</v>
      </c>
      <c r="N10" s="39">
        <v>46726</v>
      </c>
      <c r="O10" s="39">
        <v>27723.7</v>
      </c>
      <c r="P10" s="39">
        <v>0</v>
      </c>
      <c r="Q10" s="39">
        <v>4069.64</v>
      </c>
      <c r="R10" s="39">
        <v>0</v>
      </c>
      <c r="S10" s="39">
        <v>108746</v>
      </c>
      <c r="T10" s="39">
        <v>187302</v>
      </c>
      <c r="U10" s="39">
        <v>229701</v>
      </c>
      <c r="V10" s="39">
        <v>0</v>
      </c>
      <c r="W10" s="39">
        <v>0</v>
      </c>
      <c r="X10" s="39">
        <v>417004</v>
      </c>
      <c r="Y10" s="39">
        <v>5671.23</v>
      </c>
      <c r="Z10" s="39">
        <v>0</v>
      </c>
      <c r="AA10" s="39">
        <v>0</v>
      </c>
      <c r="AB10" s="39">
        <v>0</v>
      </c>
      <c r="AC10" s="39">
        <v>0</v>
      </c>
      <c r="AD10" s="39">
        <v>766.10799999999995</v>
      </c>
      <c r="AE10" s="39">
        <v>0</v>
      </c>
      <c r="AF10" s="39">
        <v>6437.34</v>
      </c>
      <c r="AG10" s="39">
        <v>0</v>
      </c>
      <c r="AH10" s="39">
        <v>0</v>
      </c>
      <c r="AI10" s="39">
        <v>0</v>
      </c>
      <c r="AJ10" s="39">
        <v>6437.34</v>
      </c>
      <c r="AK10" s="39">
        <v>0</v>
      </c>
      <c r="AL10" s="39">
        <v>0</v>
      </c>
      <c r="AM10" s="39">
        <v>0</v>
      </c>
      <c r="AN10" s="39">
        <v>0</v>
      </c>
      <c r="AO10" s="39">
        <v>0</v>
      </c>
      <c r="AP10" s="39">
        <v>0</v>
      </c>
      <c r="AQ10" s="39">
        <v>0</v>
      </c>
      <c r="AR10" s="39">
        <v>0</v>
      </c>
      <c r="AS10" s="39">
        <v>0</v>
      </c>
      <c r="AT10" s="39">
        <v>0</v>
      </c>
      <c r="AU10" s="39">
        <v>0</v>
      </c>
      <c r="AV10" s="39">
        <v>0</v>
      </c>
      <c r="AW10" s="39">
        <v>17.090299999999999</v>
      </c>
      <c r="AX10" s="39">
        <v>40.8292</v>
      </c>
      <c r="AY10" s="39">
        <v>13.8064</v>
      </c>
      <c r="AZ10" s="39">
        <v>0</v>
      </c>
      <c r="BA10" s="39">
        <v>1.2768999999999999</v>
      </c>
      <c r="BB10" s="39">
        <v>2.0610200000000001</v>
      </c>
      <c r="BC10" s="39">
        <v>49.921399999999998</v>
      </c>
      <c r="BD10" s="39">
        <v>124.985</v>
      </c>
      <c r="BE10" s="39">
        <v>0</v>
      </c>
      <c r="BG10" s="39">
        <v>0</v>
      </c>
      <c r="BH10" s="39">
        <v>1.25</v>
      </c>
      <c r="BI10" s="39" t="s">
        <v>166</v>
      </c>
      <c r="BJ10" s="39">
        <v>0</v>
      </c>
      <c r="BK10" s="39" t="s">
        <v>164</v>
      </c>
      <c r="BL10" s="39" t="s">
        <v>164</v>
      </c>
      <c r="BM10" s="39" t="s">
        <v>189</v>
      </c>
      <c r="BN10" s="39">
        <v>39.595199999999998</v>
      </c>
      <c r="BO10" s="39">
        <v>41654.800000000003</v>
      </c>
      <c r="BP10" s="39">
        <v>39884.6</v>
      </c>
      <c r="BQ10" s="39">
        <v>0</v>
      </c>
      <c r="BR10" s="39">
        <v>2805.6</v>
      </c>
      <c r="BS10" s="39">
        <v>0</v>
      </c>
      <c r="BT10" s="39">
        <v>90621.6</v>
      </c>
      <c r="BU10" s="39">
        <v>175006</v>
      </c>
      <c r="BV10" s="39">
        <v>229701</v>
      </c>
      <c r="BW10" s="39">
        <v>0</v>
      </c>
      <c r="BX10" s="39">
        <v>0</v>
      </c>
      <c r="BY10" s="39">
        <v>404708</v>
      </c>
      <c r="BZ10" s="39">
        <v>6488.65</v>
      </c>
      <c r="CA10" s="39">
        <v>0</v>
      </c>
      <c r="CB10" s="39">
        <v>0</v>
      </c>
      <c r="CC10" s="39">
        <v>0</v>
      </c>
      <c r="CD10" s="39">
        <v>0</v>
      </c>
      <c r="CE10" s="39">
        <v>784.00900000000001</v>
      </c>
      <c r="CF10" s="39">
        <v>0</v>
      </c>
      <c r="CG10" s="39">
        <v>7272.66</v>
      </c>
      <c r="CH10" s="39">
        <v>0</v>
      </c>
      <c r="CI10" s="39">
        <v>0</v>
      </c>
      <c r="CJ10" s="39">
        <v>0</v>
      </c>
      <c r="CK10" s="39">
        <v>7272.66</v>
      </c>
      <c r="CL10" s="39">
        <v>0</v>
      </c>
      <c r="CM10" s="39">
        <v>0</v>
      </c>
      <c r="CN10" s="39">
        <v>0</v>
      </c>
      <c r="CO10" s="39">
        <v>0</v>
      </c>
      <c r="CP10" s="39">
        <v>0</v>
      </c>
      <c r="CQ10" s="39">
        <v>0</v>
      </c>
      <c r="CR10" s="39">
        <v>0</v>
      </c>
      <c r="CS10" s="39">
        <v>0</v>
      </c>
      <c r="CT10" s="39">
        <v>0</v>
      </c>
      <c r="CU10" s="39">
        <v>0</v>
      </c>
      <c r="CV10" s="39">
        <v>0</v>
      </c>
      <c r="CW10" s="39">
        <v>0</v>
      </c>
      <c r="CX10" s="39">
        <v>19.510300000000001</v>
      </c>
      <c r="CY10" s="39">
        <v>36.969200000000001</v>
      </c>
      <c r="CZ10" s="39">
        <v>19.605399999999999</v>
      </c>
      <c r="DA10" s="39">
        <v>0</v>
      </c>
      <c r="DB10" s="39">
        <v>0.87979799999999997</v>
      </c>
      <c r="DC10" s="39">
        <v>2.1092</v>
      </c>
      <c r="DD10" s="39">
        <v>41.601100000000002</v>
      </c>
      <c r="DE10" s="39">
        <v>120.675</v>
      </c>
      <c r="DF10" s="39">
        <v>0</v>
      </c>
      <c r="DH10" s="39">
        <v>0</v>
      </c>
      <c r="DI10" s="39">
        <v>8.5</v>
      </c>
      <c r="DJ10" s="39" t="s">
        <v>167</v>
      </c>
      <c r="DK10" s="39">
        <v>0</v>
      </c>
      <c r="DL10" s="39" t="s">
        <v>201</v>
      </c>
      <c r="DM10" s="39" t="s">
        <v>202</v>
      </c>
      <c r="DN10" s="39" t="s">
        <v>168</v>
      </c>
      <c r="DO10" s="39" t="s">
        <v>203</v>
      </c>
      <c r="DP10" s="39">
        <v>8.5</v>
      </c>
      <c r="DQ10" s="39" t="s">
        <v>169</v>
      </c>
      <c r="DR10" s="39" t="s">
        <v>204</v>
      </c>
      <c r="DS10" s="39" t="s">
        <v>222</v>
      </c>
    </row>
    <row r="11" spans="1:123" x14ac:dyDescent="0.25">
      <c r="B11" s="39" t="s">
        <v>228</v>
      </c>
      <c r="C11" s="39" t="s">
        <v>107</v>
      </c>
      <c r="D11" s="39">
        <v>303406</v>
      </c>
      <c r="E11" s="39" t="s">
        <v>170</v>
      </c>
      <c r="F11" s="39" t="s">
        <v>162</v>
      </c>
      <c r="G11" s="40">
        <v>8.4027777777777771E-2</v>
      </c>
      <c r="H11" s="39" t="s">
        <v>163</v>
      </c>
      <c r="I11" s="39">
        <v>13.83</v>
      </c>
      <c r="J11" s="39" t="s">
        <v>164</v>
      </c>
      <c r="K11" s="39" t="s">
        <v>164</v>
      </c>
      <c r="L11" s="39" t="s">
        <v>188</v>
      </c>
      <c r="M11" s="39">
        <v>8.7724600000000006</v>
      </c>
      <c r="N11" s="39">
        <v>80043.899999999994</v>
      </c>
      <c r="O11" s="39">
        <v>22451.599999999999</v>
      </c>
      <c r="P11" s="39">
        <v>0</v>
      </c>
      <c r="Q11" s="39">
        <v>1763.28</v>
      </c>
      <c r="R11" s="39">
        <v>0</v>
      </c>
      <c r="S11" s="39">
        <v>72497.3</v>
      </c>
      <c r="T11" s="39">
        <v>176765</v>
      </c>
      <c r="U11" s="39">
        <v>229701</v>
      </c>
      <c r="V11" s="39">
        <v>0</v>
      </c>
      <c r="W11" s="39">
        <v>0</v>
      </c>
      <c r="X11" s="39">
        <v>406466</v>
      </c>
      <c r="Y11" s="39">
        <v>1348.27</v>
      </c>
      <c r="Z11" s="39">
        <v>0</v>
      </c>
      <c r="AA11" s="39">
        <v>0</v>
      </c>
      <c r="AB11" s="39">
        <v>0</v>
      </c>
      <c r="AC11" s="39">
        <v>0</v>
      </c>
      <c r="AD11" s="39">
        <v>663.22199999999998</v>
      </c>
      <c r="AE11" s="39">
        <v>0</v>
      </c>
      <c r="AF11" s="39">
        <v>2011.49</v>
      </c>
      <c r="AG11" s="39">
        <v>0</v>
      </c>
      <c r="AH11" s="39">
        <v>0</v>
      </c>
      <c r="AI11" s="39">
        <v>0</v>
      </c>
      <c r="AJ11" s="39">
        <v>2011.49</v>
      </c>
      <c r="AK11" s="39">
        <v>0</v>
      </c>
      <c r="AL11" s="39">
        <v>0</v>
      </c>
      <c r="AM11" s="39">
        <v>0</v>
      </c>
      <c r="AN11" s="39">
        <v>0</v>
      </c>
      <c r="AO11" s="39">
        <v>0</v>
      </c>
      <c r="AP11" s="39">
        <v>0</v>
      </c>
      <c r="AQ11" s="39">
        <v>0</v>
      </c>
      <c r="AR11" s="39">
        <v>0</v>
      </c>
      <c r="AS11" s="39">
        <v>0</v>
      </c>
      <c r="AT11" s="39">
        <v>0</v>
      </c>
      <c r="AU11" s="39">
        <v>0</v>
      </c>
      <c r="AV11" s="39">
        <v>0</v>
      </c>
      <c r="AW11" s="39">
        <v>4.1274699999999998</v>
      </c>
      <c r="AX11" s="39">
        <v>54.355600000000003</v>
      </c>
      <c r="AY11" s="39">
        <v>10.7575</v>
      </c>
      <c r="AZ11" s="39">
        <v>0</v>
      </c>
      <c r="BA11" s="39">
        <v>0.55704699999999996</v>
      </c>
      <c r="BB11" s="39">
        <v>1.7794399999999999</v>
      </c>
      <c r="BC11" s="39">
        <v>33.649000000000001</v>
      </c>
      <c r="BD11" s="39">
        <v>105.226</v>
      </c>
      <c r="BE11" s="39">
        <v>0</v>
      </c>
      <c r="BG11" s="39">
        <v>0</v>
      </c>
      <c r="BH11" s="39">
        <v>0</v>
      </c>
      <c r="BJ11" s="39">
        <v>0</v>
      </c>
      <c r="BK11" s="39" t="s">
        <v>164</v>
      </c>
      <c r="BL11" s="39" t="s">
        <v>164</v>
      </c>
      <c r="BM11" s="39" t="s">
        <v>190</v>
      </c>
      <c r="BN11" s="39">
        <v>9.1585800000000006</v>
      </c>
      <c r="BO11" s="39">
        <v>77729.600000000006</v>
      </c>
      <c r="BP11" s="39">
        <v>37485.599999999999</v>
      </c>
      <c r="BQ11" s="39">
        <v>0</v>
      </c>
      <c r="BR11" s="39">
        <v>1338.77</v>
      </c>
      <c r="BS11" s="39">
        <v>0</v>
      </c>
      <c r="BT11" s="39">
        <v>90621.6</v>
      </c>
      <c r="BU11" s="39">
        <v>207185</v>
      </c>
      <c r="BV11" s="39">
        <v>229701</v>
      </c>
      <c r="BW11" s="39">
        <v>0</v>
      </c>
      <c r="BX11" s="39">
        <v>0</v>
      </c>
      <c r="BY11" s="39">
        <v>436886</v>
      </c>
      <c r="BZ11" s="39">
        <v>1613.36</v>
      </c>
      <c r="CA11" s="39">
        <v>0</v>
      </c>
      <c r="CB11" s="39">
        <v>0</v>
      </c>
      <c r="CC11" s="39">
        <v>0</v>
      </c>
      <c r="CD11" s="39">
        <v>0</v>
      </c>
      <c r="CE11" s="39">
        <v>678.48500000000001</v>
      </c>
      <c r="CF11" s="39">
        <v>0</v>
      </c>
      <c r="CG11" s="39">
        <v>2291.85</v>
      </c>
      <c r="CH11" s="39">
        <v>0</v>
      </c>
      <c r="CI11" s="39">
        <v>0</v>
      </c>
      <c r="CJ11" s="39">
        <v>0</v>
      </c>
      <c r="CK11" s="39">
        <v>2291.85</v>
      </c>
      <c r="CL11" s="39">
        <v>0</v>
      </c>
      <c r="CM11" s="39">
        <v>0</v>
      </c>
      <c r="CN11" s="39">
        <v>0</v>
      </c>
      <c r="CO11" s="39">
        <v>0</v>
      </c>
      <c r="CP11" s="39">
        <v>0</v>
      </c>
      <c r="CQ11" s="39">
        <v>0</v>
      </c>
      <c r="CR11" s="39">
        <v>0</v>
      </c>
      <c r="CS11" s="39">
        <v>0</v>
      </c>
      <c r="CT11" s="39">
        <v>0</v>
      </c>
      <c r="CU11" s="39">
        <v>0</v>
      </c>
      <c r="CV11" s="39">
        <v>0</v>
      </c>
      <c r="CW11" s="39">
        <v>0</v>
      </c>
      <c r="CX11" s="39">
        <v>4.9535600000000004</v>
      </c>
      <c r="CY11" s="39">
        <v>51.796199999999999</v>
      </c>
      <c r="CZ11" s="39">
        <v>18.018999999999998</v>
      </c>
      <c r="DA11" s="39">
        <v>0</v>
      </c>
      <c r="DB11" s="39">
        <v>0.42333700000000002</v>
      </c>
      <c r="DC11" s="39">
        <v>1.8204</v>
      </c>
      <c r="DD11" s="39">
        <v>42.061300000000003</v>
      </c>
      <c r="DE11" s="39">
        <v>119.074</v>
      </c>
      <c r="DF11" s="39">
        <v>0</v>
      </c>
      <c r="DH11" s="39">
        <v>0</v>
      </c>
      <c r="DI11" s="39">
        <v>0</v>
      </c>
      <c r="DK11" s="39">
        <v>0</v>
      </c>
      <c r="DL11" s="39" t="s">
        <v>201</v>
      </c>
      <c r="DM11" s="39" t="s">
        <v>202</v>
      </c>
      <c r="DN11" s="39" t="s">
        <v>168</v>
      </c>
      <c r="DO11" s="39" t="s">
        <v>203</v>
      </c>
      <c r="DP11" s="39">
        <v>8.5</v>
      </c>
      <c r="DQ11" s="39" t="s">
        <v>169</v>
      </c>
      <c r="DR11" s="39" t="s">
        <v>204</v>
      </c>
      <c r="DS11" s="39" t="s">
        <v>222</v>
      </c>
    </row>
    <row r="12" spans="1:123" x14ac:dyDescent="0.25">
      <c r="B12" s="39" t="s">
        <v>229</v>
      </c>
      <c r="C12" s="39" t="s">
        <v>108</v>
      </c>
      <c r="D12" s="39">
        <v>303506</v>
      </c>
      <c r="E12" s="39" t="s">
        <v>170</v>
      </c>
      <c r="F12" s="39" t="s">
        <v>162</v>
      </c>
      <c r="G12" s="40">
        <v>8.3333333333333329E-2</v>
      </c>
      <c r="H12" s="39" t="s">
        <v>174</v>
      </c>
      <c r="I12" s="39">
        <v>-6.33</v>
      </c>
      <c r="J12" s="39" t="s">
        <v>164</v>
      </c>
      <c r="K12" s="39" t="s">
        <v>164</v>
      </c>
      <c r="L12" s="39" t="s">
        <v>188</v>
      </c>
      <c r="M12" s="39">
        <v>7.4586699999999997</v>
      </c>
      <c r="N12" s="39">
        <v>84792.1</v>
      </c>
      <c r="O12" s="39">
        <v>24122.400000000001</v>
      </c>
      <c r="P12" s="39">
        <v>0</v>
      </c>
      <c r="Q12" s="39">
        <v>1574.59</v>
      </c>
      <c r="R12" s="39">
        <v>0</v>
      </c>
      <c r="S12" s="39">
        <v>108746</v>
      </c>
      <c r="T12" s="39">
        <v>219242</v>
      </c>
      <c r="U12" s="39">
        <v>229701</v>
      </c>
      <c r="V12" s="39">
        <v>0</v>
      </c>
      <c r="W12" s="39">
        <v>0</v>
      </c>
      <c r="X12" s="39">
        <v>448944</v>
      </c>
      <c r="Y12" s="39">
        <v>1146.3499999999999</v>
      </c>
      <c r="Z12" s="39">
        <v>0</v>
      </c>
      <c r="AA12" s="39">
        <v>0</v>
      </c>
      <c r="AB12" s="39">
        <v>0</v>
      </c>
      <c r="AC12" s="39">
        <v>0</v>
      </c>
      <c r="AD12" s="39">
        <v>663.22199999999998</v>
      </c>
      <c r="AE12" s="39">
        <v>0</v>
      </c>
      <c r="AF12" s="39">
        <v>1809.57</v>
      </c>
      <c r="AG12" s="39">
        <v>0</v>
      </c>
      <c r="AH12" s="39">
        <v>0</v>
      </c>
      <c r="AI12" s="39">
        <v>0</v>
      </c>
      <c r="AJ12" s="39">
        <v>1809.57</v>
      </c>
      <c r="AK12" s="39">
        <v>0</v>
      </c>
      <c r="AL12" s="39">
        <v>0</v>
      </c>
      <c r="AM12" s="39">
        <v>0</v>
      </c>
      <c r="AN12" s="39">
        <v>0</v>
      </c>
      <c r="AO12" s="39">
        <v>0</v>
      </c>
      <c r="AP12" s="39">
        <v>0</v>
      </c>
      <c r="AQ12" s="39">
        <v>0</v>
      </c>
      <c r="AR12" s="39">
        <v>0</v>
      </c>
      <c r="AS12" s="39">
        <v>0</v>
      </c>
      <c r="AT12" s="39">
        <v>0</v>
      </c>
      <c r="AU12" s="39">
        <v>0</v>
      </c>
      <c r="AV12" s="39">
        <v>0</v>
      </c>
      <c r="AW12" s="39">
        <v>3.5334500000000002</v>
      </c>
      <c r="AX12" s="39">
        <v>57.401499999999999</v>
      </c>
      <c r="AY12" s="39">
        <v>11.718400000000001</v>
      </c>
      <c r="AZ12" s="39">
        <v>0</v>
      </c>
      <c r="BA12" s="39">
        <v>0.49618400000000001</v>
      </c>
      <c r="BB12" s="39">
        <v>1.7794399999999999</v>
      </c>
      <c r="BC12" s="39">
        <v>50.473500000000001</v>
      </c>
      <c r="BD12" s="39">
        <v>125.402</v>
      </c>
      <c r="BE12" s="39">
        <v>0</v>
      </c>
      <c r="BG12" s="39">
        <v>0</v>
      </c>
      <c r="BH12" s="39">
        <v>0</v>
      </c>
      <c r="BJ12" s="39">
        <v>0</v>
      </c>
      <c r="BK12" s="39" t="s">
        <v>164</v>
      </c>
      <c r="BL12" s="39" t="s">
        <v>164</v>
      </c>
      <c r="BM12" s="39" t="s">
        <v>190</v>
      </c>
      <c r="BN12" s="39">
        <v>9.1585800000000006</v>
      </c>
      <c r="BO12" s="39">
        <v>77729.600000000006</v>
      </c>
      <c r="BP12" s="39">
        <v>37485.599999999999</v>
      </c>
      <c r="BQ12" s="39">
        <v>0</v>
      </c>
      <c r="BR12" s="39">
        <v>1338.77</v>
      </c>
      <c r="BS12" s="39">
        <v>0</v>
      </c>
      <c r="BT12" s="39">
        <v>90621.6</v>
      </c>
      <c r="BU12" s="39">
        <v>207185</v>
      </c>
      <c r="BV12" s="39">
        <v>229701</v>
      </c>
      <c r="BW12" s="39">
        <v>0</v>
      </c>
      <c r="BX12" s="39">
        <v>0</v>
      </c>
      <c r="BY12" s="39">
        <v>436886</v>
      </c>
      <c r="BZ12" s="39">
        <v>1613.36</v>
      </c>
      <c r="CA12" s="39">
        <v>0</v>
      </c>
      <c r="CB12" s="39">
        <v>0</v>
      </c>
      <c r="CC12" s="39">
        <v>0</v>
      </c>
      <c r="CD12" s="39">
        <v>0</v>
      </c>
      <c r="CE12" s="39">
        <v>678.48500000000001</v>
      </c>
      <c r="CF12" s="39">
        <v>0</v>
      </c>
      <c r="CG12" s="39">
        <v>2291.85</v>
      </c>
      <c r="CH12" s="39">
        <v>0</v>
      </c>
      <c r="CI12" s="39">
        <v>0</v>
      </c>
      <c r="CJ12" s="39">
        <v>0</v>
      </c>
      <c r="CK12" s="39">
        <v>2291.85</v>
      </c>
      <c r="CL12" s="39">
        <v>0</v>
      </c>
      <c r="CM12" s="39">
        <v>0</v>
      </c>
      <c r="CN12" s="39">
        <v>0</v>
      </c>
      <c r="CO12" s="39">
        <v>0</v>
      </c>
      <c r="CP12" s="39">
        <v>0</v>
      </c>
      <c r="CQ12" s="39">
        <v>0</v>
      </c>
      <c r="CR12" s="39">
        <v>0</v>
      </c>
      <c r="CS12" s="39">
        <v>0</v>
      </c>
      <c r="CT12" s="39">
        <v>0</v>
      </c>
      <c r="CU12" s="39">
        <v>0</v>
      </c>
      <c r="CV12" s="39">
        <v>0</v>
      </c>
      <c r="CW12" s="39">
        <v>0</v>
      </c>
      <c r="CX12" s="39">
        <v>4.9535600000000004</v>
      </c>
      <c r="CY12" s="39">
        <v>51.796199999999999</v>
      </c>
      <c r="CZ12" s="39">
        <v>18.018999999999998</v>
      </c>
      <c r="DA12" s="39">
        <v>0</v>
      </c>
      <c r="DB12" s="39">
        <v>0.42333700000000002</v>
      </c>
      <c r="DC12" s="39">
        <v>1.8204</v>
      </c>
      <c r="DD12" s="39">
        <v>42.061300000000003</v>
      </c>
      <c r="DE12" s="39">
        <v>119.074</v>
      </c>
      <c r="DF12" s="39">
        <v>0</v>
      </c>
      <c r="DH12" s="39">
        <v>0</v>
      </c>
      <c r="DI12" s="39">
        <v>0</v>
      </c>
      <c r="DK12" s="39">
        <v>0</v>
      </c>
      <c r="DL12" s="39" t="s">
        <v>201</v>
      </c>
      <c r="DM12" s="39" t="s">
        <v>202</v>
      </c>
      <c r="DN12" s="39" t="s">
        <v>168</v>
      </c>
      <c r="DO12" s="39" t="s">
        <v>203</v>
      </c>
      <c r="DP12" s="39">
        <v>8.5</v>
      </c>
      <c r="DQ12" s="39" t="s">
        <v>169</v>
      </c>
      <c r="DR12" s="39" t="s">
        <v>204</v>
      </c>
      <c r="DS12" s="39" t="s">
        <v>222</v>
      </c>
    </row>
    <row r="13" spans="1:123" x14ac:dyDescent="0.25">
      <c r="B13" s="39" t="s">
        <v>230</v>
      </c>
      <c r="C13" s="39" t="s">
        <v>109</v>
      </c>
      <c r="D13" s="39">
        <v>307216</v>
      </c>
      <c r="E13" s="39" t="s">
        <v>161</v>
      </c>
      <c r="F13" s="39" t="s">
        <v>162</v>
      </c>
      <c r="G13" s="40">
        <v>9.375E-2</v>
      </c>
      <c r="H13" s="39" t="s">
        <v>163</v>
      </c>
      <c r="I13" s="39">
        <v>8.7799999999999994</v>
      </c>
      <c r="J13" s="39" t="s">
        <v>164</v>
      </c>
      <c r="K13" s="39" t="s">
        <v>164</v>
      </c>
      <c r="L13" s="39" t="s">
        <v>188</v>
      </c>
      <c r="M13" s="39">
        <v>39.050899999999999</v>
      </c>
      <c r="N13" s="39">
        <v>44716.5</v>
      </c>
      <c r="O13" s="39">
        <v>19579.3</v>
      </c>
      <c r="P13" s="39">
        <v>0</v>
      </c>
      <c r="Q13" s="39">
        <v>4213.75</v>
      </c>
      <c r="R13" s="39">
        <v>0</v>
      </c>
      <c r="S13" s="39">
        <v>90621.6</v>
      </c>
      <c r="T13" s="39">
        <v>159170</v>
      </c>
      <c r="U13" s="39">
        <v>229701</v>
      </c>
      <c r="V13" s="39">
        <v>0</v>
      </c>
      <c r="W13" s="39">
        <v>0</v>
      </c>
      <c r="X13" s="39">
        <v>388872</v>
      </c>
      <c r="Y13" s="39">
        <v>6001.85</v>
      </c>
      <c r="Z13" s="39">
        <v>0</v>
      </c>
      <c r="AA13" s="39">
        <v>0</v>
      </c>
      <c r="AB13" s="39">
        <v>0</v>
      </c>
      <c r="AC13" s="39">
        <v>0</v>
      </c>
      <c r="AD13" s="39">
        <v>766.10799999999995</v>
      </c>
      <c r="AE13" s="39">
        <v>0</v>
      </c>
      <c r="AF13" s="39">
        <v>6767.96</v>
      </c>
      <c r="AG13" s="39">
        <v>0</v>
      </c>
      <c r="AH13" s="39">
        <v>0</v>
      </c>
      <c r="AI13" s="39">
        <v>0</v>
      </c>
      <c r="AJ13" s="39">
        <v>6767.96</v>
      </c>
      <c r="AK13" s="39">
        <v>0</v>
      </c>
      <c r="AL13" s="39">
        <v>0</v>
      </c>
      <c r="AM13" s="39">
        <v>0</v>
      </c>
      <c r="AN13" s="39">
        <v>0</v>
      </c>
      <c r="AO13" s="39">
        <v>0</v>
      </c>
      <c r="AP13" s="39">
        <v>0</v>
      </c>
      <c r="AQ13" s="39">
        <v>0</v>
      </c>
      <c r="AR13" s="39">
        <v>0</v>
      </c>
      <c r="AS13" s="39">
        <v>0</v>
      </c>
      <c r="AT13" s="39">
        <v>0</v>
      </c>
      <c r="AU13" s="39">
        <v>0</v>
      </c>
      <c r="AV13" s="39">
        <v>0</v>
      </c>
      <c r="AW13" s="39">
        <v>18.069099999999999</v>
      </c>
      <c r="AX13" s="39">
        <v>39.183700000000002</v>
      </c>
      <c r="AY13" s="39">
        <v>9.6737199999999994</v>
      </c>
      <c r="AZ13" s="39">
        <v>0</v>
      </c>
      <c r="BA13" s="39">
        <v>1.32195</v>
      </c>
      <c r="BB13" s="39">
        <v>2.0610200000000001</v>
      </c>
      <c r="BC13" s="39">
        <v>41.601100000000002</v>
      </c>
      <c r="BD13" s="39">
        <v>111.911</v>
      </c>
      <c r="BE13" s="39">
        <v>0</v>
      </c>
      <c r="BG13" s="39">
        <v>0</v>
      </c>
      <c r="BH13" s="39">
        <v>1.25</v>
      </c>
      <c r="BI13" s="39" t="s">
        <v>166</v>
      </c>
      <c r="BJ13" s="39">
        <v>0</v>
      </c>
      <c r="BK13" s="39" t="s">
        <v>164</v>
      </c>
      <c r="BL13" s="39" t="s">
        <v>164</v>
      </c>
      <c r="BM13" s="39" t="s">
        <v>189</v>
      </c>
      <c r="BN13" s="39">
        <v>39.595199999999998</v>
      </c>
      <c r="BO13" s="39">
        <v>41654.800000000003</v>
      </c>
      <c r="BP13" s="39">
        <v>39884.6</v>
      </c>
      <c r="BQ13" s="39">
        <v>0</v>
      </c>
      <c r="BR13" s="39">
        <v>2805.6</v>
      </c>
      <c r="BS13" s="39">
        <v>0</v>
      </c>
      <c r="BT13" s="39">
        <v>90621.6</v>
      </c>
      <c r="BU13" s="39">
        <v>175006</v>
      </c>
      <c r="BV13" s="39">
        <v>229701</v>
      </c>
      <c r="BW13" s="39">
        <v>0</v>
      </c>
      <c r="BX13" s="39">
        <v>0</v>
      </c>
      <c r="BY13" s="39">
        <v>404708</v>
      </c>
      <c r="BZ13" s="39">
        <v>6488.65</v>
      </c>
      <c r="CA13" s="39">
        <v>0</v>
      </c>
      <c r="CB13" s="39">
        <v>0</v>
      </c>
      <c r="CC13" s="39">
        <v>0</v>
      </c>
      <c r="CD13" s="39">
        <v>0</v>
      </c>
      <c r="CE13" s="39">
        <v>784.00900000000001</v>
      </c>
      <c r="CF13" s="39">
        <v>0</v>
      </c>
      <c r="CG13" s="39">
        <v>7272.66</v>
      </c>
      <c r="CH13" s="39">
        <v>0</v>
      </c>
      <c r="CI13" s="39">
        <v>0</v>
      </c>
      <c r="CJ13" s="39">
        <v>0</v>
      </c>
      <c r="CK13" s="39">
        <v>7272.66</v>
      </c>
      <c r="CL13" s="39">
        <v>0</v>
      </c>
      <c r="CM13" s="39">
        <v>0</v>
      </c>
      <c r="CN13" s="39">
        <v>0</v>
      </c>
      <c r="CO13" s="39">
        <v>0</v>
      </c>
      <c r="CP13" s="39">
        <v>0</v>
      </c>
      <c r="CQ13" s="39">
        <v>0</v>
      </c>
      <c r="CR13" s="39">
        <v>0</v>
      </c>
      <c r="CS13" s="39">
        <v>0</v>
      </c>
      <c r="CT13" s="39">
        <v>0</v>
      </c>
      <c r="CU13" s="39">
        <v>0</v>
      </c>
      <c r="CV13" s="39">
        <v>0</v>
      </c>
      <c r="CW13" s="39">
        <v>0</v>
      </c>
      <c r="CX13" s="39">
        <v>19.510300000000001</v>
      </c>
      <c r="CY13" s="39">
        <v>36.969200000000001</v>
      </c>
      <c r="CZ13" s="39">
        <v>19.605399999999999</v>
      </c>
      <c r="DA13" s="39">
        <v>0</v>
      </c>
      <c r="DB13" s="39">
        <v>0.87979799999999997</v>
      </c>
      <c r="DC13" s="39">
        <v>2.1092</v>
      </c>
      <c r="DD13" s="39">
        <v>41.601100000000002</v>
      </c>
      <c r="DE13" s="39">
        <v>120.675</v>
      </c>
      <c r="DF13" s="39">
        <v>0</v>
      </c>
      <c r="DH13" s="39">
        <v>0</v>
      </c>
      <c r="DI13" s="39">
        <v>8.5</v>
      </c>
      <c r="DJ13" s="39" t="s">
        <v>167</v>
      </c>
      <c r="DK13" s="39">
        <v>0</v>
      </c>
      <c r="DL13" s="39" t="s">
        <v>201</v>
      </c>
      <c r="DM13" s="39" t="s">
        <v>202</v>
      </c>
      <c r="DN13" s="39" t="s">
        <v>168</v>
      </c>
      <c r="DO13" s="39" t="s">
        <v>203</v>
      </c>
      <c r="DP13" s="39">
        <v>8.5</v>
      </c>
      <c r="DQ13" s="39" t="s">
        <v>169</v>
      </c>
      <c r="DR13" s="39" t="s">
        <v>204</v>
      </c>
      <c r="DS13" s="39" t="s">
        <v>222</v>
      </c>
    </row>
    <row r="14" spans="1:123" x14ac:dyDescent="0.25">
      <c r="B14" s="39" t="s">
        <v>231</v>
      </c>
      <c r="C14" s="39" t="s">
        <v>110</v>
      </c>
      <c r="D14" s="39">
        <v>307316</v>
      </c>
      <c r="E14" s="39" t="s">
        <v>161</v>
      </c>
      <c r="F14" s="39" t="s">
        <v>162</v>
      </c>
      <c r="G14" s="40">
        <v>0.10833333333333334</v>
      </c>
      <c r="H14" s="39" t="s">
        <v>174</v>
      </c>
      <c r="I14" s="39">
        <v>-3.78</v>
      </c>
      <c r="J14" s="39" t="s">
        <v>164</v>
      </c>
      <c r="K14" s="39" t="s">
        <v>164</v>
      </c>
      <c r="L14" s="39" t="s">
        <v>188</v>
      </c>
      <c r="M14" s="39">
        <v>48.803800000000003</v>
      </c>
      <c r="N14" s="39">
        <v>65696.600000000006</v>
      </c>
      <c r="O14" s="39">
        <v>23297.599999999999</v>
      </c>
      <c r="P14" s="39">
        <v>0</v>
      </c>
      <c r="Q14" s="39">
        <v>5051.24</v>
      </c>
      <c r="R14" s="39">
        <v>0</v>
      </c>
      <c r="S14" s="39">
        <v>90621.6</v>
      </c>
      <c r="T14" s="39">
        <v>184716</v>
      </c>
      <c r="U14" s="39">
        <v>229701</v>
      </c>
      <c r="V14" s="39">
        <v>0</v>
      </c>
      <c r="W14" s="39">
        <v>0</v>
      </c>
      <c r="X14" s="39">
        <v>414417</v>
      </c>
      <c r="Y14" s="39">
        <v>7500.81</v>
      </c>
      <c r="Z14" s="39">
        <v>0</v>
      </c>
      <c r="AA14" s="39">
        <v>0</v>
      </c>
      <c r="AB14" s="39">
        <v>0</v>
      </c>
      <c r="AC14" s="39">
        <v>0</v>
      </c>
      <c r="AD14" s="39">
        <v>766.10900000000004</v>
      </c>
      <c r="AE14" s="39">
        <v>0</v>
      </c>
      <c r="AF14" s="39">
        <v>8266.92</v>
      </c>
      <c r="AG14" s="39">
        <v>0</v>
      </c>
      <c r="AH14" s="39">
        <v>0</v>
      </c>
      <c r="AI14" s="39">
        <v>0</v>
      </c>
      <c r="AJ14" s="39">
        <v>8266.92</v>
      </c>
      <c r="AK14" s="39">
        <v>0</v>
      </c>
      <c r="AL14" s="39">
        <v>0</v>
      </c>
      <c r="AM14" s="39">
        <v>0</v>
      </c>
      <c r="AN14" s="39">
        <v>0</v>
      </c>
      <c r="AO14" s="39">
        <v>0</v>
      </c>
      <c r="AP14" s="39">
        <v>0</v>
      </c>
      <c r="AQ14" s="39">
        <v>0</v>
      </c>
      <c r="AR14" s="39">
        <v>0</v>
      </c>
      <c r="AS14" s="39">
        <v>0</v>
      </c>
      <c r="AT14" s="39">
        <v>0</v>
      </c>
      <c r="AU14" s="39">
        <v>0</v>
      </c>
      <c r="AV14" s="39">
        <v>0</v>
      </c>
      <c r="AW14" s="39">
        <v>21.7287</v>
      </c>
      <c r="AX14" s="39">
        <v>47.617899999999999</v>
      </c>
      <c r="AY14" s="39">
        <v>9.7863799999999994</v>
      </c>
      <c r="AZ14" s="39">
        <v>0</v>
      </c>
      <c r="BA14" s="39">
        <v>1.6597599999999999</v>
      </c>
      <c r="BB14" s="39">
        <v>2.0610300000000001</v>
      </c>
      <c r="BC14" s="39">
        <v>41.601100000000002</v>
      </c>
      <c r="BD14" s="39">
        <v>124.455</v>
      </c>
      <c r="BE14" s="39">
        <v>12.5</v>
      </c>
      <c r="BF14" s="39" t="s">
        <v>196</v>
      </c>
      <c r="BG14" s="39">
        <v>0</v>
      </c>
      <c r="BH14" s="39">
        <v>0.75</v>
      </c>
      <c r="BI14" s="39" t="s">
        <v>166</v>
      </c>
      <c r="BJ14" s="39">
        <v>0</v>
      </c>
      <c r="BK14" s="39" t="s">
        <v>164</v>
      </c>
      <c r="BL14" s="39" t="s">
        <v>164</v>
      </c>
      <c r="BM14" s="39" t="s">
        <v>189</v>
      </c>
      <c r="BN14" s="39">
        <v>39.595199999999998</v>
      </c>
      <c r="BO14" s="39">
        <v>41654.800000000003</v>
      </c>
      <c r="BP14" s="39">
        <v>39884.6</v>
      </c>
      <c r="BQ14" s="39">
        <v>0</v>
      </c>
      <c r="BR14" s="39">
        <v>2805.6</v>
      </c>
      <c r="BS14" s="39">
        <v>0</v>
      </c>
      <c r="BT14" s="39">
        <v>90621.6</v>
      </c>
      <c r="BU14" s="39">
        <v>175006</v>
      </c>
      <c r="BV14" s="39">
        <v>229701</v>
      </c>
      <c r="BW14" s="39">
        <v>0</v>
      </c>
      <c r="BX14" s="39">
        <v>0</v>
      </c>
      <c r="BY14" s="39">
        <v>404708</v>
      </c>
      <c r="BZ14" s="39">
        <v>6488.65</v>
      </c>
      <c r="CA14" s="39">
        <v>0</v>
      </c>
      <c r="CB14" s="39">
        <v>0</v>
      </c>
      <c r="CC14" s="39">
        <v>0</v>
      </c>
      <c r="CD14" s="39">
        <v>0</v>
      </c>
      <c r="CE14" s="39">
        <v>784.00900000000001</v>
      </c>
      <c r="CF14" s="39">
        <v>0</v>
      </c>
      <c r="CG14" s="39">
        <v>7272.66</v>
      </c>
      <c r="CH14" s="39">
        <v>0</v>
      </c>
      <c r="CI14" s="39">
        <v>0</v>
      </c>
      <c r="CJ14" s="39">
        <v>0</v>
      </c>
      <c r="CK14" s="39">
        <v>7272.66</v>
      </c>
      <c r="CL14" s="39">
        <v>0</v>
      </c>
      <c r="CM14" s="39">
        <v>0</v>
      </c>
      <c r="CN14" s="39">
        <v>0</v>
      </c>
      <c r="CO14" s="39">
        <v>0</v>
      </c>
      <c r="CP14" s="39">
        <v>0</v>
      </c>
      <c r="CQ14" s="39">
        <v>0</v>
      </c>
      <c r="CR14" s="39">
        <v>0</v>
      </c>
      <c r="CS14" s="39">
        <v>0</v>
      </c>
      <c r="CT14" s="39">
        <v>0</v>
      </c>
      <c r="CU14" s="39">
        <v>0</v>
      </c>
      <c r="CV14" s="39">
        <v>0</v>
      </c>
      <c r="CW14" s="39">
        <v>0</v>
      </c>
      <c r="CX14" s="39">
        <v>19.510300000000001</v>
      </c>
      <c r="CY14" s="39">
        <v>36.969200000000001</v>
      </c>
      <c r="CZ14" s="39">
        <v>19.605399999999999</v>
      </c>
      <c r="DA14" s="39">
        <v>0</v>
      </c>
      <c r="DB14" s="39">
        <v>0.87979799999999997</v>
      </c>
      <c r="DC14" s="39">
        <v>2.1092</v>
      </c>
      <c r="DD14" s="39">
        <v>41.601100000000002</v>
      </c>
      <c r="DE14" s="39">
        <v>120.675</v>
      </c>
      <c r="DF14" s="39">
        <v>0</v>
      </c>
      <c r="DH14" s="39">
        <v>0</v>
      </c>
      <c r="DI14" s="39">
        <v>8.5</v>
      </c>
      <c r="DJ14" s="39" t="s">
        <v>167</v>
      </c>
      <c r="DK14" s="39">
        <v>0</v>
      </c>
      <c r="DL14" s="39" t="s">
        <v>201</v>
      </c>
      <c r="DM14" s="39" t="s">
        <v>202</v>
      </c>
      <c r="DN14" s="39" t="s">
        <v>168</v>
      </c>
      <c r="DO14" s="39" t="s">
        <v>203</v>
      </c>
      <c r="DP14" s="39">
        <v>8.5</v>
      </c>
      <c r="DQ14" s="39" t="s">
        <v>169</v>
      </c>
      <c r="DR14" s="39" t="s">
        <v>204</v>
      </c>
      <c r="DS14" s="39" t="s">
        <v>222</v>
      </c>
    </row>
    <row r="15" spans="1:123" x14ac:dyDescent="0.25">
      <c r="B15" s="39" t="s">
        <v>232</v>
      </c>
      <c r="C15" s="39" t="s">
        <v>111</v>
      </c>
      <c r="D15" s="39">
        <v>307516</v>
      </c>
      <c r="E15" s="39" t="s">
        <v>161</v>
      </c>
      <c r="F15" s="39" t="s">
        <v>162</v>
      </c>
      <c r="G15" s="40">
        <v>9.2361111111111116E-2</v>
      </c>
      <c r="H15" s="39" t="s">
        <v>163</v>
      </c>
      <c r="I15" s="39">
        <v>4.5999999999999996</v>
      </c>
      <c r="J15" s="39" t="s">
        <v>164</v>
      </c>
      <c r="K15" s="39" t="s">
        <v>164</v>
      </c>
      <c r="L15" s="39" t="s">
        <v>188</v>
      </c>
      <c r="M15" s="39">
        <v>38.4773</v>
      </c>
      <c r="N15" s="39">
        <v>46175</v>
      </c>
      <c r="O15" s="39">
        <v>26933.5</v>
      </c>
      <c r="P15" s="39">
        <v>0</v>
      </c>
      <c r="Q15" s="39">
        <v>4195.24</v>
      </c>
      <c r="R15" s="39">
        <v>0</v>
      </c>
      <c r="S15" s="39">
        <v>90621.6</v>
      </c>
      <c r="T15" s="39">
        <v>167964</v>
      </c>
      <c r="U15" s="39">
        <v>229701</v>
      </c>
      <c r="V15" s="39">
        <v>0</v>
      </c>
      <c r="W15" s="39">
        <v>0</v>
      </c>
      <c r="X15" s="39">
        <v>397665</v>
      </c>
      <c r="Y15" s="39">
        <v>5913.69</v>
      </c>
      <c r="Z15" s="39">
        <v>0</v>
      </c>
      <c r="AA15" s="39">
        <v>0</v>
      </c>
      <c r="AB15" s="39">
        <v>0</v>
      </c>
      <c r="AC15" s="39">
        <v>0</v>
      </c>
      <c r="AD15" s="39">
        <v>766.10799999999995</v>
      </c>
      <c r="AE15" s="39">
        <v>0</v>
      </c>
      <c r="AF15" s="39">
        <v>6679.8</v>
      </c>
      <c r="AG15" s="39">
        <v>0</v>
      </c>
      <c r="AH15" s="39">
        <v>0</v>
      </c>
      <c r="AI15" s="39">
        <v>0</v>
      </c>
      <c r="AJ15" s="39">
        <v>6679.8</v>
      </c>
      <c r="AK15" s="39">
        <v>0</v>
      </c>
      <c r="AL15" s="39">
        <v>0</v>
      </c>
      <c r="AM15" s="39">
        <v>0</v>
      </c>
      <c r="AN15" s="39">
        <v>0</v>
      </c>
      <c r="AO15" s="39">
        <v>0</v>
      </c>
      <c r="AP15" s="39">
        <v>0</v>
      </c>
      <c r="AQ15" s="39">
        <v>0</v>
      </c>
      <c r="AR15" s="39">
        <v>0</v>
      </c>
      <c r="AS15" s="39">
        <v>0</v>
      </c>
      <c r="AT15" s="39">
        <v>0</v>
      </c>
      <c r="AU15" s="39">
        <v>0</v>
      </c>
      <c r="AV15" s="39">
        <v>0</v>
      </c>
      <c r="AW15" s="39">
        <v>17.805199999999999</v>
      </c>
      <c r="AX15" s="39">
        <v>39.9788</v>
      </c>
      <c r="AY15" s="39">
        <v>13.3066</v>
      </c>
      <c r="AZ15" s="39">
        <v>0</v>
      </c>
      <c r="BA15" s="39">
        <v>1.3161400000000001</v>
      </c>
      <c r="BB15" s="39">
        <v>2.0610200000000001</v>
      </c>
      <c r="BC15" s="39">
        <v>41.601100000000002</v>
      </c>
      <c r="BD15" s="39">
        <v>116.069</v>
      </c>
      <c r="BE15" s="39">
        <v>0</v>
      </c>
      <c r="BG15" s="39">
        <v>0</v>
      </c>
      <c r="BH15" s="39">
        <v>1.25</v>
      </c>
      <c r="BI15" s="39" t="s">
        <v>166</v>
      </c>
      <c r="BJ15" s="39">
        <v>0</v>
      </c>
      <c r="BK15" s="39" t="s">
        <v>164</v>
      </c>
      <c r="BL15" s="39" t="s">
        <v>164</v>
      </c>
      <c r="BM15" s="39" t="s">
        <v>189</v>
      </c>
      <c r="BN15" s="39">
        <v>39.595199999999998</v>
      </c>
      <c r="BO15" s="39">
        <v>41654.800000000003</v>
      </c>
      <c r="BP15" s="39">
        <v>39884.6</v>
      </c>
      <c r="BQ15" s="39">
        <v>0</v>
      </c>
      <c r="BR15" s="39">
        <v>2805.6</v>
      </c>
      <c r="BS15" s="39">
        <v>0</v>
      </c>
      <c r="BT15" s="39">
        <v>90621.6</v>
      </c>
      <c r="BU15" s="39">
        <v>175006</v>
      </c>
      <c r="BV15" s="39">
        <v>229701</v>
      </c>
      <c r="BW15" s="39">
        <v>0</v>
      </c>
      <c r="BX15" s="39">
        <v>0</v>
      </c>
      <c r="BY15" s="39">
        <v>404708</v>
      </c>
      <c r="BZ15" s="39">
        <v>6488.65</v>
      </c>
      <c r="CA15" s="39">
        <v>0</v>
      </c>
      <c r="CB15" s="39">
        <v>0</v>
      </c>
      <c r="CC15" s="39">
        <v>0</v>
      </c>
      <c r="CD15" s="39">
        <v>0</v>
      </c>
      <c r="CE15" s="39">
        <v>784.00900000000001</v>
      </c>
      <c r="CF15" s="39">
        <v>0</v>
      </c>
      <c r="CG15" s="39">
        <v>7272.66</v>
      </c>
      <c r="CH15" s="39">
        <v>0</v>
      </c>
      <c r="CI15" s="39">
        <v>0</v>
      </c>
      <c r="CJ15" s="39">
        <v>0</v>
      </c>
      <c r="CK15" s="39">
        <v>7272.66</v>
      </c>
      <c r="CL15" s="39">
        <v>0</v>
      </c>
      <c r="CM15" s="39">
        <v>0</v>
      </c>
      <c r="CN15" s="39">
        <v>0</v>
      </c>
      <c r="CO15" s="39">
        <v>0</v>
      </c>
      <c r="CP15" s="39">
        <v>0</v>
      </c>
      <c r="CQ15" s="39">
        <v>0</v>
      </c>
      <c r="CR15" s="39">
        <v>0</v>
      </c>
      <c r="CS15" s="39">
        <v>0</v>
      </c>
      <c r="CT15" s="39">
        <v>0</v>
      </c>
      <c r="CU15" s="39">
        <v>0</v>
      </c>
      <c r="CV15" s="39">
        <v>0</v>
      </c>
      <c r="CW15" s="39">
        <v>0</v>
      </c>
      <c r="CX15" s="39">
        <v>19.510300000000001</v>
      </c>
      <c r="CY15" s="39">
        <v>36.969200000000001</v>
      </c>
      <c r="CZ15" s="39">
        <v>19.605399999999999</v>
      </c>
      <c r="DA15" s="39">
        <v>0</v>
      </c>
      <c r="DB15" s="39">
        <v>0.87979799999999997</v>
      </c>
      <c r="DC15" s="39">
        <v>2.1092</v>
      </c>
      <c r="DD15" s="39">
        <v>41.601100000000002</v>
      </c>
      <c r="DE15" s="39">
        <v>120.675</v>
      </c>
      <c r="DF15" s="39">
        <v>0</v>
      </c>
      <c r="DH15" s="39">
        <v>0</v>
      </c>
      <c r="DI15" s="39">
        <v>8.5</v>
      </c>
      <c r="DJ15" s="39" t="s">
        <v>167</v>
      </c>
      <c r="DK15" s="39">
        <v>0</v>
      </c>
      <c r="DL15" s="39" t="s">
        <v>201</v>
      </c>
      <c r="DM15" s="39" t="s">
        <v>202</v>
      </c>
      <c r="DN15" s="39" t="s">
        <v>168</v>
      </c>
      <c r="DO15" s="39" t="s">
        <v>203</v>
      </c>
      <c r="DP15" s="39">
        <v>8.5</v>
      </c>
      <c r="DQ15" s="39" t="s">
        <v>169</v>
      </c>
      <c r="DR15" s="39" t="s">
        <v>204</v>
      </c>
      <c r="DS15" s="39" t="s">
        <v>222</v>
      </c>
    </row>
    <row r="16" spans="1:123" x14ac:dyDescent="0.25">
      <c r="B16" s="39" t="s">
        <v>233</v>
      </c>
      <c r="C16" s="39" t="s">
        <v>116</v>
      </c>
      <c r="D16" s="39">
        <v>307606</v>
      </c>
      <c r="E16" s="39" t="s">
        <v>170</v>
      </c>
      <c r="F16" s="39" t="s">
        <v>162</v>
      </c>
      <c r="G16" s="40">
        <v>8.2638888888888887E-2</v>
      </c>
      <c r="H16" s="39" t="s">
        <v>163</v>
      </c>
      <c r="I16" s="39">
        <v>7.63</v>
      </c>
      <c r="J16" s="39" t="s">
        <v>164</v>
      </c>
      <c r="K16" s="39" t="s">
        <v>164</v>
      </c>
      <c r="L16" s="39" t="s">
        <v>188</v>
      </c>
      <c r="M16" s="39">
        <v>8.2223600000000001</v>
      </c>
      <c r="N16" s="39">
        <v>80746.899999999994</v>
      </c>
      <c r="O16" s="39">
        <v>16908.2</v>
      </c>
      <c r="P16" s="39">
        <v>0</v>
      </c>
      <c r="Q16" s="39">
        <v>1673.15</v>
      </c>
      <c r="R16" s="39">
        <v>0</v>
      </c>
      <c r="S16" s="39">
        <v>90621.6</v>
      </c>
      <c r="T16" s="39">
        <v>189958</v>
      </c>
      <c r="U16" s="39">
        <v>229701</v>
      </c>
      <c r="V16" s="39">
        <v>0</v>
      </c>
      <c r="W16" s="39">
        <v>0</v>
      </c>
      <c r="X16" s="39">
        <v>419659</v>
      </c>
      <c r="Y16" s="39">
        <v>1263.72</v>
      </c>
      <c r="Z16" s="39">
        <v>0</v>
      </c>
      <c r="AA16" s="39">
        <v>0</v>
      </c>
      <c r="AB16" s="39">
        <v>0</v>
      </c>
      <c r="AC16" s="39">
        <v>0</v>
      </c>
      <c r="AD16" s="39">
        <v>663.22199999999998</v>
      </c>
      <c r="AE16" s="39">
        <v>0</v>
      </c>
      <c r="AF16" s="39">
        <v>1926.95</v>
      </c>
      <c r="AG16" s="39">
        <v>0</v>
      </c>
      <c r="AH16" s="39">
        <v>0</v>
      </c>
      <c r="AI16" s="39">
        <v>0</v>
      </c>
      <c r="AJ16" s="39">
        <v>1926.95</v>
      </c>
      <c r="AK16" s="39">
        <v>0</v>
      </c>
      <c r="AL16" s="39">
        <v>0</v>
      </c>
      <c r="AM16" s="39">
        <v>0</v>
      </c>
      <c r="AN16" s="39">
        <v>0</v>
      </c>
      <c r="AO16" s="39">
        <v>0</v>
      </c>
      <c r="AP16" s="39">
        <v>0</v>
      </c>
      <c r="AQ16" s="39">
        <v>0</v>
      </c>
      <c r="AR16" s="39">
        <v>0</v>
      </c>
      <c r="AS16" s="39">
        <v>0</v>
      </c>
      <c r="AT16" s="39">
        <v>0</v>
      </c>
      <c r="AU16" s="39">
        <v>0</v>
      </c>
      <c r="AV16" s="39">
        <v>0</v>
      </c>
      <c r="AW16" s="39">
        <v>3.8827799999999999</v>
      </c>
      <c r="AX16" s="39">
        <v>55.026400000000002</v>
      </c>
      <c r="AY16" s="39">
        <v>8.1607400000000005</v>
      </c>
      <c r="AZ16" s="39">
        <v>0</v>
      </c>
      <c r="BA16" s="39">
        <v>0.52787300000000004</v>
      </c>
      <c r="BB16" s="39">
        <v>1.7794399999999999</v>
      </c>
      <c r="BC16" s="39">
        <v>42.061300000000003</v>
      </c>
      <c r="BD16" s="39">
        <v>111.438</v>
      </c>
      <c r="BE16" s="39">
        <v>0</v>
      </c>
      <c r="BG16" s="39">
        <v>0</v>
      </c>
      <c r="BH16" s="39">
        <v>0</v>
      </c>
      <c r="BJ16" s="39">
        <v>0</v>
      </c>
      <c r="BK16" s="39" t="s">
        <v>164</v>
      </c>
      <c r="BL16" s="39" t="s">
        <v>164</v>
      </c>
      <c r="BM16" s="39" t="s">
        <v>190</v>
      </c>
      <c r="BN16" s="39">
        <v>9.1585800000000006</v>
      </c>
      <c r="BO16" s="39">
        <v>77729.600000000006</v>
      </c>
      <c r="BP16" s="39">
        <v>37485.599999999999</v>
      </c>
      <c r="BQ16" s="39">
        <v>0</v>
      </c>
      <c r="BR16" s="39">
        <v>1338.77</v>
      </c>
      <c r="BS16" s="39">
        <v>0</v>
      </c>
      <c r="BT16" s="39">
        <v>90621.6</v>
      </c>
      <c r="BU16" s="39">
        <v>207185</v>
      </c>
      <c r="BV16" s="39">
        <v>229701</v>
      </c>
      <c r="BW16" s="39">
        <v>0</v>
      </c>
      <c r="BX16" s="39">
        <v>0</v>
      </c>
      <c r="BY16" s="39">
        <v>436886</v>
      </c>
      <c r="BZ16" s="39">
        <v>1613.36</v>
      </c>
      <c r="CA16" s="39">
        <v>0</v>
      </c>
      <c r="CB16" s="39">
        <v>0</v>
      </c>
      <c r="CC16" s="39">
        <v>0</v>
      </c>
      <c r="CD16" s="39">
        <v>0</v>
      </c>
      <c r="CE16" s="39">
        <v>678.48500000000001</v>
      </c>
      <c r="CF16" s="39">
        <v>0</v>
      </c>
      <c r="CG16" s="39">
        <v>2291.85</v>
      </c>
      <c r="CH16" s="39">
        <v>0</v>
      </c>
      <c r="CI16" s="39">
        <v>0</v>
      </c>
      <c r="CJ16" s="39">
        <v>0</v>
      </c>
      <c r="CK16" s="39">
        <v>2291.85</v>
      </c>
      <c r="CL16" s="39">
        <v>0</v>
      </c>
      <c r="CM16" s="39">
        <v>0</v>
      </c>
      <c r="CN16" s="39">
        <v>0</v>
      </c>
      <c r="CO16" s="39">
        <v>0</v>
      </c>
      <c r="CP16" s="39">
        <v>0</v>
      </c>
      <c r="CQ16" s="39">
        <v>0</v>
      </c>
      <c r="CR16" s="39">
        <v>0</v>
      </c>
      <c r="CS16" s="39">
        <v>0</v>
      </c>
      <c r="CT16" s="39">
        <v>0</v>
      </c>
      <c r="CU16" s="39">
        <v>0</v>
      </c>
      <c r="CV16" s="39">
        <v>0</v>
      </c>
      <c r="CW16" s="39">
        <v>0</v>
      </c>
      <c r="CX16" s="39">
        <v>4.9535600000000004</v>
      </c>
      <c r="CY16" s="39">
        <v>51.796199999999999</v>
      </c>
      <c r="CZ16" s="39">
        <v>18.018999999999998</v>
      </c>
      <c r="DA16" s="39">
        <v>0</v>
      </c>
      <c r="DB16" s="39">
        <v>0.42333700000000002</v>
      </c>
      <c r="DC16" s="39">
        <v>1.8204</v>
      </c>
      <c r="DD16" s="39">
        <v>42.061300000000003</v>
      </c>
      <c r="DE16" s="39">
        <v>119.074</v>
      </c>
      <c r="DF16" s="39">
        <v>0</v>
      </c>
      <c r="DH16" s="39">
        <v>0</v>
      </c>
      <c r="DI16" s="39">
        <v>0</v>
      </c>
      <c r="DK16" s="39">
        <v>0</v>
      </c>
      <c r="DL16" s="39" t="s">
        <v>201</v>
      </c>
      <c r="DM16" s="39" t="s">
        <v>202</v>
      </c>
      <c r="DN16" s="39" t="s">
        <v>168</v>
      </c>
      <c r="DO16" s="39" t="s">
        <v>203</v>
      </c>
      <c r="DP16" s="39">
        <v>8.5</v>
      </c>
      <c r="DQ16" s="39" t="s">
        <v>169</v>
      </c>
      <c r="DR16" s="39" t="s">
        <v>204</v>
      </c>
      <c r="DS16" s="39" t="s">
        <v>222</v>
      </c>
    </row>
    <row r="17" spans="1:123" x14ac:dyDescent="0.25">
      <c r="B17" s="39" t="s">
        <v>234</v>
      </c>
      <c r="C17" s="39" t="s">
        <v>117</v>
      </c>
      <c r="D17" s="39">
        <v>307706</v>
      </c>
      <c r="E17" s="39" t="s">
        <v>170</v>
      </c>
      <c r="F17" s="39" t="s">
        <v>162</v>
      </c>
      <c r="G17" s="40">
        <v>8.6805555555555566E-2</v>
      </c>
      <c r="H17" s="39" t="s">
        <v>174</v>
      </c>
      <c r="I17" s="39">
        <v>-19.850000000000001</v>
      </c>
      <c r="J17" s="39" t="s">
        <v>164</v>
      </c>
      <c r="K17" s="39" t="s">
        <v>164</v>
      </c>
      <c r="L17" s="39" t="s">
        <v>188</v>
      </c>
      <c r="M17" s="39">
        <v>24.900099999999998</v>
      </c>
      <c r="N17" s="39">
        <v>137609</v>
      </c>
      <c r="O17" s="39">
        <v>17651.7</v>
      </c>
      <c r="P17" s="39">
        <v>0</v>
      </c>
      <c r="Q17" s="39">
        <v>2894.04</v>
      </c>
      <c r="R17" s="39">
        <v>0</v>
      </c>
      <c r="S17" s="39">
        <v>90621.6</v>
      </c>
      <c r="T17" s="39">
        <v>248802</v>
      </c>
      <c r="U17" s="39">
        <v>229701</v>
      </c>
      <c r="V17" s="39">
        <v>0</v>
      </c>
      <c r="W17" s="39">
        <v>0</v>
      </c>
      <c r="X17" s="39">
        <v>478503</v>
      </c>
      <c r="Y17" s="39">
        <v>3826.98</v>
      </c>
      <c r="Z17" s="39">
        <v>0</v>
      </c>
      <c r="AA17" s="39">
        <v>0</v>
      </c>
      <c r="AB17" s="39">
        <v>0</v>
      </c>
      <c r="AC17" s="39">
        <v>0</v>
      </c>
      <c r="AD17" s="39">
        <v>663.22400000000005</v>
      </c>
      <c r="AE17" s="39">
        <v>0</v>
      </c>
      <c r="AF17" s="39">
        <v>4490.2</v>
      </c>
      <c r="AG17" s="39">
        <v>0</v>
      </c>
      <c r="AH17" s="39">
        <v>0</v>
      </c>
      <c r="AI17" s="39">
        <v>0</v>
      </c>
      <c r="AJ17" s="39">
        <v>4490.2</v>
      </c>
      <c r="AK17" s="39">
        <v>0</v>
      </c>
      <c r="AL17" s="39">
        <v>0</v>
      </c>
      <c r="AM17" s="39">
        <v>0</v>
      </c>
      <c r="AN17" s="39">
        <v>0</v>
      </c>
      <c r="AO17" s="39">
        <v>0</v>
      </c>
      <c r="AP17" s="39">
        <v>0</v>
      </c>
      <c r="AQ17" s="39">
        <v>0</v>
      </c>
      <c r="AR17" s="39">
        <v>0</v>
      </c>
      <c r="AS17" s="39">
        <v>0</v>
      </c>
      <c r="AT17" s="39">
        <v>0</v>
      </c>
      <c r="AU17" s="39">
        <v>0</v>
      </c>
      <c r="AV17" s="39">
        <v>0</v>
      </c>
      <c r="AW17" s="39">
        <v>10.5405</v>
      </c>
      <c r="AX17" s="39">
        <v>75.980400000000003</v>
      </c>
      <c r="AY17" s="39">
        <v>7.5880799999999997</v>
      </c>
      <c r="AZ17" s="39">
        <v>0</v>
      </c>
      <c r="BA17" s="39">
        <v>0.96789099999999995</v>
      </c>
      <c r="BB17" s="39">
        <v>1.7794399999999999</v>
      </c>
      <c r="BC17" s="39">
        <v>42.061300000000003</v>
      </c>
      <c r="BD17" s="39">
        <v>138.91800000000001</v>
      </c>
      <c r="BE17" s="39">
        <v>0</v>
      </c>
      <c r="BG17" s="39">
        <v>0</v>
      </c>
      <c r="BH17" s="39">
        <v>0</v>
      </c>
      <c r="BJ17" s="39">
        <v>0</v>
      </c>
      <c r="BK17" s="39" t="s">
        <v>164</v>
      </c>
      <c r="BL17" s="39" t="s">
        <v>164</v>
      </c>
      <c r="BM17" s="39" t="s">
        <v>190</v>
      </c>
      <c r="BN17" s="39">
        <v>9.1585800000000006</v>
      </c>
      <c r="BO17" s="39">
        <v>77729.600000000006</v>
      </c>
      <c r="BP17" s="39">
        <v>37485.599999999999</v>
      </c>
      <c r="BQ17" s="39">
        <v>0</v>
      </c>
      <c r="BR17" s="39">
        <v>1338.77</v>
      </c>
      <c r="BS17" s="39">
        <v>0</v>
      </c>
      <c r="BT17" s="39">
        <v>90621.6</v>
      </c>
      <c r="BU17" s="39">
        <v>207185</v>
      </c>
      <c r="BV17" s="39">
        <v>229701</v>
      </c>
      <c r="BW17" s="39">
        <v>0</v>
      </c>
      <c r="BX17" s="39">
        <v>0</v>
      </c>
      <c r="BY17" s="39">
        <v>436886</v>
      </c>
      <c r="BZ17" s="39">
        <v>1613.36</v>
      </c>
      <c r="CA17" s="39">
        <v>0</v>
      </c>
      <c r="CB17" s="39">
        <v>0</v>
      </c>
      <c r="CC17" s="39">
        <v>0</v>
      </c>
      <c r="CD17" s="39">
        <v>0</v>
      </c>
      <c r="CE17" s="39">
        <v>678.48500000000001</v>
      </c>
      <c r="CF17" s="39">
        <v>0</v>
      </c>
      <c r="CG17" s="39">
        <v>2291.85</v>
      </c>
      <c r="CH17" s="39">
        <v>0</v>
      </c>
      <c r="CI17" s="39">
        <v>0</v>
      </c>
      <c r="CJ17" s="39">
        <v>0</v>
      </c>
      <c r="CK17" s="39">
        <v>2291.85</v>
      </c>
      <c r="CL17" s="39">
        <v>0</v>
      </c>
      <c r="CM17" s="39">
        <v>0</v>
      </c>
      <c r="CN17" s="39">
        <v>0</v>
      </c>
      <c r="CO17" s="39">
        <v>0</v>
      </c>
      <c r="CP17" s="39">
        <v>0</v>
      </c>
      <c r="CQ17" s="39">
        <v>0</v>
      </c>
      <c r="CR17" s="39">
        <v>0</v>
      </c>
      <c r="CS17" s="39">
        <v>0</v>
      </c>
      <c r="CT17" s="39">
        <v>0</v>
      </c>
      <c r="CU17" s="39">
        <v>0</v>
      </c>
      <c r="CV17" s="39">
        <v>0</v>
      </c>
      <c r="CW17" s="39">
        <v>0</v>
      </c>
      <c r="CX17" s="39">
        <v>4.9535600000000004</v>
      </c>
      <c r="CY17" s="39">
        <v>51.796199999999999</v>
      </c>
      <c r="CZ17" s="39">
        <v>18.018999999999998</v>
      </c>
      <c r="DA17" s="39">
        <v>0</v>
      </c>
      <c r="DB17" s="39">
        <v>0.42333700000000002</v>
      </c>
      <c r="DC17" s="39">
        <v>1.8204</v>
      </c>
      <c r="DD17" s="39">
        <v>42.061300000000003</v>
      </c>
      <c r="DE17" s="39">
        <v>119.074</v>
      </c>
      <c r="DF17" s="39">
        <v>0</v>
      </c>
      <c r="DH17" s="39">
        <v>0</v>
      </c>
      <c r="DI17" s="39">
        <v>0</v>
      </c>
      <c r="DK17" s="39">
        <v>0</v>
      </c>
      <c r="DL17" s="39" t="s">
        <v>201</v>
      </c>
      <c r="DM17" s="39" t="s">
        <v>202</v>
      </c>
      <c r="DN17" s="39" t="s">
        <v>168</v>
      </c>
      <c r="DO17" s="39" t="s">
        <v>203</v>
      </c>
      <c r="DP17" s="39">
        <v>8.5</v>
      </c>
      <c r="DQ17" s="39" t="s">
        <v>169</v>
      </c>
      <c r="DR17" s="39" t="s">
        <v>204</v>
      </c>
      <c r="DS17" s="39" t="s">
        <v>222</v>
      </c>
    </row>
    <row r="18" spans="1:123" x14ac:dyDescent="0.25">
      <c r="B18" s="39" t="s">
        <v>235</v>
      </c>
      <c r="C18" s="39" t="s">
        <v>118</v>
      </c>
      <c r="D18" s="39">
        <v>307906</v>
      </c>
      <c r="E18" s="39" t="s">
        <v>170</v>
      </c>
      <c r="F18" s="39" t="s">
        <v>162</v>
      </c>
      <c r="G18" s="40">
        <v>8.5416666666666655E-2</v>
      </c>
      <c r="H18" s="39" t="s">
        <v>163</v>
      </c>
      <c r="I18" s="39">
        <v>4.79</v>
      </c>
      <c r="J18" s="39" t="s">
        <v>164</v>
      </c>
      <c r="K18" s="39" t="s">
        <v>164</v>
      </c>
      <c r="L18" s="39" t="s">
        <v>188</v>
      </c>
      <c r="M18" s="39">
        <v>8.0789399999999993</v>
      </c>
      <c r="N18" s="39">
        <v>81114</v>
      </c>
      <c r="O18" s="39">
        <v>23269.8</v>
      </c>
      <c r="P18" s="39">
        <v>0</v>
      </c>
      <c r="Q18" s="39">
        <v>1665.93</v>
      </c>
      <c r="R18" s="39">
        <v>0</v>
      </c>
      <c r="S18" s="39">
        <v>90621.6</v>
      </c>
      <c r="T18" s="39">
        <v>196679</v>
      </c>
      <c r="U18" s="39">
        <v>229701</v>
      </c>
      <c r="V18" s="39">
        <v>0</v>
      </c>
      <c r="W18" s="39">
        <v>0</v>
      </c>
      <c r="X18" s="39">
        <v>426381</v>
      </c>
      <c r="Y18" s="39">
        <v>1241.68</v>
      </c>
      <c r="Z18" s="39">
        <v>0</v>
      </c>
      <c r="AA18" s="39">
        <v>0</v>
      </c>
      <c r="AB18" s="39">
        <v>0</v>
      </c>
      <c r="AC18" s="39">
        <v>0</v>
      </c>
      <c r="AD18" s="39">
        <v>663.22199999999998</v>
      </c>
      <c r="AE18" s="39">
        <v>0</v>
      </c>
      <c r="AF18" s="39">
        <v>1904.9</v>
      </c>
      <c r="AG18" s="39">
        <v>0</v>
      </c>
      <c r="AH18" s="39">
        <v>0</v>
      </c>
      <c r="AI18" s="39">
        <v>0</v>
      </c>
      <c r="AJ18" s="39">
        <v>1904.9</v>
      </c>
      <c r="AK18" s="39">
        <v>0</v>
      </c>
      <c r="AL18" s="39">
        <v>0</v>
      </c>
      <c r="AM18" s="39">
        <v>0</v>
      </c>
      <c r="AN18" s="39">
        <v>0</v>
      </c>
      <c r="AO18" s="39">
        <v>0</v>
      </c>
      <c r="AP18" s="39">
        <v>0</v>
      </c>
      <c r="AQ18" s="39">
        <v>0</v>
      </c>
      <c r="AR18" s="39">
        <v>0</v>
      </c>
      <c r="AS18" s="39">
        <v>0</v>
      </c>
      <c r="AT18" s="39">
        <v>0</v>
      </c>
      <c r="AU18" s="39">
        <v>0</v>
      </c>
      <c r="AV18" s="39">
        <v>0</v>
      </c>
      <c r="AW18" s="39">
        <v>3.81446</v>
      </c>
      <c r="AX18" s="39">
        <v>54.870399999999997</v>
      </c>
      <c r="AY18" s="39">
        <v>11.231999999999999</v>
      </c>
      <c r="AZ18" s="39">
        <v>0</v>
      </c>
      <c r="BA18" s="39">
        <v>0.525559</v>
      </c>
      <c r="BB18" s="39">
        <v>1.7794399999999999</v>
      </c>
      <c r="BC18" s="39">
        <v>42.061300000000003</v>
      </c>
      <c r="BD18" s="39">
        <v>114.283</v>
      </c>
      <c r="BE18" s="39">
        <v>0</v>
      </c>
      <c r="BG18" s="39">
        <v>0</v>
      </c>
      <c r="BH18" s="39">
        <v>0</v>
      </c>
      <c r="BJ18" s="39">
        <v>0</v>
      </c>
      <c r="BK18" s="39" t="s">
        <v>164</v>
      </c>
      <c r="BL18" s="39" t="s">
        <v>164</v>
      </c>
      <c r="BM18" s="39" t="s">
        <v>190</v>
      </c>
      <c r="BN18" s="39">
        <v>9.1585800000000006</v>
      </c>
      <c r="BO18" s="39">
        <v>77729.600000000006</v>
      </c>
      <c r="BP18" s="39">
        <v>37485.599999999999</v>
      </c>
      <c r="BQ18" s="39">
        <v>0</v>
      </c>
      <c r="BR18" s="39">
        <v>1338.77</v>
      </c>
      <c r="BS18" s="39">
        <v>0</v>
      </c>
      <c r="BT18" s="39">
        <v>90621.6</v>
      </c>
      <c r="BU18" s="39">
        <v>207185</v>
      </c>
      <c r="BV18" s="39">
        <v>229701</v>
      </c>
      <c r="BW18" s="39">
        <v>0</v>
      </c>
      <c r="BX18" s="39">
        <v>0</v>
      </c>
      <c r="BY18" s="39">
        <v>436886</v>
      </c>
      <c r="BZ18" s="39">
        <v>1613.36</v>
      </c>
      <c r="CA18" s="39">
        <v>0</v>
      </c>
      <c r="CB18" s="39">
        <v>0</v>
      </c>
      <c r="CC18" s="39">
        <v>0</v>
      </c>
      <c r="CD18" s="39">
        <v>0</v>
      </c>
      <c r="CE18" s="39">
        <v>678.48500000000001</v>
      </c>
      <c r="CF18" s="39">
        <v>0</v>
      </c>
      <c r="CG18" s="39">
        <v>2291.85</v>
      </c>
      <c r="CH18" s="39">
        <v>0</v>
      </c>
      <c r="CI18" s="39">
        <v>0</v>
      </c>
      <c r="CJ18" s="39">
        <v>0</v>
      </c>
      <c r="CK18" s="39">
        <v>2291.85</v>
      </c>
      <c r="CL18" s="39">
        <v>0</v>
      </c>
      <c r="CM18" s="39">
        <v>0</v>
      </c>
      <c r="CN18" s="39">
        <v>0</v>
      </c>
      <c r="CO18" s="39">
        <v>0</v>
      </c>
      <c r="CP18" s="39">
        <v>0</v>
      </c>
      <c r="CQ18" s="39">
        <v>0</v>
      </c>
      <c r="CR18" s="39">
        <v>0</v>
      </c>
      <c r="CS18" s="39">
        <v>0</v>
      </c>
      <c r="CT18" s="39">
        <v>0</v>
      </c>
      <c r="CU18" s="39">
        <v>0</v>
      </c>
      <c r="CV18" s="39">
        <v>0</v>
      </c>
      <c r="CW18" s="39">
        <v>0</v>
      </c>
      <c r="CX18" s="39">
        <v>4.9535600000000004</v>
      </c>
      <c r="CY18" s="39">
        <v>51.796199999999999</v>
      </c>
      <c r="CZ18" s="39">
        <v>18.018999999999998</v>
      </c>
      <c r="DA18" s="39">
        <v>0</v>
      </c>
      <c r="DB18" s="39">
        <v>0.42333700000000002</v>
      </c>
      <c r="DC18" s="39">
        <v>1.8204</v>
      </c>
      <c r="DD18" s="39">
        <v>42.061300000000003</v>
      </c>
      <c r="DE18" s="39">
        <v>119.074</v>
      </c>
      <c r="DF18" s="39">
        <v>0</v>
      </c>
      <c r="DH18" s="39">
        <v>0</v>
      </c>
      <c r="DI18" s="39">
        <v>0</v>
      </c>
      <c r="DK18" s="39">
        <v>0</v>
      </c>
      <c r="DL18" s="39" t="s">
        <v>201</v>
      </c>
      <c r="DM18" s="39" t="s">
        <v>202</v>
      </c>
      <c r="DN18" s="39" t="s">
        <v>168</v>
      </c>
      <c r="DO18" s="39" t="s">
        <v>203</v>
      </c>
      <c r="DP18" s="39">
        <v>8.5</v>
      </c>
      <c r="DQ18" s="39" t="s">
        <v>169</v>
      </c>
      <c r="DR18" s="39" t="s">
        <v>204</v>
      </c>
      <c r="DS18" s="39" t="s">
        <v>222</v>
      </c>
    </row>
    <row r="19" spans="1:123" x14ac:dyDescent="0.25">
      <c r="B19" s="39" t="s">
        <v>236</v>
      </c>
      <c r="C19" s="39" t="s">
        <v>81</v>
      </c>
      <c r="D19" s="39">
        <v>311816</v>
      </c>
      <c r="E19" s="39" t="s">
        <v>161</v>
      </c>
      <c r="F19" s="39" t="s">
        <v>162</v>
      </c>
      <c r="G19" s="40">
        <v>9.5138888888888884E-2</v>
      </c>
      <c r="H19" s="39" t="s">
        <v>163</v>
      </c>
      <c r="I19" s="39">
        <v>5.89</v>
      </c>
      <c r="J19" s="39" t="s">
        <v>164</v>
      </c>
      <c r="K19" s="39" t="s">
        <v>164</v>
      </c>
      <c r="L19" s="39" t="s">
        <v>205</v>
      </c>
      <c r="M19" s="39">
        <v>39.6389</v>
      </c>
      <c r="N19" s="39">
        <v>46729.9</v>
      </c>
      <c r="O19" s="39">
        <v>26110.9</v>
      </c>
      <c r="P19" s="39">
        <v>0</v>
      </c>
      <c r="Q19" s="39">
        <v>3668.91</v>
      </c>
      <c r="R19" s="39">
        <v>0</v>
      </c>
      <c r="S19" s="39">
        <v>90621.7</v>
      </c>
      <c r="T19" s="39">
        <v>167171</v>
      </c>
      <c r="U19" s="39">
        <v>229701</v>
      </c>
      <c r="V19" s="39">
        <v>0</v>
      </c>
      <c r="W19" s="39">
        <v>0</v>
      </c>
      <c r="X19" s="39">
        <v>396872</v>
      </c>
      <c r="Y19" s="39">
        <v>6092.21</v>
      </c>
      <c r="Z19" s="39">
        <v>0</v>
      </c>
      <c r="AA19" s="39">
        <v>0</v>
      </c>
      <c r="AB19" s="39">
        <v>0</v>
      </c>
      <c r="AC19" s="39">
        <v>0</v>
      </c>
      <c r="AD19" s="39">
        <v>766.10699999999997</v>
      </c>
      <c r="AE19" s="39">
        <v>0</v>
      </c>
      <c r="AF19" s="39">
        <v>6858.32</v>
      </c>
      <c r="AG19" s="39">
        <v>0</v>
      </c>
      <c r="AH19" s="39">
        <v>0</v>
      </c>
      <c r="AI19" s="39">
        <v>0</v>
      </c>
      <c r="AJ19" s="39">
        <v>6858.32</v>
      </c>
      <c r="AK19" s="39">
        <v>0</v>
      </c>
      <c r="AL19" s="39">
        <v>0</v>
      </c>
      <c r="AM19" s="39">
        <v>0</v>
      </c>
      <c r="AN19" s="39">
        <v>0</v>
      </c>
      <c r="AO19" s="39">
        <v>0</v>
      </c>
      <c r="AP19" s="39">
        <v>0</v>
      </c>
      <c r="AQ19" s="39">
        <v>0</v>
      </c>
      <c r="AR19" s="39">
        <v>0</v>
      </c>
      <c r="AS19" s="39">
        <v>0</v>
      </c>
      <c r="AT19" s="39">
        <v>0</v>
      </c>
      <c r="AU19" s="39">
        <v>0</v>
      </c>
      <c r="AV19" s="39">
        <v>0</v>
      </c>
      <c r="AW19" s="39">
        <v>18.389800000000001</v>
      </c>
      <c r="AX19" s="39">
        <v>41.179400000000001</v>
      </c>
      <c r="AY19" s="39">
        <v>12.931100000000001</v>
      </c>
      <c r="AZ19" s="39">
        <v>0</v>
      </c>
      <c r="BA19" s="39">
        <v>1.1504799999999999</v>
      </c>
      <c r="BB19" s="39">
        <v>2.0610200000000001</v>
      </c>
      <c r="BC19" s="39">
        <v>41.601199999999999</v>
      </c>
      <c r="BD19" s="39">
        <v>117.313</v>
      </c>
      <c r="BE19" s="39">
        <v>111.5</v>
      </c>
      <c r="BF19" s="39" t="s">
        <v>184</v>
      </c>
      <c r="BG19" s="39">
        <v>0</v>
      </c>
      <c r="BH19" s="39">
        <v>1.75</v>
      </c>
      <c r="BI19" s="39" t="s">
        <v>197</v>
      </c>
      <c r="BJ19" s="39">
        <v>0</v>
      </c>
      <c r="BK19" s="39" t="s">
        <v>164</v>
      </c>
      <c r="BL19" s="39" t="s">
        <v>164</v>
      </c>
      <c r="BM19" s="39" t="s">
        <v>206</v>
      </c>
      <c r="BN19" s="39">
        <v>40.546199999999999</v>
      </c>
      <c r="BO19" s="39">
        <v>43031.5</v>
      </c>
      <c r="BP19" s="39">
        <v>41214.5</v>
      </c>
      <c r="BQ19" s="39">
        <v>0</v>
      </c>
      <c r="BR19" s="39">
        <v>3079.02</v>
      </c>
      <c r="BS19" s="39">
        <v>0</v>
      </c>
      <c r="BT19" s="39">
        <v>90621.7</v>
      </c>
      <c r="BU19" s="39">
        <v>177987</v>
      </c>
      <c r="BV19" s="39">
        <v>229701</v>
      </c>
      <c r="BW19" s="39">
        <v>0</v>
      </c>
      <c r="BX19" s="39">
        <v>0</v>
      </c>
      <c r="BY19" s="39">
        <v>407689</v>
      </c>
      <c r="BZ19" s="39">
        <v>6679.43</v>
      </c>
      <c r="CA19" s="39">
        <v>0</v>
      </c>
      <c r="CB19" s="39">
        <v>0</v>
      </c>
      <c r="CC19" s="39">
        <v>0</v>
      </c>
      <c r="CD19" s="39">
        <v>0</v>
      </c>
      <c r="CE19" s="39">
        <v>784.00900000000001</v>
      </c>
      <c r="CF19" s="39">
        <v>0</v>
      </c>
      <c r="CG19" s="39">
        <v>7463.44</v>
      </c>
      <c r="CH19" s="39">
        <v>0</v>
      </c>
      <c r="CI19" s="39">
        <v>0</v>
      </c>
      <c r="CJ19" s="39">
        <v>0</v>
      </c>
      <c r="CK19" s="39">
        <v>7463.44</v>
      </c>
      <c r="CL19" s="39">
        <v>0</v>
      </c>
      <c r="CM19" s="39">
        <v>0</v>
      </c>
      <c r="CN19" s="39">
        <v>0</v>
      </c>
      <c r="CO19" s="39">
        <v>0</v>
      </c>
      <c r="CP19" s="39">
        <v>0</v>
      </c>
      <c r="CQ19" s="39">
        <v>0</v>
      </c>
      <c r="CR19" s="39">
        <v>0</v>
      </c>
      <c r="CS19" s="39">
        <v>0</v>
      </c>
      <c r="CT19" s="39">
        <v>0</v>
      </c>
      <c r="CU19" s="39">
        <v>0</v>
      </c>
      <c r="CV19" s="39">
        <v>0</v>
      </c>
      <c r="CW19" s="39">
        <v>0</v>
      </c>
      <c r="CX19" s="39">
        <v>20.081700000000001</v>
      </c>
      <c r="CY19" s="39">
        <v>38.100099999999998</v>
      </c>
      <c r="CZ19" s="39">
        <v>20.339500000000001</v>
      </c>
      <c r="DA19" s="39">
        <v>0</v>
      </c>
      <c r="DB19" s="39">
        <v>0.96512399999999998</v>
      </c>
      <c r="DC19" s="39">
        <v>2.1092</v>
      </c>
      <c r="DD19" s="39">
        <v>41.601199999999999</v>
      </c>
      <c r="DE19" s="39">
        <v>123.197</v>
      </c>
      <c r="DF19" s="39">
        <v>0</v>
      </c>
      <c r="DH19" s="39">
        <v>0</v>
      </c>
      <c r="DI19" s="39">
        <v>11.5</v>
      </c>
      <c r="DJ19" s="39" t="s">
        <v>167</v>
      </c>
      <c r="DK19" s="39">
        <v>0</v>
      </c>
      <c r="DL19" s="39" t="s">
        <v>201</v>
      </c>
      <c r="DM19" s="39" t="s">
        <v>202</v>
      </c>
      <c r="DN19" s="39" t="s">
        <v>168</v>
      </c>
      <c r="DO19" s="39" t="s">
        <v>203</v>
      </c>
      <c r="DP19" s="39">
        <v>8.5</v>
      </c>
      <c r="DQ19" s="39" t="s">
        <v>169</v>
      </c>
      <c r="DR19" s="39" t="s">
        <v>204</v>
      </c>
      <c r="DS19" s="39" t="s">
        <v>222</v>
      </c>
    </row>
    <row r="20" spans="1:123" x14ac:dyDescent="0.25">
      <c r="B20" s="39" t="s">
        <v>237</v>
      </c>
      <c r="C20" s="39" t="s">
        <v>82</v>
      </c>
      <c r="D20" s="39">
        <v>311916</v>
      </c>
      <c r="E20" s="39" t="s">
        <v>161</v>
      </c>
      <c r="F20" s="39" t="s">
        <v>162</v>
      </c>
      <c r="G20" s="40">
        <v>9.375E-2</v>
      </c>
      <c r="H20" s="39" t="s">
        <v>163</v>
      </c>
      <c r="I20" s="39">
        <v>4.09</v>
      </c>
      <c r="J20" s="39" t="s">
        <v>164</v>
      </c>
      <c r="K20" s="39" t="s">
        <v>164</v>
      </c>
      <c r="L20" s="39" t="s">
        <v>205</v>
      </c>
      <c r="M20" s="39">
        <v>35.7288</v>
      </c>
      <c r="N20" s="39">
        <v>41715.599999999999</v>
      </c>
      <c r="O20" s="39">
        <v>25005.7</v>
      </c>
      <c r="P20" s="39">
        <v>0</v>
      </c>
      <c r="Q20" s="39">
        <v>3541.32</v>
      </c>
      <c r="R20" s="39">
        <v>0</v>
      </c>
      <c r="S20" s="39">
        <v>90621.7</v>
      </c>
      <c r="T20" s="39">
        <v>160920</v>
      </c>
      <c r="U20" s="39">
        <v>229701</v>
      </c>
      <c r="V20" s="39">
        <v>0</v>
      </c>
      <c r="W20" s="39">
        <v>0</v>
      </c>
      <c r="X20" s="39">
        <v>390622</v>
      </c>
      <c r="Y20" s="39">
        <v>5491.26</v>
      </c>
      <c r="Z20" s="39">
        <v>0</v>
      </c>
      <c r="AA20" s="39">
        <v>0</v>
      </c>
      <c r="AB20" s="39">
        <v>0</v>
      </c>
      <c r="AC20" s="39">
        <v>0</v>
      </c>
      <c r="AD20" s="39">
        <v>766.10400000000004</v>
      </c>
      <c r="AE20" s="39">
        <v>0</v>
      </c>
      <c r="AF20" s="39">
        <v>6257.36</v>
      </c>
      <c r="AG20" s="39">
        <v>0</v>
      </c>
      <c r="AH20" s="39">
        <v>0</v>
      </c>
      <c r="AI20" s="39">
        <v>0</v>
      </c>
      <c r="AJ20" s="39">
        <v>6257.36</v>
      </c>
      <c r="AK20" s="39">
        <v>0</v>
      </c>
      <c r="AL20" s="39">
        <v>0</v>
      </c>
      <c r="AM20" s="39">
        <v>0</v>
      </c>
      <c r="AN20" s="39">
        <v>0</v>
      </c>
      <c r="AO20" s="39">
        <v>0</v>
      </c>
      <c r="AP20" s="39">
        <v>0</v>
      </c>
      <c r="AQ20" s="39">
        <v>0</v>
      </c>
      <c r="AR20" s="39">
        <v>0</v>
      </c>
      <c r="AS20" s="39">
        <v>0</v>
      </c>
      <c r="AT20" s="39">
        <v>0</v>
      </c>
      <c r="AU20" s="39">
        <v>0</v>
      </c>
      <c r="AV20" s="39">
        <v>0</v>
      </c>
      <c r="AW20" s="39">
        <v>16.5641</v>
      </c>
      <c r="AX20" s="39">
        <v>36.892600000000002</v>
      </c>
      <c r="AY20" s="39">
        <v>12.7879</v>
      </c>
      <c r="AZ20" s="39">
        <v>0</v>
      </c>
      <c r="BA20" s="39">
        <v>1.11165</v>
      </c>
      <c r="BB20" s="39">
        <v>2.06101</v>
      </c>
      <c r="BC20" s="39">
        <v>41.601199999999999</v>
      </c>
      <c r="BD20" s="39">
        <v>111.018</v>
      </c>
      <c r="BE20" s="39">
        <v>0</v>
      </c>
      <c r="BG20" s="39">
        <v>0</v>
      </c>
      <c r="BH20" s="39">
        <v>1</v>
      </c>
      <c r="BI20" s="39" t="s">
        <v>166</v>
      </c>
      <c r="BJ20" s="39">
        <v>0</v>
      </c>
      <c r="BK20" s="39" t="s">
        <v>164</v>
      </c>
      <c r="BL20" s="39" t="s">
        <v>164</v>
      </c>
      <c r="BM20" s="39" t="s">
        <v>206</v>
      </c>
      <c r="BN20" s="39">
        <v>37.220399999999998</v>
      </c>
      <c r="BO20" s="39">
        <v>38442.400000000001</v>
      </c>
      <c r="BP20" s="39">
        <v>37171.800000000003</v>
      </c>
      <c r="BQ20" s="39">
        <v>0</v>
      </c>
      <c r="BR20" s="39">
        <v>2494.38</v>
      </c>
      <c r="BS20" s="39">
        <v>0</v>
      </c>
      <c r="BT20" s="39">
        <v>90621.7</v>
      </c>
      <c r="BU20" s="39">
        <v>168767</v>
      </c>
      <c r="BV20" s="39">
        <v>229701</v>
      </c>
      <c r="BW20" s="39">
        <v>0</v>
      </c>
      <c r="BX20" s="39">
        <v>0</v>
      </c>
      <c r="BY20" s="39">
        <v>398469</v>
      </c>
      <c r="BZ20" s="39">
        <v>6107.72</v>
      </c>
      <c r="CA20" s="39">
        <v>0</v>
      </c>
      <c r="CB20" s="39">
        <v>0</v>
      </c>
      <c r="CC20" s="39">
        <v>0</v>
      </c>
      <c r="CD20" s="39">
        <v>0</v>
      </c>
      <c r="CE20" s="39">
        <v>784.005</v>
      </c>
      <c r="CF20" s="39">
        <v>0</v>
      </c>
      <c r="CG20" s="39">
        <v>6891.73</v>
      </c>
      <c r="CH20" s="39">
        <v>0</v>
      </c>
      <c r="CI20" s="39">
        <v>0</v>
      </c>
      <c r="CJ20" s="39">
        <v>0</v>
      </c>
      <c r="CK20" s="39">
        <v>6891.73</v>
      </c>
      <c r="CL20" s="39">
        <v>0</v>
      </c>
      <c r="CM20" s="39">
        <v>0</v>
      </c>
      <c r="CN20" s="39">
        <v>0</v>
      </c>
      <c r="CO20" s="39">
        <v>0</v>
      </c>
      <c r="CP20" s="39">
        <v>0</v>
      </c>
      <c r="CQ20" s="39">
        <v>0</v>
      </c>
      <c r="CR20" s="39">
        <v>0</v>
      </c>
      <c r="CS20" s="39">
        <v>0</v>
      </c>
      <c r="CT20" s="39">
        <v>0</v>
      </c>
      <c r="CU20" s="39">
        <v>0</v>
      </c>
      <c r="CV20" s="39">
        <v>0</v>
      </c>
      <c r="CW20" s="39">
        <v>0</v>
      </c>
      <c r="CX20" s="39">
        <v>18.358899999999998</v>
      </c>
      <c r="CY20" s="39">
        <v>34.225700000000003</v>
      </c>
      <c r="CZ20" s="39">
        <v>18.020499999999998</v>
      </c>
      <c r="DA20" s="39">
        <v>0</v>
      </c>
      <c r="DB20" s="39">
        <v>0.78342900000000004</v>
      </c>
      <c r="DC20" s="39">
        <v>2.1091899999999999</v>
      </c>
      <c r="DD20" s="39">
        <v>41.601199999999999</v>
      </c>
      <c r="DE20" s="39">
        <v>115.099</v>
      </c>
      <c r="DF20" s="39">
        <v>0</v>
      </c>
      <c r="DH20" s="39">
        <v>0</v>
      </c>
      <c r="DI20" s="39">
        <v>13.5</v>
      </c>
      <c r="DJ20" s="39" t="s">
        <v>167</v>
      </c>
      <c r="DK20" s="39">
        <v>0</v>
      </c>
      <c r="DL20" s="39" t="s">
        <v>201</v>
      </c>
      <c r="DM20" s="39" t="s">
        <v>202</v>
      </c>
      <c r="DN20" s="39" t="s">
        <v>168</v>
      </c>
      <c r="DO20" s="39" t="s">
        <v>203</v>
      </c>
      <c r="DP20" s="39">
        <v>8.5</v>
      </c>
      <c r="DQ20" s="39" t="s">
        <v>169</v>
      </c>
      <c r="DR20" s="39" t="s">
        <v>204</v>
      </c>
      <c r="DS20" s="39" t="s">
        <v>222</v>
      </c>
    </row>
    <row r="21" spans="1:123" x14ac:dyDescent="0.25">
      <c r="B21" s="39" t="s">
        <v>238</v>
      </c>
      <c r="C21" s="39" t="s">
        <v>83</v>
      </c>
      <c r="D21" s="39">
        <v>312006</v>
      </c>
      <c r="E21" s="39" t="s">
        <v>170</v>
      </c>
      <c r="F21" s="39" t="s">
        <v>162</v>
      </c>
      <c r="G21" s="40">
        <v>8.4027777777777771E-2</v>
      </c>
      <c r="H21" s="39" t="s">
        <v>163</v>
      </c>
      <c r="I21" s="39">
        <v>4.4400000000000004</v>
      </c>
      <c r="J21" s="39" t="s">
        <v>164</v>
      </c>
      <c r="K21" s="39" t="s">
        <v>164</v>
      </c>
      <c r="L21" s="39" t="s">
        <v>205</v>
      </c>
      <c r="M21" s="39">
        <v>8.0245599999999992</v>
      </c>
      <c r="N21" s="39">
        <v>84337.2</v>
      </c>
      <c r="O21" s="39">
        <v>23373.9</v>
      </c>
      <c r="P21" s="39">
        <v>0</v>
      </c>
      <c r="Q21" s="39">
        <v>1552.88</v>
      </c>
      <c r="R21" s="39">
        <v>0</v>
      </c>
      <c r="S21" s="39">
        <v>90621.7</v>
      </c>
      <c r="T21" s="39">
        <v>199894</v>
      </c>
      <c r="U21" s="39">
        <v>229701</v>
      </c>
      <c r="V21" s="39">
        <v>0</v>
      </c>
      <c r="W21" s="39">
        <v>0</v>
      </c>
      <c r="X21" s="39">
        <v>429595</v>
      </c>
      <c r="Y21" s="39">
        <v>1233.33</v>
      </c>
      <c r="Z21" s="39">
        <v>0</v>
      </c>
      <c r="AA21" s="39">
        <v>0</v>
      </c>
      <c r="AB21" s="39">
        <v>0</v>
      </c>
      <c r="AC21" s="39">
        <v>0</v>
      </c>
      <c r="AD21" s="39">
        <v>663.221</v>
      </c>
      <c r="AE21" s="39">
        <v>0</v>
      </c>
      <c r="AF21" s="39">
        <v>1896.55</v>
      </c>
      <c r="AG21" s="39">
        <v>0</v>
      </c>
      <c r="AH21" s="39">
        <v>0</v>
      </c>
      <c r="AI21" s="39">
        <v>0</v>
      </c>
      <c r="AJ21" s="39">
        <v>1896.55</v>
      </c>
      <c r="AK21" s="39">
        <v>0</v>
      </c>
      <c r="AL21" s="39">
        <v>0</v>
      </c>
      <c r="AM21" s="39">
        <v>0</v>
      </c>
      <c r="AN21" s="39">
        <v>0</v>
      </c>
      <c r="AO21" s="39">
        <v>0</v>
      </c>
      <c r="AP21" s="39">
        <v>0</v>
      </c>
      <c r="AQ21" s="39">
        <v>0</v>
      </c>
      <c r="AR21" s="39">
        <v>0</v>
      </c>
      <c r="AS21" s="39">
        <v>0</v>
      </c>
      <c r="AT21" s="39">
        <v>0</v>
      </c>
      <c r="AU21" s="39">
        <v>0</v>
      </c>
      <c r="AV21" s="39">
        <v>0</v>
      </c>
      <c r="AW21" s="39">
        <v>3.8115999999999999</v>
      </c>
      <c r="AX21" s="39">
        <v>57.2986</v>
      </c>
      <c r="AY21" s="39">
        <v>11.2293</v>
      </c>
      <c r="AZ21" s="39">
        <v>0</v>
      </c>
      <c r="BA21" s="39">
        <v>0.49016500000000002</v>
      </c>
      <c r="BB21" s="39">
        <v>1.7794399999999999</v>
      </c>
      <c r="BC21" s="39">
        <v>42.061300000000003</v>
      </c>
      <c r="BD21" s="39">
        <v>116.67</v>
      </c>
      <c r="BE21" s="39">
        <v>5</v>
      </c>
      <c r="BF21" s="39" t="s">
        <v>184</v>
      </c>
      <c r="BG21" s="39">
        <v>0</v>
      </c>
      <c r="BH21" s="39">
        <v>0</v>
      </c>
      <c r="BJ21" s="39">
        <v>0</v>
      </c>
      <c r="BK21" s="39" t="s">
        <v>164</v>
      </c>
      <c r="BL21" s="39" t="s">
        <v>164</v>
      </c>
      <c r="BM21" s="39" t="s">
        <v>179</v>
      </c>
      <c r="BN21" s="39">
        <v>9.4976199999999995</v>
      </c>
      <c r="BO21" s="39">
        <v>79737.8</v>
      </c>
      <c r="BP21" s="39">
        <v>38608.699999999997</v>
      </c>
      <c r="BQ21" s="39">
        <v>0</v>
      </c>
      <c r="BR21" s="39">
        <v>1429.68</v>
      </c>
      <c r="BS21" s="39">
        <v>0</v>
      </c>
      <c r="BT21" s="39">
        <v>90621.7</v>
      </c>
      <c r="BU21" s="39">
        <v>210407</v>
      </c>
      <c r="BV21" s="39">
        <v>229701</v>
      </c>
      <c r="BW21" s="39">
        <v>0</v>
      </c>
      <c r="BX21" s="39">
        <v>0</v>
      </c>
      <c r="BY21" s="39">
        <v>440109</v>
      </c>
      <c r="BZ21" s="39">
        <v>1674.55</v>
      </c>
      <c r="CA21" s="39">
        <v>0</v>
      </c>
      <c r="CB21" s="39">
        <v>0</v>
      </c>
      <c r="CC21" s="39">
        <v>0</v>
      </c>
      <c r="CD21" s="39">
        <v>0</v>
      </c>
      <c r="CE21" s="39">
        <v>678.48500000000001</v>
      </c>
      <c r="CF21" s="39">
        <v>0</v>
      </c>
      <c r="CG21" s="39">
        <v>2353.0300000000002</v>
      </c>
      <c r="CH21" s="39">
        <v>0</v>
      </c>
      <c r="CI21" s="39">
        <v>0</v>
      </c>
      <c r="CJ21" s="39">
        <v>0</v>
      </c>
      <c r="CK21" s="39">
        <v>2353.0300000000002</v>
      </c>
      <c r="CL21" s="39">
        <v>0</v>
      </c>
      <c r="CM21" s="39">
        <v>0</v>
      </c>
      <c r="CN21" s="39">
        <v>0</v>
      </c>
      <c r="CO21" s="39">
        <v>0</v>
      </c>
      <c r="CP21" s="39">
        <v>0</v>
      </c>
      <c r="CQ21" s="39">
        <v>0</v>
      </c>
      <c r="CR21" s="39">
        <v>0</v>
      </c>
      <c r="CS21" s="39">
        <v>0</v>
      </c>
      <c r="CT21" s="39">
        <v>0</v>
      </c>
      <c r="CU21" s="39">
        <v>0</v>
      </c>
      <c r="CV21" s="39">
        <v>0</v>
      </c>
      <c r="CW21" s="39">
        <v>0</v>
      </c>
      <c r="CX21" s="39">
        <v>5.1273999999999997</v>
      </c>
      <c r="CY21" s="39">
        <v>53.024700000000003</v>
      </c>
      <c r="CZ21" s="39">
        <v>18.630600000000001</v>
      </c>
      <c r="DA21" s="39">
        <v>0</v>
      </c>
      <c r="DB21" s="39">
        <v>0.45257599999999998</v>
      </c>
      <c r="DC21" s="39">
        <v>1.8204</v>
      </c>
      <c r="DD21" s="39">
        <v>42.061300000000003</v>
      </c>
      <c r="DE21" s="39">
        <v>121.117</v>
      </c>
      <c r="DF21" s="39">
        <v>0</v>
      </c>
      <c r="DH21" s="39">
        <v>0</v>
      </c>
      <c r="DI21" s="39">
        <v>0.25</v>
      </c>
      <c r="DJ21" s="39" t="s">
        <v>172</v>
      </c>
      <c r="DK21" s="39">
        <v>0</v>
      </c>
      <c r="DL21" s="39" t="s">
        <v>201</v>
      </c>
      <c r="DM21" s="39" t="s">
        <v>202</v>
      </c>
      <c r="DN21" s="39" t="s">
        <v>168</v>
      </c>
      <c r="DO21" s="39" t="s">
        <v>203</v>
      </c>
      <c r="DP21" s="39">
        <v>8.5</v>
      </c>
      <c r="DQ21" s="39" t="s">
        <v>169</v>
      </c>
      <c r="DR21" s="39" t="s">
        <v>204</v>
      </c>
      <c r="DS21" s="39" t="s">
        <v>222</v>
      </c>
    </row>
    <row r="22" spans="1:123" x14ac:dyDescent="0.25">
      <c r="B22" s="39" t="s">
        <v>239</v>
      </c>
      <c r="C22" s="39" t="s">
        <v>84</v>
      </c>
      <c r="D22" s="39">
        <v>312106</v>
      </c>
      <c r="E22" s="39" t="s">
        <v>170</v>
      </c>
      <c r="F22" s="39" t="s">
        <v>162</v>
      </c>
      <c r="G22" s="40">
        <v>8.1944444444444445E-2</v>
      </c>
      <c r="H22" s="39" t="s">
        <v>163</v>
      </c>
      <c r="I22" s="39">
        <v>3.42</v>
      </c>
      <c r="J22" s="39" t="s">
        <v>164</v>
      </c>
      <c r="K22" s="39" t="s">
        <v>164</v>
      </c>
      <c r="L22" s="39" t="s">
        <v>205</v>
      </c>
      <c r="M22" s="39">
        <v>7.1409099999999999</v>
      </c>
      <c r="N22" s="39">
        <v>77266</v>
      </c>
      <c r="O22" s="39">
        <v>22090.2</v>
      </c>
      <c r="P22" s="39">
        <v>0</v>
      </c>
      <c r="Q22" s="39">
        <v>1499.55</v>
      </c>
      <c r="R22" s="39">
        <v>0</v>
      </c>
      <c r="S22" s="39">
        <v>90621.7</v>
      </c>
      <c r="T22" s="39">
        <v>191485</v>
      </c>
      <c r="U22" s="39">
        <v>229701</v>
      </c>
      <c r="V22" s="39">
        <v>0</v>
      </c>
      <c r="W22" s="39">
        <v>0</v>
      </c>
      <c r="X22" s="39">
        <v>421186</v>
      </c>
      <c r="Y22" s="39">
        <v>1097.51</v>
      </c>
      <c r="Z22" s="39">
        <v>0</v>
      </c>
      <c r="AA22" s="39">
        <v>0</v>
      </c>
      <c r="AB22" s="39">
        <v>0</v>
      </c>
      <c r="AC22" s="39">
        <v>0</v>
      </c>
      <c r="AD22" s="39">
        <v>663.21900000000005</v>
      </c>
      <c r="AE22" s="39">
        <v>0</v>
      </c>
      <c r="AF22" s="39">
        <v>1760.73</v>
      </c>
      <c r="AG22" s="39">
        <v>0</v>
      </c>
      <c r="AH22" s="39">
        <v>0</v>
      </c>
      <c r="AI22" s="39">
        <v>0</v>
      </c>
      <c r="AJ22" s="39">
        <v>1760.73</v>
      </c>
      <c r="AK22" s="39">
        <v>0</v>
      </c>
      <c r="AL22" s="39">
        <v>0</v>
      </c>
      <c r="AM22" s="39">
        <v>0</v>
      </c>
      <c r="AN22" s="39">
        <v>0</v>
      </c>
      <c r="AO22" s="39">
        <v>0</v>
      </c>
      <c r="AP22" s="39">
        <v>0</v>
      </c>
      <c r="AQ22" s="39">
        <v>0</v>
      </c>
      <c r="AR22" s="39">
        <v>0</v>
      </c>
      <c r="AS22" s="39">
        <v>0</v>
      </c>
      <c r="AT22" s="39">
        <v>0</v>
      </c>
      <c r="AU22" s="39">
        <v>0</v>
      </c>
      <c r="AV22" s="39">
        <v>0</v>
      </c>
      <c r="AW22" s="39">
        <v>3.39215</v>
      </c>
      <c r="AX22" s="39">
        <v>52.501399999999997</v>
      </c>
      <c r="AY22" s="39">
        <v>10.628500000000001</v>
      </c>
      <c r="AZ22" s="39">
        <v>0</v>
      </c>
      <c r="BA22" s="39">
        <v>0.47322700000000001</v>
      </c>
      <c r="BB22" s="39">
        <v>1.7794300000000001</v>
      </c>
      <c r="BC22" s="39">
        <v>42.061300000000003</v>
      </c>
      <c r="BD22" s="39">
        <v>110.836</v>
      </c>
      <c r="BE22" s="39">
        <v>0</v>
      </c>
      <c r="BG22" s="39">
        <v>0</v>
      </c>
      <c r="BH22" s="39">
        <v>0</v>
      </c>
      <c r="BJ22" s="39">
        <v>0</v>
      </c>
      <c r="BK22" s="39" t="s">
        <v>164</v>
      </c>
      <c r="BL22" s="39" t="s">
        <v>164</v>
      </c>
      <c r="BM22" s="39" t="s">
        <v>179</v>
      </c>
      <c r="BN22" s="39">
        <v>8.5923099999999994</v>
      </c>
      <c r="BO22" s="39">
        <v>73284.7</v>
      </c>
      <c r="BP22" s="39">
        <v>34655.800000000003</v>
      </c>
      <c r="BQ22" s="39">
        <v>0</v>
      </c>
      <c r="BR22" s="39">
        <v>1172.99</v>
      </c>
      <c r="BS22" s="39">
        <v>0</v>
      </c>
      <c r="BT22" s="39">
        <v>90621.7</v>
      </c>
      <c r="BU22" s="39">
        <v>199744</v>
      </c>
      <c r="BV22" s="39">
        <v>229701</v>
      </c>
      <c r="BW22" s="39">
        <v>0</v>
      </c>
      <c r="BX22" s="39">
        <v>0</v>
      </c>
      <c r="BY22" s="39">
        <v>429445</v>
      </c>
      <c r="BZ22" s="39">
        <v>1516.42</v>
      </c>
      <c r="CA22" s="39">
        <v>0</v>
      </c>
      <c r="CB22" s="39">
        <v>0</v>
      </c>
      <c r="CC22" s="39">
        <v>0</v>
      </c>
      <c r="CD22" s="39">
        <v>0</v>
      </c>
      <c r="CE22" s="39">
        <v>678.48299999999995</v>
      </c>
      <c r="CF22" s="39">
        <v>0</v>
      </c>
      <c r="CG22" s="39">
        <v>2194.9</v>
      </c>
      <c r="CH22" s="39">
        <v>0</v>
      </c>
      <c r="CI22" s="39">
        <v>0</v>
      </c>
      <c r="CJ22" s="39">
        <v>0</v>
      </c>
      <c r="CK22" s="39">
        <v>2194.9</v>
      </c>
      <c r="CL22" s="39">
        <v>0</v>
      </c>
      <c r="CM22" s="39">
        <v>0</v>
      </c>
      <c r="CN22" s="39">
        <v>0</v>
      </c>
      <c r="CO22" s="39">
        <v>0</v>
      </c>
      <c r="CP22" s="39">
        <v>0</v>
      </c>
      <c r="CQ22" s="39">
        <v>0</v>
      </c>
      <c r="CR22" s="39">
        <v>0</v>
      </c>
      <c r="CS22" s="39">
        <v>0</v>
      </c>
      <c r="CT22" s="39">
        <v>0</v>
      </c>
      <c r="CU22" s="39">
        <v>0</v>
      </c>
      <c r="CV22" s="39">
        <v>0</v>
      </c>
      <c r="CW22" s="39">
        <v>0</v>
      </c>
      <c r="CX22" s="39">
        <v>4.6738400000000002</v>
      </c>
      <c r="CY22" s="39">
        <v>49.044199999999996</v>
      </c>
      <c r="CZ22" s="39">
        <v>16.288900000000002</v>
      </c>
      <c r="DA22" s="39">
        <v>0</v>
      </c>
      <c r="DB22" s="39">
        <v>0.37108099999999999</v>
      </c>
      <c r="DC22" s="39">
        <v>1.82039</v>
      </c>
      <c r="DD22" s="39">
        <v>42.061300000000003</v>
      </c>
      <c r="DE22" s="39">
        <v>114.26</v>
      </c>
      <c r="DF22" s="39">
        <v>0</v>
      </c>
      <c r="DH22" s="39">
        <v>0</v>
      </c>
      <c r="DI22" s="39">
        <v>0</v>
      </c>
      <c r="DK22" s="39">
        <v>0</v>
      </c>
      <c r="DL22" s="39" t="s">
        <v>201</v>
      </c>
      <c r="DM22" s="39" t="s">
        <v>202</v>
      </c>
      <c r="DN22" s="39" t="s">
        <v>168</v>
      </c>
      <c r="DO22" s="39" t="s">
        <v>203</v>
      </c>
      <c r="DP22" s="39">
        <v>8.5</v>
      </c>
      <c r="DQ22" s="39" t="s">
        <v>169</v>
      </c>
      <c r="DR22" s="39" t="s">
        <v>204</v>
      </c>
      <c r="DS22" s="39" t="s">
        <v>222</v>
      </c>
    </row>
    <row r="23" spans="1:123" x14ac:dyDescent="0.25">
      <c r="B23" s="39" t="s">
        <v>240</v>
      </c>
      <c r="C23" s="39" t="s">
        <v>79</v>
      </c>
      <c r="D23" s="39">
        <v>312316</v>
      </c>
      <c r="E23" s="39" t="s">
        <v>161</v>
      </c>
      <c r="F23" s="39" t="s">
        <v>162</v>
      </c>
      <c r="G23" s="40">
        <v>9.1666666666666674E-2</v>
      </c>
      <c r="H23" s="39" t="s">
        <v>163</v>
      </c>
      <c r="I23" s="39">
        <v>7.76</v>
      </c>
      <c r="J23" s="39" t="s">
        <v>164</v>
      </c>
      <c r="K23" s="39" t="s">
        <v>164</v>
      </c>
      <c r="L23" s="39" t="s">
        <v>205</v>
      </c>
      <c r="M23" s="39">
        <v>37.206600000000002</v>
      </c>
      <c r="N23" s="39">
        <v>42874.6</v>
      </c>
      <c r="O23" s="39">
        <v>25330.9</v>
      </c>
      <c r="P23" s="39">
        <v>0</v>
      </c>
      <c r="Q23" s="39">
        <v>3580.23</v>
      </c>
      <c r="R23" s="39">
        <v>0</v>
      </c>
      <c r="S23" s="39">
        <v>90621.7</v>
      </c>
      <c r="T23" s="39">
        <v>162445</v>
      </c>
      <c r="U23" s="39">
        <v>229701</v>
      </c>
      <c r="V23" s="39">
        <v>0</v>
      </c>
      <c r="W23" s="39">
        <v>0</v>
      </c>
      <c r="X23" s="39">
        <v>392146</v>
      </c>
      <c r="Y23" s="39">
        <v>5718.39</v>
      </c>
      <c r="Z23" s="39">
        <v>0</v>
      </c>
      <c r="AA23" s="39">
        <v>0</v>
      </c>
      <c r="AB23" s="39">
        <v>0</v>
      </c>
      <c r="AC23" s="39">
        <v>0</v>
      </c>
      <c r="AD23" s="39">
        <v>766.10500000000002</v>
      </c>
      <c r="AE23" s="39">
        <v>0</v>
      </c>
      <c r="AF23" s="39">
        <v>6484.49</v>
      </c>
      <c r="AG23" s="39">
        <v>0</v>
      </c>
      <c r="AH23" s="39">
        <v>0</v>
      </c>
      <c r="AI23" s="39">
        <v>0</v>
      </c>
      <c r="AJ23" s="39">
        <v>6484.49</v>
      </c>
      <c r="AK23" s="39">
        <v>0</v>
      </c>
      <c r="AL23" s="39">
        <v>0</v>
      </c>
      <c r="AM23" s="39">
        <v>0</v>
      </c>
      <c r="AN23" s="39">
        <v>0</v>
      </c>
      <c r="AO23" s="39">
        <v>0</v>
      </c>
      <c r="AP23" s="39">
        <v>0</v>
      </c>
      <c r="AQ23" s="39">
        <v>0</v>
      </c>
      <c r="AR23" s="39">
        <v>0</v>
      </c>
      <c r="AS23" s="39">
        <v>0</v>
      </c>
      <c r="AT23" s="39">
        <v>0</v>
      </c>
      <c r="AU23" s="39">
        <v>0</v>
      </c>
      <c r="AV23" s="39">
        <v>0</v>
      </c>
      <c r="AW23" s="39">
        <v>17.25</v>
      </c>
      <c r="AX23" s="39">
        <v>37.9831</v>
      </c>
      <c r="AY23" s="39">
        <v>12.8055</v>
      </c>
      <c r="AZ23" s="39">
        <v>0</v>
      </c>
      <c r="BA23" s="39">
        <v>1.1236200000000001</v>
      </c>
      <c r="BB23" s="39">
        <v>2.0610200000000001</v>
      </c>
      <c r="BC23" s="39">
        <v>41.601199999999999</v>
      </c>
      <c r="BD23" s="39">
        <v>112.824</v>
      </c>
      <c r="BE23" s="39">
        <v>0</v>
      </c>
      <c r="BG23" s="39">
        <v>0</v>
      </c>
      <c r="BH23" s="39">
        <v>1</v>
      </c>
      <c r="BI23" s="39" t="s">
        <v>207</v>
      </c>
      <c r="BJ23" s="39">
        <v>0</v>
      </c>
      <c r="BK23" s="39" t="s">
        <v>164</v>
      </c>
      <c r="BL23" s="39" t="s">
        <v>164</v>
      </c>
      <c r="BM23" s="39" t="s">
        <v>206</v>
      </c>
      <c r="BN23" s="39">
        <v>39.479199999999999</v>
      </c>
      <c r="BO23" s="39">
        <v>41621.599999999999</v>
      </c>
      <c r="BP23" s="39">
        <v>39862.9</v>
      </c>
      <c r="BQ23" s="39">
        <v>0</v>
      </c>
      <c r="BR23" s="39">
        <v>2797.46</v>
      </c>
      <c r="BS23" s="39">
        <v>0</v>
      </c>
      <c r="BT23" s="39">
        <v>90621.7</v>
      </c>
      <c r="BU23" s="39">
        <v>174943</v>
      </c>
      <c r="BV23" s="39">
        <v>229701</v>
      </c>
      <c r="BW23" s="39">
        <v>0</v>
      </c>
      <c r="BX23" s="39">
        <v>0</v>
      </c>
      <c r="BY23" s="39">
        <v>404645</v>
      </c>
      <c r="BZ23" s="39">
        <v>6470.45</v>
      </c>
      <c r="CA23" s="39">
        <v>0</v>
      </c>
      <c r="CB23" s="39">
        <v>0</v>
      </c>
      <c r="CC23" s="39">
        <v>0</v>
      </c>
      <c r="CD23" s="39">
        <v>0</v>
      </c>
      <c r="CE23" s="39">
        <v>784.00800000000004</v>
      </c>
      <c r="CF23" s="39">
        <v>0</v>
      </c>
      <c r="CG23" s="39">
        <v>7254.46</v>
      </c>
      <c r="CH23" s="39">
        <v>0</v>
      </c>
      <c r="CI23" s="39">
        <v>0</v>
      </c>
      <c r="CJ23" s="39">
        <v>0</v>
      </c>
      <c r="CK23" s="39">
        <v>7254.46</v>
      </c>
      <c r="CL23" s="39">
        <v>0</v>
      </c>
      <c r="CM23" s="39">
        <v>0</v>
      </c>
      <c r="CN23" s="39">
        <v>0</v>
      </c>
      <c r="CO23" s="39">
        <v>0</v>
      </c>
      <c r="CP23" s="39">
        <v>0</v>
      </c>
      <c r="CQ23" s="39">
        <v>0</v>
      </c>
      <c r="CR23" s="39">
        <v>0</v>
      </c>
      <c r="CS23" s="39">
        <v>0</v>
      </c>
      <c r="CT23" s="39">
        <v>0</v>
      </c>
      <c r="CU23" s="39">
        <v>0</v>
      </c>
      <c r="CV23" s="39">
        <v>0</v>
      </c>
      <c r="CW23" s="39">
        <v>0</v>
      </c>
      <c r="CX23" s="39">
        <v>19.456099999999999</v>
      </c>
      <c r="CY23" s="39">
        <v>36.939</v>
      </c>
      <c r="CZ23" s="39">
        <v>19.5915</v>
      </c>
      <c r="DA23" s="39">
        <v>0</v>
      </c>
      <c r="DB23" s="39">
        <v>0.87731599999999998</v>
      </c>
      <c r="DC23" s="39">
        <v>2.1092</v>
      </c>
      <c r="DD23" s="39">
        <v>41.601199999999999</v>
      </c>
      <c r="DE23" s="39">
        <v>120.574</v>
      </c>
      <c r="DF23" s="39">
        <v>0</v>
      </c>
      <c r="DH23" s="39">
        <v>0</v>
      </c>
      <c r="DI23" s="39">
        <v>8.25</v>
      </c>
      <c r="DJ23" s="39" t="s">
        <v>167</v>
      </c>
      <c r="DK23" s="39">
        <v>0</v>
      </c>
      <c r="DL23" s="39" t="s">
        <v>201</v>
      </c>
      <c r="DM23" s="39" t="s">
        <v>202</v>
      </c>
      <c r="DN23" s="39" t="s">
        <v>168</v>
      </c>
      <c r="DO23" s="39" t="s">
        <v>203</v>
      </c>
      <c r="DP23" s="39">
        <v>8.5</v>
      </c>
      <c r="DQ23" s="39" t="s">
        <v>169</v>
      </c>
      <c r="DR23" s="39" t="s">
        <v>204</v>
      </c>
      <c r="DS23" s="39" t="s">
        <v>222</v>
      </c>
    </row>
    <row r="24" spans="1:123" x14ac:dyDescent="0.25">
      <c r="A24" s="2"/>
      <c r="B24" s="39" t="s">
        <v>241</v>
      </c>
      <c r="C24" s="39" t="s">
        <v>80</v>
      </c>
      <c r="D24" s="39">
        <v>312406</v>
      </c>
      <c r="E24" s="39" t="s">
        <v>170</v>
      </c>
      <c r="F24" s="39" t="s">
        <v>162</v>
      </c>
      <c r="G24" s="40">
        <v>8.2638888888888887E-2</v>
      </c>
      <c r="H24" s="39" t="s">
        <v>163</v>
      </c>
      <c r="I24" s="39">
        <v>6.61</v>
      </c>
      <c r="J24" s="39" t="s">
        <v>164</v>
      </c>
      <c r="K24" s="39" t="s">
        <v>164</v>
      </c>
      <c r="L24" s="39" t="s">
        <v>205</v>
      </c>
      <c r="M24" s="39">
        <v>7.5585800000000001</v>
      </c>
      <c r="N24" s="39">
        <v>78890.8</v>
      </c>
      <c r="O24" s="39">
        <v>22528</v>
      </c>
      <c r="P24" s="39">
        <v>0</v>
      </c>
      <c r="Q24" s="39">
        <v>1523.12</v>
      </c>
      <c r="R24" s="39">
        <v>0</v>
      </c>
      <c r="S24" s="39">
        <v>90621.7</v>
      </c>
      <c r="T24" s="39">
        <v>193571</v>
      </c>
      <c r="U24" s="39">
        <v>229701</v>
      </c>
      <c r="V24" s="39">
        <v>0</v>
      </c>
      <c r="W24" s="39">
        <v>0</v>
      </c>
      <c r="X24" s="39">
        <v>423273</v>
      </c>
      <c r="Y24" s="39">
        <v>1161.71</v>
      </c>
      <c r="Z24" s="39">
        <v>0</v>
      </c>
      <c r="AA24" s="39">
        <v>0</v>
      </c>
      <c r="AB24" s="39">
        <v>0</v>
      </c>
      <c r="AC24" s="39">
        <v>0</v>
      </c>
      <c r="AD24" s="39">
        <v>663.22</v>
      </c>
      <c r="AE24" s="39">
        <v>0</v>
      </c>
      <c r="AF24" s="39">
        <v>1824.93</v>
      </c>
      <c r="AG24" s="39">
        <v>0</v>
      </c>
      <c r="AH24" s="39">
        <v>0</v>
      </c>
      <c r="AI24" s="39">
        <v>0</v>
      </c>
      <c r="AJ24" s="39">
        <v>1824.93</v>
      </c>
      <c r="AK24" s="39">
        <v>0</v>
      </c>
      <c r="AL24" s="39">
        <v>0</v>
      </c>
      <c r="AM24" s="39">
        <v>0</v>
      </c>
      <c r="AN24" s="39">
        <v>0</v>
      </c>
      <c r="AO24" s="39">
        <v>0</v>
      </c>
      <c r="AP24" s="39">
        <v>0</v>
      </c>
      <c r="AQ24" s="39">
        <v>0</v>
      </c>
      <c r="AR24" s="39">
        <v>0</v>
      </c>
      <c r="AS24" s="39">
        <v>0</v>
      </c>
      <c r="AT24" s="39">
        <v>0</v>
      </c>
      <c r="AU24" s="39">
        <v>0</v>
      </c>
      <c r="AV24" s="39">
        <v>0</v>
      </c>
      <c r="AW24" s="39">
        <v>3.58819</v>
      </c>
      <c r="AX24" s="39">
        <v>53.624600000000001</v>
      </c>
      <c r="AY24" s="39">
        <v>10.874000000000001</v>
      </c>
      <c r="AZ24" s="39">
        <v>0</v>
      </c>
      <c r="BA24" s="39">
        <v>0.48073900000000003</v>
      </c>
      <c r="BB24" s="39">
        <v>1.7794300000000001</v>
      </c>
      <c r="BC24" s="39">
        <v>42.061300000000003</v>
      </c>
      <c r="BD24" s="39">
        <v>112.408</v>
      </c>
      <c r="BE24" s="39">
        <v>0</v>
      </c>
      <c r="BG24" s="39">
        <v>0</v>
      </c>
      <c r="BH24" s="39">
        <v>0</v>
      </c>
      <c r="BJ24" s="39">
        <v>0</v>
      </c>
      <c r="BK24" s="39" t="s">
        <v>164</v>
      </c>
      <c r="BL24" s="39" t="s">
        <v>164</v>
      </c>
      <c r="BM24" s="39" t="s">
        <v>179</v>
      </c>
      <c r="BN24" s="39">
        <v>9.1336099999999991</v>
      </c>
      <c r="BO24" s="39">
        <v>77690.2</v>
      </c>
      <c r="BP24" s="39">
        <v>37473.5</v>
      </c>
      <c r="BQ24" s="39">
        <v>0</v>
      </c>
      <c r="BR24" s="39">
        <v>1333.31</v>
      </c>
      <c r="BS24" s="39">
        <v>0</v>
      </c>
      <c r="BT24" s="39">
        <v>90621.7</v>
      </c>
      <c r="BU24" s="39">
        <v>207128</v>
      </c>
      <c r="BV24" s="39">
        <v>229701</v>
      </c>
      <c r="BW24" s="39">
        <v>0</v>
      </c>
      <c r="BX24" s="39">
        <v>0</v>
      </c>
      <c r="BY24" s="39">
        <v>436829</v>
      </c>
      <c r="BZ24" s="39">
        <v>1608.85</v>
      </c>
      <c r="CA24" s="39">
        <v>0</v>
      </c>
      <c r="CB24" s="39">
        <v>0</v>
      </c>
      <c r="CC24" s="39">
        <v>0</v>
      </c>
      <c r="CD24" s="39">
        <v>0</v>
      </c>
      <c r="CE24" s="39">
        <v>678.48400000000004</v>
      </c>
      <c r="CF24" s="39">
        <v>0</v>
      </c>
      <c r="CG24" s="39">
        <v>2287.33</v>
      </c>
      <c r="CH24" s="39">
        <v>0</v>
      </c>
      <c r="CI24" s="39">
        <v>0</v>
      </c>
      <c r="CJ24" s="39">
        <v>0</v>
      </c>
      <c r="CK24" s="39">
        <v>2287.33</v>
      </c>
      <c r="CL24" s="39">
        <v>0</v>
      </c>
      <c r="CM24" s="39">
        <v>0</v>
      </c>
      <c r="CN24" s="39">
        <v>0</v>
      </c>
      <c r="CO24" s="39">
        <v>0</v>
      </c>
      <c r="CP24" s="39">
        <v>0</v>
      </c>
      <c r="CQ24" s="39">
        <v>0</v>
      </c>
      <c r="CR24" s="39">
        <v>0</v>
      </c>
      <c r="CS24" s="39">
        <v>0</v>
      </c>
      <c r="CT24" s="39">
        <v>0</v>
      </c>
      <c r="CU24" s="39">
        <v>0</v>
      </c>
      <c r="CV24" s="39">
        <v>0</v>
      </c>
      <c r="CW24" s="39">
        <v>0</v>
      </c>
      <c r="CX24" s="39">
        <v>4.9398900000000001</v>
      </c>
      <c r="CY24" s="39">
        <v>51.763800000000003</v>
      </c>
      <c r="CZ24" s="39">
        <v>18.008700000000001</v>
      </c>
      <c r="DA24" s="39">
        <v>0</v>
      </c>
      <c r="DB24" s="39">
        <v>0.42160500000000001</v>
      </c>
      <c r="DC24" s="39">
        <v>1.8204</v>
      </c>
      <c r="DD24" s="39">
        <v>42.061300000000003</v>
      </c>
      <c r="DE24" s="39">
        <v>119.01600000000001</v>
      </c>
      <c r="DF24" s="39">
        <v>0</v>
      </c>
      <c r="DH24" s="39">
        <v>0</v>
      </c>
      <c r="DI24" s="39">
        <v>0</v>
      </c>
      <c r="DK24" s="39">
        <v>0</v>
      </c>
      <c r="DL24" s="39" t="s">
        <v>201</v>
      </c>
      <c r="DM24" s="39" t="s">
        <v>202</v>
      </c>
      <c r="DN24" s="39" t="s">
        <v>168</v>
      </c>
      <c r="DO24" s="39" t="s">
        <v>203</v>
      </c>
      <c r="DP24" s="39">
        <v>8.5</v>
      </c>
      <c r="DQ24" s="39" t="s">
        <v>169</v>
      </c>
      <c r="DR24" s="39" t="s">
        <v>204</v>
      </c>
      <c r="DS24" s="39" t="s">
        <v>222</v>
      </c>
    </row>
    <row r="25" spans="1:123" x14ac:dyDescent="0.25">
      <c r="B25" s="39" t="s">
        <v>242</v>
      </c>
      <c r="C25" s="39" t="s">
        <v>113</v>
      </c>
      <c r="D25" s="39">
        <v>312616</v>
      </c>
      <c r="E25" s="39" t="s">
        <v>161</v>
      </c>
      <c r="F25" s="39" t="s">
        <v>162</v>
      </c>
      <c r="G25" s="40">
        <v>9.375E-2</v>
      </c>
      <c r="H25" s="39" t="s">
        <v>163</v>
      </c>
      <c r="I25" s="39">
        <v>6.3</v>
      </c>
      <c r="J25" s="39" t="s">
        <v>164</v>
      </c>
      <c r="K25" s="39" t="s">
        <v>164</v>
      </c>
      <c r="L25" s="39" t="s">
        <v>188</v>
      </c>
      <c r="M25" s="39">
        <v>37.899000000000001</v>
      </c>
      <c r="N25" s="39">
        <v>44840.3</v>
      </c>
      <c r="O25" s="39">
        <v>26152.3</v>
      </c>
      <c r="P25" s="39">
        <v>0</v>
      </c>
      <c r="Q25" s="39">
        <v>4351.1099999999997</v>
      </c>
      <c r="R25" s="39">
        <v>0</v>
      </c>
      <c r="S25" s="39">
        <v>90621.6</v>
      </c>
      <c r="T25" s="39">
        <v>166003</v>
      </c>
      <c r="U25" s="39">
        <v>229701</v>
      </c>
      <c r="V25" s="39">
        <v>0</v>
      </c>
      <c r="W25" s="39">
        <v>0</v>
      </c>
      <c r="X25" s="39">
        <v>395705</v>
      </c>
      <c r="Y25" s="39">
        <v>5824.81</v>
      </c>
      <c r="Z25" s="39">
        <v>0</v>
      </c>
      <c r="AA25" s="39">
        <v>0</v>
      </c>
      <c r="AB25" s="39">
        <v>0</v>
      </c>
      <c r="AC25" s="39">
        <v>0</v>
      </c>
      <c r="AD25" s="39">
        <v>766.10400000000004</v>
      </c>
      <c r="AE25" s="39">
        <v>0</v>
      </c>
      <c r="AF25" s="39">
        <v>6590.92</v>
      </c>
      <c r="AG25" s="39">
        <v>0</v>
      </c>
      <c r="AH25" s="39">
        <v>0</v>
      </c>
      <c r="AI25" s="39">
        <v>0</v>
      </c>
      <c r="AJ25" s="39">
        <v>6590.92</v>
      </c>
      <c r="AK25" s="39">
        <v>0</v>
      </c>
      <c r="AL25" s="39">
        <v>0</v>
      </c>
      <c r="AM25" s="39">
        <v>0</v>
      </c>
      <c r="AN25" s="39">
        <v>0</v>
      </c>
      <c r="AO25" s="39">
        <v>0</v>
      </c>
      <c r="AP25" s="39">
        <v>0</v>
      </c>
      <c r="AQ25" s="39">
        <v>0</v>
      </c>
      <c r="AR25" s="39">
        <v>0</v>
      </c>
      <c r="AS25" s="39">
        <v>0</v>
      </c>
      <c r="AT25" s="39">
        <v>0</v>
      </c>
      <c r="AU25" s="39">
        <v>0</v>
      </c>
      <c r="AV25" s="39">
        <v>0</v>
      </c>
      <c r="AW25" s="39">
        <v>17.476600000000001</v>
      </c>
      <c r="AX25" s="39">
        <v>39.35</v>
      </c>
      <c r="AY25" s="39">
        <v>12.5219</v>
      </c>
      <c r="AZ25" s="39">
        <v>0</v>
      </c>
      <c r="BA25" s="39">
        <v>1.36703</v>
      </c>
      <c r="BB25" s="39">
        <v>2.06101</v>
      </c>
      <c r="BC25" s="39">
        <v>41.601100000000002</v>
      </c>
      <c r="BD25" s="39">
        <v>114.378</v>
      </c>
      <c r="BE25" s="39">
        <v>0</v>
      </c>
      <c r="BG25" s="39">
        <v>0</v>
      </c>
      <c r="BH25" s="39">
        <v>1.25</v>
      </c>
      <c r="BI25" s="39" t="s">
        <v>166</v>
      </c>
      <c r="BJ25" s="39">
        <v>0</v>
      </c>
      <c r="BK25" s="39" t="s">
        <v>164</v>
      </c>
      <c r="BL25" s="39" t="s">
        <v>164</v>
      </c>
      <c r="BM25" s="39" t="s">
        <v>189</v>
      </c>
      <c r="BN25" s="39">
        <v>39.595199999999998</v>
      </c>
      <c r="BO25" s="39">
        <v>41654.800000000003</v>
      </c>
      <c r="BP25" s="39">
        <v>39884.6</v>
      </c>
      <c r="BQ25" s="39">
        <v>0</v>
      </c>
      <c r="BR25" s="39">
        <v>2805.6</v>
      </c>
      <c r="BS25" s="39">
        <v>0</v>
      </c>
      <c r="BT25" s="39">
        <v>90621.6</v>
      </c>
      <c r="BU25" s="39">
        <v>175006</v>
      </c>
      <c r="BV25" s="39">
        <v>229701</v>
      </c>
      <c r="BW25" s="39">
        <v>0</v>
      </c>
      <c r="BX25" s="39">
        <v>0</v>
      </c>
      <c r="BY25" s="39">
        <v>404708</v>
      </c>
      <c r="BZ25" s="39">
        <v>6488.65</v>
      </c>
      <c r="CA25" s="39">
        <v>0</v>
      </c>
      <c r="CB25" s="39">
        <v>0</v>
      </c>
      <c r="CC25" s="39">
        <v>0</v>
      </c>
      <c r="CD25" s="39">
        <v>0</v>
      </c>
      <c r="CE25" s="39">
        <v>784.00900000000001</v>
      </c>
      <c r="CF25" s="39">
        <v>0</v>
      </c>
      <c r="CG25" s="39">
        <v>7272.66</v>
      </c>
      <c r="CH25" s="39">
        <v>0</v>
      </c>
      <c r="CI25" s="39">
        <v>0</v>
      </c>
      <c r="CJ25" s="39">
        <v>0</v>
      </c>
      <c r="CK25" s="39">
        <v>7272.66</v>
      </c>
      <c r="CL25" s="39">
        <v>0</v>
      </c>
      <c r="CM25" s="39">
        <v>0</v>
      </c>
      <c r="CN25" s="39">
        <v>0</v>
      </c>
      <c r="CO25" s="39">
        <v>0</v>
      </c>
      <c r="CP25" s="39">
        <v>0</v>
      </c>
      <c r="CQ25" s="39">
        <v>0</v>
      </c>
      <c r="CR25" s="39">
        <v>0</v>
      </c>
      <c r="CS25" s="39">
        <v>0</v>
      </c>
      <c r="CT25" s="39">
        <v>0</v>
      </c>
      <c r="CU25" s="39">
        <v>0</v>
      </c>
      <c r="CV25" s="39">
        <v>0</v>
      </c>
      <c r="CW25" s="39">
        <v>0</v>
      </c>
      <c r="CX25" s="39">
        <v>19.510300000000001</v>
      </c>
      <c r="CY25" s="39">
        <v>36.969200000000001</v>
      </c>
      <c r="CZ25" s="39">
        <v>19.605399999999999</v>
      </c>
      <c r="DA25" s="39">
        <v>0</v>
      </c>
      <c r="DB25" s="39">
        <v>0.87979799999999997</v>
      </c>
      <c r="DC25" s="39">
        <v>2.1092</v>
      </c>
      <c r="DD25" s="39">
        <v>41.601100000000002</v>
      </c>
      <c r="DE25" s="39">
        <v>120.675</v>
      </c>
      <c r="DF25" s="39">
        <v>0</v>
      </c>
      <c r="DH25" s="39">
        <v>0</v>
      </c>
      <c r="DI25" s="39">
        <v>8.5</v>
      </c>
      <c r="DJ25" s="39" t="s">
        <v>167</v>
      </c>
      <c r="DK25" s="39">
        <v>0</v>
      </c>
      <c r="DL25" s="39" t="s">
        <v>201</v>
      </c>
      <c r="DM25" s="39" t="s">
        <v>202</v>
      </c>
      <c r="DN25" s="39" t="s">
        <v>168</v>
      </c>
      <c r="DO25" s="39" t="s">
        <v>203</v>
      </c>
      <c r="DP25" s="39">
        <v>8.5</v>
      </c>
      <c r="DQ25" s="39" t="s">
        <v>169</v>
      </c>
      <c r="DR25" s="39" t="s">
        <v>204</v>
      </c>
      <c r="DS25" s="39" t="s">
        <v>222</v>
      </c>
    </row>
    <row r="26" spans="1:123" x14ac:dyDescent="0.25">
      <c r="B26" s="39" t="s">
        <v>243</v>
      </c>
      <c r="C26" s="39" t="s">
        <v>120</v>
      </c>
      <c r="D26" s="39">
        <v>312706</v>
      </c>
      <c r="E26" s="39" t="s">
        <v>170</v>
      </c>
      <c r="F26" s="39" t="s">
        <v>162</v>
      </c>
      <c r="G26" s="40">
        <v>8.1944444444444445E-2</v>
      </c>
      <c r="H26" s="39" t="s">
        <v>163</v>
      </c>
      <c r="I26" s="39">
        <v>4.78</v>
      </c>
      <c r="J26" s="39" t="s">
        <v>164</v>
      </c>
      <c r="K26" s="39" t="s">
        <v>164</v>
      </c>
      <c r="L26" s="39" t="s">
        <v>188</v>
      </c>
      <c r="M26" s="39">
        <v>8.6733100000000007</v>
      </c>
      <c r="N26" s="39">
        <v>80826.2</v>
      </c>
      <c r="O26" s="39">
        <v>22317.3</v>
      </c>
      <c r="P26" s="39">
        <v>0</v>
      </c>
      <c r="Q26" s="39">
        <v>1835.54</v>
      </c>
      <c r="R26" s="39">
        <v>0</v>
      </c>
      <c r="S26" s="39">
        <v>90621.6</v>
      </c>
      <c r="T26" s="39">
        <v>195609</v>
      </c>
      <c r="U26" s="39">
        <v>229701</v>
      </c>
      <c r="V26" s="39">
        <v>0</v>
      </c>
      <c r="W26" s="39">
        <v>0</v>
      </c>
      <c r="X26" s="39">
        <v>425311</v>
      </c>
      <c r="Y26" s="39">
        <v>1333.03</v>
      </c>
      <c r="Z26" s="39">
        <v>0</v>
      </c>
      <c r="AA26" s="39">
        <v>0</v>
      </c>
      <c r="AB26" s="39">
        <v>0</v>
      </c>
      <c r="AC26" s="39">
        <v>0</v>
      </c>
      <c r="AD26" s="39">
        <v>663.21799999999996</v>
      </c>
      <c r="AE26" s="39">
        <v>0</v>
      </c>
      <c r="AF26" s="39">
        <v>1996.25</v>
      </c>
      <c r="AG26" s="39">
        <v>0</v>
      </c>
      <c r="AH26" s="39">
        <v>0</v>
      </c>
      <c r="AI26" s="39">
        <v>0</v>
      </c>
      <c r="AJ26" s="39">
        <v>1996.25</v>
      </c>
      <c r="AK26" s="39">
        <v>0</v>
      </c>
      <c r="AL26" s="39">
        <v>0</v>
      </c>
      <c r="AM26" s="39">
        <v>0</v>
      </c>
      <c r="AN26" s="39">
        <v>0</v>
      </c>
      <c r="AO26" s="39">
        <v>0</v>
      </c>
      <c r="AP26" s="39">
        <v>0</v>
      </c>
      <c r="AQ26" s="39">
        <v>0</v>
      </c>
      <c r="AR26" s="39">
        <v>0</v>
      </c>
      <c r="AS26" s="39">
        <v>0</v>
      </c>
      <c r="AT26" s="39">
        <v>0</v>
      </c>
      <c r="AU26" s="39">
        <v>0</v>
      </c>
      <c r="AV26" s="39">
        <v>0</v>
      </c>
      <c r="AW26" s="39">
        <v>4.0399200000000004</v>
      </c>
      <c r="AX26" s="39">
        <v>55.344299999999997</v>
      </c>
      <c r="AY26" s="39">
        <v>10.485300000000001</v>
      </c>
      <c r="AZ26" s="39">
        <v>0</v>
      </c>
      <c r="BA26" s="39">
        <v>0.58074800000000004</v>
      </c>
      <c r="BB26" s="39">
        <v>1.7794300000000001</v>
      </c>
      <c r="BC26" s="39">
        <v>42.061300000000003</v>
      </c>
      <c r="BD26" s="39">
        <v>114.291</v>
      </c>
      <c r="BE26" s="39">
        <v>0</v>
      </c>
      <c r="BG26" s="39">
        <v>0</v>
      </c>
      <c r="BH26" s="39">
        <v>0</v>
      </c>
      <c r="BJ26" s="39">
        <v>0</v>
      </c>
      <c r="BK26" s="39" t="s">
        <v>164</v>
      </c>
      <c r="BL26" s="39" t="s">
        <v>164</v>
      </c>
      <c r="BM26" s="39" t="s">
        <v>190</v>
      </c>
      <c r="BN26" s="39">
        <v>9.1585800000000006</v>
      </c>
      <c r="BO26" s="39">
        <v>77729.600000000006</v>
      </c>
      <c r="BP26" s="39">
        <v>37485.599999999999</v>
      </c>
      <c r="BQ26" s="39">
        <v>0</v>
      </c>
      <c r="BR26" s="39">
        <v>1338.77</v>
      </c>
      <c r="BS26" s="39">
        <v>0</v>
      </c>
      <c r="BT26" s="39">
        <v>90621.6</v>
      </c>
      <c r="BU26" s="39">
        <v>207185</v>
      </c>
      <c r="BV26" s="39">
        <v>229701</v>
      </c>
      <c r="BW26" s="39">
        <v>0</v>
      </c>
      <c r="BX26" s="39">
        <v>0</v>
      </c>
      <c r="BY26" s="39">
        <v>436886</v>
      </c>
      <c r="BZ26" s="39">
        <v>1613.36</v>
      </c>
      <c r="CA26" s="39">
        <v>0</v>
      </c>
      <c r="CB26" s="39">
        <v>0</v>
      </c>
      <c r="CC26" s="39">
        <v>0</v>
      </c>
      <c r="CD26" s="39">
        <v>0</v>
      </c>
      <c r="CE26" s="39">
        <v>678.48500000000001</v>
      </c>
      <c r="CF26" s="39">
        <v>0</v>
      </c>
      <c r="CG26" s="39">
        <v>2291.85</v>
      </c>
      <c r="CH26" s="39">
        <v>0</v>
      </c>
      <c r="CI26" s="39">
        <v>0</v>
      </c>
      <c r="CJ26" s="39">
        <v>0</v>
      </c>
      <c r="CK26" s="39">
        <v>2291.85</v>
      </c>
      <c r="CL26" s="39">
        <v>0</v>
      </c>
      <c r="CM26" s="39">
        <v>0</v>
      </c>
      <c r="CN26" s="39">
        <v>0</v>
      </c>
      <c r="CO26" s="39">
        <v>0</v>
      </c>
      <c r="CP26" s="39">
        <v>0</v>
      </c>
      <c r="CQ26" s="39">
        <v>0</v>
      </c>
      <c r="CR26" s="39">
        <v>0</v>
      </c>
      <c r="CS26" s="39">
        <v>0</v>
      </c>
      <c r="CT26" s="39">
        <v>0</v>
      </c>
      <c r="CU26" s="39">
        <v>0</v>
      </c>
      <c r="CV26" s="39">
        <v>0</v>
      </c>
      <c r="CW26" s="39">
        <v>0</v>
      </c>
      <c r="CX26" s="39">
        <v>4.9535600000000004</v>
      </c>
      <c r="CY26" s="39">
        <v>51.796199999999999</v>
      </c>
      <c r="CZ26" s="39">
        <v>18.018999999999998</v>
      </c>
      <c r="DA26" s="39">
        <v>0</v>
      </c>
      <c r="DB26" s="39">
        <v>0.42333700000000002</v>
      </c>
      <c r="DC26" s="39">
        <v>1.8204</v>
      </c>
      <c r="DD26" s="39">
        <v>42.061300000000003</v>
      </c>
      <c r="DE26" s="39">
        <v>119.074</v>
      </c>
      <c r="DF26" s="39">
        <v>0</v>
      </c>
      <c r="DH26" s="39">
        <v>0</v>
      </c>
      <c r="DI26" s="39">
        <v>0</v>
      </c>
      <c r="DK26" s="39">
        <v>0</v>
      </c>
      <c r="DL26" s="39" t="s">
        <v>201</v>
      </c>
      <c r="DM26" s="39" t="s">
        <v>202</v>
      </c>
      <c r="DN26" s="39" t="s">
        <v>168</v>
      </c>
      <c r="DO26" s="39" t="s">
        <v>203</v>
      </c>
      <c r="DP26" s="39">
        <v>8.5</v>
      </c>
      <c r="DQ26" s="39" t="s">
        <v>169</v>
      </c>
      <c r="DR26" s="39" t="s">
        <v>204</v>
      </c>
      <c r="DS26" s="39" t="s">
        <v>222</v>
      </c>
    </row>
    <row r="27" spans="1:123" x14ac:dyDescent="0.25">
      <c r="B27" s="39" t="s">
        <v>244</v>
      </c>
      <c r="C27" s="39" t="s">
        <v>115</v>
      </c>
      <c r="D27" s="39">
        <v>313516</v>
      </c>
      <c r="E27" s="39" t="s">
        <v>161</v>
      </c>
      <c r="F27" s="39" t="s">
        <v>162</v>
      </c>
      <c r="G27" s="40">
        <v>0.10069444444444443</v>
      </c>
      <c r="H27" s="39" t="s">
        <v>174</v>
      </c>
      <c r="I27" s="39">
        <v>-69.319999999999993</v>
      </c>
      <c r="J27" s="39" t="s">
        <v>164</v>
      </c>
      <c r="K27" s="39" t="s">
        <v>164</v>
      </c>
      <c r="L27" s="39" t="s">
        <v>205</v>
      </c>
      <c r="M27" s="39">
        <v>278.88600000000002</v>
      </c>
      <c r="N27" s="39">
        <v>50431.4</v>
      </c>
      <c r="O27" s="39">
        <v>208057</v>
      </c>
      <c r="P27" s="39">
        <v>0</v>
      </c>
      <c r="Q27" s="39">
        <v>9602.41</v>
      </c>
      <c r="R27" s="39">
        <v>0</v>
      </c>
      <c r="S27" s="39">
        <v>127650</v>
      </c>
      <c r="T27" s="39">
        <v>396020</v>
      </c>
      <c r="U27" s="39">
        <v>235375</v>
      </c>
      <c r="V27" s="39">
        <v>23370.400000000001</v>
      </c>
      <c r="W27" s="39">
        <v>0</v>
      </c>
      <c r="X27" s="39">
        <v>654765</v>
      </c>
      <c r="Y27" s="39">
        <v>42863</v>
      </c>
      <c r="Z27" s="39">
        <v>0</v>
      </c>
      <c r="AA27" s="39">
        <v>0</v>
      </c>
      <c r="AB27" s="39">
        <v>0</v>
      </c>
      <c r="AC27" s="39">
        <v>0</v>
      </c>
      <c r="AD27" s="39">
        <v>773.95399999999995</v>
      </c>
      <c r="AE27" s="39">
        <v>0</v>
      </c>
      <c r="AF27" s="39">
        <v>43637</v>
      </c>
      <c r="AG27" s="39">
        <v>2888.07</v>
      </c>
      <c r="AH27" s="39">
        <v>0</v>
      </c>
      <c r="AI27" s="39">
        <v>0</v>
      </c>
      <c r="AJ27" s="39">
        <v>46525</v>
      </c>
      <c r="AK27" s="39">
        <v>0</v>
      </c>
      <c r="AL27" s="39">
        <v>0</v>
      </c>
      <c r="AM27" s="39">
        <v>0</v>
      </c>
      <c r="AN27" s="39">
        <v>0</v>
      </c>
      <c r="AO27" s="39">
        <v>0</v>
      </c>
      <c r="AP27" s="39">
        <v>0</v>
      </c>
      <c r="AQ27" s="39">
        <v>0</v>
      </c>
      <c r="AR27" s="39">
        <v>0</v>
      </c>
      <c r="AS27" s="39">
        <v>0</v>
      </c>
      <c r="AT27" s="39">
        <v>0</v>
      </c>
      <c r="AU27" s="39">
        <v>0</v>
      </c>
      <c r="AV27" s="39">
        <v>0</v>
      </c>
      <c r="AW27" s="39">
        <v>126.50700000000001</v>
      </c>
      <c r="AX27" s="39">
        <v>49.154299999999999</v>
      </c>
      <c r="AY27" s="39">
        <v>81.635800000000003</v>
      </c>
      <c r="AZ27" s="39">
        <v>0</v>
      </c>
      <c r="BA27" s="39">
        <v>2.9789699999999999</v>
      </c>
      <c r="BB27" s="39">
        <v>2.0824500000000001</v>
      </c>
      <c r="BC27" s="39">
        <v>57.934600000000003</v>
      </c>
      <c r="BD27" s="39">
        <v>320.29300000000001</v>
      </c>
      <c r="BE27" s="39">
        <v>0</v>
      </c>
      <c r="BG27" s="39">
        <v>0</v>
      </c>
      <c r="BH27" s="39">
        <v>20</v>
      </c>
      <c r="BI27" s="39" t="s">
        <v>175</v>
      </c>
      <c r="BJ27" s="39">
        <v>0</v>
      </c>
      <c r="BK27" s="39" t="s">
        <v>164</v>
      </c>
      <c r="BL27" s="39" t="s">
        <v>164</v>
      </c>
      <c r="BM27" s="39" t="s">
        <v>182</v>
      </c>
      <c r="BN27" s="39">
        <v>154.29499999999999</v>
      </c>
      <c r="BO27" s="39">
        <v>63992.6</v>
      </c>
      <c r="BP27" s="39">
        <v>138683</v>
      </c>
      <c r="BQ27" s="39">
        <v>0</v>
      </c>
      <c r="BR27" s="39">
        <v>10293.5</v>
      </c>
      <c r="BS27" s="39">
        <v>0</v>
      </c>
      <c r="BT27" s="39">
        <v>127650</v>
      </c>
      <c r="BU27" s="39">
        <v>340773</v>
      </c>
      <c r="BV27" s="39">
        <v>235375</v>
      </c>
      <c r="BW27" s="39">
        <v>23370.400000000001</v>
      </c>
      <c r="BX27" s="39">
        <v>0</v>
      </c>
      <c r="BY27" s="39">
        <v>599519</v>
      </c>
      <c r="BZ27" s="39">
        <v>25099</v>
      </c>
      <c r="CA27" s="39">
        <v>0</v>
      </c>
      <c r="CB27" s="39">
        <v>0</v>
      </c>
      <c r="CC27" s="39">
        <v>0</v>
      </c>
      <c r="CD27" s="39">
        <v>0</v>
      </c>
      <c r="CE27" s="39">
        <v>792.048</v>
      </c>
      <c r="CF27" s="39">
        <v>0</v>
      </c>
      <c r="CG27" s="39">
        <v>25891</v>
      </c>
      <c r="CH27" s="39">
        <v>2888.07</v>
      </c>
      <c r="CI27" s="39">
        <v>0</v>
      </c>
      <c r="CJ27" s="39">
        <v>0</v>
      </c>
      <c r="CK27" s="39">
        <v>28779.1</v>
      </c>
      <c r="CL27" s="39">
        <v>0</v>
      </c>
      <c r="CM27" s="39">
        <v>0</v>
      </c>
      <c r="CN27" s="39">
        <v>0</v>
      </c>
      <c r="CO27" s="39">
        <v>0</v>
      </c>
      <c r="CP27" s="39">
        <v>0</v>
      </c>
      <c r="CQ27" s="39">
        <v>0</v>
      </c>
      <c r="CR27" s="39">
        <v>0</v>
      </c>
      <c r="CS27" s="39">
        <v>0</v>
      </c>
      <c r="CT27" s="39">
        <v>0</v>
      </c>
      <c r="CU27" s="39">
        <v>0</v>
      </c>
      <c r="CV27" s="39">
        <v>0</v>
      </c>
      <c r="CW27" s="39">
        <v>0</v>
      </c>
      <c r="CX27" s="39">
        <v>73.078999999999994</v>
      </c>
      <c r="CY27" s="39">
        <v>54.043100000000003</v>
      </c>
      <c r="CZ27" s="39">
        <v>60.064700000000002</v>
      </c>
      <c r="DA27" s="39">
        <v>0</v>
      </c>
      <c r="DB27" s="39">
        <v>3.7269899999999998</v>
      </c>
      <c r="DC27" s="39">
        <v>2.1311499999999999</v>
      </c>
      <c r="DD27" s="39">
        <v>57.934600000000003</v>
      </c>
      <c r="DE27" s="39">
        <v>250.97900000000001</v>
      </c>
      <c r="DF27" s="39">
        <v>0</v>
      </c>
      <c r="DH27" s="39">
        <v>0</v>
      </c>
      <c r="DI27" s="39">
        <v>8.75</v>
      </c>
      <c r="DJ27" s="39" t="s">
        <v>167</v>
      </c>
      <c r="DK27" s="39">
        <v>0</v>
      </c>
      <c r="DL27" s="39" t="s">
        <v>201</v>
      </c>
      <c r="DM27" s="39" t="s">
        <v>202</v>
      </c>
      <c r="DN27" s="39" t="s">
        <v>168</v>
      </c>
      <c r="DO27" s="39" t="s">
        <v>203</v>
      </c>
      <c r="DP27" s="39">
        <v>8.5</v>
      </c>
      <c r="DQ27" s="39" t="s">
        <v>169</v>
      </c>
      <c r="DR27" s="39" t="s">
        <v>204</v>
      </c>
      <c r="DS27" s="39" t="s">
        <v>222</v>
      </c>
    </row>
    <row r="28" spans="1:123" x14ac:dyDescent="0.25">
      <c r="A28" s="21"/>
      <c r="B28" s="39" t="s">
        <v>245</v>
      </c>
      <c r="C28" s="39" t="s">
        <v>122</v>
      </c>
      <c r="D28" s="39">
        <v>313606</v>
      </c>
      <c r="E28" s="39" t="s">
        <v>170</v>
      </c>
      <c r="F28" s="39" t="s">
        <v>162</v>
      </c>
      <c r="G28" s="40">
        <v>9.0277777777777776E-2</v>
      </c>
      <c r="H28" s="39" t="s">
        <v>174</v>
      </c>
      <c r="I28" s="39">
        <v>-18.27</v>
      </c>
      <c r="J28" s="39" t="s">
        <v>164</v>
      </c>
      <c r="K28" s="39" t="s">
        <v>164</v>
      </c>
      <c r="L28" s="39" t="s">
        <v>181</v>
      </c>
      <c r="M28" s="39">
        <v>129.107</v>
      </c>
      <c r="N28" s="39">
        <v>84952.6</v>
      </c>
      <c r="O28" s="39">
        <v>200455</v>
      </c>
      <c r="P28" s="39">
        <v>0</v>
      </c>
      <c r="Q28" s="39">
        <v>7890.58</v>
      </c>
      <c r="R28" s="39">
        <v>0</v>
      </c>
      <c r="S28" s="39">
        <v>127650</v>
      </c>
      <c r="T28" s="39">
        <v>421077</v>
      </c>
      <c r="U28" s="39">
        <v>235375</v>
      </c>
      <c r="V28" s="39">
        <v>23370.400000000001</v>
      </c>
      <c r="W28" s="39">
        <v>0</v>
      </c>
      <c r="X28" s="39">
        <v>679822</v>
      </c>
      <c r="Y28" s="39">
        <v>19843</v>
      </c>
      <c r="Z28" s="39">
        <v>0</v>
      </c>
      <c r="AA28" s="39">
        <v>0</v>
      </c>
      <c r="AB28" s="39">
        <v>0</v>
      </c>
      <c r="AC28" s="39">
        <v>0</v>
      </c>
      <c r="AD28" s="39">
        <v>669.90099999999995</v>
      </c>
      <c r="AE28" s="39">
        <v>0</v>
      </c>
      <c r="AF28" s="39">
        <v>20512.900000000001</v>
      </c>
      <c r="AG28" s="39">
        <v>2888.07</v>
      </c>
      <c r="AH28" s="39">
        <v>0</v>
      </c>
      <c r="AI28" s="39">
        <v>0</v>
      </c>
      <c r="AJ28" s="39">
        <v>23400.9</v>
      </c>
      <c r="AK28" s="39">
        <v>0</v>
      </c>
      <c r="AL28" s="39">
        <v>0</v>
      </c>
      <c r="AM28" s="39">
        <v>0</v>
      </c>
      <c r="AN28" s="39">
        <v>0</v>
      </c>
      <c r="AO28" s="39">
        <v>0</v>
      </c>
      <c r="AP28" s="39">
        <v>0</v>
      </c>
      <c r="AQ28" s="39">
        <v>0</v>
      </c>
      <c r="AR28" s="39">
        <v>0</v>
      </c>
      <c r="AS28" s="39">
        <v>0</v>
      </c>
      <c r="AT28" s="39">
        <v>0</v>
      </c>
      <c r="AU28" s="39">
        <v>0</v>
      </c>
      <c r="AV28" s="39">
        <v>0</v>
      </c>
      <c r="AW28" s="39">
        <v>58.863100000000003</v>
      </c>
      <c r="AX28" s="39">
        <v>67.906000000000006</v>
      </c>
      <c r="AY28" s="39">
        <v>79.074299999999994</v>
      </c>
      <c r="AZ28" s="39">
        <v>0</v>
      </c>
      <c r="BA28" s="39">
        <v>2.4641700000000002</v>
      </c>
      <c r="BB28" s="39">
        <v>1.7976300000000001</v>
      </c>
      <c r="BC28" s="39">
        <v>58.450200000000002</v>
      </c>
      <c r="BD28" s="39">
        <v>268.55500000000001</v>
      </c>
      <c r="BE28" s="39">
        <v>0</v>
      </c>
      <c r="BG28" s="39">
        <v>0</v>
      </c>
      <c r="BH28" s="39">
        <v>1</v>
      </c>
      <c r="BI28" s="39" t="s">
        <v>175</v>
      </c>
      <c r="BJ28" s="39">
        <v>0</v>
      </c>
      <c r="BK28" s="39" t="s">
        <v>164</v>
      </c>
      <c r="BL28" s="39" t="s">
        <v>164</v>
      </c>
      <c r="BM28" s="39" t="s">
        <v>208</v>
      </c>
      <c r="BN28" s="39">
        <v>80.569199999999995</v>
      </c>
      <c r="BO28" s="39">
        <v>135140</v>
      </c>
      <c r="BP28" s="39">
        <v>136551</v>
      </c>
      <c r="BQ28" s="39">
        <v>0</v>
      </c>
      <c r="BR28" s="39">
        <v>8525.24</v>
      </c>
      <c r="BS28" s="39">
        <v>0</v>
      </c>
      <c r="BT28" s="39">
        <v>127650</v>
      </c>
      <c r="BU28" s="39">
        <v>407947</v>
      </c>
      <c r="BV28" s="39">
        <v>235375</v>
      </c>
      <c r="BW28" s="39">
        <v>23370.400000000001</v>
      </c>
      <c r="BX28" s="39">
        <v>0</v>
      </c>
      <c r="BY28" s="39">
        <v>666692</v>
      </c>
      <c r="BZ28" s="39">
        <v>14330.7</v>
      </c>
      <c r="CA28" s="39">
        <v>0</v>
      </c>
      <c r="CB28" s="39">
        <v>0</v>
      </c>
      <c r="CC28" s="39">
        <v>0</v>
      </c>
      <c r="CD28" s="39">
        <v>0</v>
      </c>
      <c r="CE28" s="39">
        <v>685.33799999999997</v>
      </c>
      <c r="CF28" s="39">
        <v>0</v>
      </c>
      <c r="CG28" s="39">
        <v>15016.1</v>
      </c>
      <c r="CH28" s="39">
        <v>2888.07</v>
      </c>
      <c r="CI28" s="39">
        <v>0</v>
      </c>
      <c r="CJ28" s="39">
        <v>0</v>
      </c>
      <c r="CK28" s="39">
        <v>17904.2</v>
      </c>
      <c r="CL28" s="39">
        <v>0</v>
      </c>
      <c r="CM28" s="39">
        <v>0</v>
      </c>
      <c r="CN28" s="39">
        <v>0</v>
      </c>
      <c r="CO28" s="39">
        <v>0</v>
      </c>
      <c r="CP28" s="39">
        <v>0</v>
      </c>
      <c r="CQ28" s="39">
        <v>0</v>
      </c>
      <c r="CR28" s="39">
        <v>0</v>
      </c>
      <c r="CS28" s="39">
        <v>0</v>
      </c>
      <c r="CT28" s="39">
        <v>0</v>
      </c>
      <c r="CU28" s="39">
        <v>0</v>
      </c>
      <c r="CV28" s="39">
        <v>0</v>
      </c>
      <c r="CW28" s="39">
        <v>0</v>
      </c>
      <c r="CX28" s="39">
        <v>40.402500000000003</v>
      </c>
      <c r="CY28" s="39">
        <v>87.852999999999994</v>
      </c>
      <c r="CZ28" s="39">
        <v>58.500799999999998</v>
      </c>
      <c r="DA28" s="39">
        <v>0</v>
      </c>
      <c r="DB28" s="39">
        <v>3.24451</v>
      </c>
      <c r="DC28" s="39">
        <v>1.83907</v>
      </c>
      <c r="DD28" s="39">
        <v>58.450200000000002</v>
      </c>
      <c r="DE28" s="39">
        <v>250.29</v>
      </c>
      <c r="DF28" s="39">
        <v>0</v>
      </c>
      <c r="DH28" s="39">
        <v>0</v>
      </c>
      <c r="DI28" s="39">
        <v>3.5</v>
      </c>
      <c r="DJ28" s="39" t="s">
        <v>175</v>
      </c>
      <c r="DK28" s="39">
        <v>0</v>
      </c>
      <c r="DL28" s="39" t="s">
        <v>201</v>
      </c>
      <c r="DM28" s="39" t="s">
        <v>202</v>
      </c>
      <c r="DN28" s="39" t="s">
        <v>168</v>
      </c>
      <c r="DO28" s="39" t="s">
        <v>203</v>
      </c>
      <c r="DP28" s="39">
        <v>8.5</v>
      </c>
      <c r="DQ28" s="39" t="s">
        <v>169</v>
      </c>
      <c r="DR28" s="39" t="s">
        <v>204</v>
      </c>
      <c r="DS28" s="39" t="s">
        <v>222</v>
      </c>
    </row>
    <row r="29" spans="1:123" x14ac:dyDescent="0.25">
      <c r="A29" s="21"/>
      <c r="B29" s="39" t="s">
        <v>246</v>
      </c>
      <c r="C29" s="39" t="s">
        <v>112</v>
      </c>
      <c r="D29" s="39">
        <v>314116</v>
      </c>
      <c r="E29" s="39" t="s">
        <v>161</v>
      </c>
      <c r="F29" s="39" t="s">
        <v>162</v>
      </c>
      <c r="G29" s="40">
        <v>9.6527777777777768E-2</v>
      </c>
      <c r="H29" s="39" t="s">
        <v>174</v>
      </c>
      <c r="I29" s="39">
        <v>-24.22</v>
      </c>
      <c r="J29" s="39" t="s">
        <v>164</v>
      </c>
      <c r="K29" s="39" t="s">
        <v>164</v>
      </c>
      <c r="L29" s="39" t="s">
        <v>188</v>
      </c>
      <c r="M29" s="39">
        <v>30.060500000000001</v>
      </c>
      <c r="N29" s="39">
        <v>49145.9</v>
      </c>
      <c r="O29" s="39">
        <v>103665</v>
      </c>
      <c r="P29" s="39">
        <v>0</v>
      </c>
      <c r="Q29" s="39">
        <v>2658.62</v>
      </c>
      <c r="R29" s="39">
        <v>0</v>
      </c>
      <c r="S29" s="39">
        <v>90621.6</v>
      </c>
      <c r="T29" s="39">
        <v>246121</v>
      </c>
      <c r="U29" s="39">
        <v>229701</v>
      </c>
      <c r="V29" s="39">
        <v>0</v>
      </c>
      <c r="W29" s="39">
        <v>0</v>
      </c>
      <c r="X29" s="39">
        <v>475822</v>
      </c>
      <c r="Y29" s="39">
        <v>4620.09</v>
      </c>
      <c r="Z29" s="39">
        <v>0</v>
      </c>
      <c r="AA29" s="39">
        <v>0</v>
      </c>
      <c r="AB29" s="39">
        <v>0</v>
      </c>
      <c r="AC29" s="39">
        <v>0</v>
      </c>
      <c r="AD29" s="39">
        <v>766.10599999999999</v>
      </c>
      <c r="AE29" s="39">
        <v>0</v>
      </c>
      <c r="AF29" s="39">
        <v>5386.19</v>
      </c>
      <c r="AG29" s="39">
        <v>0</v>
      </c>
      <c r="AH29" s="39">
        <v>0</v>
      </c>
      <c r="AI29" s="39">
        <v>0</v>
      </c>
      <c r="AJ29" s="39">
        <v>5386.19</v>
      </c>
      <c r="AK29" s="39">
        <v>0</v>
      </c>
      <c r="AL29" s="39">
        <v>0</v>
      </c>
      <c r="AM29" s="39">
        <v>0</v>
      </c>
      <c r="AN29" s="39">
        <v>0</v>
      </c>
      <c r="AO29" s="39">
        <v>0</v>
      </c>
      <c r="AP29" s="39">
        <v>0</v>
      </c>
      <c r="AQ29" s="39">
        <v>0</v>
      </c>
      <c r="AR29" s="39">
        <v>0</v>
      </c>
      <c r="AS29" s="39">
        <v>0</v>
      </c>
      <c r="AT29" s="39">
        <v>0</v>
      </c>
      <c r="AU29" s="39">
        <v>0</v>
      </c>
      <c r="AV29" s="39">
        <v>0</v>
      </c>
      <c r="AW29" s="39">
        <v>13.997299999999999</v>
      </c>
      <c r="AX29" s="39">
        <v>42.697200000000002</v>
      </c>
      <c r="AY29" s="39">
        <v>43.706099999999999</v>
      </c>
      <c r="AZ29" s="39">
        <v>0</v>
      </c>
      <c r="BA29" s="39">
        <v>0.83348299999999997</v>
      </c>
      <c r="BB29" s="39">
        <v>2.0610200000000001</v>
      </c>
      <c r="BC29" s="39">
        <v>41.601100000000002</v>
      </c>
      <c r="BD29" s="39">
        <v>144.89599999999999</v>
      </c>
      <c r="BE29" s="39">
        <v>0</v>
      </c>
      <c r="BG29" s="39">
        <v>0</v>
      </c>
      <c r="BH29" s="39">
        <v>1.25</v>
      </c>
      <c r="BI29" s="39" t="s">
        <v>166</v>
      </c>
      <c r="BJ29" s="39">
        <v>0</v>
      </c>
      <c r="BK29" s="39" t="s">
        <v>164</v>
      </c>
      <c r="BL29" s="39" t="s">
        <v>164</v>
      </c>
      <c r="BM29" s="39" t="s">
        <v>189</v>
      </c>
      <c r="BN29" s="39">
        <v>39.595199999999998</v>
      </c>
      <c r="BO29" s="39">
        <v>41654.800000000003</v>
      </c>
      <c r="BP29" s="39">
        <v>39884.6</v>
      </c>
      <c r="BQ29" s="39">
        <v>0</v>
      </c>
      <c r="BR29" s="39">
        <v>2805.6</v>
      </c>
      <c r="BS29" s="39">
        <v>0</v>
      </c>
      <c r="BT29" s="39">
        <v>90621.6</v>
      </c>
      <c r="BU29" s="39">
        <v>175006</v>
      </c>
      <c r="BV29" s="39">
        <v>229701</v>
      </c>
      <c r="BW29" s="39">
        <v>0</v>
      </c>
      <c r="BX29" s="39">
        <v>0</v>
      </c>
      <c r="BY29" s="39">
        <v>404708</v>
      </c>
      <c r="BZ29" s="39">
        <v>6488.65</v>
      </c>
      <c r="CA29" s="39">
        <v>0</v>
      </c>
      <c r="CB29" s="39">
        <v>0</v>
      </c>
      <c r="CC29" s="39">
        <v>0</v>
      </c>
      <c r="CD29" s="39">
        <v>0</v>
      </c>
      <c r="CE29" s="39">
        <v>784.00900000000001</v>
      </c>
      <c r="CF29" s="39">
        <v>0</v>
      </c>
      <c r="CG29" s="39">
        <v>7272.66</v>
      </c>
      <c r="CH29" s="39">
        <v>0</v>
      </c>
      <c r="CI29" s="39">
        <v>0</v>
      </c>
      <c r="CJ29" s="39">
        <v>0</v>
      </c>
      <c r="CK29" s="39">
        <v>7272.66</v>
      </c>
      <c r="CL29" s="39">
        <v>0</v>
      </c>
      <c r="CM29" s="39">
        <v>0</v>
      </c>
      <c r="CN29" s="39">
        <v>0</v>
      </c>
      <c r="CO29" s="39">
        <v>0</v>
      </c>
      <c r="CP29" s="39">
        <v>0</v>
      </c>
      <c r="CQ29" s="39">
        <v>0</v>
      </c>
      <c r="CR29" s="39">
        <v>0</v>
      </c>
      <c r="CS29" s="39">
        <v>0</v>
      </c>
      <c r="CT29" s="39">
        <v>0</v>
      </c>
      <c r="CU29" s="39">
        <v>0</v>
      </c>
      <c r="CV29" s="39">
        <v>0</v>
      </c>
      <c r="CW29" s="39">
        <v>0</v>
      </c>
      <c r="CX29" s="39">
        <v>19.510300000000001</v>
      </c>
      <c r="CY29" s="39">
        <v>36.969200000000001</v>
      </c>
      <c r="CZ29" s="39">
        <v>19.605399999999999</v>
      </c>
      <c r="DA29" s="39">
        <v>0</v>
      </c>
      <c r="DB29" s="39">
        <v>0.87979799999999997</v>
      </c>
      <c r="DC29" s="39">
        <v>2.1092</v>
      </c>
      <c r="DD29" s="39">
        <v>41.601100000000002</v>
      </c>
      <c r="DE29" s="39">
        <v>120.675</v>
      </c>
      <c r="DF29" s="39">
        <v>0</v>
      </c>
      <c r="DH29" s="39">
        <v>0</v>
      </c>
      <c r="DI29" s="39">
        <v>8.5</v>
      </c>
      <c r="DJ29" s="39" t="s">
        <v>167</v>
      </c>
      <c r="DK29" s="39">
        <v>0</v>
      </c>
      <c r="DL29" s="39" t="s">
        <v>201</v>
      </c>
      <c r="DM29" s="39" t="s">
        <v>202</v>
      </c>
      <c r="DN29" s="39" t="s">
        <v>168</v>
      </c>
      <c r="DO29" s="39" t="s">
        <v>203</v>
      </c>
      <c r="DP29" s="39">
        <v>8.5</v>
      </c>
      <c r="DQ29" s="39" t="s">
        <v>169</v>
      </c>
      <c r="DR29" s="39" t="s">
        <v>204</v>
      </c>
      <c r="DS29" s="39" t="s">
        <v>222</v>
      </c>
    </row>
    <row r="30" spans="1:123" x14ac:dyDescent="0.25">
      <c r="A30" s="21"/>
      <c r="B30" s="39" t="s">
        <v>247</v>
      </c>
      <c r="C30" s="39" t="s">
        <v>119</v>
      </c>
      <c r="D30" s="39">
        <v>314206</v>
      </c>
      <c r="E30" s="39" t="s">
        <v>170</v>
      </c>
      <c r="F30" s="39" t="s">
        <v>162</v>
      </c>
      <c r="G30" s="40">
        <v>8.4722222222222213E-2</v>
      </c>
      <c r="H30" s="39" t="s">
        <v>174</v>
      </c>
      <c r="I30" s="39">
        <v>-19.73</v>
      </c>
      <c r="J30" s="39" t="s">
        <v>164</v>
      </c>
      <c r="K30" s="39" t="s">
        <v>164</v>
      </c>
      <c r="L30" s="39" t="s">
        <v>188</v>
      </c>
      <c r="M30" s="39">
        <v>5.0697999999999999</v>
      </c>
      <c r="N30" s="39">
        <v>87726.3</v>
      </c>
      <c r="O30" s="39">
        <v>77838.3</v>
      </c>
      <c r="P30" s="39">
        <v>0</v>
      </c>
      <c r="Q30" s="39">
        <v>887.42</v>
      </c>
      <c r="R30" s="39">
        <v>0</v>
      </c>
      <c r="S30" s="39">
        <v>90621.6</v>
      </c>
      <c r="T30" s="39">
        <v>257079</v>
      </c>
      <c r="U30" s="39">
        <v>229701</v>
      </c>
      <c r="V30" s="39">
        <v>0</v>
      </c>
      <c r="W30" s="39">
        <v>0</v>
      </c>
      <c r="X30" s="39">
        <v>486780</v>
      </c>
      <c r="Y30" s="39">
        <v>779.19500000000005</v>
      </c>
      <c r="Z30" s="39">
        <v>0</v>
      </c>
      <c r="AA30" s="39">
        <v>0</v>
      </c>
      <c r="AB30" s="39">
        <v>0</v>
      </c>
      <c r="AC30" s="39">
        <v>0</v>
      </c>
      <c r="AD30" s="39">
        <v>663.221</v>
      </c>
      <c r="AE30" s="39">
        <v>0</v>
      </c>
      <c r="AF30" s="39">
        <v>1442.42</v>
      </c>
      <c r="AG30" s="39">
        <v>0</v>
      </c>
      <c r="AH30" s="39">
        <v>0</v>
      </c>
      <c r="AI30" s="39">
        <v>0</v>
      </c>
      <c r="AJ30" s="39">
        <v>1442.42</v>
      </c>
      <c r="AK30" s="39">
        <v>0</v>
      </c>
      <c r="AL30" s="39">
        <v>0</v>
      </c>
      <c r="AM30" s="39">
        <v>0</v>
      </c>
      <c r="AN30" s="39">
        <v>0</v>
      </c>
      <c r="AO30" s="39">
        <v>0</v>
      </c>
      <c r="AP30" s="39">
        <v>0</v>
      </c>
      <c r="AQ30" s="39">
        <v>0</v>
      </c>
      <c r="AR30" s="39">
        <v>0</v>
      </c>
      <c r="AS30" s="39">
        <v>0</v>
      </c>
      <c r="AT30" s="39">
        <v>0</v>
      </c>
      <c r="AU30" s="39">
        <v>0</v>
      </c>
      <c r="AV30" s="39">
        <v>0</v>
      </c>
      <c r="AW30" s="39">
        <v>2.4451100000000001</v>
      </c>
      <c r="AX30" s="39">
        <v>59.159199999999998</v>
      </c>
      <c r="AY30" s="39">
        <v>33.073900000000002</v>
      </c>
      <c r="AZ30" s="39">
        <v>0</v>
      </c>
      <c r="BA30" s="39">
        <v>0.28061599999999998</v>
      </c>
      <c r="BB30" s="39">
        <v>1.7794300000000001</v>
      </c>
      <c r="BC30" s="39">
        <v>42.061300000000003</v>
      </c>
      <c r="BD30" s="39">
        <v>138.80000000000001</v>
      </c>
      <c r="BE30" s="39">
        <v>0</v>
      </c>
      <c r="BG30" s="39">
        <v>0</v>
      </c>
      <c r="BH30" s="39">
        <v>0</v>
      </c>
      <c r="BJ30" s="39">
        <v>0</v>
      </c>
      <c r="BK30" s="39" t="s">
        <v>164</v>
      </c>
      <c r="BL30" s="39" t="s">
        <v>164</v>
      </c>
      <c r="BM30" s="39" t="s">
        <v>190</v>
      </c>
      <c r="BN30" s="39">
        <v>9.1585800000000006</v>
      </c>
      <c r="BO30" s="39">
        <v>77729.600000000006</v>
      </c>
      <c r="BP30" s="39">
        <v>37485.599999999999</v>
      </c>
      <c r="BQ30" s="39">
        <v>0</v>
      </c>
      <c r="BR30" s="39">
        <v>1338.77</v>
      </c>
      <c r="BS30" s="39">
        <v>0</v>
      </c>
      <c r="BT30" s="39">
        <v>90621.6</v>
      </c>
      <c r="BU30" s="39">
        <v>207185</v>
      </c>
      <c r="BV30" s="39">
        <v>229701</v>
      </c>
      <c r="BW30" s="39">
        <v>0</v>
      </c>
      <c r="BX30" s="39">
        <v>0</v>
      </c>
      <c r="BY30" s="39">
        <v>436886</v>
      </c>
      <c r="BZ30" s="39">
        <v>1613.36</v>
      </c>
      <c r="CA30" s="39">
        <v>0</v>
      </c>
      <c r="CB30" s="39">
        <v>0</v>
      </c>
      <c r="CC30" s="39">
        <v>0</v>
      </c>
      <c r="CD30" s="39">
        <v>0</v>
      </c>
      <c r="CE30" s="39">
        <v>678.48500000000001</v>
      </c>
      <c r="CF30" s="39">
        <v>0</v>
      </c>
      <c r="CG30" s="39">
        <v>2291.85</v>
      </c>
      <c r="CH30" s="39">
        <v>0</v>
      </c>
      <c r="CI30" s="39">
        <v>0</v>
      </c>
      <c r="CJ30" s="39">
        <v>0</v>
      </c>
      <c r="CK30" s="39">
        <v>2291.85</v>
      </c>
      <c r="CL30" s="39">
        <v>0</v>
      </c>
      <c r="CM30" s="39">
        <v>0</v>
      </c>
      <c r="CN30" s="39">
        <v>0</v>
      </c>
      <c r="CO30" s="39">
        <v>0</v>
      </c>
      <c r="CP30" s="39">
        <v>0</v>
      </c>
      <c r="CQ30" s="39">
        <v>0</v>
      </c>
      <c r="CR30" s="39">
        <v>0</v>
      </c>
      <c r="CS30" s="39">
        <v>0</v>
      </c>
      <c r="CT30" s="39">
        <v>0</v>
      </c>
      <c r="CU30" s="39">
        <v>0</v>
      </c>
      <c r="CV30" s="39">
        <v>0</v>
      </c>
      <c r="CW30" s="39">
        <v>0</v>
      </c>
      <c r="CX30" s="39">
        <v>4.9535600000000004</v>
      </c>
      <c r="CY30" s="39">
        <v>51.796199999999999</v>
      </c>
      <c r="CZ30" s="39">
        <v>18.018999999999998</v>
      </c>
      <c r="DA30" s="39">
        <v>0</v>
      </c>
      <c r="DB30" s="39">
        <v>0.42333700000000002</v>
      </c>
      <c r="DC30" s="39">
        <v>1.8204</v>
      </c>
      <c r="DD30" s="39">
        <v>42.061300000000003</v>
      </c>
      <c r="DE30" s="39">
        <v>119.074</v>
      </c>
      <c r="DF30" s="39">
        <v>0</v>
      </c>
      <c r="DH30" s="39">
        <v>0</v>
      </c>
      <c r="DI30" s="39">
        <v>0</v>
      </c>
      <c r="DK30" s="39">
        <v>0</v>
      </c>
      <c r="DL30" s="39" t="s">
        <v>201</v>
      </c>
      <c r="DM30" s="39" t="s">
        <v>202</v>
      </c>
      <c r="DN30" s="39" t="s">
        <v>168</v>
      </c>
      <c r="DO30" s="39" t="s">
        <v>203</v>
      </c>
      <c r="DP30" s="39">
        <v>8.5</v>
      </c>
      <c r="DQ30" s="39" t="s">
        <v>169</v>
      </c>
      <c r="DR30" s="39" t="s">
        <v>204</v>
      </c>
      <c r="DS30" s="39" t="s">
        <v>222</v>
      </c>
    </row>
    <row r="31" spans="1:123" x14ac:dyDescent="0.25">
      <c r="A31" s="21"/>
      <c r="B31" s="39" t="s">
        <v>248</v>
      </c>
      <c r="C31" s="39" t="s">
        <v>114</v>
      </c>
      <c r="D31" s="39">
        <v>314716</v>
      </c>
      <c r="E31" s="39" t="s">
        <v>161</v>
      </c>
      <c r="F31" s="39" t="s">
        <v>162</v>
      </c>
      <c r="G31" s="40">
        <v>9.9999999999999992E-2</v>
      </c>
      <c r="H31" s="39" t="s">
        <v>174</v>
      </c>
      <c r="I31" s="39">
        <v>-78.69</v>
      </c>
      <c r="J31" s="39" t="s">
        <v>164</v>
      </c>
      <c r="K31" s="39" t="s">
        <v>164</v>
      </c>
      <c r="L31" s="39" t="s">
        <v>188</v>
      </c>
      <c r="M31" s="39">
        <v>291.577</v>
      </c>
      <c r="N31" s="39">
        <v>91661.7</v>
      </c>
      <c r="O31" s="39">
        <v>161282</v>
      </c>
      <c r="P31" s="39">
        <v>0</v>
      </c>
      <c r="Q31" s="39">
        <v>18289.400000000001</v>
      </c>
      <c r="R31" s="39">
        <v>0</v>
      </c>
      <c r="S31" s="39">
        <v>127650</v>
      </c>
      <c r="T31" s="39">
        <v>399174</v>
      </c>
      <c r="U31" s="39">
        <v>235375</v>
      </c>
      <c r="V31" s="39">
        <v>23370.400000000001</v>
      </c>
      <c r="W31" s="39">
        <v>0</v>
      </c>
      <c r="X31" s="39">
        <v>657920</v>
      </c>
      <c r="Y31" s="39">
        <v>44813.4</v>
      </c>
      <c r="Z31" s="39">
        <v>0</v>
      </c>
      <c r="AA31" s="39">
        <v>0</v>
      </c>
      <c r="AB31" s="39">
        <v>0</v>
      </c>
      <c r="AC31" s="39">
        <v>0</v>
      </c>
      <c r="AD31" s="39">
        <v>773.95399999999995</v>
      </c>
      <c r="AE31" s="39">
        <v>0</v>
      </c>
      <c r="AF31" s="39">
        <v>45587.3</v>
      </c>
      <c r="AG31" s="39">
        <v>2888.07</v>
      </c>
      <c r="AH31" s="39">
        <v>0</v>
      </c>
      <c r="AI31" s="39">
        <v>0</v>
      </c>
      <c r="AJ31" s="39">
        <v>48475.4</v>
      </c>
      <c r="AK31" s="39">
        <v>0</v>
      </c>
      <c r="AL31" s="39">
        <v>0</v>
      </c>
      <c r="AM31" s="39">
        <v>0</v>
      </c>
      <c r="AN31" s="39">
        <v>0</v>
      </c>
      <c r="AO31" s="39">
        <v>0</v>
      </c>
      <c r="AP31" s="39">
        <v>0</v>
      </c>
      <c r="AQ31" s="39">
        <v>0</v>
      </c>
      <c r="AR31" s="39">
        <v>0</v>
      </c>
      <c r="AS31" s="39">
        <v>0</v>
      </c>
      <c r="AT31" s="39">
        <v>0</v>
      </c>
      <c r="AU31" s="39">
        <v>0</v>
      </c>
      <c r="AV31" s="39">
        <v>0</v>
      </c>
      <c r="AW31" s="39">
        <v>129.28800000000001</v>
      </c>
      <c r="AX31" s="39">
        <v>69.379199999999997</v>
      </c>
      <c r="AY31" s="39">
        <v>64.029600000000002</v>
      </c>
      <c r="AZ31" s="39">
        <v>0</v>
      </c>
      <c r="BA31" s="39">
        <v>6.9515500000000001</v>
      </c>
      <c r="BB31" s="39">
        <v>2.0824500000000001</v>
      </c>
      <c r="BC31" s="39">
        <v>57.934600000000003</v>
      </c>
      <c r="BD31" s="39">
        <v>329.666</v>
      </c>
      <c r="BE31" s="39">
        <v>0</v>
      </c>
      <c r="BG31" s="39">
        <v>0</v>
      </c>
      <c r="BH31" s="39">
        <v>1</v>
      </c>
      <c r="BI31" s="39" t="s">
        <v>166</v>
      </c>
      <c r="BJ31" s="39">
        <v>0</v>
      </c>
      <c r="BK31" s="39" t="s">
        <v>164</v>
      </c>
      <c r="BL31" s="39" t="s">
        <v>164</v>
      </c>
      <c r="BM31" s="39" t="s">
        <v>182</v>
      </c>
      <c r="BN31" s="39">
        <v>154.29499999999999</v>
      </c>
      <c r="BO31" s="39">
        <v>63992.6</v>
      </c>
      <c r="BP31" s="39">
        <v>138683</v>
      </c>
      <c r="BQ31" s="39">
        <v>0</v>
      </c>
      <c r="BR31" s="39">
        <v>10293.5</v>
      </c>
      <c r="BS31" s="39">
        <v>0</v>
      </c>
      <c r="BT31" s="39">
        <v>127650</v>
      </c>
      <c r="BU31" s="39">
        <v>340773</v>
      </c>
      <c r="BV31" s="39">
        <v>235375</v>
      </c>
      <c r="BW31" s="39">
        <v>23370.400000000001</v>
      </c>
      <c r="BX31" s="39">
        <v>0</v>
      </c>
      <c r="BY31" s="39">
        <v>599519</v>
      </c>
      <c r="BZ31" s="39">
        <v>25099</v>
      </c>
      <c r="CA31" s="39">
        <v>0</v>
      </c>
      <c r="CB31" s="39">
        <v>0</v>
      </c>
      <c r="CC31" s="39">
        <v>0</v>
      </c>
      <c r="CD31" s="39">
        <v>0</v>
      </c>
      <c r="CE31" s="39">
        <v>792.048</v>
      </c>
      <c r="CF31" s="39">
        <v>0</v>
      </c>
      <c r="CG31" s="39">
        <v>25891</v>
      </c>
      <c r="CH31" s="39">
        <v>2888.07</v>
      </c>
      <c r="CI31" s="39">
        <v>0</v>
      </c>
      <c r="CJ31" s="39">
        <v>0</v>
      </c>
      <c r="CK31" s="39">
        <v>28779.1</v>
      </c>
      <c r="CL31" s="39">
        <v>0</v>
      </c>
      <c r="CM31" s="39">
        <v>0</v>
      </c>
      <c r="CN31" s="39">
        <v>0</v>
      </c>
      <c r="CO31" s="39">
        <v>0</v>
      </c>
      <c r="CP31" s="39">
        <v>0</v>
      </c>
      <c r="CQ31" s="39">
        <v>0</v>
      </c>
      <c r="CR31" s="39">
        <v>0</v>
      </c>
      <c r="CS31" s="39">
        <v>0</v>
      </c>
      <c r="CT31" s="39">
        <v>0</v>
      </c>
      <c r="CU31" s="39">
        <v>0</v>
      </c>
      <c r="CV31" s="39">
        <v>0</v>
      </c>
      <c r="CW31" s="39">
        <v>0</v>
      </c>
      <c r="CX31" s="39">
        <v>73.078999999999994</v>
      </c>
      <c r="CY31" s="39">
        <v>54.043100000000003</v>
      </c>
      <c r="CZ31" s="39">
        <v>60.064700000000002</v>
      </c>
      <c r="DA31" s="39">
        <v>0</v>
      </c>
      <c r="DB31" s="39">
        <v>3.7269899999999998</v>
      </c>
      <c r="DC31" s="39">
        <v>2.1311499999999999</v>
      </c>
      <c r="DD31" s="39">
        <v>57.934600000000003</v>
      </c>
      <c r="DE31" s="39">
        <v>250.97900000000001</v>
      </c>
      <c r="DF31" s="39">
        <v>0</v>
      </c>
      <c r="DH31" s="39">
        <v>0</v>
      </c>
      <c r="DI31" s="39">
        <v>8.75</v>
      </c>
      <c r="DJ31" s="39" t="s">
        <v>167</v>
      </c>
      <c r="DK31" s="39">
        <v>0</v>
      </c>
      <c r="DL31" s="39" t="s">
        <v>201</v>
      </c>
      <c r="DM31" s="39" t="s">
        <v>202</v>
      </c>
      <c r="DN31" s="39" t="s">
        <v>168</v>
      </c>
      <c r="DO31" s="39" t="s">
        <v>203</v>
      </c>
      <c r="DP31" s="39">
        <v>8.5</v>
      </c>
      <c r="DQ31" s="39" t="s">
        <v>169</v>
      </c>
      <c r="DR31" s="39" t="s">
        <v>204</v>
      </c>
      <c r="DS31" s="39" t="s">
        <v>222</v>
      </c>
    </row>
    <row r="32" spans="1:123" x14ac:dyDescent="0.25">
      <c r="A32" s="21"/>
      <c r="B32" s="39" t="s">
        <v>249</v>
      </c>
      <c r="C32" s="39" t="s">
        <v>121</v>
      </c>
      <c r="D32" s="39">
        <v>314806</v>
      </c>
      <c r="E32" s="39" t="s">
        <v>170</v>
      </c>
      <c r="F32" s="39" t="s">
        <v>162</v>
      </c>
      <c r="G32" s="40">
        <v>8.9583333333333334E-2</v>
      </c>
      <c r="H32" s="39" t="s">
        <v>174</v>
      </c>
      <c r="I32" s="39">
        <v>-71.56</v>
      </c>
      <c r="J32" s="39" t="s">
        <v>164</v>
      </c>
      <c r="K32" s="39" t="s">
        <v>164</v>
      </c>
      <c r="L32" s="39" t="s">
        <v>188</v>
      </c>
      <c r="M32" s="39">
        <v>181.02600000000001</v>
      </c>
      <c r="N32" s="39">
        <v>193461</v>
      </c>
      <c r="O32" s="39">
        <v>158712</v>
      </c>
      <c r="P32" s="39">
        <v>0</v>
      </c>
      <c r="Q32" s="39">
        <v>17058.900000000001</v>
      </c>
      <c r="R32" s="39">
        <v>0</v>
      </c>
      <c r="S32" s="39">
        <v>127650</v>
      </c>
      <c r="T32" s="39">
        <v>497062</v>
      </c>
      <c r="U32" s="39">
        <v>235375</v>
      </c>
      <c r="V32" s="39">
        <v>23370.400000000001</v>
      </c>
      <c r="W32" s="39">
        <v>0</v>
      </c>
      <c r="X32" s="39">
        <v>755808</v>
      </c>
      <c r="Y32" s="39">
        <v>27822.5</v>
      </c>
      <c r="Z32" s="39">
        <v>0</v>
      </c>
      <c r="AA32" s="39">
        <v>0</v>
      </c>
      <c r="AB32" s="39">
        <v>0</v>
      </c>
      <c r="AC32" s="39">
        <v>0</v>
      </c>
      <c r="AD32" s="39">
        <v>669.90099999999995</v>
      </c>
      <c r="AE32" s="39">
        <v>0</v>
      </c>
      <c r="AF32" s="39">
        <v>28492.400000000001</v>
      </c>
      <c r="AG32" s="39">
        <v>2888.07</v>
      </c>
      <c r="AH32" s="39">
        <v>0</v>
      </c>
      <c r="AI32" s="39">
        <v>0</v>
      </c>
      <c r="AJ32" s="39">
        <v>31380.5</v>
      </c>
      <c r="AK32" s="39">
        <v>0</v>
      </c>
      <c r="AL32" s="39">
        <v>0</v>
      </c>
      <c r="AM32" s="39">
        <v>0</v>
      </c>
      <c r="AN32" s="39">
        <v>0</v>
      </c>
      <c r="AO32" s="39">
        <v>0</v>
      </c>
      <c r="AP32" s="39">
        <v>0</v>
      </c>
      <c r="AQ32" s="39">
        <v>0</v>
      </c>
      <c r="AR32" s="39">
        <v>0</v>
      </c>
      <c r="AS32" s="39">
        <v>0</v>
      </c>
      <c r="AT32" s="39">
        <v>0</v>
      </c>
      <c r="AU32" s="39">
        <v>0</v>
      </c>
      <c r="AV32" s="39">
        <v>0</v>
      </c>
      <c r="AW32" s="39">
        <v>77.644999999999996</v>
      </c>
      <c r="AX32" s="39">
        <v>114.438</v>
      </c>
      <c r="AY32" s="39">
        <v>63.027200000000001</v>
      </c>
      <c r="AZ32" s="39">
        <v>0</v>
      </c>
      <c r="BA32" s="39">
        <v>6.4770099999999999</v>
      </c>
      <c r="BB32" s="39">
        <v>1.7976300000000001</v>
      </c>
      <c r="BC32" s="39">
        <v>58.450200000000002</v>
      </c>
      <c r="BD32" s="39">
        <v>321.83499999999998</v>
      </c>
      <c r="BE32" s="39">
        <v>1.25</v>
      </c>
      <c r="BF32" s="39" t="s">
        <v>175</v>
      </c>
      <c r="BG32" s="39">
        <v>0</v>
      </c>
      <c r="BH32" s="39">
        <v>0</v>
      </c>
      <c r="BJ32" s="39">
        <v>0</v>
      </c>
      <c r="BK32" s="39" t="s">
        <v>164</v>
      </c>
      <c r="BL32" s="39" t="s">
        <v>164</v>
      </c>
      <c r="BM32" s="39" t="s">
        <v>208</v>
      </c>
      <c r="BN32" s="39">
        <v>80.569199999999995</v>
      </c>
      <c r="BO32" s="39">
        <v>135140</v>
      </c>
      <c r="BP32" s="39">
        <v>136551</v>
      </c>
      <c r="BQ32" s="39">
        <v>0</v>
      </c>
      <c r="BR32" s="39">
        <v>8525.24</v>
      </c>
      <c r="BS32" s="39">
        <v>0</v>
      </c>
      <c r="BT32" s="39">
        <v>127650</v>
      </c>
      <c r="BU32" s="39">
        <v>407947</v>
      </c>
      <c r="BV32" s="39">
        <v>235375</v>
      </c>
      <c r="BW32" s="39">
        <v>23370.400000000001</v>
      </c>
      <c r="BX32" s="39">
        <v>0</v>
      </c>
      <c r="BY32" s="39">
        <v>666692</v>
      </c>
      <c r="BZ32" s="39">
        <v>14330.7</v>
      </c>
      <c r="CA32" s="39">
        <v>0</v>
      </c>
      <c r="CB32" s="39">
        <v>0</v>
      </c>
      <c r="CC32" s="39">
        <v>0</v>
      </c>
      <c r="CD32" s="39">
        <v>0</v>
      </c>
      <c r="CE32" s="39">
        <v>685.33799999999997</v>
      </c>
      <c r="CF32" s="39">
        <v>0</v>
      </c>
      <c r="CG32" s="39">
        <v>15016.1</v>
      </c>
      <c r="CH32" s="39">
        <v>2888.07</v>
      </c>
      <c r="CI32" s="39">
        <v>0</v>
      </c>
      <c r="CJ32" s="39">
        <v>0</v>
      </c>
      <c r="CK32" s="39">
        <v>17904.2</v>
      </c>
      <c r="CL32" s="39">
        <v>0</v>
      </c>
      <c r="CM32" s="39">
        <v>0</v>
      </c>
      <c r="CN32" s="39">
        <v>0</v>
      </c>
      <c r="CO32" s="39">
        <v>0</v>
      </c>
      <c r="CP32" s="39">
        <v>0</v>
      </c>
      <c r="CQ32" s="39">
        <v>0</v>
      </c>
      <c r="CR32" s="39">
        <v>0</v>
      </c>
      <c r="CS32" s="39">
        <v>0</v>
      </c>
      <c r="CT32" s="39">
        <v>0</v>
      </c>
      <c r="CU32" s="39">
        <v>0</v>
      </c>
      <c r="CV32" s="39">
        <v>0</v>
      </c>
      <c r="CW32" s="39">
        <v>0</v>
      </c>
      <c r="CX32" s="39">
        <v>40.402500000000003</v>
      </c>
      <c r="CY32" s="39">
        <v>87.852999999999994</v>
      </c>
      <c r="CZ32" s="39">
        <v>58.500799999999998</v>
      </c>
      <c r="DA32" s="39">
        <v>0</v>
      </c>
      <c r="DB32" s="39">
        <v>3.24451</v>
      </c>
      <c r="DC32" s="39">
        <v>1.83907</v>
      </c>
      <c r="DD32" s="39">
        <v>58.450200000000002</v>
      </c>
      <c r="DE32" s="39">
        <v>250.29</v>
      </c>
      <c r="DF32" s="39">
        <v>0</v>
      </c>
      <c r="DH32" s="39">
        <v>0</v>
      </c>
      <c r="DI32" s="39">
        <v>3.5</v>
      </c>
      <c r="DJ32" s="39" t="s">
        <v>175</v>
      </c>
      <c r="DK32" s="39">
        <v>0</v>
      </c>
      <c r="DL32" s="39" t="s">
        <v>201</v>
      </c>
      <c r="DM32" s="39" t="s">
        <v>202</v>
      </c>
      <c r="DN32" s="39" t="s">
        <v>168</v>
      </c>
      <c r="DO32" s="39" t="s">
        <v>203</v>
      </c>
      <c r="DP32" s="39">
        <v>8.5</v>
      </c>
      <c r="DQ32" s="39" t="s">
        <v>169</v>
      </c>
      <c r="DR32" s="39" t="s">
        <v>204</v>
      </c>
      <c r="DS32" s="39" t="s">
        <v>222</v>
      </c>
    </row>
    <row r="33" spans="1:123" x14ac:dyDescent="0.25">
      <c r="A33" s="21"/>
      <c r="B33" s="39" t="s">
        <v>250</v>
      </c>
      <c r="C33" s="39" t="s">
        <v>126</v>
      </c>
      <c r="D33" s="39">
        <v>400006</v>
      </c>
      <c r="E33" s="39" t="s">
        <v>170</v>
      </c>
      <c r="F33" s="39" t="s">
        <v>162</v>
      </c>
      <c r="G33" s="40">
        <v>0.17083333333333331</v>
      </c>
      <c r="H33" s="39" t="s">
        <v>163</v>
      </c>
      <c r="I33" s="39">
        <v>1.54</v>
      </c>
      <c r="J33" s="39" t="s">
        <v>164</v>
      </c>
      <c r="K33" s="39" t="s">
        <v>164</v>
      </c>
      <c r="L33" s="39" t="s">
        <v>180</v>
      </c>
      <c r="M33" s="39">
        <v>104.28</v>
      </c>
      <c r="N33" s="39">
        <v>363119</v>
      </c>
      <c r="O33" s="39">
        <v>254116</v>
      </c>
      <c r="P33" s="39">
        <v>2299.29</v>
      </c>
      <c r="Q33" s="39">
        <v>229633</v>
      </c>
      <c r="R33" s="39">
        <v>0</v>
      </c>
      <c r="S33" s="39">
        <v>842528</v>
      </c>
      <c r="T33" s="38">
        <v>1690000</v>
      </c>
      <c r="U33" s="38">
        <v>2140000</v>
      </c>
      <c r="V33" s="39">
        <v>0</v>
      </c>
      <c r="W33" s="39">
        <v>0</v>
      </c>
      <c r="X33" s="38">
        <v>3830000</v>
      </c>
      <c r="Y33" s="39">
        <v>16027.1</v>
      </c>
      <c r="Z33" s="39">
        <v>0</v>
      </c>
      <c r="AA33" s="39">
        <v>0</v>
      </c>
      <c r="AB33" s="39">
        <v>0</v>
      </c>
      <c r="AC33" s="39">
        <v>0</v>
      </c>
      <c r="AD33" s="39">
        <v>5454.5</v>
      </c>
      <c r="AE33" s="39">
        <v>0</v>
      </c>
      <c r="AF33" s="39">
        <v>21481.599999999999</v>
      </c>
      <c r="AG33" s="39">
        <v>0</v>
      </c>
      <c r="AH33" s="39">
        <v>0</v>
      </c>
      <c r="AI33" s="39">
        <v>0</v>
      </c>
      <c r="AJ33" s="39">
        <v>21481.599999999999</v>
      </c>
      <c r="AK33" s="39">
        <v>0</v>
      </c>
      <c r="AL33" s="39">
        <v>0</v>
      </c>
      <c r="AM33" s="39">
        <v>0</v>
      </c>
      <c r="AN33" s="39">
        <v>0</v>
      </c>
      <c r="AO33" s="39">
        <v>0</v>
      </c>
      <c r="AP33" s="39">
        <v>0</v>
      </c>
      <c r="AQ33" s="39">
        <v>0</v>
      </c>
      <c r="AR33" s="39">
        <v>0</v>
      </c>
      <c r="AS33" s="39">
        <v>0</v>
      </c>
      <c r="AT33" s="39">
        <v>0</v>
      </c>
      <c r="AU33" s="39">
        <v>0</v>
      </c>
      <c r="AV33" s="39">
        <v>0</v>
      </c>
      <c r="AW33" s="39">
        <v>5.0307899999999997</v>
      </c>
      <c r="AX33" s="39">
        <v>27.127199999999998</v>
      </c>
      <c r="AY33" s="39">
        <v>12.6168</v>
      </c>
      <c r="AZ33" s="39">
        <v>0.28376200000000001</v>
      </c>
      <c r="BA33" s="39">
        <v>11.105399999999999</v>
      </c>
      <c r="BB33" s="39">
        <v>1.57422</v>
      </c>
      <c r="BC33" s="39">
        <v>42.061300000000003</v>
      </c>
      <c r="BD33" s="39">
        <v>99.799499999999995</v>
      </c>
      <c r="BE33" s="39">
        <v>0.25</v>
      </c>
      <c r="BF33" s="39" t="s">
        <v>184</v>
      </c>
      <c r="BG33" s="39">
        <v>0</v>
      </c>
      <c r="BH33" s="39">
        <v>0</v>
      </c>
      <c r="BJ33" s="39">
        <v>0</v>
      </c>
      <c r="BK33" s="39" t="s">
        <v>164</v>
      </c>
      <c r="BL33" s="39" t="s">
        <v>164</v>
      </c>
      <c r="BM33" s="39" t="s">
        <v>180</v>
      </c>
      <c r="BN33" s="39">
        <v>90.440899999999999</v>
      </c>
      <c r="BO33" s="39">
        <v>291237</v>
      </c>
      <c r="BP33" s="39">
        <v>409706</v>
      </c>
      <c r="BQ33" s="39">
        <v>39855.699999999997</v>
      </c>
      <c r="BR33" s="39">
        <v>101161</v>
      </c>
      <c r="BS33" s="39">
        <v>0</v>
      </c>
      <c r="BT33" s="39">
        <v>842528</v>
      </c>
      <c r="BU33" s="38">
        <v>1680000</v>
      </c>
      <c r="BV33" s="38">
        <v>2140000</v>
      </c>
      <c r="BW33" s="39">
        <v>0</v>
      </c>
      <c r="BX33" s="39">
        <v>0</v>
      </c>
      <c r="BY33" s="38">
        <v>3820000</v>
      </c>
      <c r="BZ33" s="39">
        <v>15426.1</v>
      </c>
      <c r="CA33" s="39">
        <v>0</v>
      </c>
      <c r="CB33" s="39">
        <v>0</v>
      </c>
      <c r="CC33" s="39">
        <v>0</v>
      </c>
      <c r="CD33" s="39">
        <v>0</v>
      </c>
      <c r="CE33" s="39">
        <v>5592.67</v>
      </c>
      <c r="CF33" s="39">
        <v>0</v>
      </c>
      <c r="CG33" s="39">
        <v>21018.799999999999</v>
      </c>
      <c r="CH33" s="39">
        <v>0</v>
      </c>
      <c r="CI33" s="39">
        <v>0</v>
      </c>
      <c r="CJ33" s="39">
        <v>0</v>
      </c>
      <c r="CK33" s="39">
        <v>21018.799999999999</v>
      </c>
      <c r="CL33" s="39">
        <v>0</v>
      </c>
      <c r="CM33" s="39">
        <v>0</v>
      </c>
      <c r="CN33" s="39">
        <v>0</v>
      </c>
      <c r="CO33" s="39">
        <v>0</v>
      </c>
      <c r="CP33" s="39">
        <v>0</v>
      </c>
      <c r="CQ33" s="39">
        <v>0</v>
      </c>
      <c r="CR33" s="39">
        <v>0</v>
      </c>
      <c r="CS33" s="39">
        <v>0</v>
      </c>
      <c r="CT33" s="39">
        <v>0</v>
      </c>
      <c r="CU33" s="39">
        <v>0</v>
      </c>
      <c r="CV33" s="39">
        <v>0</v>
      </c>
      <c r="CW33" s="39">
        <v>0</v>
      </c>
      <c r="CX33" s="39">
        <v>4.9279000000000002</v>
      </c>
      <c r="CY33" s="39">
        <v>23.126899999999999</v>
      </c>
      <c r="CZ33" s="39">
        <v>20.941099999999999</v>
      </c>
      <c r="DA33" s="39">
        <v>3.06542</v>
      </c>
      <c r="DB33" s="39">
        <v>5.5976100000000004</v>
      </c>
      <c r="DC33" s="39">
        <v>1.6141000000000001</v>
      </c>
      <c r="DD33" s="39">
        <v>42.061300000000003</v>
      </c>
      <c r="DE33" s="39">
        <v>101.334</v>
      </c>
      <c r="DF33" s="39">
        <v>0</v>
      </c>
      <c r="DH33" s="39">
        <v>0</v>
      </c>
      <c r="DI33" s="39">
        <v>2</v>
      </c>
      <c r="DJ33" s="39" t="s">
        <v>176</v>
      </c>
      <c r="DK33" s="39">
        <v>0</v>
      </c>
      <c r="DL33" s="39" t="s">
        <v>201</v>
      </c>
      <c r="DM33" s="39" t="s">
        <v>202</v>
      </c>
      <c r="DN33" s="39" t="s">
        <v>168</v>
      </c>
      <c r="DO33" s="39" t="s">
        <v>203</v>
      </c>
      <c r="DP33" s="39">
        <v>8.5</v>
      </c>
      <c r="DQ33" s="39" t="s">
        <v>169</v>
      </c>
      <c r="DR33" s="39" t="s">
        <v>204</v>
      </c>
      <c r="DS33" s="39" t="s">
        <v>222</v>
      </c>
    </row>
    <row r="34" spans="1:123" x14ac:dyDescent="0.25">
      <c r="A34" s="21"/>
      <c r="B34" s="39" t="s">
        <v>251</v>
      </c>
      <c r="C34" s="39" t="s">
        <v>153</v>
      </c>
      <c r="D34" s="39">
        <v>400006</v>
      </c>
      <c r="E34" s="39" t="s">
        <v>170</v>
      </c>
      <c r="F34" s="39" t="s">
        <v>162</v>
      </c>
      <c r="G34" s="40">
        <v>0.18541666666666667</v>
      </c>
      <c r="H34" s="39" t="s">
        <v>163</v>
      </c>
      <c r="I34" s="39">
        <v>1.91</v>
      </c>
      <c r="J34" s="39" t="s">
        <v>164</v>
      </c>
      <c r="K34" s="39" t="s">
        <v>164</v>
      </c>
      <c r="L34" s="39" t="s">
        <v>180</v>
      </c>
      <c r="M34" s="39">
        <v>93.606899999999996</v>
      </c>
      <c r="N34" s="39">
        <v>470761</v>
      </c>
      <c r="O34" s="39">
        <v>420468</v>
      </c>
      <c r="P34" s="39">
        <v>3082.49</v>
      </c>
      <c r="Q34" s="39">
        <v>290639</v>
      </c>
      <c r="R34" s="39">
        <v>0</v>
      </c>
      <c r="S34" s="39">
        <v>863247</v>
      </c>
      <c r="T34" s="38">
        <v>2050000</v>
      </c>
      <c r="U34" s="38">
        <v>5010000</v>
      </c>
      <c r="V34" s="39">
        <v>0</v>
      </c>
      <c r="W34" s="39">
        <v>0</v>
      </c>
      <c r="X34" s="38">
        <v>7060000</v>
      </c>
      <c r="Y34" s="39">
        <v>14386.8</v>
      </c>
      <c r="Z34" s="39">
        <v>0</v>
      </c>
      <c r="AA34" s="39">
        <v>0</v>
      </c>
      <c r="AB34" s="39">
        <v>0</v>
      </c>
      <c r="AC34" s="39">
        <v>0</v>
      </c>
      <c r="AD34" s="39">
        <v>5279.42</v>
      </c>
      <c r="AE34" s="39">
        <v>0</v>
      </c>
      <c r="AF34" s="39">
        <v>19666.2</v>
      </c>
      <c r="AG34" s="39">
        <v>0</v>
      </c>
      <c r="AH34" s="39">
        <v>0</v>
      </c>
      <c r="AI34" s="39">
        <v>0</v>
      </c>
      <c r="AJ34" s="39">
        <v>19666.2</v>
      </c>
      <c r="AK34" s="39">
        <v>0</v>
      </c>
      <c r="AL34" s="39">
        <v>0</v>
      </c>
      <c r="AM34" s="39">
        <v>0</v>
      </c>
      <c r="AN34" s="39">
        <v>0</v>
      </c>
      <c r="AO34" s="39">
        <v>0</v>
      </c>
      <c r="AP34" s="39">
        <v>0</v>
      </c>
      <c r="AQ34" s="39">
        <v>0</v>
      </c>
      <c r="AR34" s="39">
        <v>0</v>
      </c>
      <c r="AS34" s="39">
        <v>0</v>
      </c>
      <c r="AT34" s="39">
        <v>0</v>
      </c>
      <c r="AU34" s="39">
        <v>0</v>
      </c>
      <c r="AV34" s="39">
        <v>0</v>
      </c>
      <c r="AW34" s="39">
        <v>4.5179</v>
      </c>
      <c r="AX34" s="39">
        <v>33.542400000000001</v>
      </c>
      <c r="AY34" s="39">
        <v>19.628699999999998</v>
      </c>
      <c r="AZ34" s="39">
        <v>0.345057</v>
      </c>
      <c r="BA34" s="39">
        <v>13.7361</v>
      </c>
      <c r="BB34" s="39">
        <v>1.5236799999999999</v>
      </c>
      <c r="BC34" s="39">
        <v>43.100200000000001</v>
      </c>
      <c r="BD34" s="39">
        <v>116.39400000000001</v>
      </c>
      <c r="BE34" s="39">
        <v>27</v>
      </c>
      <c r="BF34" s="39" t="s">
        <v>173</v>
      </c>
      <c r="BG34" s="39">
        <v>0</v>
      </c>
      <c r="BH34" s="39">
        <v>0</v>
      </c>
      <c r="BJ34" s="39">
        <v>0</v>
      </c>
      <c r="BK34" s="39" t="s">
        <v>164</v>
      </c>
      <c r="BL34" s="39" t="s">
        <v>164</v>
      </c>
      <c r="BM34" s="39" t="s">
        <v>183</v>
      </c>
      <c r="BN34" s="39">
        <v>79.581999999999994</v>
      </c>
      <c r="BO34" s="39">
        <v>499795</v>
      </c>
      <c r="BP34" s="39">
        <v>519117</v>
      </c>
      <c r="BQ34" s="39">
        <v>38380</v>
      </c>
      <c r="BR34" s="39">
        <v>96979.8</v>
      </c>
      <c r="BS34" s="39">
        <v>0</v>
      </c>
      <c r="BT34" s="39">
        <v>863247</v>
      </c>
      <c r="BU34" s="38">
        <v>2020000</v>
      </c>
      <c r="BV34" s="38">
        <v>5010000</v>
      </c>
      <c r="BW34" s="39">
        <v>0</v>
      </c>
      <c r="BX34" s="39">
        <v>0</v>
      </c>
      <c r="BY34" s="38">
        <v>7030000</v>
      </c>
      <c r="BZ34" s="39">
        <v>13771.5</v>
      </c>
      <c r="CA34" s="39">
        <v>0</v>
      </c>
      <c r="CB34" s="39">
        <v>0</v>
      </c>
      <c r="CC34" s="39">
        <v>0</v>
      </c>
      <c r="CD34" s="39">
        <v>0</v>
      </c>
      <c r="CE34" s="39">
        <v>5413.02</v>
      </c>
      <c r="CF34" s="39">
        <v>0</v>
      </c>
      <c r="CG34" s="39">
        <v>19184.5</v>
      </c>
      <c r="CH34" s="39">
        <v>0</v>
      </c>
      <c r="CI34" s="39">
        <v>0</v>
      </c>
      <c r="CJ34" s="39">
        <v>0</v>
      </c>
      <c r="CK34" s="39">
        <v>19184.5</v>
      </c>
      <c r="CL34" s="39">
        <v>0</v>
      </c>
      <c r="CM34" s="39">
        <v>0</v>
      </c>
      <c r="CN34" s="39">
        <v>0</v>
      </c>
      <c r="CO34" s="39">
        <v>0</v>
      </c>
      <c r="CP34" s="39">
        <v>0</v>
      </c>
      <c r="CQ34" s="39">
        <v>0</v>
      </c>
      <c r="CR34" s="39">
        <v>0</v>
      </c>
      <c r="CS34" s="39">
        <v>0</v>
      </c>
      <c r="CT34" s="39">
        <v>0</v>
      </c>
      <c r="CU34" s="39">
        <v>0</v>
      </c>
      <c r="CV34" s="39">
        <v>0</v>
      </c>
      <c r="CW34" s="39">
        <v>0</v>
      </c>
      <c r="CX34" s="39">
        <v>4.4019700000000004</v>
      </c>
      <c r="CY34" s="39">
        <v>35.628900000000002</v>
      </c>
      <c r="CZ34" s="39">
        <v>25.3157</v>
      </c>
      <c r="DA34" s="39">
        <v>2.9443299999999999</v>
      </c>
      <c r="DB34" s="39">
        <v>5.3641199999999998</v>
      </c>
      <c r="DC34" s="39">
        <v>1.56223</v>
      </c>
      <c r="DD34" s="39">
        <v>43.100200000000001</v>
      </c>
      <c r="DE34" s="39">
        <v>118.31699999999999</v>
      </c>
      <c r="DF34" s="39">
        <v>5</v>
      </c>
      <c r="DG34" s="39" t="s">
        <v>184</v>
      </c>
      <c r="DH34" s="39">
        <v>0</v>
      </c>
      <c r="DI34" s="39">
        <v>1.5</v>
      </c>
      <c r="DJ34" s="39" t="s">
        <v>176</v>
      </c>
      <c r="DK34" s="39">
        <v>0</v>
      </c>
      <c r="DL34" s="39" t="s">
        <v>201</v>
      </c>
      <c r="DM34" s="39" t="s">
        <v>202</v>
      </c>
      <c r="DN34" s="39" t="s">
        <v>168</v>
      </c>
      <c r="DO34" s="39" t="s">
        <v>203</v>
      </c>
      <c r="DP34" s="39">
        <v>8.5</v>
      </c>
      <c r="DQ34" s="39" t="s">
        <v>169</v>
      </c>
      <c r="DR34" s="39" t="s">
        <v>204</v>
      </c>
      <c r="DS34" s="39" t="s">
        <v>222</v>
      </c>
    </row>
    <row r="35" spans="1:123" x14ac:dyDescent="0.25">
      <c r="A35" s="21"/>
      <c r="B35" s="39" t="s">
        <v>252</v>
      </c>
      <c r="C35" s="39" t="s">
        <v>151</v>
      </c>
      <c r="D35" s="39">
        <v>400016</v>
      </c>
      <c r="E35" s="39" t="s">
        <v>161</v>
      </c>
      <c r="F35" s="39" t="s">
        <v>162</v>
      </c>
      <c r="G35" s="40">
        <v>0.18124999999999999</v>
      </c>
      <c r="H35" s="39" t="s">
        <v>163</v>
      </c>
      <c r="I35" s="39">
        <v>2.4500000000000002</v>
      </c>
      <c r="J35" s="39" t="s">
        <v>164</v>
      </c>
      <c r="K35" s="39" t="s">
        <v>164</v>
      </c>
      <c r="L35" s="39" t="s">
        <v>185</v>
      </c>
      <c r="M35" s="39">
        <v>278.45299999999997</v>
      </c>
      <c r="N35" s="39">
        <v>238390</v>
      </c>
      <c r="O35" s="39">
        <v>533326</v>
      </c>
      <c r="P35" s="39">
        <v>5315.34</v>
      </c>
      <c r="Q35" s="39">
        <v>190444</v>
      </c>
      <c r="R35" s="39">
        <v>0</v>
      </c>
      <c r="S35" s="39">
        <v>863247</v>
      </c>
      <c r="T35" s="38">
        <v>1830000</v>
      </c>
      <c r="U35" s="38">
        <v>5010000</v>
      </c>
      <c r="V35" s="39">
        <v>0</v>
      </c>
      <c r="W35" s="39">
        <v>0</v>
      </c>
      <c r="X35" s="38">
        <v>6840000</v>
      </c>
      <c r="Y35" s="39">
        <v>42796.3</v>
      </c>
      <c r="Z35" s="39">
        <v>0</v>
      </c>
      <c r="AA35" s="39">
        <v>0</v>
      </c>
      <c r="AB35" s="39">
        <v>0</v>
      </c>
      <c r="AC35" s="39">
        <v>0</v>
      </c>
      <c r="AD35" s="39">
        <v>6184.93</v>
      </c>
      <c r="AE35" s="39">
        <v>0</v>
      </c>
      <c r="AF35" s="39">
        <v>48981.3</v>
      </c>
      <c r="AG35" s="39">
        <v>0</v>
      </c>
      <c r="AH35" s="39">
        <v>0</v>
      </c>
      <c r="AI35" s="39">
        <v>0</v>
      </c>
      <c r="AJ35" s="39">
        <v>48981.3</v>
      </c>
      <c r="AK35" s="39">
        <v>0</v>
      </c>
      <c r="AL35" s="39">
        <v>0</v>
      </c>
      <c r="AM35" s="39">
        <v>0</v>
      </c>
      <c r="AN35" s="39">
        <v>0</v>
      </c>
      <c r="AO35" s="39">
        <v>0</v>
      </c>
      <c r="AP35" s="39">
        <v>0</v>
      </c>
      <c r="AQ35" s="39">
        <v>0</v>
      </c>
      <c r="AR35" s="39">
        <v>0</v>
      </c>
      <c r="AS35" s="39">
        <v>0</v>
      </c>
      <c r="AT35" s="39">
        <v>0</v>
      </c>
      <c r="AU35" s="39">
        <v>0</v>
      </c>
      <c r="AV35" s="39">
        <v>0</v>
      </c>
      <c r="AW35" s="39">
        <v>13.7423</v>
      </c>
      <c r="AX35" s="39">
        <v>20.438700000000001</v>
      </c>
      <c r="AY35" s="39">
        <v>25.0227</v>
      </c>
      <c r="AZ35" s="39">
        <v>0.75081600000000004</v>
      </c>
      <c r="BA35" s="39">
        <v>10.4842</v>
      </c>
      <c r="BB35" s="39">
        <v>1.79023</v>
      </c>
      <c r="BC35" s="39">
        <v>42.639299999999999</v>
      </c>
      <c r="BD35" s="39">
        <v>114.86799999999999</v>
      </c>
      <c r="BE35" s="39">
        <v>48</v>
      </c>
      <c r="BF35" s="39" t="s">
        <v>184</v>
      </c>
      <c r="BG35" s="39">
        <v>0</v>
      </c>
      <c r="BH35" s="39">
        <v>1.25</v>
      </c>
      <c r="BI35" s="39" t="s">
        <v>177</v>
      </c>
      <c r="BJ35" s="39">
        <v>0</v>
      </c>
      <c r="BK35" s="39" t="s">
        <v>164</v>
      </c>
      <c r="BL35" s="39" t="s">
        <v>164</v>
      </c>
      <c r="BM35" s="39" t="s">
        <v>209</v>
      </c>
      <c r="BN35" s="39">
        <v>274.601</v>
      </c>
      <c r="BO35" s="39">
        <v>283131</v>
      </c>
      <c r="BP35" s="39">
        <v>577042</v>
      </c>
      <c r="BQ35" s="39">
        <v>7241.84</v>
      </c>
      <c r="BR35" s="39">
        <v>61261.3</v>
      </c>
      <c r="BS35" s="39">
        <v>0</v>
      </c>
      <c r="BT35" s="39">
        <v>863247</v>
      </c>
      <c r="BU35" s="38">
        <v>1790000</v>
      </c>
      <c r="BV35" s="38">
        <v>5010000</v>
      </c>
      <c r="BW35" s="39">
        <v>0</v>
      </c>
      <c r="BX35" s="39">
        <v>0</v>
      </c>
      <c r="BY35" s="38">
        <v>6800000</v>
      </c>
      <c r="BZ35" s="39">
        <v>44340.7</v>
      </c>
      <c r="CA35" s="39">
        <v>0</v>
      </c>
      <c r="CB35" s="39">
        <v>0</v>
      </c>
      <c r="CC35" s="39">
        <v>0</v>
      </c>
      <c r="CD35" s="39">
        <v>0</v>
      </c>
      <c r="CE35" s="39">
        <v>6341.72</v>
      </c>
      <c r="CF35" s="39">
        <v>0</v>
      </c>
      <c r="CG35" s="39">
        <v>50682.5</v>
      </c>
      <c r="CH35" s="39">
        <v>0</v>
      </c>
      <c r="CI35" s="39">
        <v>0</v>
      </c>
      <c r="CJ35" s="39">
        <v>0</v>
      </c>
      <c r="CK35" s="39">
        <v>50682.5</v>
      </c>
      <c r="CL35" s="39">
        <v>0</v>
      </c>
      <c r="CM35" s="39">
        <v>0</v>
      </c>
      <c r="CN35" s="39">
        <v>0</v>
      </c>
      <c r="CO35" s="39">
        <v>0</v>
      </c>
      <c r="CP35" s="39">
        <v>0</v>
      </c>
      <c r="CQ35" s="39">
        <v>0</v>
      </c>
      <c r="CR35" s="39">
        <v>0</v>
      </c>
      <c r="CS35" s="39">
        <v>0</v>
      </c>
      <c r="CT35" s="39">
        <v>0</v>
      </c>
      <c r="CU35" s="39">
        <v>0</v>
      </c>
      <c r="CV35" s="39">
        <v>0</v>
      </c>
      <c r="CW35" s="39">
        <v>0</v>
      </c>
      <c r="CX35" s="39">
        <v>14.2081</v>
      </c>
      <c r="CY35" s="39">
        <v>25.459099999999999</v>
      </c>
      <c r="CZ35" s="39">
        <v>28.5457</v>
      </c>
      <c r="DA35" s="39">
        <v>0.89266599999999996</v>
      </c>
      <c r="DB35" s="39">
        <v>3.7160099999999998</v>
      </c>
      <c r="DC35" s="39">
        <v>1.83561</v>
      </c>
      <c r="DD35" s="39">
        <v>42.639299999999999</v>
      </c>
      <c r="DE35" s="39">
        <v>117.297</v>
      </c>
      <c r="DF35" s="39">
        <v>3.75</v>
      </c>
      <c r="DG35" s="39" t="s">
        <v>184</v>
      </c>
      <c r="DH35" s="39">
        <v>0</v>
      </c>
      <c r="DI35" s="39">
        <v>5</v>
      </c>
      <c r="DJ35" s="39" t="s">
        <v>177</v>
      </c>
      <c r="DK35" s="39">
        <v>0</v>
      </c>
      <c r="DL35" s="39" t="s">
        <v>201</v>
      </c>
      <c r="DM35" s="39" t="s">
        <v>202</v>
      </c>
      <c r="DN35" s="39" t="s">
        <v>168</v>
      </c>
      <c r="DO35" s="39" t="s">
        <v>203</v>
      </c>
      <c r="DP35" s="39">
        <v>8.5</v>
      </c>
      <c r="DQ35" s="39" t="s">
        <v>169</v>
      </c>
      <c r="DR35" s="39" t="s">
        <v>204</v>
      </c>
      <c r="DS35" s="39" t="s">
        <v>222</v>
      </c>
    </row>
    <row r="36" spans="1:123" x14ac:dyDescent="0.25">
      <c r="A36" s="21"/>
      <c r="B36" s="39" t="s">
        <v>253</v>
      </c>
      <c r="C36" s="39" t="s">
        <v>124</v>
      </c>
      <c r="D36" s="39">
        <v>408416</v>
      </c>
      <c r="E36" s="39" t="s">
        <v>161</v>
      </c>
      <c r="F36" s="39" t="s">
        <v>162</v>
      </c>
      <c r="G36" s="40">
        <v>0.16597222222222222</v>
      </c>
      <c r="H36" s="39" t="s">
        <v>163</v>
      </c>
      <c r="I36" s="39">
        <v>7.69</v>
      </c>
      <c r="J36" s="39" t="s">
        <v>164</v>
      </c>
      <c r="K36" s="39" t="s">
        <v>164</v>
      </c>
      <c r="L36" s="39" t="s">
        <v>180</v>
      </c>
      <c r="M36" s="39">
        <v>307.00599999999997</v>
      </c>
      <c r="N36" s="39">
        <v>138704</v>
      </c>
      <c r="O36" s="39">
        <v>286495</v>
      </c>
      <c r="P36" s="39">
        <v>3739.24</v>
      </c>
      <c r="Q36" s="39">
        <v>142622</v>
      </c>
      <c r="R36" s="39">
        <v>0</v>
      </c>
      <c r="S36" s="39">
        <v>842528</v>
      </c>
      <c r="T36" s="38">
        <v>1410000</v>
      </c>
      <c r="U36" s="38">
        <v>2140000</v>
      </c>
      <c r="V36" s="39">
        <v>0</v>
      </c>
      <c r="W36" s="39">
        <v>0</v>
      </c>
      <c r="X36" s="38">
        <v>3550000</v>
      </c>
      <c r="Y36" s="39">
        <v>47184.9</v>
      </c>
      <c r="Z36" s="39">
        <v>0</v>
      </c>
      <c r="AA36" s="39">
        <v>0</v>
      </c>
      <c r="AB36" s="39">
        <v>0</v>
      </c>
      <c r="AC36" s="39">
        <v>0</v>
      </c>
      <c r="AD36" s="39">
        <v>6390.57</v>
      </c>
      <c r="AE36" s="39">
        <v>0</v>
      </c>
      <c r="AF36" s="39">
        <v>53575.5</v>
      </c>
      <c r="AG36" s="39">
        <v>0</v>
      </c>
      <c r="AH36" s="39">
        <v>0</v>
      </c>
      <c r="AI36" s="39">
        <v>0</v>
      </c>
      <c r="AJ36" s="39">
        <v>53575.5</v>
      </c>
      <c r="AK36" s="39">
        <v>0</v>
      </c>
      <c r="AL36" s="39">
        <v>0</v>
      </c>
      <c r="AM36" s="39">
        <v>0</v>
      </c>
      <c r="AN36" s="39">
        <v>0</v>
      </c>
      <c r="AO36" s="39">
        <v>0</v>
      </c>
      <c r="AP36" s="39">
        <v>0</v>
      </c>
      <c r="AQ36" s="39">
        <v>0</v>
      </c>
      <c r="AR36" s="39">
        <v>0</v>
      </c>
      <c r="AS36" s="39">
        <v>0</v>
      </c>
      <c r="AT36" s="39">
        <v>0</v>
      </c>
      <c r="AU36" s="39">
        <v>0</v>
      </c>
      <c r="AV36" s="39">
        <v>0</v>
      </c>
      <c r="AW36" s="39">
        <v>15.1378</v>
      </c>
      <c r="AX36" s="39">
        <v>12.3428</v>
      </c>
      <c r="AY36" s="39">
        <v>14.232100000000001</v>
      </c>
      <c r="AZ36" s="39">
        <v>0.56456399999999995</v>
      </c>
      <c r="BA36" s="39">
        <v>8.1952499999999997</v>
      </c>
      <c r="BB36" s="39">
        <v>1.84978</v>
      </c>
      <c r="BC36" s="39">
        <v>41.601199999999999</v>
      </c>
      <c r="BD36" s="39">
        <v>93.923400000000001</v>
      </c>
      <c r="BE36" s="39">
        <v>41.75</v>
      </c>
      <c r="BF36" s="39" t="s">
        <v>176</v>
      </c>
      <c r="BG36" s="39">
        <v>0</v>
      </c>
      <c r="BH36" s="39">
        <v>1.25</v>
      </c>
      <c r="BI36" s="39" t="s">
        <v>177</v>
      </c>
      <c r="BJ36" s="39">
        <v>0</v>
      </c>
      <c r="BK36" s="39" t="s">
        <v>164</v>
      </c>
      <c r="BL36" s="39" t="s">
        <v>164</v>
      </c>
      <c r="BM36" s="39" t="s">
        <v>165</v>
      </c>
      <c r="BN36" s="39">
        <v>303.245</v>
      </c>
      <c r="BO36" s="39">
        <v>150272</v>
      </c>
      <c r="BP36" s="39">
        <v>441128</v>
      </c>
      <c r="BQ36" s="39">
        <v>7480.72</v>
      </c>
      <c r="BR36" s="39">
        <v>65421.1</v>
      </c>
      <c r="BS36" s="39">
        <v>0</v>
      </c>
      <c r="BT36" s="39">
        <v>842528</v>
      </c>
      <c r="BU36" s="38">
        <v>1510000</v>
      </c>
      <c r="BV36" s="38">
        <v>2140000</v>
      </c>
      <c r="BW36" s="39">
        <v>0</v>
      </c>
      <c r="BX36" s="39">
        <v>0</v>
      </c>
      <c r="BY36" s="38">
        <v>3640000</v>
      </c>
      <c r="BZ36" s="39">
        <v>48932.7</v>
      </c>
      <c r="CA36" s="39">
        <v>0</v>
      </c>
      <c r="CB36" s="39">
        <v>0</v>
      </c>
      <c r="CC36" s="39">
        <v>0</v>
      </c>
      <c r="CD36" s="39">
        <v>0</v>
      </c>
      <c r="CE36" s="39">
        <v>6552.64</v>
      </c>
      <c r="CF36" s="39">
        <v>0</v>
      </c>
      <c r="CG36" s="39">
        <v>55485.4</v>
      </c>
      <c r="CH36" s="39">
        <v>0</v>
      </c>
      <c r="CI36" s="39">
        <v>0</v>
      </c>
      <c r="CJ36" s="39">
        <v>0</v>
      </c>
      <c r="CK36" s="39">
        <v>55485.4</v>
      </c>
      <c r="CL36" s="39">
        <v>0</v>
      </c>
      <c r="CM36" s="39">
        <v>0</v>
      </c>
      <c r="CN36" s="39">
        <v>0</v>
      </c>
      <c r="CO36" s="39">
        <v>0</v>
      </c>
      <c r="CP36" s="39">
        <v>0</v>
      </c>
      <c r="CQ36" s="39">
        <v>0</v>
      </c>
      <c r="CR36" s="39">
        <v>0</v>
      </c>
      <c r="CS36" s="39">
        <v>0</v>
      </c>
      <c r="CT36" s="39">
        <v>0</v>
      </c>
      <c r="CU36" s="39">
        <v>0</v>
      </c>
      <c r="CV36" s="39">
        <v>0</v>
      </c>
      <c r="CW36" s="39">
        <v>0</v>
      </c>
      <c r="CX36" s="39">
        <v>15.6601</v>
      </c>
      <c r="CY36" s="39">
        <v>14.9399</v>
      </c>
      <c r="CZ36" s="39">
        <v>22.6723</v>
      </c>
      <c r="DA36" s="39">
        <v>0.92861700000000003</v>
      </c>
      <c r="DB36" s="39">
        <v>3.9146899999999998</v>
      </c>
      <c r="DC36" s="39">
        <v>1.8967000000000001</v>
      </c>
      <c r="DD36" s="39">
        <v>41.601199999999999</v>
      </c>
      <c r="DE36" s="39">
        <v>101.614</v>
      </c>
      <c r="DF36" s="39">
        <v>0</v>
      </c>
      <c r="DH36" s="39">
        <v>0</v>
      </c>
      <c r="DI36" s="39">
        <v>16</v>
      </c>
      <c r="DJ36" s="39" t="s">
        <v>172</v>
      </c>
      <c r="DK36" s="39">
        <v>0</v>
      </c>
      <c r="DL36" s="39" t="s">
        <v>201</v>
      </c>
      <c r="DM36" s="39" t="s">
        <v>202</v>
      </c>
      <c r="DN36" s="39" t="s">
        <v>168</v>
      </c>
      <c r="DO36" s="39" t="s">
        <v>203</v>
      </c>
      <c r="DP36" s="39">
        <v>8.5</v>
      </c>
      <c r="DQ36" s="39" t="s">
        <v>169</v>
      </c>
      <c r="DR36" s="39" t="s">
        <v>204</v>
      </c>
      <c r="DS36" s="39" t="s">
        <v>222</v>
      </c>
    </row>
    <row r="37" spans="1:123" x14ac:dyDescent="0.25">
      <c r="A37" s="21"/>
      <c r="B37" s="39" t="s">
        <v>254</v>
      </c>
      <c r="C37" s="39" t="s">
        <v>125</v>
      </c>
      <c r="D37" s="39">
        <v>408516</v>
      </c>
      <c r="E37" s="39" t="s">
        <v>161</v>
      </c>
      <c r="F37" s="39" t="s">
        <v>162</v>
      </c>
      <c r="G37" s="40">
        <v>0.16666666666666666</v>
      </c>
      <c r="H37" s="39" t="s">
        <v>163</v>
      </c>
      <c r="I37" s="39">
        <v>5.54</v>
      </c>
      <c r="J37" s="39" t="s">
        <v>164</v>
      </c>
      <c r="K37" s="39" t="s">
        <v>164</v>
      </c>
      <c r="L37" s="39" t="s">
        <v>180</v>
      </c>
      <c r="M37" s="39">
        <v>307.00099999999998</v>
      </c>
      <c r="N37" s="39">
        <v>164059</v>
      </c>
      <c r="O37" s="39">
        <v>286484</v>
      </c>
      <c r="P37" s="39">
        <v>3686.2</v>
      </c>
      <c r="Q37" s="39">
        <v>146685</v>
      </c>
      <c r="R37" s="39">
        <v>0</v>
      </c>
      <c r="S37" s="39">
        <v>842528</v>
      </c>
      <c r="T37" s="38">
        <v>1440000</v>
      </c>
      <c r="U37" s="38">
        <v>2140000</v>
      </c>
      <c r="V37" s="39">
        <v>0</v>
      </c>
      <c r="W37" s="39">
        <v>0</v>
      </c>
      <c r="X37" s="38">
        <v>3580000</v>
      </c>
      <c r="Y37" s="39">
        <v>47184.1</v>
      </c>
      <c r="Z37" s="39">
        <v>0</v>
      </c>
      <c r="AA37" s="39">
        <v>0</v>
      </c>
      <c r="AB37" s="39">
        <v>0</v>
      </c>
      <c r="AC37" s="39">
        <v>0</v>
      </c>
      <c r="AD37" s="39">
        <v>6390.57</v>
      </c>
      <c r="AE37" s="39">
        <v>0</v>
      </c>
      <c r="AF37" s="39">
        <v>53574.7</v>
      </c>
      <c r="AG37" s="39">
        <v>0</v>
      </c>
      <c r="AH37" s="39">
        <v>0</v>
      </c>
      <c r="AI37" s="39">
        <v>0</v>
      </c>
      <c r="AJ37" s="39">
        <v>53574.7</v>
      </c>
      <c r="AK37" s="39">
        <v>0</v>
      </c>
      <c r="AL37" s="39">
        <v>0</v>
      </c>
      <c r="AM37" s="39">
        <v>0</v>
      </c>
      <c r="AN37" s="39">
        <v>0</v>
      </c>
      <c r="AO37" s="39">
        <v>0</v>
      </c>
      <c r="AP37" s="39">
        <v>0</v>
      </c>
      <c r="AQ37" s="39">
        <v>0</v>
      </c>
      <c r="AR37" s="39">
        <v>0</v>
      </c>
      <c r="AS37" s="39">
        <v>0</v>
      </c>
      <c r="AT37" s="39">
        <v>0</v>
      </c>
      <c r="AU37" s="39">
        <v>0</v>
      </c>
      <c r="AV37" s="39">
        <v>0</v>
      </c>
      <c r="AW37" s="39">
        <v>15.137600000000001</v>
      </c>
      <c r="AX37" s="39">
        <v>14.2803</v>
      </c>
      <c r="AY37" s="39">
        <v>14.231199999999999</v>
      </c>
      <c r="AZ37" s="39">
        <v>0.56648399999999999</v>
      </c>
      <c r="BA37" s="39">
        <v>8.4048800000000004</v>
      </c>
      <c r="BB37" s="39">
        <v>1.84978</v>
      </c>
      <c r="BC37" s="39">
        <v>41.601199999999999</v>
      </c>
      <c r="BD37" s="39">
        <v>96.071399999999997</v>
      </c>
      <c r="BE37" s="39">
        <v>40.75</v>
      </c>
      <c r="BF37" s="39" t="s">
        <v>176</v>
      </c>
      <c r="BG37" s="39">
        <v>0</v>
      </c>
      <c r="BH37" s="39">
        <v>1.25</v>
      </c>
      <c r="BI37" s="39" t="s">
        <v>177</v>
      </c>
      <c r="BJ37" s="39">
        <v>0</v>
      </c>
      <c r="BK37" s="39" t="s">
        <v>164</v>
      </c>
      <c r="BL37" s="39" t="s">
        <v>164</v>
      </c>
      <c r="BM37" s="39" t="s">
        <v>165</v>
      </c>
      <c r="BN37" s="39">
        <v>303.245</v>
      </c>
      <c r="BO37" s="39">
        <v>150272</v>
      </c>
      <c r="BP37" s="39">
        <v>441128</v>
      </c>
      <c r="BQ37" s="39">
        <v>7480.72</v>
      </c>
      <c r="BR37" s="39">
        <v>65421.1</v>
      </c>
      <c r="BS37" s="39">
        <v>0</v>
      </c>
      <c r="BT37" s="39">
        <v>842528</v>
      </c>
      <c r="BU37" s="38">
        <v>1510000</v>
      </c>
      <c r="BV37" s="38">
        <v>2140000</v>
      </c>
      <c r="BW37" s="39">
        <v>0</v>
      </c>
      <c r="BX37" s="39">
        <v>0</v>
      </c>
      <c r="BY37" s="38">
        <v>3640000</v>
      </c>
      <c r="BZ37" s="39">
        <v>48932.7</v>
      </c>
      <c r="CA37" s="39">
        <v>0</v>
      </c>
      <c r="CB37" s="39">
        <v>0</v>
      </c>
      <c r="CC37" s="39">
        <v>0</v>
      </c>
      <c r="CD37" s="39">
        <v>0</v>
      </c>
      <c r="CE37" s="39">
        <v>6552.64</v>
      </c>
      <c r="CF37" s="39">
        <v>0</v>
      </c>
      <c r="CG37" s="39">
        <v>55485.4</v>
      </c>
      <c r="CH37" s="39">
        <v>0</v>
      </c>
      <c r="CI37" s="39">
        <v>0</v>
      </c>
      <c r="CJ37" s="39">
        <v>0</v>
      </c>
      <c r="CK37" s="39">
        <v>55485.4</v>
      </c>
      <c r="CL37" s="39">
        <v>0</v>
      </c>
      <c r="CM37" s="39">
        <v>0</v>
      </c>
      <c r="CN37" s="39">
        <v>0</v>
      </c>
      <c r="CO37" s="39">
        <v>0</v>
      </c>
      <c r="CP37" s="39">
        <v>0</v>
      </c>
      <c r="CQ37" s="39">
        <v>0</v>
      </c>
      <c r="CR37" s="39">
        <v>0</v>
      </c>
      <c r="CS37" s="39">
        <v>0</v>
      </c>
      <c r="CT37" s="39">
        <v>0</v>
      </c>
      <c r="CU37" s="39">
        <v>0</v>
      </c>
      <c r="CV37" s="39">
        <v>0</v>
      </c>
      <c r="CW37" s="39">
        <v>0</v>
      </c>
      <c r="CX37" s="39">
        <v>15.6601</v>
      </c>
      <c r="CY37" s="39">
        <v>14.9399</v>
      </c>
      <c r="CZ37" s="39">
        <v>22.6723</v>
      </c>
      <c r="DA37" s="39">
        <v>0.92861700000000003</v>
      </c>
      <c r="DB37" s="39">
        <v>3.9146899999999998</v>
      </c>
      <c r="DC37" s="39">
        <v>1.8967000000000001</v>
      </c>
      <c r="DD37" s="39">
        <v>41.601199999999999</v>
      </c>
      <c r="DE37" s="39">
        <v>101.614</v>
      </c>
      <c r="DF37" s="39">
        <v>0</v>
      </c>
      <c r="DH37" s="39">
        <v>0</v>
      </c>
      <c r="DI37" s="39">
        <v>16</v>
      </c>
      <c r="DJ37" s="39" t="s">
        <v>172</v>
      </c>
      <c r="DK37" s="39">
        <v>0</v>
      </c>
      <c r="DL37" s="39" t="s">
        <v>201</v>
      </c>
      <c r="DM37" s="39" t="s">
        <v>202</v>
      </c>
      <c r="DN37" s="39" t="s">
        <v>168</v>
      </c>
      <c r="DO37" s="39" t="s">
        <v>203</v>
      </c>
      <c r="DP37" s="39">
        <v>8.5</v>
      </c>
      <c r="DQ37" s="39" t="s">
        <v>169</v>
      </c>
      <c r="DR37" s="39" t="s">
        <v>204</v>
      </c>
      <c r="DS37" s="39" t="s">
        <v>222</v>
      </c>
    </row>
    <row r="38" spans="1:123" x14ac:dyDescent="0.25">
      <c r="A38" s="21"/>
      <c r="B38" s="39" t="s">
        <v>255</v>
      </c>
      <c r="C38" s="39" t="s">
        <v>127</v>
      </c>
      <c r="D38" s="39">
        <v>408806</v>
      </c>
      <c r="E38" s="39" t="s">
        <v>170</v>
      </c>
      <c r="F38" s="39" t="s">
        <v>162</v>
      </c>
      <c r="G38" s="40">
        <v>0.16388888888888889</v>
      </c>
      <c r="H38" s="39" t="s">
        <v>163</v>
      </c>
      <c r="I38" s="39">
        <v>7.46</v>
      </c>
      <c r="J38" s="39" t="s">
        <v>164</v>
      </c>
      <c r="K38" s="39" t="s">
        <v>164</v>
      </c>
      <c r="L38" s="39" t="s">
        <v>180</v>
      </c>
      <c r="M38" s="39">
        <v>104.28</v>
      </c>
      <c r="N38" s="39">
        <v>288046</v>
      </c>
      <c r="O38" s="39">
        <v>254116</v>
      </c>
      <c r="P38" s="39">
        <v>2252.33</v>
      </c>
      <c r="Q38" s="39">
        <v>223272</v>
      </c>
      <c r="R38" s="39">
        <v>0</v>
      </c>
      <c r="S38" s="39">
        <v>842528</v>
      </c>
      <c r="T38" s="38">
        <v>1610000</v>
      </c>
      <c r="U38" s="38">
        <v>2140000</v>
      </c>
      <c r="V38" s="39">
        <v>0</v>
      </c>
      <c r="W38" s="39">
        <v>0</v>
      </c>
      <c r="X38" s="38">
        <v>3750000</v>
      </c>
      <c r="Y38" s="39">
        <v>16027.1</v>
      </c>
      <c r="Z38" s="39">
        <v>0</v>
      </c>
      <c r="AA38" s="39">
        <v>0</v>
      </c>
      <c r="AB38" s="39">
        <v>0</v>
      </c>
      <c r="AC38" s="39">
        <v>0</v>
      </c>
      <c r="AD38" s="39">
        <v>5454.5</v>
      </c>
      <c r="AE38" s="39">
        <v>0</v>
      </c>
      <c r="AF38" s="39">
        <v>21481.599999999999</v>
      </c>
      <c r="AG38" s="39">
        <v>0</v>
      </c>
      <c r="AH38" s="39">
        <v>0</v>
      </c>
      <c r="AI38" s="39">
        <v>0</v>
      </c>
      <c r="AJ38" s="39">
        <v>21481.599999999999</v>
      </c>
      <c r="AK38" s="39">
        <v>0</v>
      </c>
      <c r="AL38" s="39">
        <v>0</v>
      </c>
      <c r="AM38" s="39">
        <v>0</v>
      </c>
      <c r="AN38" s="39">
        <v>0</v>
      </c>
      <c r="AO38" s="39">
        <v>0</v>
      </c>
      <c r="AP38" s="39">
        <v>0</v>
      </c>
      <c r="AQ38" s="39">
        <v>0</v>
      </c>
      <c r="AR38" s="39">
        <v>0</v>
      </c>
      <c r="AS38" s="39">
        <v>0</v>
      </c>
      <c r="AT38" s="39">
        <v>0</v>
      </c>
      <c r="AU38" s="39">
        <v>0</v>
      </c>
      <c r="AV38" s="39">
        <v>0</v>
      </c>
      <c r="AW38" s="39">
        <v>5.0307899999999997</v>
      </c>
      <c r="AX38" s="39">
        <v>21.517600000000002</v>
      </c>
      <c r="AY38" s="39">
        <v>12.6168</v>
      </c>
      <c r="AZ38" s="39">
        <v>0.27693099999999998</v>
      </c>
      <c r="BA38" s="39">
        <v>10.7994</v>
      </c>
      <c r="BB38" s="39">
        <v>1.57422</v>
      </c>
      <c r="BC38" s="39">
        <v>42.061300000000003</v>
      </c>
      <c r="BD38" s="39">
        <v>93.876999999999995</v>
      </c>
      <c r="BE38" s="39">
        <v>0.25</v>
      </c>
      <c r="BF38" s="39" t="s">
        <v>184</v>
      </c>
      <c r="BG38" s="39">
        <v>0</v>
      </c>
      <c r="BH38" s="39">
        <v>0</v>
      </c>
      <c r="BJ38" s="39">
        <v>0</v>
      </c>
      <c r="BK38" s="39" t="s">
        <v>164</v>
      </c>
      <c r="BL38" s="39" t="s">
        <v>164</v>
      </c>
      <c r="BM38" s="39" t="s">
        <v>180</v>
      </c>
      <c r="BN38" s="39">
        <v>90.440899999999999</v>
      </c>
      <c r="BO38" s="39">
        <v>291237</v>
      </c>
      <c r="BP38" s="39">
        <v>409706</v>
      </c>
      <c r="BQ38" s="39">
        <v>39855.699999999997</v>
      </c>
      <c r="BR38" s="39">
        <v>101161</v>
      </c>
      <c r="BS38" s="39">
        <v>0</v>
      </c>
      <c r="BT38" s="39">
        <v>842528</v>
      </c>
      <c r="BU38" s="38">
        <v>1680000</v>
      </c>
      <c r="BV38" s="38">
        <v>2140000</v>
      </c>
      <c r="BW38" s="39">
        <v>0</v>
      </c>
      <c r="BX38" s="39">
        <v>0</v>
      </c>
      <c r="BY38" s="38">
        <v>3820000</v>
      </c>
      <c r="BZ38" s="39">
        <v>15426.1</v>
      </c>
      <c r="CA38" s="39">
        <v>0</v>
      </c>
      <c r="CB38" s="39">
        <v>0</v>
      </c>
      <c r="CC38" s="39">
        <v>0</v>
      </c>
      <c r="CD38" s="39">
        <v>0</v>
      </c>
      <c r="CE38" s="39">
        <v>5592.67</v>
      </c>
      <c r="CF38" s="39">
        <v>0</v>
      </c>
      <c r="CG38" s="39">
        <v>21018.799999999999</v>
      </c>
      <c r="CH38" s="39">
        <v>0</v>
      </c>
      <c r="CI38" s="39">
        <v>0</v>
      </c>
      <c r="CJ38" s="39">
        <v>0</v>
      </c>
      <c r="CK38" s="39">
        <v>21018.799999999999</v>
      </c>
      <c r="CL38" s="39">
        <v>0</v>
      </c>
      <c r="CM38" s="39">
        <v>0</v>
      </c>
      <c r="CN38" s="39">
        <v>0</v>
      </c>
      <c r="CO38" s="39">
        <v>0</v>
      </c>
      <c r="CP38" s="39">
        <v>0</v>
      </c>
      <c r="CQ38" s="39">
        <v>0</v>
      </c>
      <c r="CR38" s="39">
        <v>0</v>
      </c>
      <c r="CS38" s="39">
        <v>0</v>
      </c>
      <c r="CT38" s="39">
        <v>0</v>
      </c>
      <c r="CU38" s="39">
        <v>0</v>
      </c>
      <c r="CV38" s="39">
        <v>0</v>
      </c>
      <c r="CW38" s="39">
        <v>0</v>
      </c>
      <c r="CX38" s="39">
        <v>4.9279000000000002</v>
      </c>
      <c r="CY38" s="39">
        <v>23.126899999999999</v>
      </c>
      <c r="CZ38" s="39">
        <v>20.941099999999999</v>
      </c>
      <c r="DA38" s="39">
        <v>3.06542</v>
      </c>
      <c r="DB38" s="39">
        <v>5.5976100000000004</v>
      </c>
      <c r="DC38" s="39">
        <v>1.6141000000000001</v>
      </c>
      <c r="DD38" s="39">
        <v>42.061300000000003</v>
      </c>
      <c r="DE38" s="39">
        <v>101.334</v>
      </c>
      <c r="DF38" s="39">
        <v>0</v>
      </c>
      <c r="DH38" s="39">
        <v>0</v>
      </c>
      <c r="DI38" s="39">
        <v>2</v>
      </c>
      <c r="DJ38" s="39" t="s">
        <v>176</v>
      </c>
      <c r="DK38" s="39">
        <v>0</v>
      </c>
      <c r="DL38" s="39" t="s">
        <v>201</v>
      </c>
      <c r="DM38" s="39" t="s">
        <v>202</v>
      </c>
      <c r="DN38" s="39" t="s">
        <v>168</v>
      </c>
      <c r="DO38" s="39" t="s">
        <v>203</v>
      </c>
      <c r="DP38" s="39">
        <v>8.5</v>
      </c>
      <c r="DQ38" s="39" t="s">
        <v>169</v>
      </c>
      <c r="DR38" s="39" t="s">
        <v>204</v>
      </c>
      <c r="DS38" s="39" t="s">
        <v>222</v>
      </c>
    </row>
    <row r="39" spans="1:123" x14ac:dyDescent="0.25">
      <c r="A39" s="21"/>
      <c r="B39" s="39" t="s">
        <v>256</v>
      </c>
      <c r="C39" s="39" t="s">
        <v>128</v>
      </c>
      <c r="D39" s="39">
        <v>408906</v>
      </c>
      <c r="E39" s="39" t="s">
        <v>170</v>
      </c>
      <c r="F39" s="39" t="s">
        <v>162</v>
      </c>
      <c r="G39" s="40">
        <v>0.15763888888888888</v>
      </c>
      <c r="H39" s="39" t="s">
        <v>163</v>
      </c>
      <c r="I39" s="39">
        <v>5.82</v>
      </c>
      <c r="J39" s="39" t="s">
        <v>164</v>
      </c>
      <c r="K39" s="39" t="s">
        <v>164</v>
      </c>
      <c r="L39" s="39" t="s">
        <v>180</v>
      </c>
      <c r="M39" s="39">
        <v>104.29900000000001</v>
      </c>
      <c r="N39" s="39">
        <v>314098</v>
      </c>
      <c r="O39" s="39">
        <v>254035</v>
      </c>
      <c r="P39" s="39">
        <v>1992.48</v>
      </c>
      <c r="Q39" s="39">
        <v>230207</v>
      </c>
      <c r="R39" s="39">
        <v>0</v>
      </c>
      <c r="S39" s="39">
        <v>842528</v>
      </c>
      <c r="T39" s="38">
        <v>1640000</v>
      </c>
      <c r="U39" s="38">
        <v>2140000</v>
      </c>
      <c r="V39" s="39">
        <v>0</v>
      </c>
      <c r="W39" s="39">
        <v>0</v>
      </c>
      <c r="X39" s="38">
        <v>3780000</v>
      </c>
      <c r="Y39" s="39">
        <v>16030</v>
      </c>
      <c r="Z39" s="39">
        <v>0</v>
      </c>
      <c r="AA39" s="39">
        <v>0</v>
      </c>
      <c r="AB39" s="39">
        <v>0</v>
      </c>
      <c r="AC39" s="39">
        <v>0</v>
      </c>
      <c r="AD39" s="39">
        <v>5454.5</v>
      </c>
      <c r="AE39" s="39">
        <v>0</v>
      </c>
      <c r="AF39" s="39">
        <v>21484.5</v>
      </c>
      <c r="AG39" s="39">
        <v>0</v>
      </c>
      <c r="AH39" s="39">
        <v>0</v>
      </c>
      <c r="AI39" s="39">
        <v>0</v>
      </c>
      <c r="AJ39" s="39">
        <v>21484.5</v>
      </c>
      <c r="AK39" s="39">
        <v>0</v>
      </c>
      <c r="AL39" s="39">
        <v>0</v>
      </c>
      <c r="AM39" s="39">
        <v>0</v>
      </c>
      <c r="AN39" s="39">
        <v>0</v>
      </c>
      <c r="AO39" s="39">
        <v>0</v>
      </c>
      <c r="AP39" s="39">
        <v>0</v>
      </c>
      <c r="AQ39" s="39">
        <v>0</v>
      </c>
      <c r="AR39" s="39">
        <v>0</v>
      </c>
      <c r="AS39" s="39">
        <v>0</v>
      </c>
      <c r="AT39" s="39">
        <v>0</v>
      </c>
      <c r="AU39" s="39">
        <v>0</v>
      </c>
      <c r="AV39" s="39">
        <v>0</v>
      </c>
      <c r="AW39" s="39">
        <v>5.0315599999999998</v>
      </c>
      <c r="AX39" s="39">
        <v>22.897400000000001</v>
      </c>
      <c r="AY39" s="39">
        <v>12.6128</v>
      </c>
      <c r="AZ39" s="39">
        <v>0.25986799999999999</v>
      </c>
      <c r="BA39" s="39">
        <v>11.092000000000001</v>
      </c>
      <c r="BB39" s="39">
        <v>1.57422</v>
      </c>
      <c r="BC39" s="39">
        <v>42.061300000000003</v>
      </c>
      <c r="BD39" s="39">
        <v>95.529200000000003</v>
      </c>
      <c r="BE39" s="39">
        <v>1.5</v>
      </c>
      <c r="BF39" s="39" t="s">
        <v>184</v>
      </c>
      <c r="BG39" s="39">
        <v>0</v>
      </c>
      <c r="BH39" s="39">
        <v>0</v>
      </c>
      <c r="BJ39" s="39">
        <v>0</v>
      </c>
      <c r="BK39" s="39" t="s">
        <v>164</v>
      </c>
      <c r="BL39" s="39" t="s">
        <v>164</v>
      </c>
      <c r="BM39" s="39" t="s">
        <v>180</v>
      </c>
      <c r="BN39" s="39">
        <v>90.440899999999999</v>
      </c>
      <c r="BO39" s="39">
        <v>291237</v>
      </c>
      <c r="BP39" s="39">
        <v>409706</v>
      </c>
      <c r="BQ39" s="39">
        <v>39855.699999999997</v>
      </c>
      <c r="BR39" s="39">
        <v>101161</v>
      </c>
      <c r="BS39" s="39">
        <v>0</v>
      </c>
      <c r="BT39" s="39">
        <v>842528</v>
      </c>
      <c r="BU39" s="38">
        <v>1680000</v>
      </c>
      <c r="BV39" s="38">
        <v>2140000</v>
      </c>
      <c r="BW39" s="39">
        <v>0</v>
      </c>
      <c r="BX39" s="39">
        <v>0</v>
      </c>
      <c r="BY39" s="38">
        <v>3820000</v>
      </c>
      <c r="BZ39" s="39">
        <v>15426.1</v>
      </c>
      <c r="CA39" s="39">
        <v>0</v>
      </c>
      <c r="CB39" s="39">
        <v>0</v>
      </c>
      <c r="CC39" s="39">
        <v>0</v>
      </c>
      <c r="CD39" s="39">
        <v>0</v>
      </c>
      <c r="CE39" s="39">
        <v>5592.67</v>
      </c>
      <c r="CF39" s="39">
        <v>0</v>
      </c>
      <c r="CG39" s="39">
        <v>21018.799999999999</v>
      </c>
      <c r="CH39" s="39">
        <v>0</v>
      </c>
      <c r="CI39" s="39">
        <v>0</v>
      </c>
      <c r="CJ39" s="39">
        <v>0</v>
      </c>
      <c r="CK39" s="39">
        <v>21018.799999999999</v>
      </c>
      <c r="CL39" s="39">
        <v>0</v>
      </c>
      <c r="CM39" s="39">
        <v>0</v>
      </c>
      <c r="CN39" s="39">
        <v>0</v>
      </c>
      <c r="CO39" s="39">
        <v>0</v>
      </c>
      <c r="CP39" s="39">
        <v>0</v>
      </c>
      <c r="CQ39" s="39">
        <v>0</v>
      </c>
      <c r="CR39" s="39">
        <v>0</v>
      </c>
      <c r="CS39" s="39">
        <v>0</v>
      </c>
      <c r="CT39" s="39">
        <v>0</v>
      </c>
      <c r="CU39" s="39">
        <v>0</v>
      </c>
      <c r="CV39" s="39">
        <v>0</v>
      </c>
      <c r="CW39" s="39">
        <v>0</v>
      </c>
      <c r="CX39" s="39">
        <v>4.9279000000000002</v>
      </c>
      <c r="CY39" s="39">
        <v>23.126899999999999</v>
      </c>
      <c r="CZ39" s="39">
        <v>20.941099999999999</v>
      </c>
      <c r="DA39" s="39">
        <v>3.06542</v>
      </c>
      <c r="DB39" s="39">
        <v>5.5976100000000004</v>
      </c>
      <c r="DC39" s="39">
        <v>1.6141000000000001</v>
      </c>
      <c r="DD39" s="39">
        <v>42.061300000000003</v>
      </c>
      <c r="DE39" s="39">
        <v>101.334</v>
      </c>
      <c r="DF39" s="39">
        <v>0</v>
      </c>
      <c r="DH39" s="39">
        <v>0</v>
      </c>
      <c r="DI39" s="39">
        <v>2</v>
      </c>
      <c r="DJ39" s="39" t="s">
        <v>176</v>
      </c>
      <c r="DK39" s="39">
        <v>0</v>
      </c>
      <c r="DL39" s="39" t="s">
        <v>201</v>
      </c>
      <c r="DM39" s="39" t="s">
        <v>202</v>
      </c>
      <c r="DN39" s="39" t="s">
        <v>168</v>
      </c>
      <c r="DO39" s="39" t="s">
        <v>203</v>
      </c>
      <c r="DP39" s="39">
        <v>8.5</v>
      </c>
      <c r="DQ39" s="39" t="s">
        <v>169</v>
      </c>
      <c r="DR39" s="39" t="s">
        <v>204</v>
      </c>
      <c r="DS39" s="39" t="s">
        <v>222</v>
      </c>
    </row>
    <row r="40" spans="1:123" x14ac:dyDescent="0.25">
      <c r="A40" s="21"/>
      <c r="B40" s="39" t="s">
        <v>257</v>
      </c>
      <c r="C40" s="39" t="s">
        <v>152</v>
      </c>
      <c r="D40" s="39">
        <v>413216</v>
      </c>
      <c r="E40" s="39" t="s">
        <v>161</v>
      </c>
      <c r="F40" s="39" t="s">
        <v>162</v>
      </c>
      <c r="G40" s="40">
        <v>0.17847222222222223</v>
      </c>
      <c r="H40" s="39" t="s">
        <v>174</v>
      </c>
      <c r="I40" s="39">
        <v>-2.86</v>
      </c>
      <c r="J40" s="39" t="s">
        <v>164</v>
      </c>
      <c r="K40" s="39" t="s">
        <v>164</v>
      </c>
      <c r="L40" s="39" t="s">
        <v>187</v>
      </c>
      <c r="M40" s="39">
        <v>278.45400000000001</v>
      </c>
      <c r="N40" s="39">
        <v>323396</v>
      </c>
      <c r="O40" s="39">
        <v>545580</v>
      </c>
      <c r="P40" s="39">
        <v>3349</v>
      </c>
      <c r="Q40" s="39">
        <v>162458</v>
      </c>
      <c r="R40" s="39">
        <v>0</v>
      </c>
      <c r="S40" s="39">
        <v>863247</v>
      </c>
      <c r="T40" s="38">
        <v>1900000</v>
      </c>
      <c r="U40" s="38">
        <v>5010000</v>
      </c>
      <c r="V40" s="39">
        <v>0</v>
      </c>
      <c r="W40" s="39">
        <v>0</v>
      </c>
      <c r="X40" s="38">
        <v>6910000</v>
      </c>
      <c r="Y40" s="39">
        <v>42796.4</v>
      </c>
      <c r="Z40" s="39">
        <v>0</v>
      </c>
      <c r="AA40" s="39">
        <v>0</v>
      </c>
      <c r="AB40" s="39">
        <v>0</v>
      </c>
      <c r="AC40" s="39">
        <v>0</v>
      </c>
      <c r="AD40" s="39">
        <v>6184.93</v>
      </c>
      <c r="AE40" s="39">
        <v>0</v>
      </c>
      <c r="AF40" s="39">
        <v>48981.4</v>
      </c>
      <c r="AG40" s="39">
        <v>0</v>
      </c>
      <c r="AH40" s="39">
        <v>0</v>
      </c>
      <c r="AI40" s="39">
        <v>0</v>
      </c>
      <c r="AJ40" s="39">
        <v>48981.4</v>
      </c>
      <c r="AK40" s="39">
        <v>0</v>
      </c>
      <c r="AL40" s="39">
        <v>0</v>
      </c>
      <c r="AM40" s="39">
        <v>0</v>
      </c>
      <c r="AN40" s="39">
        <v>0</v>
      </c>
      <c r="AO40" s="39">
        <v>0</v>
      </c>
      <c r="AP40" s="39">
        <v>0</v>
      </c>
      <c r="AQ40" s="39">
        <v>0</v>
      </c>
      <c r="AR40" s="39">
        <v>0</v>
      </c>
      <c r="AS40" s="39">
        <v>0</v>
      </c>
      <c r="AT40" s="39">
        <v>0</v>
      </c>
      <c r="AU40" s="39">
        <v>0</v>
      </c>
      <c r="AV40" s="39">
        <v>0</v>
      </c>
      <c r="AW40" s="39">
        <v>13.7423</v>
      </c>
      <c r="AX40" s="39">
        <v>26.535900000000002</v>
      </c>
      <c r="AY40" s="39">
        <v>25.5563</v>
      </c>
      <c r="AZ40" s="39">
        <v>0.53127400000000002</v>
      </c>
      <c r="BA40" s="39">
        <v>9.3734900000000003</v>
      </c>
      <c r="BB40" s="39">
        <v>1.79023</v>
      </c>
      <c r="BC40" s="39">
        <v>42.639299999999999</v>
      </c>
      <c r="BD40" s="39">
        <v>120.169</v>
      </c>
      <c r="BE40" s="39">
        <v>48</v>
      </c>
      <c r="BF40" s="39" t="s">
        <v>184</v>
      </c>
      <c r="BG40" s="39">
        <v>0</v>
      </c>
      <c r="BH40" s="39">
        <v>1.25</v>
      </c>
      <c r="BI40" s="39" t="s">
        <v>177</v>
      </c>
      <c r="BJ40" s="39">
        <v>0</v>
      </c>
      <c r="BK40" s="39" t="s">
        <v>164</v>
      </c>
      <c r="BL40" s="39" t="s">
        <v>164</v>
      </c>
      <c r="BM40" s="39" t="s">
        <v>209</v>
      </c>
      <c r="BN40" s="39">
        <v>274.601</v>
      </c>
      <c r="BO40" s="39">
        <v>283131</v>
      </c>
      <c r="BP40" s="39">
        <v>577042</v>
      </c>
      <c r="BQ40" s="39">
        <v>7241.84</v>
      </c>
      <c r="BR40" s="39">
        <v>61261.3</v>
      </c>
      <c r="BS40" s="39">
        <v>0</v>
      </c>
      <c r="BT40" s="39">
        <v>863247</v>
      </c>
      <c r="BU40" s="38">
        <v>1790000</v>
      </c>
      <c r="BV40" s="38">
        <v>5010000</v>
      </c>
      <c r="BW40" s="39">
        <v>0</v>
      </c>
      <c r="BX40" s="39">
        <v>0</v>
      </c>
      <c r="BY40" s="38">
        <v>6800000</v>
      </c>
      <c r="BZ40" s="39">
        <v>44340.7</v>
      </c>
      <c r="CA40" s="39">
        <v>0</v>
      </c>
      <c r="CB40" s="39">
        <v>0</v>
      </c>
      <c r="CC40" s="39">
        <v>0</v>
      </c>
      <c r="CD40" s="39">
        <v>0</v>
      </c>
      <c r="CE40" s="39">
        <v>6341.72</v>
      </c>
      <c r="CF40" s="39">
        <v>0</v>
      </c>
      <c r="CG40" s="39">
        <v>50682.5</v>
      </c>
      <c r="CH40" s="39">
        <v>0</v>
      </c>
      <c r="CI40" s="39">
        <v>0</v>
      </c>
      <c r="CJ40" s="39">
        <v>0</v>
      </c>
      <c r="CK40" s="39">
        <v>50682.5</v>
      </c>
      <c r="CL40" s="39">
        <v>0</v>
      </c>
      <c r="CM40" s="39">
        <v>0</v>
      </c>
      <c r="CN40" s="39">
        <v>0</v>
      </c>
      <c r="CO40" s="39">
        <v>0</v>
      </c>
      <c r="CP40" s="39">
        <v>0</v>
      </c>
      <c r="CQ40" s="39">
        <v>0</v>
      </c>
      <c r="CR40" s="39">
        <v>0</v>
      </c>
      <c r="CS40" s="39">
        <v>0</v>
      </c>
      <c r="CT40" s="39">
        <v>0</v>
      </c>
      <c r="CU40" s="39">
        <v>0</v>
      </c>
      <c r="CV40" s="39">
        <v>0</v>
      </c>
      <c r="CW40" s="39">
        <v>0</v>
      </c>
      <c r="CX40" s="39">
        <v>14.2081</v>
      </c>
      <c r="CY40" s="39">
        <v>25.459099999999999</v>
      </c>
      <c r="CZ40" s="39">
        <v>28.5457</v>
      </c>
      <c r="DA40" s="39">
        <v>0.89266599999999996</v>
      </c>
      <c r="DB40" s="39">
        <v>3.7160099999999998</v>
      </c>
      <c r="DC40" s="39">
        <v>1.83561</v>
      </c>
      <c r="DD40" s="39">
        <v>42.639299999999999</v>
      </c>
      <c r="DE40" s="39">
        <v>117.297</v>
      </c>
      <c r="DF40" s="39">
        <v>3.75</v>
      </c>
      <c r="DG40" s="39" t="s">
        <v>184</v>
      </c>
      <c r="DH40" s="39">
        <v>0</v>
      </c>
      <c r="DI40" s="39">
        <v>5</v>
      </c>
      <c r="DJ40" s="39" t="s">
        <v>177</v>
      </c>
      <c r="DK40" s="39">
        <v>0</v>
      </c>
      <c r="DL40" s="39" t="s">
        <v>201</v>
      </c>
      <c r="DM40" s="39" t="s">
        <v>202</v>
      </c>
      <c r="DN40" s="39" t="s">
        <v>168</v>
      </c>
      <c r="DO40" s="39" t="s">
        <v>203</v>
      </c>
      <c r="DP40" s="39">
        <v>8.5</v>
      </c>
      <c r="DQ40" s="39" t="s">
        <v>169</v>
      </c>
      <c r="DR40" s="39" t="s">
        <v>204</v>
      </c>
      <c r="DS40" s="39" t="s">
        <v>222</v>
      </c>
    </row>
    <row r="41" spans="1:123" x14ac:dyDescent="0.25">
      <c r="A41" s="21"/>
      <c r="B41" s="39" t="s">
        <v>258</v>
      </c>
      <c r="C41" s="39" t="s">
        <v>154</v>
      </c>
      <c r="D41" s="39">
        <v>413306</v>
      </c>
      <c r="E41" s="39" t="s">
        <v>170</v>
      </c>
      <c r="F41" s="39" t="s">
        <v>162</v>
      </c>
      <c r="G41" s="40">
        <v>0.1673611111111111</v>
      </c>
      <c r="H41" s="39" t="s">
        <v>174</v>
      </c>
      <c r="I41" s="39">
        <v>-2.41</v>
      </c>
      <c r="J41" s="39" t="s">
        <v>164</v>
      </c>
      <c r="K41" s="39" t="s">
        <v>164</v>
      </c>
      <c r="L41" s="39" t="s">
        <v>165</v>
      </c>
      <c r="M41" s="39">
        <v>93.602000000000004</v>
      </c>
      <c r="N41" s="39">
        <v>576184</v>
      </c>
      <c r="O41" s="39">
        <v>427539</v>
      </c>
      <c r="P41" s="39">
        <v>1800.83</v>
      </c>
      <c r="Q41" s="39">
        <v>262357</v>
      </c>
      <c r="R41" s="39">
        <v>0</v>
      </c>
      <c r="S41" s="39">
        <v>863247</v>
      </c>
      <c r="T41" s="38">
        <v>2130000</v>
      </c>
      <c r="U41" s="38">
        <v>5010000</v>
      </c>
      <c r="V41" s="39">
        <v>0</v>
      </c>
      <c r="W41" s="39">
        <v>0</v>
      </c>
      <c r="X41" s="38">
        <v>7140000</v>
      </c>
      <c r="Y41" s="39">
        <v>14386</v>
      </c>
      <c r="Z41" s="39">
        <v>0</v>
      </c>
      <c r="AA41" s="39">
        <v>0</v>
      </c>
      <c r="AB41" s="39">
        <v>0</v>
      </c>
      <c r="AC41" s="39">
        <v>0</v>
      </c>
      <c r="AD41" s="39">
        <v>5279.42</v>
      </c>
      <c r="AE41" s="39">
        <v>0</v>
      </c>
      <c r="AF41" s="39">
        <v>19665.400000000001</v>
      </c>
      <c r="AG41" s="39">
        <v>0</v>
      </c>
      <c r="AH41" s="39">
        <v>0</v>
      </c>
      <c r="AI41" s="39">
        <v>0</v>
      </c>
      <c r="AJ41" s="39">
        <v>19665.400000000001</v>
      </c>
      <c r="AK41" s="39">
        <v>0</v>
      </c>
      <c r="AL41" s="39">
        <v>0</v>
      </c>
      <c r="AM41" s="39">
        <v>0</v>
      </c>
      <c r="AN41" s="39">
        <v>0</v>
      </c>
      <c r="AO41" s="39">
        <v>0</v>
      </c>
      <c r="AP41" s="39">
        <v>0</v>
      </c>
      <c r="AQ41" s="39">
        <v>0</v>
      </c>
      <c r="AR41" s="39">
        <v>0</v>
      </c>
      <c r="AS41" s="39">
        <v>0</v>
      </c>
      <c r="AT41" s="39">
        <v>0</v>
      </c>
      <c r="AU41" s="39">
        <v>0</v>
      </c>
      <c r="AV41" s="39">
        <v>0</v>
      </c>
      <c r="AW41" s="39">
        <v>4.51776</v>
      </c>
      <c r="AX41" s="39">
        <v>38.939100000000003</v>
      </c>
      <c r="AY41" s="39">
        <v>19.7743</v>
      </c>
      <c r="AZ41" s="39">
        <v>0.24345700000000001</v>
      </c>
      <c r="BA41" s="39">
        <v>12.6304</v>
      </c>
      <c r="BB41" s="39">
        <v>1.5236799999999999</v>
      </c>
      <c r="BC41" s="39">
        <v>43.100200000000001</v>
      </c>
      <c r="BD41" s="39">
        <v>120.729</v>
      </c>
      <c r="BE41" s="39">
        <v>27</v>
      </c>
      <c r="BF41" s="39" t="s">
        <v>173</v>
      </c>
      <c r="BG41" s="39">
        <v>0</v>
      </c>
      <c r="BH41" s="39">
        <v>0</v>
      </c>
      <c r="BJ41" s="39">
        <v>0</v>
      </c>
      <c r="BK41" s="39" t="s">
        <v>164</v>
      </c>
      <c r="BL41" s="39" t="s">
        <v>164</v>
      </c>
      <c r="BM41" s="39" t="s">
        <v>183</v>
      </c>
      <c r="BN41" s="39">
        <v>79.581999999999994</v>
      </c>
      <c r="BO41" s="39">
        <v>499795</v>
      </c>
      <c r="BP41" s="39">
        <v>519117</v>
      </c>
      <c r="BQ41" s="39">
        <v>38380</v>
      </c>
      <c r="BR41" s="39">
        <v>96979.8</v>
      </c>
      <c r="BS41" s="39">
        <v>0</v>
      </c>
      <c r="BT41" s="39">
        <v>863247</v>
      </c>
      <c r="BU41" s="38">
        <v>2020000</v>
      </c>
      <c r="BV41" s="38">
        <v>5010000</v>
      </c>
      <c r="BW41" s="39">
        <v>0</v>
      </c>
      <c r="BX41" s="39">
        <v>0</v>
      </c>
      <c r="BY41" s="38">
        <v>7030000</v>
      </c>
      <c r="BZ41" s="39">
        <v>13771.5</v>
      </c>
      <c r="CA41" s="39">
        <v>0</v>
      </c>
      <c r="CB41" s="39">
        <v>0</v>
      </c>
      <c r="CC41" s="39">
        <v>0</v>
      </c>
      <c r="CD41" s="39">
        <v>0</v>
      </c>
      <c r="CE41" s="39">
        <v>5413.02</v>
      </c>
      <c r="CF41" s="39">
        <v>0</v>
      </c>
      <c r="CG41" s="39">
        <v>19184.5</v>
      </c>
      <c r="CH41" s="39">
        <v>0</v>
      </c>
      <c r="CI41" s="39">
        <v>0</v>
      </c>
      <c r="CJ41" s="39">
        <v>0</v>
      </c>
      <c r="CK41" s="39">
        <v>19184.5</v>
      </c>
      <c r="CL41" s="39">
        <v>0</v>
      </c>
      <c r="CM41" s="39">
        <v>0</v>
      </c>
      <c r="CN41" s="39">
        <v>0</v>
      </c>
      <c r="CO41" s="39">
        <v>0</v>
      </c>
      <c r="CP41" s="39">
        <v>0</v>
      </c>
      <c r="CQ41" s="39">
        <v>0</v>
      </c>
      <c r="CR41" s="39">
        <v>0</v>
      </c>
      <c r="CS41" s="39">
        <v>0</v>
      </c>
      <c r="CT41" s="39">
        <v>0</v>
      </c>
      <c r="CU41" s="39">
        <v>0</v>
      </c>
      <c r="CV41" s="39">
        <v>0</v>
      </c>
      <c r="CW41" s="39">
        <v>0</v>
      </c>
      <c r="CX41" s="39">
        <v>4.4019700000000004</v>
      </c>
      <c r="CY41" s="39">
        <v>35.628900000000002</v>
      </c>
      <c r="CZ41" s="39">
        <v>25.3157</v>
      </c>
      <c r="DA41" s="39">
        <v>2.9443299999999999</v>
      </c>
      <c r="DB41" s="39">
        <v>5.3641199999999998</v>
      </c>
      <c r="DC41" s="39">
        <v>1.56223</v>
      </c>
      <c r="DD41" s="39">
        <v>43.100200000000001</v>
      </c>
      <c r="DE41" s="39">
        <v>118.31699999999999</v>
      </c>
      <c r="DF41" s="39">
        <v>5</v>
      </c>
      <c r="DG41" s="39" t="s">
        <v>184</v>
      </c>
      <c r="DH41" s="39">
        <v>0</v>
      </c>
      <c r="DI41" s="39">
        <v>1.5</v>
      </c>
      <c r="DJ41" s="39" t="s">
        <v>176</v>
      </c>
      <c r="DK41" s="39">
        <v>0</v>
      </c>
      <c r="DL41" s="39" t="s">
        <v>201</v>
      </c>
      <c r="DM41" s="39" t="s">
        <v>202</v>
      </c>
      <c r="DN41" s="39" t="s">
        <v>168</v>
      </c>
      <c r="DO41" s="39" t="s">
        <v>203</v>
      </c>
      <c r="DP41" s="39">
        <v>8.5</v>
      </c>
      <c r="DQ41" s="39" t="s">
        <v>169</v>
      </c>
      <c r="DR41" s="39" t="s">
        <v>204</v>
      </c>
      <c r="DS41" s="39" t="s">
        <v>222</v>
      </c>
    </row>
    <row r="42" spans="1:123" x14ac:dyDescent="0.25">
      <c r="A42" s="21"/>
      <c r="B42" s="39" t="s">
        <v>259</v>
      </c>
      <c r="C42" s="39" t="s">
        <v>149</v>
      </c>
      <c r="D42" s="39">
        <v>500006</v>
      </c>
      <c r="E42" s="39" t="s">
        <v>170</v>
      </c>
      <c r="F42" s="39" t="s">
        <v>162</v>
      </c>
      <c r="G42" s="40">
        <v>6.458333333333334E-2</v>
      </c>
      <c r="H42" s="39" t="s">
        <v>174</v>
      </c>
      <c r="I42" s="39">
        <v>-30.63</v>
      </c>
      <c r="J42" s="39" t="s">
        <v>164</v>
      </c>
      <c r="K42" s="39" t="s">
        <v>164</v>
      </c>
      <c r="L42" s="39" t="s">
        <v>191</v>
      </c>
      <c r="M42" s="39">
        <v>0</v>
      </c>
      <c r="N42" s="39">
        <v>30844.5</v>
      </c>
      <c r="O42" s="39">
        <v>70571.5</v>
      </c>
      <c r="P42" s="39">
        <v>0</v>
      </c>
      <c r="Q42" s="39">
        <v>0</v>
      </c>
      <c r="R42" s="39">
        <v>0</v>
      </c>
      <c r="S42" s="39">
        <v>93480.9</v>
      </c>
      <c r="T42" s="39">
        <v>194897</v>
      </c>
      <c r="U42" s="39">
        <v>77659.399999999994</v>
      </c>
      <c r="V42" s="39">
        <v>0</v>
      </c>
      <c r="W42" s="39">
        <v>424.5</v>
      </c>
      <c r="X42" s="39">
        <v>272981</v>
      </c>
      <c r="Y42" s="39">
        <v>122.374</v>
      </c>
      <c r="Z42" s="39">
        <v>0</v>
      </c>
      <c r="AA42" s="39">
        <v>0</v>
      </c>
      <c r="AB42" s="39">
        <v>0</v>
      </c>
      <c r="AC42" s="39">
        <v>0</v>
      </c>
      <c r="AD42" s="39">
        <v>1137.58</v>
      </c>
      <c r="AE42" s="39">
        <v>0</v>
      </c>
      <c r="AF42" s="39">
        <v>1259.96</v>
      </c>
      <c r="AG42" s="39">
        <v>0</v>
      </c>
      <c r="AH42" s="39">
        <v>0</v>
      </c>
      <c r="AI42" s="39">
        <v>0</v>
      </c>
      <c r="AJ42" s="39">
        <v>1259.96</v>
      </c>
      <c r="AK42" s="39">
        <v>0</v>
      </c>
      <c r="AL42" s="39">
        <v>0</v>
      </c>
      <c r="AM42" s="39">
        <v>0</v>
      </c>
      <c r="AN42" s="39">
        <v>0</v>
      </c>
      <c r="AO42" s="39">
        <v>0</v>
      </c>
      <c r="AP42" s="39">
        <v>0</v>
      </c>
      <c r="AQ42" s="39">
        <v>0</v>
      </c>
      <c r="AR42" s="39">
        <v>0</v>
      </c>
      <c r="AS42" s="39">
        <v>0</v>
      </c>
      <c r="AT42" s="39">
        <v>0</v>
      </c>
      <c r="AU42" s="39">
        <v>0</v>
      </c>
      <c r="AV42" s="39">
        <v>0</v>
      </c>
      <c r="AW42" s="39">
        <v>0.83732300000000004</v>
      </c>
      <c r="AX42" s="39">
        <v>55.259099999999997</v>
      </c>
      <c r="AY42" s="39">
        <v>67.005899999999997</v>
      </c>
      <c r="AZ42" s="39">
        <v>0</v>
      </c>
      <c r="BA42" s="39">
        <v>0</v>
      </c>
      <c r="BB42" s="39">
        <v>6.6713100000000001</v>
      </c>
      <c r="BC42" s="39">
        <v>93.947900000000004</v>
      </c>
      <c r="BD42" s="39">
        <v>223.72200000000001</v>
      </c>
      <c r="BE42" s="39">
        <v>0</v>
      </c>
      <c r="BG42" s="39">
        <v>0</v>
      </c>
      <c r="BH42" s="39">
        <v>0</v>
      </c>
      <c r="BJ42" s="39">
        <v>0</v>
      </c>
      <c r="BK42" s="39" t="s">
        <v>164</v>
      </c>
      <c r="BL42" s="39" t="s">
        <v>164</v>
      </c>
      <c r="BM42" s="39" t="s">
        <v>210</v>
      </c>
      <c r="BN42" s="39">
        <v>3.2501600000000002</v>
      </c>
      <c r="BO42" s="39">
        <v>46866.9</v>
      </c>
      <c r="BP42" s="39">
        <v>17622.400000000001</v>
      </c>
      <c r="BQ42" s="39">
        <v>0</v>
      </c>
      <c r="BR42" s="39">
        <v>1030.57</v>
      </c>
      <c r="BS42" s="39">
        <v>0</v>
      </c>
      <c r="BT42" s="39">
        <v>93480.9</v>
      </c>
      <c r="BU42" s="39">
        <v>159004</v>
      </c>
      <c r="BV42" s="39">
        <v>77659.399999999994</v>
      </c>
      <c r="BW42" s="39">
        <v>0</v>
      </c>
      <c r="BX42" s="39">
        <v>424.5</v>
      </c>
      <c r="BY42" s="39">
        <v>237088</v>
      </c>
      <c r="BZ42" s="39">
        <v>567.36300000000006</v>
      </c>
      <c r="CA42" s="39">
        <v>0</v>
      </c>
      <c r="CB42" s="39">
        <v>0</v>
      </c>
      <c r="CC42" s="39">
        <v>0</v>
      </c>
      <c r="CD42" s="39">
        <v>0</v>
      </c>
      <c r="CE42" s="39">
        <v>1233.8800000000001</v>
      </c>
      <c r="CF42" s="39">
        <v>0</v>
      </c>
      <c r="CG42" s="39">
        <v>1801.24</v>
      </c>
      <c r="CH42" s="39">
        <v>0</v>
      </c>
      <c r="CI42" s="39">
        <v>0</v>
      </c>
      <c r="CJ42" s="39">
        <v>0</v>
      </c>
      <c r="CK42" s="39">
        <v>1801.24</v>
      </c>
      <c r="CL42" s="39">
        <v>0</v>
      </c>
      <c r="CM42" s="39">
        <v>0</v>
      </c>
      <c r="CN42" s="39">
        <v>0</v>
      </c>
      <c r="CO42" s="39">
        <v>0</v>
      </c>
      <c r="CP42" s="39">
        <v>0</v>
      </c>
      <c r="CQ42" s="39">
        <v>0</v>
      </c>
      <c r="CR42" s="39">
        <v>0</v>
      </c>
      <c r="CS42" s="39">
        <v>0</v>
      </c>
      <c r="CT42" s="39">
        <v>0</v>
      </c>
      <c r="CU42" s="39">
        <v>0</v>
      </c>
      <c r="CV42" s="39">
        <v>0</v>
      </c>
      <c r="CW42" s="39">
        <v>0</v>
      </c>
      <c r="CX42" s="39">
        <v>3.919</v>
      </c>
      <c r="CY42" s="39">
        <v>69.4298</v>
      </c>
      <c r="CZ42" s="39">
        <v>17.8384</v>
      </c>
      <c r="DA42" s="39">
        <v>0</v>
      </c>
      <c r="DB42" s="39">
        <v>0.72419100000000003</v>
      </c>
      <c r="DC42" s="39">
        <v>7.2361000000000004</v>
      </c>
      <c r="DD42" s="39">
        <v>93.947900000000004</v>
      </c>
      <c r="DE42" s="39">
        <v>193.095</v>
      </c>
      <c r="DF42" s="39">
        <v>0</v>
      </c>
      <c r="DH42" s="39">
        <v>0</v>
      </c>
      <c r="DI42" s="39">
        <v>0</v>
      </c>
      <c r="DK42" s="39">
        <v>0</v>
      </c>
      <c r="DL42" s="39" t="s">
        <v>201</v>
      </c>
      <c r="DM42" s="39" t="s">
        <v>202</v>
      </c>
      <c r="DN42" s="39" t="s">
        <v>168</v>
      </c>
      <c r="DO42" s="39" t="s">
        <v>203</v>
      </c>
      <c r="DP42" s="39">
        <v>8.5</v>
      </c>
      <c r="DQ42" s="39" t="s">
        <v>169</v>
      </c>
      <c r="DR42" s="39" t="s">
        <v>204</v>
      </c>
      <c r="DS42" s="39" t="s">
        <v>222</v>
      </c>
    </row>
    <row r="43" spans="1:123" x14ac:dyDescent="0.25">
      <c r="A43" s="21"/>
      <c r="B43" s="39" t="s">
        <v>260</v>
      </c>
      <c r="C43" s="39" t="s">
        <v>101</v>
      </c>
      <c r="D43" s="39">
        <v>500006</v>
      </c>
      <c r="E43" s="39" t="s">
        <v>170</v>
      </c>
      <c r="F43" s="39" t="s">
        <v>162</v>
      </c>
      <c r="G43" s="40">
        <v>6.458333333333334E-2</v>
      </c>
      <c r="H43" s="39" t="s">
        <v>174</v>
      </c>
      <c r="I43" s="39">
        <v>-30.83</v>
      </c>
      <c r="J43" s="39" t="s">
        <v>164</v>
      </c>
      <c r="K43" s="39" t="s">
        <v>164</v>
      </c>
      <c r="L43" s="39" t="s">
        <v>193</v>
      </c>
      <c r="M43" s="39">
        <v>0</v>
      </c>
      <c r="N43" s="39">
        <v>30947</v>
      </c>
      <c r="O43" s="39">
        <v>70571.5</v>
      </c>
      <c r="P43" s="39">
        <v>0</v>
      </c>
      <c r="Q43" s="39">
        <v>0</v>
      </c>
      <c r="R43" s="39">
        <v>0</v>
      </c>
      <c r="S43" s="39">
        <v>93480.7</v>
      </c>
      <c r="T43" s="39">
        <v>194999</v>
      </c>
      <c r="U43" s="39">
        <v>77659.3</v>
      </c>
      <c r="V43" s="39">
        <v>0</v>
      </c>
      <c r="W43" s="39">
        <v>424.54500000000002</v>
      </c>
      <c r="X43" s="39">
        <v>273083</v>
      </c>
      <c r="Y43" s="39">
        <v>115.038</v>
      </c>
      <c r="Z43" s="39">
        <v>0</v>
      </c>
      <c r="AA43" s="39">
        <v>0</v>
      </c>
      <c r="AB43" s="39">
        <v>0</v>
      </c>
      <c r="AC43" s="39">
        <v>0</v>
      </c>
      <c r="AD43" s="39">
        <v>1137.5899999999999</v>
      </c>
      <c r="AE43" s="39">
        <v>0</v>
      </c>
      <c r="AF43" s="39">
        <v>1252.6300000000001</v>
      </c>
      <c r="AG43" s="39">
        <v>0</v>
      </c>
      <c r="AH43" s="39">
        <v>0</v>
      </c>
      <c r="AI43" s="39">
        <v>0</v>
      </c>
      <c r="AJ43" s="39">
        <v>1252.6300000000001</v>
      </c>
      <c r="AK43" s="39">
        <v>0</v>
      </c>
      <c r="AL43" s="39">
        <v>0</v>
      </c>
      <c r="AM43" s="39">
        <v>0</v>
      </c>
      <c r="AN43" s="39">
        <v>0</v>
      </c>
      <c r="AO43" s="39">
        <v>0</v>
      </c>
      <c r="AP43" s="39">
        <v>0</v>
      </c>
      <c r="AQ43" s="39">
        <v>0</v>
      </c>
      <c r="AR43" s="39">
        <v>0</v>
      </c>
      <c r="AS43" s="39">
        <v>0</v>
      </c>
      <c r="AT43" s="39">
        <v>0</v>
      </c>
      <c r="AU43" s="39">
        <v>0</v>
      </c>
      <c r="AV43" s="39">
        <v>0</v>
      </c>
      <c r="AW43" s="39">
        <v>0.78833399999999998</v>
      </c>
      <c r="AX43" s="39">
        <v>55.428800000000003</v>
      </c>
      <c r="AY43" s="39">
        <v>67.005899999999997</v>
      </c>
      <c r="AZ43" s="39">
        <v>0</v>
      </c>
      <c r="BA43" s="39">
        <v>0</v>
      </c>
      <c r="BB43" s="39">
        <v>6.6713399999999998</v>
      </c>
      <c r="BC43" s="39">
        <v>93.947800000000001</v>
      </c>
      <c r="BD43" s="39">
        <v>223.84200000000001</v>
      </c>
      <c r="BE43" s="39">
        <v>0</v>
      </c>
      <c r="BG43" s="39">
        <v>0</v>
      </c>
      <c r="BH43" s="39">
        <v>0</v>
      </c>
      <c r="BJ43" s="39">
        <v>0</v>
      </c>
      <c r="BK43" s="39" t="s">
        <v>164</v>
      </c>
      <c r="BL43" s="39" t="s">
        <v>164</v>
      </c>
      <c r="BM43" s="39" t="s">
        <v>192</v>
      </c>
      <c r="BN43" s="39">
        <v>3.2378100000000001</v>
      </c>
      <c r="BO43" s="39">
        <v>46839.1</v>
      </c>
      <c r="BP43" s="39">
        <v>17612.8</v>
      </c>
      <c r="BQ43" s="39">
        <v>0</v>
      </c>
      <c r="BR43" s="39">
        <v>1029.95</v>
      </c>
      <c r="BS43" s="39">
        <v>0</v>
      </c>
      <c r="BT43" s="39">
        <v>93480.7</v>
      </c>
      <c r="BU43" s="39">
        <v>158966</v>
      </c>
      <c r="BV43" s="39">
        <v>77659.3</v>
      </c>
      <c r="BW43" s="39">
        <v>0</v>
      </c>
      <c r="BX43" s="39">
        <v>424.54500000000002</v>
      </c>
      <c r="BY43" s="39">
        <v>237050</v>
      </c>
      <c r="BZ43" s="39">
        <v>565.39599999999996</v>
      </c>
      <c r="CA43" s="39">
        <v>0</v>
      </c>
      <c r="CB43" s="39">
        <v>0</v>
      </c>
      <c r="CC43" s="39">
        <v>0</v>
      </c>
      <c r="CD43" s="39">
        <v>0</v>
      </c>
      <c r="CE43" s="39">
        <v>1233.8800000000001</v>
      </c>
      <c r="CF43" s="39">
        <v>0</v>
      </c>
      <c r="CG43" s="39">
        <v>1799.27</v>
      </c>
      <c r="CH43" s="39">
        <v>0</v>
      </c>
      <c r="CI43" s="39">
        <v>0</v>
      </c>
      <c r="CJ43" s="39">
        <v>0</v>
      </c>
      <c r="CK43" s="39">
        <v>1799.27</v>
      </c>
      <c r="CL43" s="39">
        <v>0</v>
      </c>
      <c r="CM43" s="39">
        <v>0</v>
      </c>
      <c r="CN43" s="39">
        <v>0</v>
      </c>
      <c r="CO43" s="39">
        <v>0</v>
      </c>
      <c r="CP43" s="39">
        <v>0</v>
      </c>
      <c r="CQ43" s="39">
        <v>0</v>
      </c>
      <c r="CR43" s="39">
        <v>0</v>
      </c>
      <c r="CS43" s="39">
        <v>0</v>
      </c>
      <c r="CT43" s="39">
        <v>0</v>
      </c>
      <c r="CU43" s="39">
        <v>0</v>
      </c>
      <c r="CV43" s="39">
        <v>0</v>
      </c>
      <c r="CW43" s="39">
        <v>0</v>
      </c>
      <c r="CX43" s="39">
        <v>3.9059599999999999</v>
      </c>
      <c r="CY43" s="39">
        <v>69.380200000000002</v>
      </c>
      <c r="CZ43" s="39">
        <v>17.821200000000001</v>
      </c>
      <c r="DA43" s="39">
        <v>0</v>
      </c>
      <c r="DB43" s="39">
        <v>0.72375699999999998</v>
      </c>
      <c r="DC43" s="39">
        <v>7.23611</v>
      </c>
      <c r="DD43" s="39">
        <v>93.947800000000001</v>
      </c>
      <c r="DE43" s="39">
        <v>193.01499999999999</v>
      </c>
      <c r="DF43" s="39">
        <v>0</v>
      </c>
      <c r="DH43" s="39">
        <v>0</v>
      </c>
      <c r="DI43" s="39">
        <v>0</v>
      </c>
      <c r="DK43" s="39">
        <v>0</v>
      </c>
      <c r="DL43" s="39" t="s">
        <v>201</v>
      </c>
      <c r="DM43" s="39" t="s">
        <v>202</v>
      </c>
      <c r="DN43" s="39" t="s">
        <v>168</v>
      </c>
      <c r="DO43" s="39" t="s">
        <v>203</v>
      </c>
      <c r="DP43" s="39">
        <v>8.5</v>
      </c>
      <c r="DQ43" s="39" t="s">
        <v>169</v>
      </c>
      <c r="DR43" s="39" t="s">
        <v>204</v>
      </c>
      <c r="DS43" s="39" t="s">
        <v>222</v>
      </c>
    </row>
    <row r="44" spans="1:123" x14ac:dyDescent="0.25">
      <c r="A44" s="21"/>
      <c r="B44" s="39" t="s">
        <v>261</v>
      </c>
      <c r="C44" s="39" t="s">
        <v>147</v>
      </c>
      <c r="D44" s="39">
        <v>500015</v>
      </c>
      <c r="E44" s="39" t="s">
        <v>178</v>
      </c>
      <c r="F44" s="39" t="s">
        <v>162</v>
      </c>
      <c r="G44" s="40">
        <v>7.7777777777777779E-2</v>
      </c>
      <c r="H44" s="39" t="s">
        <v>174</v>
      </c>
      <c r="I44" s="39">
        <v>-25.88</v>
      </c>
      <c r="J44" s="39" t="s">
        <v>164</v>
      </c>
      <c r="K44" s="39" t="s">
        <v>164</v>
      </c>
      <c r="L44" s="39" t="s">
        <v>210</v>
      </c>
      <c r="M44" s="39">
        <v>0</v>
      </c>
      <c r="N44" s="39">
        <v>104133</v>
      </c>
      <c r="O44" s="39">
        <v>73371</v>
      </c>
      <c r="P44" s="39">
        <v>0</v>
      </c>
      <c r="Q44" s="39">
        <v>0</v>
      </c>
      <c r="R44" s="39">
        <v>0</v>
      </c>
      <c r="S44" s="39">
        <v>93480.9</v>
      </c>
      <c r="T44" s="39">
        <v>270985</v>
      </c>
      <c r="U44" s="39">
        <v>77659.399999999994</v>
      </c>
      <c r="V44" s="39">
        <v>0</v>
      </c>
      <c r="W44" s="39">
        <v>424.5</v>
      </c>
      <c r="X44" s="39">
        <v>349069</v>
      </c>
      <c r="Y44" s="39">
        <v>73.473200000000006</v>
      </c>
      <c r="Z44" s="39">
        <v>0</v>
      </c>
      <c r="AA44" s="39">
        <v>0</v>
      </c>
      <c r="AB44" s="39">
        <v>0</v>
      </c>
      <c r="AC44" s="39">
        <v>0</v>
      </c>
      <c r="AD44" s="39">
        <v>989.12</v>
      </c>
      <c r="AE44" s="39">
        <v>0</v>
      </c>
      <c r="AF44" s="39">
        <v>1062.5899999999999</v>
      </c>
      <c r="AG44" s="39">
        <v>0</v>
      </c>
      <c r="AH44" s="39">
        <v>0</v>
      </c>
      <c r="AI44" s="39">
        <v>0</v>
      </c>
      <c r="AJ44" s="39">
        <v>1062.5899999999999</v>
      </c>
      <c r="AK44" s="39">
        <v>0</v>
      </c>
      <c r="AL44" s="39">
        <v>0</v>
      </c>
      <c r="AM44" s="39">
        <v>0</v>
      </c>
      <c r="AN44" s="39">
        <v>0</v>
      </c>
      <c r="AO44" s="39">
        <v>0</v>
      </c>
      <c r="AP44" s="39">
        <v>0</v>
      </c>
      <c r="AQ44" s="39">
        <v>0</v>
      </c>
      <c r="AR44" s="39">
        <v>0</v>
      </c>
      <c r="AS44" s="39">
        <v>0</v>
      </c>
      <c r="AT44" s="39">
        <v>0</v>
      </c>
      <c r="AU44" s="39">
        <v>0</v>
      </c>
      <c r="AV44" s="39">
        <v>0</v>
      </c>
      <c r="AW44" s="39">
        <v>0.50622400000000001</v>
      </c>
      <c r="AX44" s="39">
        <v>140.249</v>
      </c>
      <c r="AY44" s="39">
        <v>69.299700000000001</v>
      </c>
      <c r="AZ44" s="39">
        <v>0</v>
      </c>
      <c r="BA44" s="39">
        <v>0</v>
      </c>
      <c r="BB44" s="39">
        <v>5.8414299999999999</v>
      </c>
      <c r="BC44" s="39">
        <v>93.091999999999999</v>
      </c>
      <c r="BD44" s="39">
        <v>308.988</v>
      </c>
      <c r="BE44" s="39">
        <v>0</v>
      </c>
      <c r="BG44" s="39">
        <v>0</v>
      </c>
      <c r="BH44" s="39">
        <v>0</v>
      </c>
      <c r="BJ44" s="39">
        <v>0</v>
      </c>
      <c r="BK44" s="39" t="s">
        <v>164</v>
      </c>
      <c r="BL44" s="39" t="s">
        <v>164</v>
      </c>
      <c r="BM44" s="39" t="s">
        <v>192</v>
      </c>
      <c r="BN44" s="39">
        <v>1.68852</v>
      </c>
      <c r="BO44" s="39">
        <v>119704</v>
      </c>
      <c r="BP44" s="39">
        <v>23222</v>
      </c>
      <c r="BQ44" s="39">
        <v>0</v>
      </c>
      <c r="BR44" s="39">
        <v>552.73199999999997</v>
      </c>
      <c r="BS44" s="39">
        <v>0</v>
      </c>
      <c r="BT44" s="39">
        <v>93480.9</v>
      </c>
      <c r="BU44" s="39">
        <v>236961</v>
      </c>
      <c r="BV44" s="39">
        <v>77659.399999999994</v>
      </c>
      <c r="BW44" s="39">
        <v>0</v>
      </c>
      <c r="BX44" s="39">
        <v>424.5</v>
      </c>
      <c r="BY44" s="39">
        <v>315045</v>
      </c>
      <c r="BZ44" s="39">
        <v>292.34899999999999</v>
      </c>
      <c r="CA44" s="39">
        <v>0</v>
      </c>
      <c r="CB44" s="39">
        <v>0</v>
      </c>
      <c r="CC44" s="39">
        <v>0</v>
      </c>
      <c r="CD44" s="39">
        <v>0</v>
      </c>
      <c r="CE44" s="39">
        <v>1072.07</v>
      </c>
      <c r="CF44" s="39">
        <v>0</v>
      </c>
      <c r="CG44" s="39">
        <v>1364.42</v>
      </c>
      <c r="CH44" s="39">
        <v>0</v>
      </c>
      <c r="CI44" s="39">
        <v>0</v>
      </c>
      <c r="CJ44" s="39">
        <v>0</v>
      </c>
      <c r="CK44" s="39">
        <v>1364.42</v>
      </c>
      <c r="CL44" s="39">
        <v>0</v>
      </c>
      <c r="CM44" s="39">
        <v>0</v>
      </c>
      <c r="CN44" s="39">
        <v>0</v>
      </c>
      <c r="CO44" s="39">
        <v>0</v>
      </c>
      <c r="CP44" s="39">
        <v>0</v>
      </c>
      <c r="CQ44" s="39">
        <v>0</v>
      </c>
      <c r="CR44" s="39">
        <v>0</v>
      </c>
      <c r="CS44" s="39">
        <v>0</v>
      </c>
      <c r="CT44" s="39">
        <v>0</v>
      </c>
      <c r="CU44" s="39">
        <v>0</v>
      </c>
      <c r="CV44" s="39">
        <v>0</v>
      </c>
      <c r="CW44" s="39">
        <v>0</v>
      </c>
      <c r="CX44" s="39">
        <v>2.0669599999999999</v>
      </c>
      <c r="CY44" s="39">
        <v>156.18600000000001</v>
      </c>
      <c r="CZ44" s="39">
        <v>25.039000000000001</v>
      </c>
      <c r="DA44" s="39">
        <v>0</v>
      </c>
      <c r="DB44" s="39">
        <v>0.38957399999999998</v>
      </c>
      <c r="DC44" s="39">
        <v>6.3316299999999996</v>
      </c>
      <c r="DD44" s="39">
        <v>93.091999999999999</v>
      </c>
      <c r="DE44" s="39">
        <v>283.10500000000002</v>
      </c>
      <c r="DF44" s="39">
        <v>0</v>
      </c>
      <c r="DH44" s="39">
        <v>0</v>
      </c>
      <c r="DI44" s="39">
        <v>0</v>
      </c>
      <c r="DK44" s="39">
        <v>0</v>
      </c>
      <c r="DL44" s="39" t="s">
        <v>201</v>
      </c>
      <c r="DM44" s="39" t="s">
        <v>202</v>
      </c>
      <c r="DN44" s="39" t="s">
        <v>168</v>
      </c>
      <c r="DO44" s="39" t="s">
        <v>203</v>
      </c>
      <c r="DP44" s="39">
        <v>8.5</v>
      </c>
      <c r="DQ44" s="39" t="s">
        <v>169</v>
      </c>
      <c r="DR44" s="39" t="s">
        <v>204</v>
      </c>
      <c r="DS44" s="39" t="s">
        <v>222</v>
      </c>
    </row>
    <row r="45" spans="1:123" x14ac:dyDescent="0.25">
      <c r="A45" s="21"/>
      <c r="B45" s="39" t="s">
        <v>262</v>
      </c>
      <c r="C45" s="39" t="s">
        <v>100</v>
      </c>
      <c r="D45" s="39">
        <v>500015</v>
      </c>
      <c r="E45" s="39" t="s">
        <v>178</v>
      </c>
      <c r="F45" s="39" t="s">
        <v>162</v>
      </c>
      <c r="G45" s="40">
        <v>7.8472222222222221E-2</v>
      </c>
      <c r="H45" s="39" t="s">
        <v>174</v>
      </c>
      <c r="I45" s="39">
        <v>-65.650000000000006</v>
      </c>
      <c r="J45" s="39" t="s">
        <v>164</v>
      </c>
      <c r="K45" s="39" t="s">
        <v>164</v>
      </c>
      <c r="L45" s="39" t="s">
        <v>194</v>
      </c>
      <c r="M45" s="39">
        <v>0</v>
      </c>
      <c r="N45" s="39">
        <v>111283</v>
      </c>
      <c r="O45" s="39">
        <v>105859</v>
      </c>
      <c r="P45" s="39">
        <v>0</v>
      </c>
      <c r="Q45" s="39">
        <v>0</v>
      </c>
      <c r="R45" s="39">
        <v>0</v>
      </c>
      <c r="S45" s="39">
        <v>93480.7</v>
      </c>
      <c r="T45" s="39">
        <v>310623</v>
      </c>
      <c r="U45" s="39">
        <v>77659.3</v>
      </c>
      <c r="V45" s="39">
        <v>0</v>
      </c>
      <c r="W45" s="39">
        <v>424.54500000000002</v>
      </c>
      <c r="X45" s="39">
        <v>388706</v>
      </c>
      <c r="Y45" s="39">
        <v>55.856000000000002</v>
      </c>
      <c r="Z45" s="39">
        <v>0</v>
      </c>
      <c r="AA45" s="39">
        <v>0</v>
      </c>
      <c r="AB45" s="39">
        <v>0</v>
      </c>
      <c r="AC45" s="39">
        <v>0</v>
      </c>
      <c r="AD45" s="39">
        <v>989.12199999999996</v>
      </c>
      <c r="AE45" s="39">
        <v>0</v>
      </c>
      <c r="AF45" s="39">
        <v>1044.98</v>
      </c>
      <c r="AG45" s="39">
        <v>0</v>
      </c>
      <c r="AH45" s="39">
        <v>0</v>
      </c>
      <c r="AI45" s="39">
        <v>0</v>
      </c>
      <c r="AJ45" s="39">
        <v>1044.98</v>
      </c>
      <c r="AK45" s="39">
        <v>0</v>
      </c>
      <c r="AL45" s="39">
        <v>0</v>
      </c>
      <c r="AM45" s="39">
        <v>0</v>
      </c>
      <c r="AN45" s="39">
        <v>0</v>
      </c>
      <c r="AO45" s="39">
        <v>0</v>
      </c>
      <c r="AP45" s="39">
        <v>0</v>
      </c>
      <c r="AQ45" s="39">
        <v>0</v>
      </c>
      <c r="AR45" s="39">
        <v>0</v>
      </c>
      <c r="AS45" s="39">
        <v>0</v>
      </c>
      <c r="AT45" s="39">
        <v>0</v>
      </c>
      <c r="AU45" s="39">
        <v>0</v>
      </c>
      <c r="AV45" s="39">
        <v>0</v>
      </c>
      <c r="AW45" s="39">
        <v>0.36088999999999999</v>
      </c>
      <c r="AX45" s="39">
        <v>149.30699999999999</v>
      </c>
      <c r="AY45" s="39">
        <v>99.985100000000003</v>
      </c>
      <c r="AZ45" s="39">
        <v>0</v>
      </c>
      <c r="BA45" s="39">
        <v>0</v>
      </c>
      <c r="BB45" s="39">
        <v>5.84145</v>
      </c>
      <c r="BC45" s="39">
        <v>93.091899999999995</v>
      </c>
      <c r="BD45" s="39">
        <v>348.58600000000001</v>
      </c>
      <c r="BE45" s="39">
        <v>0</v>
      </c>
      <c r="BG45" s="39">
        <v>0</v>
      </c>
      <c r="BH45" s="39">
        <v>0</v>
      </c>
      <c r="BJ45" s="39">
        <v>0</v>
      </c>
      <c r="BK45" s="39" t="s">
        <v>164</v>
      </c>
      <c r="BL45" s="39" t="s">
        <v>164</v>
      </c>
      <c r="BM45" s="39" t="s">
        <v>192</v>
      </c>
      <c r="BN45" s="39">
        <v>1.68127</v>
      </c>
      <c r="BO45" s="39">
        <v>119618</v>
      </c>
      <c r="BP45" s="39">
        <v>23173.4</v>
      </c>
      <c r="BQ45" s="39">
        <v>0</v>
      </c>
      <c r="BR45" s="39">
        <v>552.24099999999999</v>
      </c>
      <c r="BS45" s="39">
        <v>0</v>
      </c>
      <c r="BT45" s="39">
        <v>93480.7</v>
      </c>
      <c r="BU45" s="39">
        <v>236826</v>
      </c>
      <c r="BV45" s="39">
        <v>77659.3</v>
      </c>
      <c r="BW45" s="39">
        <v>0</v>
      </c>
      <c r="BX45" s="39">
        <v>424.54500000000002</v>
      </c>
      <c r="BY45" s="39">
        <v>314910</v>
      </c>
      <c r="BZ45" s="39">
        <v>291.11599999999999</v>
      </c>
      <c r="CA45" s="39">
        <v>0</v>
      </c>
      <c r="CB45" s="39">
        <v>0</v>
      </c>
      <c r="CC45" s="39">
        <v>0</v>
      </c>
      <c r="CD45" s="39">
        <v>0</v>
      </c>
      <c r="CE45" s="39">
        <v>1072.08</v>
      </c>
      <c r="CF45" s="39">
        <v>0</v>
      </c>
      <c r="CG45" s="39">
        <v>1363.19</v>
      </c>
      <c r="CH45" s="39">
        <v>0</v>
      </c>
      <c r="CI45" s="39">
        <v>0</v>
      </c>
      <c r="CJ45" s="39">
        <v>0</v>
      </c>
      <c r="CK45" s="39">
        <v>1363.19</v>
      </c>
      <c r="CL45" s="39">
        <v>0</v>
      </c>
      <c r="CM45" s="39">
        <v>0</v>
      </c>
      <c r="CN45" s="39">
        <v>0</v>
      </c>
      <c r="CO45" s="39">
        <v>0</v>
      </c>
      <c r="CP45" s="39">
        <v>0</v>
      </c>
      <c r="CQ45" s="39">
        <v>0</v>
      </c>
      <c r="CR45" s="39">
        <v>0</v>
      </c>
      <c r="CS45" s="39">
        <v>0</v>
      </c>
      <c r="CT45" s="39">
        <v>0</v>
      </c>
      <c r="CU45" s="39">
        <v>0</v>
      </c>
      <c r="CV45" s="39">
        <v>0</v>
      </c>
      <c r="CW45" s="39">
        <v>0</v>
      </c>
      <c r="CX45" s="39">
        <v>2.0583100000000001</v>
      </c>
      <c r="CY45" s="39">
        <v>156.089</v>
      </c>
      <c r="CZ45" s="39">
        <v>24.9754</v>
      </c>
      <c r="DA45" s="39">
        <v>0</v>
      </c>
      <c r="DB45" s="39">
        <v>0.38923600000000003</v>
      </c>
      <c r="DC45" s="39">
        <v>6.3316499999999998</v>
      </c>
      <c r="DD45" s="39">
        <v>93.091899999999995</v>
      </c>
      <c r="DE45" s="39">
        <v>282.935</v>
      </c>
      <c r="DF45" s="39">
        <v>0</v>
      </c>
      <c r="DH45" s="39">
        <v>0</v>
      </c>
      <c r="DI45" s="39">
        <v>0</v>
      </c>
      <c r="DK45" s="39">
        <v>0</v>
      </c>
      <c r="DL45" s="39" t="s">
        <v>201</v>
      </c>
      <c r="DM45" s="39" t="s">
        <v>202</v>
      </c>
      <c r="DN45" s="39" t="s">
        <v>168</v>
      </c>
      <c r="DO45" s="39" t="s">
        <v>203</v>
      </c>
      <c r="DP45" s="39">
        <v>8.5</v>
      </c>
      <c r="DQ45" s="39" t="s">
        <v>169</v>
      </c>
      <c r="DR45" s="39" t="s">
        <v>204</v>
      </c>
      <c r="DS45" s="39" t="s">
        <v>222</v>
      </c>
    </row>
    <row r="46" spans="1:123" x14ac:dyDescent="0.25">
      <c r="A46" s="21"/>
      <c r="B46" s="39" t="s">
        <v>263</v>
      </c>
      <c r="C46" s="39" t="s">
        <v>198</v>
      </c>
      <c r="D46" s="39">
        <v>511015</v>
      </c>
      <c r="E46" s="39" t="s">
        <v>178</v>
      </c>
      <c r="F46" s="39" t="s">
        <v>162</v>
      </c>
      <c r="G46" s="40">
        <v>7.8472222222222221E-2</v>
      </c>
      <c r="H46" s="39" t="s">
        <v>174</v>
      </c>
      <c r="I46" s="39">
        <v>-63.52</v>
      </c>
      <c r="J46" s="39" t="s">
        <v>164</v>
      </c>
      <c r="K46" s="39" t="s">
        <v>164</v>
      </c>
      <c r="L46" s="39" t="s">
        <v>194</v>
      </c>
      <c r="M46" s="39">
        <v>0</v>
      </c>
      <c r="N46" s="39">
        <v>109619</v>
      </c>
      <c r="O46" s="39">
        <v>105858</v>
      </c>
      <c r="P46" s="39">
        <v>0</v>
      </c>
      <c r="Q46" s="39">
        <v>0</v>
      </c>
      <c r="R46" s="39">
        <v>0</v>
      </c>
      <c r="S46" s="39">
        <v>93480.7</v>
      </c>
      <c r="T46" s="39">
        <v>308957</v>
      </c>
      <c r="U46" s="39">
        <v>77659.3</v>
      </c>
      <c r="V46" s="39">
        <v>0</v>
      </c>
      <c r="W46" s="39">
        <v>424.54500000000002</v>
      </c>
      <c r="X46" s="39">
        <v>387041</v>
      </c>
      <c r="Y46" s="39">
        <v>52.844299999999997</v>
      </c>
      <c r="Z46" s="39">
        <v>0</v>
      </c>
      <c r="AA46" s="39">
        <v>0</v>
      </c>
      <c r="AB46" s="39">
        <v>0</v>
      </c>
      <c r="AC46" s="39">
        <v>0</v>
      </c>
      <c r="AD46" s="39">
        <v>989.12199999999996</v>
      </c>
      <c r="AE46" s="39">
        <v>0</v>
      </c>
      <c r="AF46" s="39">
        <v>1041.97</v>
      </c>
      <c r="AG46" s="39">
        <v>0</v>
      </c>
      <c r="AH46" s="39">
        <v>0</v>
      </c>
      <c r="AI46" s="39">
        <v>0</v>
      </c>
      <c r="AJ46" s="39">
        <v>1041.97</v>
      </c>
      <c r="AK46" s="39">
        <v>0</v>
      </c>
      <c r="AL46" s="39">
        <v>0</v>
      </c>
      <c r="AM46" s="39">
        <v>0</v>
      </c>
      <c r="AN46" s="39">
        <v>0</v>
      </c>
      <c r="AO46" s="39">
        <v>0</v>
      </c>
      <c r="AP46" s="39">
        <v>0</v>
      </c>
      <c r="AQ46" s="39">
        <v>0</v>
      </c>
      <c r="AR46" s="39">
        <v>0</v>
      </c>
      <c r="AS46" s="39">
        <v>0</v>
      </c>
      <c r="AT46" s="39">
        <v>0</v>
      </c>
      <c r="AU46" s="39">
        <v>0</v>
      </c>
      <c r="AV46" s="39">
        <v>0</v>
      </c>
      <c r="AW46" s="39">
        <v>0.33869700000000003</v>
      </c>
      <c r="AX46" s="39">
        <v>147.21199999999999</v>
      </c>
      <c r="AY46" s="39">
        <v>99.984200000000001</v>
      </c>
      <c r="AZ46" s="39">
        <v>0</v>
      </c>
      <c r="BA46" s="39">
        <v>0</v>
      </c>
      <c r="BB46" s="39">
        <v>5.8414400000000004</v>
      </c>
      <c r="BC46" s="39">
        <v>93.091899999999995</v>
      </c>
      <c r="BD46" s="39">
        <v>346.46800000000002</v>
      </c>
      <c r="BE46" s="39">
        <v>0</v>
      </c>
      <c r="BG46" s="39">
        <v>0</v>
      </c>
      <c r="BH46" s="39">
        <v>0</v>
      </c>
      <c r="BJ46" s="39">
        <v>0</v>
      </c>
      <c r="BK46" s="39" t="s">
        <v>164</v>
      </c>
      <c r="BL46" s="39" t="s">
        <v>164</v>
      </c>
      <c r="BM46" s="39" t="s">
        <v>192</v>
      </c>
      <c r="BN46" s="39">
        <v>1.68127</v>
      </c>
      <c r="BO46" s="39">
        <v>119618</v>
      </c>
      <c r="BP46" s="39">
        <v>23173.4</v>
      </c>
      <c r="BQ46" s="39">
        <v>0</v>
      </c>
      <c r="BR46" s="39">
        <v>552.24099999999999</v>
      </c>
      <c r="BS46" s="39">
        <v>0</v>
      </c>
      <c r="BT46" s="39">
        <v>93480.7</v>
      </c>
      <c r="BU46" s="39">
        <v>236826</v>
      </c>
      <c r="BV46" s="39">
        <v>77659.3</v>
      </c>
      <c r="BW46" s="39">
        <v>0</v>
      </c>
      <c r="BX46" s="39">
        <v>424.54500000000002</v>
      </c>
      <c r="BY46" s="39">
        <v>314910</v>
      </c>
      <c r="BZ46" s="39">
        <v>291.11599999999999</v>
      </c>
      <c r="CA46" s="39">
        <v>0</v>
      </c>
      <c r="CB46" s="39">
        <v>0</v>
      </c>
      <c r="CC46" s="39">
        <v>0</v>
      </c>
      <c r="CD46" s="39">
        <v>0</v>
      </c>
      <c r="CE46" s="39">
        <v>1072.08</v>
      </c>
      <c r="CF46" s="39">
        <v>0</v>
      </c>
      <c r="CG46" s="39">
        <v>1363.19</v>
      </c>
      <c r="CH46" s="39">
        <v>0</v>
      </c>
      <c r="CI46" s="39">
        <v>0</v>
      </c>
      <c r="CJ46" s="39">
        <v>0</v>
      </c>
      <c r="CK46" s="39">
        <v>1363.19</v>
      </c>
      <c r="CL46" s="39">
        <v>0</v>
      </c>
      <c r="CM46" s="39">
        <v>0</v>
      </c>
      <c r="CN46" s="39">
        <v>0</v>
      </c>
      <c r="CO46" s="39">
        <v>0</v>
      </c>
      <c r="CP46" s="39">
        <v>0</v>
      </c>
      <c r="CQ46" s="39">
        <v>0</v>
      </c>
      <c r="CR46" s="39">
        <v>0</v>
      </c>
      <c r="CS46" s="39">
        <v>0</v>
      </c>
      <c r="CT46" s="39">
        <v>0</v>
      </c>
      <c r="CU46" s="39">
        <v>0</v>
      </c>
      <c r="CV46" s="39">
        <v>0</v>
      </c>
      <c r="CW46" s="39">
        <v>0</v>
      </c>
      <c r="CX46" s="39">
        <v>2.0583100000000001</v>
      </c>
      <c r="CY46" s="39">
        <v>156.089</v>
      </c>
      <c r="CZ46" s="39">
        <v>24.9754</v>
      </c>
      <c r="DA46" s="39">
        <v>0</v>
      </c>
      <c r="DB46" s="39">
        <v>0.38923600000000003</v>
      </c>
      <c r="DC46" s="39">
        <v>6.3316499999999998</v>
      </c>
      <c r="DD46" s="39">
        <v>93.091899999999995</v>
      </c>
      <c r="DE46" s="39">
        <v>282.935</v>
      </c>
      <c r="DF46" s="39">
        <v>0</v>
      </c>
      <c r="DH46" s="39">
        <v>0</v>
      </c>
      <c r="DI46" s="39">
        <v>0</v>
      </c>
      <c r="DK46" s="39">
        <v>0</v>
      </c>
      <c r="DL46" s="39" t="s">
        <v>201</v>
      </c>
      <c r="DM46" s="39" t="s">
        <v>202</v>
      </c>
      <c r="DN46" s="39" t="s">
        <v>168</v>
      </c>
      <c r="DO46" s="39" t="s">
        <v>203</v>
      </c>
      <c r="DP46" s="39">
        <v>8.5</v>
      </c>
      <c r="DQ46" s="39" t="s">
        <v>169</v>
      </c>
      <c r="DR46" s="39" t="s">
        <v>204</v>
      </c>
      <c r="DS46" s="39" t="s">
        <v>222</v>
      </c>
    </row>
    <row r="47" spans="1:123" x14ac:dyDescent="0.25">
      <c r="A47" s="21"/>
      <c r="B47" s="39" t="s">
        <v>264</v>
      </c>
      <c r="C47" s="39" t="s">
        <v>199</v>
      </c>
      <c r="D47" s="39">
        <v>511315</v>
      </c>
      <c r="E47" s="39" t="s">
        <v>178</v>
      </c>
      <c r="F47" s="39" t="s">
        <v>162</v>
      </c>
      <c r="G47" s="40">
        <v>7.7777777777777779E-2</v>
      </c>
      <c r="H47" s="39" t="s">
        <v>174</v>
      </c>
      <c r="I47" s="39">
        <v>-63.41</v>
      </c>
      <c r="J47" s="39" t="s">
        <v>164</v>
      </c>
      <c r="K47" s="39" t="s">
        <v>164</v>
      </c>
      <c r="L47" s="39" t="s">
        <v>211</v>
      </c>
      <c r="M47" s="39">
        <v>0</v>
      </c>
      <c r="N47" s="39">
        <v>109753</v>
      </c>
      <c r="O47" s="39">
        <v>105857</v>
      </c>
      <c r="P47" s="39">
        <v>0</v>
      </c>
      <c r="Q47" s="39">
        <v>0</v>
      </c>
      <c r="R47" s="39">
        <v>0</v>
      </c>
      <c r="S47" s="39">
        <v>93480.7</v>
      </c>
      <c r="T47" s="39">
        <v>309091</v>
      </c>
      <c r="U47" s="39">
        <v>77659.3</v>
      </c>
      <c r="V47" s="39">
        <v>0</v>
      </c>
      <c r="W47" s="39">
        <v>424.54500000000002</v>
      </c>
      <c r="X47" s="39">
        <v>387175</v>
      </c>
      <c r="Y47" s="39">
        <v>47.745600000000003</v>
      </c>
      <c r="Z47" s="39">
        <v>0</v>
      </c>
      <c r="AA47" s="39">
        <v>0</v>
      </c>
      <c r="AB47" s="39">
        <v>0</v>
      </c>
      <c r="AC47" s="39">
        <v>0</v>
      </c>
      <c r="AD47" s="39">
        <v>989.12099999999998</v>
      </c>
      <c r="AE47" s="39">
        <v>0</v>
      </c>
      <c r="AF47" s="39">
        <v>1036.8699999999999</v>
      </c>
      <c r="AG47" s="39">
        <v>0</v>
      </c>
      <c r="AH47" s="39">
        <v>0</v>
      </c>
      <c r="AI47" s="39">
        <v>0</v>
      </c>
      <c r="AJ47" s="39">
        <v>1036.8699999999999</v>
      </c>
      <c r="AK47" s="39">
        <v>0</v>
      </c>
      <c r="AL47" s="39">
        <v>0</v>
      </c>
      <c r="AM47" s="39">
        <v>0</v>
      </c>
      <c r="AN47" s="39">
        <v>0</v>
      </c>
      <c r="AO47" s="39">
        <v>0</v>
      </c>
      <c r="AP47" s="39">
        <v>0</v>
      </c>
      <c r="AQ47" s="39">
        <v>0</v>
      </c>
      <c r="AR47" s="39">
        <v>0</v>
      </c>
      <c r="AS47" s="39">
        <v>0</v>
      </c>
      <c r="AT47" s="39">
        <v>0</v>
      </c>
      <c r="AU47" s="39">
        <v>0</v>
      </c>
      <c r="AV47" s="39">
        <v>0</v>
      </c>
      <c r="AW47" s="39">
        <v>0.30348700000000001</v>
      </c>
      <c r="AX47" s="39">
        <v>147.14400000000001</v>
      </c>
      <c r="AY47" s="39">
        <v>99.983699999999999</v>
      </c>
      <c r="AZ47" s="39">
        <v>0</v>
      </c>
      <c r="BA47" s="39">
        <v>0</v>
      </c>
      <c r="BB47" s="39">
        <v>5.8414400000000004</v>
      </c>
      <c r="BC47" s="39">
        <v>93.091899999999995</v>
      </c>
      <c r="BD47" s="39">
        <v>346.36399999999998</v>
      </c>
      <c r="BE47" s="39">
        <v>0</v>
      </c>
      <c r="BG47" s="39">
        <v>0</v>
      </c>
      <c r="BH47" s="39">
        <v>0</v>
      </c>
      <c r="BJ47" s="39">
        <v>0</v>
      </c>
      <c r="BK47" s="39" t="s">
        <v>164</v>
      </c>
      <c r="BL47" s="39" t="s">
        <v>164</v>
      </c>
      <c r="BM47" s="39" t="s">
        <v>192</v>
      </c>
      <c r="BN47" s="39">
        <v>1.68127</v>
      </c>
      <c r="BO47" s="39">
        <v>119618</v>
      </c>
      <c r="BP47" s="39">
        <v>23173.4</v>
      </c>
      <c r="BQ47" s="39">
        <v>0</v>
      </c>
      <c r="BR47" s="39">
        <v>552.24099999999999</v>
      </c>
      <c r="BS47" s="39">
        <v>0</v>
      </c>
      <c r="BT47" s="39">
        <v>93480.7</v>
      </c>
      <c r="BU47" s="39">
        <v>236826</v>
      </c>
      <c r="BV47" s="39">
        <v>77659.3</v>
      </c>
      <c r="BW47" s="39">
        <v>0</v>
      </c>
      <c r="BX47" s="39">
        <v>424.54500000000002</v>
      </c>
      <c r="BY47" s="39">
        <v>314910</v>
      </c>
      <c r="BZ47" s="39">
        <v>291.11599999999999</v>
      </c>
      <c r="CA47" s="39">
        <v>0</v>
      </c>
      <c r="CB47" s="39">
        <v>0</v>
      </c>
      <c r="CC47" s="39">
        <v>0</v>
      </c>
      <c r="CD47" s="39">
        <v>0</v>
      </c>
      <c r="CE47" s="39">
        <v>1072.08</v>
      </c>
      <c r="CF47" s="39">
        <v>0</v>
      </c>
      <c r="CG47" s="39">
        <v>1363.19</v>
      </c>
      <c r="CH47" s="39">
        <v>0</v>
      </c>
      <c r="CI47" s="39">
        <v>0</v>
      </c>
      <c r="CJ47" s="39">
        <v>0</v>
      </c>
      <c r="CK47" s="39">
        <v>1363.19</v>
      </c>
      <c r="CL47" s="39">
        <v>0</v>
      </c>
      <c r="CM47" s="39">
        <v>0</v>
      </c>
      <c r="CN47" s="39">
        <v>0</v>
      </c>
      <c r="CO47" s="39">
        <v>0</v>
      </c>
      <c r="CP47" s="39">
        <v>0</v>
      </c>
      <c r="CQ47" s="39">
        <v>0</v>
      </c>
      <c r="CR47" s="39">
        <v>0</v>
      </c>
      <c r="CS47" s="39">
        <v>0</v>
      </c>
      <c r="CT47" s="39">
        <v>0</v>
      </c>
      <c r="CU47" s="39">
        <v>0</v>
      </c>
      <c r="CV47" s="39">
        <v>0</v>
      </c>
      <c r="CW47" s="39">
        <v>0</v>
      </c>
      <c r="CX47" s="39">
        <v>2.0583100000000001</v>
      </c>
      <c r="CY47" s="39">
        <v>156.089</v>
      </c>
      <c r="CZ47" s="39">
        <v>24.9754</v>
      </c>
      <c r="DA47" s="39">
        <v>0</v>
      </c>
      <c r="DB47" s="39">
        <v>0.38923600000000003</v>
      </c>
      <c r="DC47" s="39">
        <v>6.3316499999999998</v>
      </c>
      <c r="DD47" s="39">
        <v>93.091899999999995</v>
      </c>
      <c r="DE47" s="39">
        <v>282.935</v>
      </c>
      <c r="DF47" s="39">
        <v>0</v>
      </c>
      <c r="DH47" s="39">
        <v>0</v>
      </c>
      <c r="DI47" s="39">
        <v>0</v>
      </c>
      <c r="DK47" s="39">
        <v>0</v>
      </c>
      <c r="DL47" s="39" t="s">
        <v>201</v>
      </c>
      <c r="DM47" s="39" t="s">
        <v>202</v>
      </c>
      <c r="DN47" s="39" t="s">
        <v>168</v>
      </c>
      <c r="DO47" s="39" t="s">
        <v>203</v>
      </c>
      <c r="DP47" s="39">
        <v>8.5</v>
      </c>
      <c r="DQ47" s="39" t="s">
        <v>169</v>
      </c>
      <c r="DR47" s="39" t="s">
        <v>204</v>
      </c>
      <c r="DS47" s="39" t="s">
        <v>222</v>
      </c>
    </row>
    <row r="48" spans="1:123" x14ac:dyDescent="0.25">
      <c r="B48" s="39" t="s">
        <v>265</v>
      </c>
      <c r="C48" s="39" t="s">
        <v>85</v>
      </c>
      <c r="D48" s="39">
        <v>511615</v>
      </c>
      <c r="E48" s="39" t="s">
        <v>178</v>
      </c>
      <c r="F48" s="39" t="s">
        <v>162</v>
      </c>
      <c r="G48" s="40">
        <v>7.7083333333333337E-2</v>
      </c>
      <c r="H48" s="39" t="s">
        <v>174</v>
      </c>
      <c r="I48" s="39">
        <v>-64.63</v>
      </c>
      <c r="J48" s="39" t="s">
        <v>164</v>
      </c>
      <c r="K48" s="39" t="s">
        <v>164</v>
      </c>
      <c r="L48" s="39" t="s">
        <v>211</v>
      </c>
      <c r="M48" s="39">
        <v>0</v>
      </c>
      <c r="N48" s="39">
        <v>115821</v>
      </c>
      <c r="O48" s="39">
        <v>105860</v>
      </c>
      <c r="P48" s="39">
        <v>0</v>
      </c>
      <c r="Q48" s="39">
        <v>0</v>
      </c>
      <c r="R48" s="39">
        <v>0</v>
      </c>
      <c r="S48" s="39">
        <v>93480.7</v>
      </c>
      <c r="T48" s="39">
        <v>315162</v>
      </c>
      <c r="U48" s="39">
        <v>77659.3</v>
      </c>
      <c r="V48" s="39">
        <v>0</v>
      </c>
      <c r="W48" s="39">
        <v>424.54500000000002</v>
      </c>
      <c r="X48" s="39">
        <v>393246</v>
      </c>
      <c r="Y48" s="39">
        <v>65.180800000000005</v>
      </c>
      <c r="Z48" s="39">
        <v>0</v>
      </c>
      <c r="AA48" s="39">
        <v>0</v>
      </c>
      <c r="AB48" s="39">
        <v>0</v>
      </c>
      <c r="AC48" s="39">
        <v>0</v>
      </c>
      <c r="AD48" s="39">
        <v>989.12199999999996</v>
      </c>
      <c r="AE48" s="39">
        <v>0</v>
      </c>
      <c r="AF48" s="39">
        <v>1054.3</v>
      </c>
      <c r="AG48" s="39">
        <v>0</v>
      </c>
      <c r="AH48" s="39">
        <v>0</v>
      </c>
      <c r="AI48" s="39">
        <v>0</v>
      </c>
      <c r="AJ48" s="39">
        <v>1054.3</v>
      </c>
      <c r="AK48" s="39">
        <v>0</v>
      </c>
      <c r="AL48" s="39">
        <v>0</v>
      </c>
      <c r="AM48" s="39">
        <v>0</v>
      </c>
      <c r="AN48" s="39">
        <v>0</v>
      </c>
      <c r="AO48" s="39">
        <v>0</v>
      </c>
      <c r="AP48" s="39">
        <v>0</v>
      </c>
      <c r="AQ48" s="39">
        <v>0</v>
      </c>
      <c r="AR48" s="39">
        <v>0</v>
      </c>
      <c r="AS48" s="39">
        <v>0</v>
      </c>
      <c r="AT48" s="39">
        <v>0</v>
      </c>
      <c r="AU48" s="39">
        <v>0</v>
      </c>
      <c r="AV48" s="39">
        <v>0</v>
      </c>
      <c r="AW48" s="39">
        <v>0.42855700000000002</v>
      </c>
      <c r="AX48" s="39">
        <v>155.28899999999999</v>
      </c>
      <c r="AY48" s="39">
        <v>99.985600000000005</v>
      </c>
      <c r="AZ48" s="39">
        <v>0</v>
      </c>
      <c r="BA48" s="39">
        <v>0</v>
      </c>
      <c r="BB48" s="39">
        <v>5.84145</v>
      </c>
      <c r="BC48" s="39">
        <v>93.091899999999995</v>
      </c>
      <c r="BD48" s="39">
        <v>354.63600000000002</v>
      </c>
      <c r="BE48" s="39">
        <v>0</v>
      </c>
      <c r="BG48" s="39">
        <v>0</v>
      </c>
      <c r="BH48" s="39">
        <v>0</v>
      </c>
      <c r="BJ48" s="39">
        <v>0</v>
      </c>
      <c r="BK48" s="39" t="s">
        <v>164</v>
      </c>
      <c r="BL48" s="39" t="s">
        <v>164</v>
      </c>
      <c r="BM48" s="39" t="s">
        <v>212</v>
      </c>
      <c r="BN48" s="39">
        <v>2.0407199999999999</v>
      </c>
      <c r="BO48" s="39">
        <v>124103</v>
      </c>
      <c r="BP48" s="39">
        <v>24026.2</v>
      </c>
      <c r="BQ48" s="39">
        <v>0</v>
      </c>
      <c r="BR48" s="39">
        <v>619.94799999999998</v>
      </c>
      <c r="BS48" s="39">
        <v>0</v>
      </c>
      <c r="BT48" s="39">
        <v>93480.7</v>
      </c>
      <c r="BU48" s="39">
        <v>242232</v>
      </c>
      <c r="BV48" s="39">
        <v>77659.3</v>
      </c>
      <c r="BW48" s="39">
        <v>0</v>
      </c>
      <c r="BX48" s="39">
        <v>424.54500000000002</v>
      </c>
      <c r="BY48" s="39">
        <v>320316</v>
      </c>
      <c r="BZ48" s="39">
        <v>352.91800000000001</v>
      </c>
      <c r="CA48" s="39">
        <v>0</v>
      </c>
      <c r="CB48" s="39">
        <v>0</v>
      </c>
      <c r="CC48" s="39">
        <v>0</v>
      </c>
      <c r="CD48" s="39">
        <v>0</v>
      </c>
      <c r="CE48" s="39">
        <v>1072.08</v>
      </c>
      <c r="CF48" s="39">
        <v>0</v>
      </c>
      <c r="CG48" s="39">
        <v>1424.99</v>
      </c>
      <c r="CH48" s="39">
        <v>0</v>
      </c>
      <c r="CI48" s="39">
        <v>0</v>
      </c>
      <c r="CJ48" s="39">
        <v>0</v>
      </c>
      <c r="CK48" s="39">
        <v>1424.99</v>
      </c>
      <c r="CL48" s="39">
        <v>0</v>
      </c>
      <c r="CM48" s="39">
        <v>0</v>
      </c>
      <c r="CN48" s="39">
        <v>0</v>
      </c>
      <c r="CO48" s="39">
        <v>0</v>
      </c>
      <c r="CP48" s="39">
        <v>0</v>
      </c>
      <c r="CQ48" s="39">
        <v>0</v>
      </c>
      <c r="CR48" s="39">
        <v>0</v>
      </c>
      <c r="CS48" s="39">
        <v>0</v>
      </c>
      <c r="CT48" s="39">
        <v>0</v>
      </c>
      <c r="CU48" s="39">
        <v>0</v>
      </c>
      <c r="CV48" s="39">
        <v>0</v>
      </c>
      <c r="CW48" s="39">
        <v>0</v>
      </c>
      <c r="CX48" s="39">
        <v>2.4963199999999999</v>
      </c>
      <c r="CY48" s="39">
        <v>161.654</v>
      </c>
      <c r="CZ48" s="39">
        <v>26.000299999999999</v>
      </c>
      <c r="DA48" s="39">
        <v>0</v>
      </c>
      <c r="DB48" s="39">
        <v>0.43704199999999999</v>
      </c>
      <c r="DC48" s="39">
        <v>6.3316499999999998</v>
      </c>
      <c r="DD48" s="39">
        <v>93.091899999999995</v>
      </c>
      <c r="DE48" s="39">
        <v>290.01100000000002</v>
      </c>
      <c r="DF48" s="39">
        <v>0</v>
      </c>
      <c r="DH48" s="39">
        <v>0</v>
      </c>
      <c r="DI48" s="39">
        <v>0</v>
      </c>
      <c r="DK48" s="39">
        <v>0</v>
      </c>
      <c r="DL48" s="39" t="s">
        <v>201</v>
      </c>
      <c r="DM48" s="39" t="s">
        <v>202</v>
      </c>
      <c r="DN48" s="39" t="s">
        <v>168</v>
      </c>
      <c r="DO48" s="39" t="s">
        <v>203</v>
      </c>
      <c r="DP48" s="39">
        <v>8.5</v>
      </c>
      <c r="DQ48" s="39" t="s">
        <v>169</v>
      </c>
      <c r="DR48" s="39" t="s">
        <v>204</v>
      </c>
      <c r="DS48" s="39" t="s">
        <v>222</v>
      </c>
    </row>
    <row r="49" spans="1:123" x14ac:dyDescent="0.25">
      <c r="A49" s="2"/>
      <c r="B49" s="39" t="s">
        <v>266</v>
      </c>
      <c r="C49" s="39" t="s">
        <v>87</v>
      </c>
      <c r="D49" s="39">
        <v>511806</v>
      </c>
      <c r="E49" s="39" t="s">
        <v>170</v>
      </c>
      <c r="F49" s="39" t="s">
        <v>162</v>
      </c>
      <c r="G49" s="40">
        <v>6.458333333333334E-2</v>
      </c>
      <c r="H49" s="39" t="s">
        <v>174</v>
      </c>
      <c r="I49" s="39">
        <v>-29.72</v>
      </c>
      <c r="J49" s="39" t="s">
        <v>164</v>
      </c>
      <c r="K49" s="39" t="s">
        <v>164</v>
      </c>
      <c r="L49" s="39" t="s">
        <v>193</v>
      </c>
      <c r="M49" s="39">
        <v>0</v>
      </c>
      <c r="N49" s="39">
        <v>33191.4</v>
      </c>
      <c r="O49" s="39">
        <v>70571.5</v>
      </c>
      <c r="P49" s="39">
        <v>0</v>
      </c>
      <c r="Q49" s="39">
        <v>0</v>
      </c>
      <c r="R49" s="39">
        <v>0</v>
      </c>
      <c r="S49" s="39">
        <v>93480.7</v>
      </c>
      <c r="T49" s="39">
        <v>197244</v>
      </c>
      <c r="U49" s="39">
        <v>77659.3</v>
      </c>
      <c r="V49" s="39">
        <v>0</v>
      </c>
      <c r="W49" s="39">
        <v>424.54500000000002</v>
      </c>
      <c r="X49" s="39">
        <v>275327</v>
      </c>
      <c r="Y49" s="39">
        <v>135.44300000000001</v>
      </c>
      <c r="Z49" s="39">
        <v>0</v>
      </c>
      <c r="AA49" s="39">
        <v>0</v>
      </c>
      <c r="AB49" s="39">
        <v>0</v>
      </c>
      <c r="AC49" s="39">
        <v>0</v>
      </c>
      <c r="AD49" s="39">
        <v>1137.5899999999999</v>
      </c>
      <c r="AE49" s="39">
        <v>0</v>
      </c>
      <c r="AF49" s="39">
        <v>1273.03</v>
      </c>
      <c r="AG49" s="39">
        <v>0</v>
      </c>
      <c r="AH49" s="39">
        <v>0</v>
      </c>
      <c r="AI49" s="39">
        <v>0</v>
      </c>
      <c r="AJ49" s="39">
        <v>1273.03</v>
      </c>
      <c r="AK49" s="39">
        <v>0</v>
      </c>
      <c r="AL49" s="39">
        <v>0</v>
      </c>
      <c r="AM49" s="39">
        <v>0</v>
      </c>
      <c r="AN49" s="39">
        <v>0</v>
      </c>
      <c r="AO49" s="39">
        <v>0</v>
      </c>
      <c r="AP49" s="39">
        <v>0</v>
      </c>
      <c r="AQ49" s="39">
        <v>0</v>
      </c>
      <c r="AR49" s="39">
        <v>0</v>
      </c>
      <c r="AS49" s="39">
        <v>0</v>
      </c>
      <c r="AT49" s="39">
        <v>0</v>
      </c>
      <c r="AU49" s="39">
        <v>0</v>
      </c>
      <c r="AV49" s="39">
        <v>0</v>
      </c>
      <c r="AW49" s="39">
        <v>0.93234899999999998</v>
      </c>
      <c r="AX49" s="39">
        <v>58.611199999999997</v>
      </c>
      <c r="AY49" s="39">
        <v>67.005899999999997</v>
      </c>
      <c r="AZ49" s="39">
        <v>0</v>
      </c>
      <c r="BA49" s="39">
        <v>0</v>
      </c>
      <c r="BB49" s="39">
        <v>6.6713399999999998</v>
      </c>
      <c r="BC49" s="39">
        <v>93.947800000000001</v>
      </c>
      <c r="BD49" s="39">
        <v>227.16900000000001</v>
      </c>
      <c r="BE49" s="39">
        <v>0</v>
      </c>
      <c r="BG49" s="39">
        <v>0</v>
      </c>
      <c r="BH49" s="39">
        <v>0</v>
      </c>
      <c r="BJ49" s="39">
        <v>0</v>
      </c>
      <c r="BK49" s="39" t="s">
        <v>164</v>
      </c>
      <c r="BL49" s="39" t="s">
        <v>164</v>
      </c>
      <c r="BM49" s="39" t="s">
        <v>213</v>
      </c>
      <c r="BN49" s="39">
        <v>3.5220400000000001</v>
      </c>
      <c r="BO49" s="39">
        <v>49177.7</v>
      </c>
      <c r="BP49" s="39">
        <v>18230.5</v>
      </c>
      <c r="BQ49" s="39">
        <v>0</v>
      </c>
      <c r="BR49" s="39">
        <v>1040.74</v>
      </c>
      <c r="BS49" s="39">
        <v>0</v>
      </c>
      <c r="BT49" s="39">
        <v>93480.7</v>
      </c>
      <c r="BU49" s="39">
        <v>161933</v>
      </c>
      <c r="BV49" s="39">
        <v>77659.3</v>
      </c>
      <c r="BW49" s="39">
        <v>0</v>
      </c>
      <c r="BX49" s="39">
        <v>424.54500000000002</v>
      </c>
      <c r="BY49" s="39">
        <v>240017</v>
      </c>
      <c r="BZ49" s="39">
        <v>611.05899999999997</v>
      </c>
      <c r="CA49" s="39">
        <v>0</v>
      </c>
      <c r="CB49" s="39">
        <v>0</v>
      </c>
      <c r="CC49" s="39">
        <v>0</v>
      </c>
      <c r="CD49" s="39">
        <v>0</v>
      </c>
      <c r="CE49" s="39">
        <v>1233.8800000000001</v>
      </c>
      <c r="CF49" s="39">
        <v>0</v>
      </c>
      <c r="CG49" s="39">
        <v>1844.94</v>
      </c>
      <c r="CH49" s="39">
        <v>0</v>
      </c>
      <c r="CI49" s="39">
        <v>0</v>
      </c>
      <c r="CJ49" s="39">
        <v>0</v>
      </c>
      <c r="CK49" s="39">
        <v>1844.94</v>
      </c>
      <c r="CL49" s="39">
        <v>0</v>
      </c>
      <c r="CM49" s="39">
        <v>0</v>
      </c>
      <c r="CN49" s="39">
        <v>0</v>
      </c>
      <c r="CO49" s="39">
        <v>0</v>
      </c>
      <c r="CP49" s="39">
        <v>0</v>
      </c>
      <c r="CQ49" s="39">
        <v>0</v>
      </c>
      <c r="CR49" s="39">
        <v>0</v>
      </c>
      <c r="CS49" s="39">
        <v>0</v>
      </c>
      <c r="CT49" s="39">
        <v>0</v>
      </c>
      <c r="CU49" s="39">
        <v>0</v>
      </c>
      <c r="CV49" s="39">
        <v>0</v>
      </c>
      <c r="CW49" s="39">
        <v>0</v>
      </c>
      <c r="CX49" s="39">
        <v>4.2302200000000001</v>
      </c>
      <c r="CY49" s="39">
        <v>72.661100000000005</v>
      </c>
      <c r="CZ49" s="39">
        <v>18.637</v>
      </c>
      <c r="DA49" s="39">
        <v>0</v>
      </c>
      <c r="DB49" s="39">
        <v>0.73187599999999997</v>
      </c>
      <c r="DC49" s="39">
        <v>7.23611</v>
      </c>
      <c r="DD49" s="39">
        <v>93.947800000000001</v>
      </c>
      <c r="DE49" s="39">
        <v>197.44399999999999</v>
      </c>
      <c r="DF49" s="39">
        <v>0</v>
      </c>
      <c r="DH49" s="39">
        <v>0</v>
      </c>
      <c r="DI49" s="39">
        <v>0</v>
      </c>
      <c r="DK49" s="39">
        <v>0</v>
      </c>
      <c r="DL49" s="39" t="s">
        <v>201</v>
      </c>
      <c r="DM49" s="39" t="s">
        <v>202</v>
      </c>
      <c r="DN49" s="39" t="s">
        <v>168</v>
      </c>
      <c r="DO49" s="39" t="s">
        <v>203</v>
      </c>
      <c r="DP49" s="39">
        <v>8.5</v>
      </c>
      <c r="DQ49" s="39" t="s">
        <v>169</v>
      </c>
      <c r="DR49" s="39" t="s">
        <v>204</v>
      </c>
      <c r="DS49" s="39" t="s">
        <v>222</v>
      </c>
    </row>
    <row r="50" spans="1:123" x14ac:dyDescent="0.25">
      <c r="B50" s="39" t="s">
        <v>267</v>
      </c>
      <c r="C50" s="39" t="s">
        <v>86</v>
      </c>
      <c r="D50" s="39">
        <v>511915</v>
      </c>
      <c r="E50" s="39" t="s">
        <v>178</v>
      </c>
      <c r="F50" s="39" t="s">
        <v>162</v>
      </c>
      <c r="G50" s="40">
        <v>7.7777777777777779E-2</v>
      </c>
      <c r="H50" s="39" t="s">
        <v>174</v>
      </c>
      <c r="I50" s="39">
        <v>-66.099999999999994</v>
      </c>
      <c r="J50" s="39" t="s">
        <v>164</v>
      </c>
      <c r="K50" s="39" t="s">
        <v>164</v>
      </c>
      <c r="L50" s="39" t="s">
        <v>193</v>
      </c>
      <c r="M50" s="39">
        <v>0</v>
      </c>
      <c r="N50" s="39">
        <v>109529</v>
      </c>
      <c r="O50" s="39">
        <v>105859</v>
      </c>
      <c r="P50" s="39">
        <v>0</v>
      </c>
      <c r="Q50" s="39">
        <v>0</v>
      </c>
      <c r="R50" s="39">
        <v>0</v>
      </c>
      <c r="S50" s="39">
        <v>93480.7</v>
      </c>
      <c r="T50" s="39">
        <v>308869</v>
      </c>
      <c r="U50" s="39">
        <v>77659.3</v>
      </c>
      <c r="V50" s="39">
        <v>0</v>
      </c>
      <c r="W50" s="39">
        <v>424.54500000000002</v>
      </c>
      <c r="X50" s="39">
        <v>386952</v>
      </c>
      <c r="Y50" s="39">
        <v>53.415100000000002</v>
      </c>
      <c r="Z50" s="39">
        <v>0</v>
      </c>
      <c r="AA50" s="39">
        <v>0</v>
      </c>
      <c r="AB50" s="39">
        <v>0</v>
      </c>
      <c r="AC50" s="39">
        <v>0</v>
      </c>
      <c r="AD50" s="39">
        <v>989.12199999999996</v>
      </c>
      <c r="AE50" s="39">
        <v>0</v>
      </c>
      <c r="AF50" s="39">
        <v>1042.54</v>
      </c>
      <c r="AG50" s="39">
        <v>0</v>
      </c>
      <c r="AH50" s="39">
        <v>0</v>
      </c>
      <c r="AI50" s="39">
        <v>0</v>
      </c>
      <c r="AJ50" s="39">
        <v>1042.54</v>
      </c>
      <c r="AK50" s="39">
        <v>0</v>
      </c>
      <c r="AL50" s="39">
        <v>0</v>
      </c>
      <c r="AM50" s="39">
        <v>0</v>
      </c>
      <c r="AN50" s="39">
        <v>0</v>
      </c>
      <c r="AO50" s="39">
        <v>0</v>
      </c>
      <c r="AP50" s="39">
        <v>0</v>
      </c>
      <c r="AQ50" s="39">
        <v>0</v>
      </c>
      <c r="AR50" s="39">
        <v>0</v>
      </c>
      <c r="AS50" s="39">
        <v>0</v>
      </c>
      <c r="AT50" s="39">
        <v>0</v>
      </c>
      <c r="AU50" s="39">
        <v>0</v>
      </c>
      <c r="AV50" s="39">
        <v>0</v>
      </c>
      <c r="AW50" s="39">
        <v>0.34333399999999997</v>
      </c>
      <c r="AX50" s="39">
        <v>147.001</v>
      </c>
      <c r="AY50" s="39">
        <v>99.9846</v>
      </c>
      <c r="AZ50" s="39">
        <v>0</v>
      </c>
      <c r="BA50" s="39">
        <v>0</v>
      </c>
      <c r="BB50" s="39">
        <v>5.84145</v>
      </c>
      <c r="BC50" s="39">
        <v>93.091899999999995</v>
      </c>
      <c r="BD50" s="39">
        <v>346.262</v>
      </c>
      <c r="BE50" s="39">
        <v>0</v>
      </c>
      <c r="BG50" s="39">
        <v>0</v>
      </c>
      <c r="BH50" s="39">
        <v>0</v>
      </c>
      <c r="BJ50" s="39">
        <v>0</v>
      </c>
      <c r="BK50" s="39" t="s">
        <v>164</v>
      </c>
      <c r="BL50" s="39" t="s">
        <v>164</v>
      </c>
      <c r="BM50" s="39" t="s">
        <v>195</v>
      </c>
      <c r="BN50" s="39">
        <v>1.5546899999999999</v>
      </c>
      <c r="BO50" s="39">
        <v>117861</v>
      </c>
      <c r="BP50" s="39">
        <v>22824.7</v>
      </c>
      <c r="BQ50" s="39">
        <v>0</v>
      </c>
      <c r="BR50" s="39">
        <v>528.29899999999998</v>
      </c>
      <c r="BS50" s="39">
        <v>0</v>
      </c>
      <c r="BT50" s="39">
        <v>93480.7</v>
      </c>
      <c r="BU50" s="39">
        <v>234696</v>
      </c>
      <c r="BV50" s="39">
        <v>77659.3</v>
      </c>
      <c r="BW50" s="39">
        <v>0</v>
      </c>
      <c r="BX50" s="39">
        <v>424.54500000000002</v>
      </c>
      <c r="BY50" s="39">
        <v>312780</v>
      </c>
      <c r="BZ50" s="39">
        <v>269.46100000000001</v>
      </c>
      <c r="CA50" s="39">
        <v>0</v>
      </c>
      <c r="CB50" s="39">
        <v>0</v>
      </c>
      <c r="CC50" s="39">
        <v>0</v>
      </c>
      <c r="CD50" s="39">
        <v>0</v>
      </c>
      <c r="CE50" s="39">
        <v>1072.08</v>
      </c>
      <c r="CF50" s="39">
        <v>0</v>
      </c>
      <c r="CG50" s="39">
        <v>1341.54</v>
      </c>
      <c r="CH50" s="39">
        <v>0</v>
      </c>
      <c r="CI50" s="39">
        <v>0</v>
      </c>
      <c r="CJ50" s="39">
        <v>0</v>
      </c>
      <c r="CK50" s="39">
        <v>1341.54</v>
      </c>
      <c r="CL50" s="39">
        <v>0</v>
      </c>
      <c r="CM50" s="39">
        <v>0</v>
      </c>
      <c r="CN50" s="39">
        <v>0</v>
      </c>
      <c r="CO50" s="39">
        <v>0</v>
      </c>
      <c r="CP50" s="39">
        <v>0</v>
      </c>
      <c r="CQ50" s="39">
        <v>0</v>
      </c>
      <c r="CR50" s="39">
        <v>0</v>
      </c>
      <c r="CS50" s="39">
        <v>0</v>
      </c>
      <c r="CT50" s="39">
        <v>0</v>
      </c>
      <c r="CU50" s="39">
        <v>0</v>
      </c>
      <c r="CV50" s="39">
        <v>0</v>
      </c>
      <c r="CW50" s="39">
        <v>0</v>
      </c>
      <c r="CX50" s="39">
        <v>1.9047700000000001</v>
      </c>
      <c r="CY50" s="39">
        <v>153.90700000000001</v>
      </c>
      <c r="CZ50" s="39">
        <v>24.549099999999999</v>
      </c>
      <c r="DA50" s="39">
        <v>0</v>
      </c>
      <c r="DB50" s="39">
        <v>0.37233699999999997</v>
      </c>
      <c r="DC50" s="39">
        <v>6.3316499999999998</v>
      </c>
      <c r="DD50" s="39">
        <v>93.091899999999995</v>
      </c>
      <c r="DE50" s="39">
        <v>280.15600000000001</v>
      </c>
      <c r="DF50" s="39">
        <v>0</v>
      </c>
      <c r="DH50" s="39">
        <v>0</v>
      </c>
      <c r="DI50" s="39">
        <v>0</v>
      </c>
      <c r="DK50" s="39">
        <v>0</v>
      </c>
      <c r="DL50" s="39" t="s">
        <v>201</v>
      </c>
      <c r="DM50" s="39" t="s">
        <v>202</v>
      </c>
      <c r="DN50" s="39" t="s">
        <v>168</v>
      </c>
      <c r="DO50" s="39" t="s">
        <v>203</v>
      </c>
      <c r="DP50" s="39">
        <v>8.5</v>
      </c>
      <c r="DQ50" s="39" t="s">
        <v>169</v>
      </c>
      <c r="DR50" s="39" t="s">
        <v>204</v>
      </c>
      <c r="DS50" s="39" t="s">
        <v>222</v>
      </c>
    </row>
    <row r="51" spans="1:123" x14ac:dyDescent="0.25">
      <c r="B51" s="39" t="s">
        <v>268</v>
      </c>
      <c r="C51" s="39" t="s">
        <v>88</v>
      </c>
      <c r="D51" s="39">
        <v>512106</v>
      </c>
      <c r="E51" s="39" t="s">
        <v>170</v>
      </c>
      <c r="F51" s="39" t="s">
        <v>162</v>
      </c>
      <c r="G51" s="40">
        <v>6.458333333333334E-2</v>
      </c>
      <c r="H51" s="39" t="s">
        <v>174</v>
      </c>
      <c r="I51" s="39">
        <v>-31.13</v>
      </c>
      <c r="J51" s="39" t="s">
        <v>164</v>
      </c>
      <c r="K51" s="39" t="s">
        <v>164</v>
      </c>
      <c r="L51" s="39" t="s">
        <v>193</v>
      </c>
      <c r="M51" s="39">
        <v>0</v>
      </c>
      <c r="N51" s="39">
        <v>30089.599999999999</v>
      </c>
      <c r="O51" s="39">
        <v>70571.5</v>
      </c>
      <c r="P51" s="39">
        <v>0</v>
      </c>
      <c r="Q51" s="39">
        <v>0</v>
      </c>
      <c r="R51" s="39">
        <v>0</v>
      </c>
      <c r="S51" s="39">
        <v>93480.7</v>
      </c>
      <c r="T51" s="39">
        <v>194142</v>
      </c>
      <c r="U51" s="39">
        <v>77659.3</v>
      </c>
      <c r="V51" s="39">
        <v>0</v>
      </c>
      <c r="W51" s="39">
        <v>424.54500000000002</v>
      </c>
      <c r="X51" s="39">
        <v>272226</v>
      </c>
      <c r="Y51" s="39">
        <v>107.869</v>
      </c>
      <c r="Z51" s="39">
        <v>0</v>
      </c>
      <c r="AA51" s="39">
        <v>0</v>
      </c>
      <c r="AB51" s="39">
        <v>0</v>
      </c>
      <c r="AC51" s="39">
        <v>0</v>
      </c>
      <c r="AD51" s="39">
        <v>1137.5899999999999</v>
      </c>
      <c r="AE51" s="39">
        <v>0</v>
      </c>
      <c r="AF51" s="39">
        <v>1245.46</v>
      </c>
      <c r="AG51" s="39">
        <v>0</v>
      </c>
      <c r="AH51" s="39">
        <v>0</v>
      </c>
      <c r="AI51" s="39">
        <v>0</v>
      </c>
      <c r="AJ51" s="39">
        <v>1245.46</v>
      </c>
      <c r="AK51" s="39">
        <v>0</v>
      </c>
      <c r="AL51" s="39">
        <v>0</v>
      </c>
      <c r="AM51" s="39">
        <v>0</v>
      </c>
      <c r="AN51" s="39">
        <v>0</v>
      </c>
      <c r="AO51" s="39">
        <v>0</v>
      </c>
      <c r="AP51" s="39">
        <v>0</v>
      </c>
      <c r="AQ51" s="39">
        <v>0</v>
      </c>
      <c r="AR51" s="39">
        <v>0</v>
      </c>
      <c r="AS51" s="39">
        <v>0</v>
      </c>
      <c r="AT51" s="39">
        <v>0</v>
      </c>
      <c r="AU51" s="39">
        <v>0</v>
      </c>
      <c r="AV51" s="39">
        <v>0</v>
      </c>
      <c r="AW51" s="39">
        <v>0.73843800000000004</v>
      </c>
      <c r="AX51" s="39">
        <v>54.194400000000002</v>
      </c>
      <c r="AY51" s="39">
        <v>67.005899999999997</v>
      </c>
      <c r="AZ51" s="39">
        <v>0</v>
      </c>
      <c r="BA51" s="39">
        <v>0</v>
      </c>
      <c r="BB51" s="39">
        <v>6.6713399999999998</v>
      </c>
      <c r="BC51" s="39">
        <v>93.947800000000001</v>
      </c>
      <c r="BD51" s="39">
        <v>222.55799999999999</v>
      </c>
      <c r="BE51" s="39">
        <v>0</v>
      </c>
      <c r="BG51" s="39">
        <v>0</v>
      </c>
      <c r="BH51" s="39">
        <v>0</v>
      </c>
      <c r="BJ51" s="39">
        <v>0</v>
      </c>
      <c r="BK51" s="39" t="s">
        <v>164</v>
      </c>
      <c r="BL51" s="39" t="s">
        <v>164</v>
      </c>
      <c r="BM51" s="39" t="s">
        <v>214</v>
      </c>
      <c r="BN51" s="39">
        <v>3.1360199999999998</v>
      </c>
      <c r="BO51" s="39">
        <v>45959.9</v>
      </c>
      <c r="BP51" s="39">
        <v>17400.8</v>
      </c>
      <c r="BQ51" s="39">
        <v>0</v>
      </c>
      <c r="BR51" s="39">
        <v>1024.95</v>
      </c>
      <c r="BS51" s="39">
        <v>0</v>
      </c>
      <c r="BT51" s="39">
        <v>93480.7</v>
      </c>
      <c r="BU51" s="39">
        <v>157869</v>
      </c>
      <c r="BV51" s="39">
        <v>77659.3</v>
      </c>
      <c r="BW51" s="39">
        <v>0</v>
      </c>
      <c r="BX51" s="39">
        <v>424.54500000000002</v>
      </c>
      <c r="BY51" s="39">
        <v>235953</v>
      </c>
      <c r="BZ51" s="39">
        <v>548.98599999999999</v>
      </c>
      <c r="CA51" s="39">
        <v>0</v>
      </c>
      <c r="CB51" s="39">
        <v>0</v>
      </c>
      <c r="CC51" s="39">
        <v>0</v>
      </c>
      <c r="CD51" s="39">
        <v>0</v>
      </c>
      <c r="CE51" s="39">
        <v>1233.8800000000001</v>
      </c>
      <c r="CF51" s="39">
        <v>0</v>
      </c>
      <c r="CG51" s="39">
        <v>1782.86</v>
      </c>
      <c r="CH51" s="39">
        <v>0</v>
      </c>
      <c r="CI51" s="39">
        <v>0</v>
      </c>
      <c r="CJ51" s="39">
        <v>0</v>
      </c>
      <c r="CK51" s="39">
        <v>1782.86</v>
      </c>
      <c r="CL51" s="39">
        <v>0</v>
      </c>
      <c r="CM51" s="39">
        <v>0</v>
      </c>
      <c r="CN51" s="39">
        <v>0</v>
      </c>
      <c r="CO51" s="39">
        <v>0</v>
      </c>
      <c r="CP51" s="39">
        <v>0</v>
      </c>
      <c r="CQ51" s="39">
        <v>0</v>
      </c>
      <c r="CR51" s="39">
        <v>0</v>
      </c>
      <c r="CS51" s="39">
        <v>0</v>
      </c>
      <c r="CT51" s="39">
        <v>0</v>
      </c>
      <c r="CU51" s="39">
        <v>0</v>
      </c>
      <c r="CV51" s="39">
        <v>0</v>
      </c>
      <c r="CW51" s="39">
        <v>0</v>
      </c>
      <c r="CX51" s="39">
        <v>3.7875999999999999</v>
      </c>
      <c r="CY51" s="39">
        <v>68.177300000000002</v>
      </c>
      <c r="CZ51" s="39">
        <v>17.553699999999999</v>
      </c>
      <c r="DA51" s="39">
        <v>0</v>
      </c>
      <c r="DB51" s="39">
        <v>0.71999500000000005</v>
      </c>
      <c r="DC51" s="39">
        <v>7.23611</v>
      </c>
      <c r="DD51" s="39">
        <v>93.947800000000001</v>
      </c>
      <c r="DE51" s="39">
        <v>191.423</v>
      </c>
      <c r="DF51" s="39">
        <v>0</v>
      </c>
      <c r="DH51" s="39">
        <v>0</v>
      </c>
      <c r="DI51" s="39">
        <v>0</v>
      </c>
      <c r="DK51" s="39">
        <v>0</v>
      </c>
      <c r="DL51" s="39" t="s">
        <v>201</v>
      </c>
      <c r="DM51" s="39" t="s">
        <v>202</v>
      </c>
      <c r="DN51" s="39" t="s">
        <v>168</v>
      </c>
      <c r="DO51" s="39" t="s">
        <v>203</v>
      </c>
      <c r="DP51" s="39">
        <v>8.5</v>
      </c>
      <c r="DQ51" s="39" t="s">
        <v>169</v>
      </c>
      <c r="DR51" s="39" t="s">
        <v>204</v>
      </c>
      <c r="DS51" s="39" t="s">
        <v>222</v>
      </c>
    </row>
    <row r="52" spans="1:123" x14ac:dyDescent="0.25">
      <c r="B52" s="39" t="s">
        <v>269</v>
      </c>
      <c r="C52" s="39" t="s">
        <v>155</v>
      </c>
      <c r="D52" s="39">
        <v>512215</v>
      </c>
      <c r="E52" s="39" t="s">
        <v>178</v>
      </c>
      <c r="F52" s="39" t="s">
        <v>162</v>
      </c>
      <c r="G52" s="40">
        <v>7.8472222222222221E-2</v>
      </c>
      <c r="H52" s="39" t="s">
        <v>174</v>
      </c>
      <c r="I52" s="39">
        <v>-65.61</v>
      </c>
      <c r="J52" s="39" t="s">
        <v>164</v>
      </c>
      <c r="K52" s="39" t="s">
        <v>164</v>
      </c>
      <c r="L52" s="39" t="s">
        <v>194</v>
      </c>
      <c r="M52" s="39">
        <v>0</v>
      </c>
      <c r="N52" s="39">
        <v>111344</v>
      </c>
      <c r="O52" s="39">
        <v>105859</v>
      </c>
      <c r="P52" s="39">
        <v>0</v>
      </c>
      <c r="Q52" s="39">
        <v>0</v>
      </c>
      <c r="R52" s="39">
        <v>0</v>
      </c>
      <c r="S52" s="39">
        <v>93480.7</v>
      </c>
      <c r="T52" s="39">
        <v>310683</v>
      </c>
      <c r="U52" s="39">
        <v>77659.3</v>
      </c>
      <c r="V52" s="39">
        <v>0</v>
      </c>
      <c r="W52" s="39">
        <v>424.54500000000002</v>
      </c>
      <c r="X52" s="39">
        <v>388767</v>
      </c>
      <c r="Y52" s="39">
        <v>54.426200000000001</v>
      </c>
      <c r="Z52" s="39">
        <v>0</v>
      </c>
      <c r="AA52" s="39">
        <v>0</v>
      </c>
      <c r="AB52" s="39">
        <v>0</v>
      </c>
      <c r="AC52" s="39">
        <v>0</v>
      </c>
      <c r="AD52" s="39">
        <v>989.12199999999996</v>
      </c>
      <c r="AE52" s="39">
        <v>0</v>
      </c>
      <c r="AF52" s="39">
        <v>1043.55</v>
      </c>
      <c r="AG52" s="39">
        <v>0</v>
      </c>
      <c r="AH52" s="39">
        <v>0</v>
      </c>
      <c r="AI52" s="39">
        <v>0</v>
      </c>
      <c r="AJ52" s="39">
        <v>1043.55</v>
      </c>
      <c r="AK52" s="39">
        <v>0</v>
      </c>
      <c r="AL52" s="39">
        <v>0</v>
      </c>
      <c r="AM52" s="39">
        <v>0</v>
      </c>
      <c r="AN52" s="39">
        <v>0</v>
      </c>
      <c r="AO52" s="39">
        <v>0</v>
      </c>
      <c r="AP52" s="39">
        <v>0</v>
      </c>
      <c r="AQ52" s="39">
        <v>0</v>
      </c>
      <c r="AR52" s="39">
        <v>0</v>
      </c>
      <c r="AS52" s="39">
        <v>0</v>
      </c>
      <c r="AT52" s="39">
        <v>0</v>
      </c>
      <c r="AU52" s="39">
        <v>0</v>
      </c>
      <c r="AV52" s="39">
        <v>0</v>
      </c>
      <c r="AW52" s="39">
        <v>0.35080800000000001</v>
      </c>
      <c r="AX52" s="39">
        <v>149.28899999999999</v>
      </c>
      <c r="AY52" s="39">
        <v>99.9846</v>
      </c>
      <c r="AZ52" s="39">
        <v>0</v>
      </c>
      <c r="BA52" s="39">
        <v>0</v>
      </c>
      <c r="BB52" s="39">
        <v>5.84145</v>
      </c>
      <c r="BC52" s="39">
        <v>93.091899999999995</v>
      </c>
      <c r="BD52" s="39">
        <v>348.55700000000002</v>
      </c>
      <c r="BE52" s="39">
        <v>0</v>
      </c>
      <c r="BG52" s="39">
        <v>0</v>
      </c>
      <c r="BH52" s="39">
        <v>0</v>
      </c>
      <c r="BJ52" s="39">
        <v>0</v>
      </c>
      <c r="BK52" s="39" t="s">
        <v>164</v>
      </c>
      <c r="BL52" s="39" t="s">
        <v>164</v>
      </c>
      <c r="BM52" s="39" t="s">
        <v>192</v>
      </c>
      <c r="BN52" s="39">
        <v>1.68127</v>
      </c>
      <c r="BO52" s="39">
        <v>119618</v>
      </c>
      <c r="BP52" s="39">
        <v>23173.4</v>
      </c>
      <c r="BQ52" s="39">
        <v>0</v>
      </c>
      <c r="BR52" s="39">
        <v>552.24099999999999</v>
      </c>
      <c r="BS52" s="39">
        <v>0</v>
      </c>
      <c r="BT52" s="39">
        <v>93480.7</v>
      </c>
      <c r="BU52" s="39">
        <v>236826</v>
      </c>
      <c r="BV52" s="39">
        <v>77659.3</v>
      </c>
      <c r="BW52" s="39">
        <v>0</v>
      </c>
      <c r="BX52" s="39">
        <v>424.54500000000002</v>
      </c>
      <c r="BY52" s="39">
        <v>314910</v>
      </c>
      <c r="BZ52" s="39">
        <v>291.11599999999999</v>
      </c>
      <c r="CA52" s="39">
        <v>0</v>
      </c>
      <c r="CB52" s="39">
        <v>0</v>
      </c>
      <c r="CC52" s="39">
        <v>0</v>
      </c>
      <c r="CD52" s="39">
        <v>0</v>
      </c>
      <c r="CE52" s="39">
        <v>1072.08</v>
      </c>
      <c r="CF52" s="39">
        <v>0</v>
      </c>
      <c r="CG52" s="39">
        <v>1363.19</v>
      </c>
      <c r="CH52" s="39">
        <v>0</v>
      </c>
      <c r="CI52" s="39">
        <v>0</v>
      </c>
      <c r="CJ52" s="39">
        <v>0</v>
      </c>
      <c r="CK52" s="39">
        <v>1363.19</v>
      </c>
      <c r="CL52" s="39">
        <v>0</v>
      </c>
      <c r="CM52" s="39">
        <v>0</v>
      </c>
      <c r="CN52" s="39">
        <v>0</v>
      </c>
      <c r="CO52" s="39">
        <v>0</v>
      </c>
      <c r="CP52" s="39">
        <v>0</v>
      </c>
      <c r="CQ52" s="39">
        <v>0</v>
      </c>
      <c r="CR52" s="39">
        <v>0</v>
      </c>
      <c r="CS52" s="39">
        <v>0</v>
      </c>
      <c r="CT52" s="39">
        <v>0</v>
      </c>
      <c r="CU52" s="39">
        <v>0</v>
      </c>
      <c r="CV52" s="39">
        <v>0</v>
      </c>
      <c r="CW52" s="39">
        <v>0</v>
      </c>
      <c r="CX52" s="39">
        <v>2.0583100000000001</v>
      </c>
      <c r="CY52" s="39">
        <v>156.089</v>
      </c>
      <c r="CZ52" s="39">
        <v>24.9754</v>
      </c>
      <c r="DA52" s="39">
        <v>0</v>
      </c>
      <c r="DB52" s="39">
        <v>0.38923600000000003</v>
      </c>
      <c r="DC52" s="39">
        <v>6.3316499999999998</v>
      </c>
      <c r="DD52" s="39">
        <v>93.091899999999995</v>
      </c>
      <c r="DE52" s="39">
        <v>282.935</v>
      </c>
      <c r="DF52" s="39">
        <v>0</v>
      </c>
      <c r="DH52" s="39">
        <v>0</v>
      </c>
      <c r="DI52" s="39">
        <v>0</v>
      </c>
      <c r="DK52" s="39">
        <v>0</v>
      </c>
      <c r="DL52" s="39" t="s">
        <v>201</v>
      </c>
      <c r="DM52" s="39" t="s">
        <v>202</v>
      </c>
      <c r="DN52" s="39" t="s">
        <v>168</v>
      </c>
      <c r="DO52" s="39" t="s">
        <v>203</v>
      </c>
      <c r="DP52" s="39">
        <v>8.5</v>
      </c>
      <c r="DQ52" s="39" t="s">
        <v>169</v>
      </c>
      <c r="DR52" s="39" t="s">
        <v>204</v>
      </c>
      <c r="DS52" s="39" t="s">
        <v>222</v>
      </c>
    </row>
    <row r="53" spans="1:123" x14ac:dyDescent="0.25">
      <c r="A53" s="22"/>
      <c r="B53" s="39" t="s">
        <v>270</v>
      </c>
      <c r="C53" s="39" t="s">
        <v>156</v>
      </c>
      <c r="D53" s="39">
        <v>512406</v>
      </c>
      <c r="E53" s="39" t="s">
        <v>170</v>
      </c>
      <c r="F53" s="39" t="s">
        <v>162</v>
      </c>
      <c r="G53" s="40">
        <v>6.5277777777777782E-2</v>
      </c>
      <c r="H53" s="39" t="s">
        <v>174</v>
      </c>
      <c r="I53" s="39">
        <v>-30.98</v>
      </c>
      <c r="J53" s="39" t="s">
        <v>164</v>
      </c>
      <c r="K53" s="39" t="s">
        <v>164</v>
      </c>
      <c r="L53" s="39" t="s">
        <v>193</v>
      </c>
      <c r="M53" s="39">
        <v>0</v>
      </c>
      <c r="N53" s="39">
        <v>31120.2</v>
      </c>
      <c r="O53" s="39">
        <v>70571.5</v>
      </c>
      <c r="P53" s="39">
        <v>0</v>
      </c>
      <c r="Q53" s="39">
        <v>0</v>
      </c>
      <c r="R53" s="39">
        <v>0</v>
      </c>
      <c r="S53" s="39">
        <v>93480.7</v>
      </c>
      <c r="T53" s="39">
        <v>195172</v>
      </c>
      <c r="U53" s="39">
        <v>77659.3</v>
      </c>
      <c r="V53" s="39">
        <v>0</v>
      </c>
      <c r="W53" s="39">
        <v>424.54500000000002</v>
      </c>
      <c r="X53" s="39">
        <v>273256</v>
      </c>
      <c r="Y53" s="39">
        <v>110.599</v>
      </c>
      <c r="Z53" s="39">
        <v>0</v>
      </c>
      <c r="AA53" s="39">
        <v>0</v>
      </c>
      <c r="AB53" s="39">
        <v>0</v>
      </c>
      <c r="AC53" s="39">
        <v>0</v>
      </c>
      <c r="AD53" s="39">
        <v>1137.5899999999999</v>
      </c>
      <c r="AE53" s="39">
        <v>0</v>
      </c>
      <c r="AF53" s="39">
        <v>1248.19</v>
      </c>
      <c r="AG53" s="39">
        <v>0</v>
      </c>
      <c r="AH53" s="39">
        <v>0</v>
      </c>
      <c r="AI53" s="39">
        <v>0</v>
      </c>
      <c r="AJ53" s="39">
        <v>1248.19</v>
      </c>
      <c r="AK53" s="39">
        <v>0</v>
      </c>
      <c r="AL53" s="39">
        <v>0</v>
      </c>
      <c r="AM53" s="39">
        <v>0</v>
      </c>
      <c r="AN53" s="39">
        <v>0</v>
      </c>
      <c r="AO53" s="39">
        <v>0</v>
      </c>
      <c r="AP53" s="39">
        <v>0</v>
      </c>
      <c r="AQ53" s="39">
        <v>0</v>
      </c>
      <c r="AR53" s="39">
        <v>0</v>
      </c>
      <c r="AS53" s="39">
        <v>0</v>
      </c>
      <c r="AT53" s="39">
        <v>0</v>
      </c>
      <c r="AU53" s="39">
        <v>0</v>
      </c>
      <c r="AV53" s="39">
        <v>0</v>
      </c>
      <c r="AW53" s="39">
        <v>0.75849699999999998</v>
      </c>
      <c r="AX53" s="39">
        <v>55.609900000000003</v>
      </c>
      <c r="AY53" s="39">
        <v>67.005899999999997</v>
      </c>
      <c r="AZ53" s="39">
        <v>0</v>
      </c>
      <c r="BA53" s="39">
        <v>0</v>
      </c>
      <c r="BB53" s="39">
        <v>6.6713399999999998</v>
      </c>
      <c r="BC53" s="39">
        <v>93.947800000000001</v>
      </c>
      <c r="BD53" s="39">
        <v>223.99299999999999</v>
      </c>
      <c r="BE53" s="39">
        <v>0</v>
      </c>
      <c r="BG53" s="39">
        <v>0</v>
      </c>
      <c r="BH53" s="39">
        <v>0</v>
      </c>
      <c r="BJ53" s="39">
        <v>0</v>
      </c>
      <c r="BK53" s="39" t="s">
        <v>164</v>
      </c>
      <c r="BL53" s="39" t="s">
        <v>164</v>
      </c>
      <c r="BM53" s="39" t="s">
        <v>192</v>
      </c>
      <c r="BN53" s="39">
        <v>3.2378100000000001</v>
      </c>
      <c r="BO53" s="39">
        <v>46839.1</v>
      </c>
      <c r="BP53" s="39">
        <v>17612.8</v>
      </c>
      <c r="BQ53" s="39">
        <v>0</v>
      </c>
      <c r="BR53" s="39">
        <v>1029.95</v>
      </c>
      <c r="BS53" s="39">
        <v>0</v>
      </c>
      <c r="BT53" s="39">
        <v>93480.7</v>
      </c>
      <c r="BU53" s="39">
        <v>158966</v>
      </c>
      <c r="BV53" s="39">
        <v>77659.3</v>
      </c>
      <c r="BW53" s="39">
        <v>0</v>
      </c>
      <c r="BX53" s="39">
        <v>424.54500000000002</v>
      </c>
      <c r="BY53" s="39">
        <v>237050</v>
      </c>
      <c r="BZ53" s="39">
        <v>565.39599999999996</v>
      </c>
      <c r="CA53" s="39">
        <v>0</v>
      </c>
      <c r="CB53" s="39">
        <v>0</v>
      </c>
      <c r="CC53" s="39">
        <v>0</v>
      </c>
      <c r="CD53" s="39">
        <v>0</v>
      </c>
      <c r="CE53" s="39">
        <v>1233.8800000000001</v>
      </c>
      <c r="CF53" s="39">
        <v>0</v>
      </c>
      <c r="CG53" s="39">
        <v>1799.27</v>
      </c>
      <c r="CH53" s="39">
        <v>0</v>
      </c>
      <c r="CI53" s="39">
        <v>0</v>
      </c>
      <c r="CJ53" s="39">
        <v>0</v>
      </c>
      <c r="CK53" s="39">
        <v>1799.27</v>
      </c>
      <c r="CL53" s="39">
        <v>0</v>
      </c>
      <c r="CM53" s="39">
        <v>0</v>
      </c>
      <c r="CN53" s="39">
        <v>0</v>
      </c>
      <c r="CO53" s="39">
        <v>0</v>
      </c>
      <c r="CP53" s="39">
        <v>0</v>
      </c>
      <c r="CQ53" s="39">
        <v>0</v>
      </c>
      <c r="CR53" s="39">
        <v>0</v>
      </c>
      <c r="CS53" s="39">
        <v>0</v>
      </c>
      <c r="CT53" s="39">
        <v>0</v>
      </c>
      <c r="CU53" s="39">
        <v>0</v>
      </c>
      <c r="CV53" s="39">
        <v>0</v>
      </c>
      <c r="CW53" s="39">
        <v>0</v>
      </c>
      <c r="CX53" s="39">
        <v>3.9059599999999999</v>
      </c>
      <c r="CY53" s="39">
        <v>69.380200000000002</v>
      </c>
      <c r="CZ53" s="39">
        <v>17.821200000000001</v>
      </c>
      <c r="DA53" s="39">
        <v>0</v>
      </c>
      <c r="DB53" s="39">
        <v>0.72375699999999998</v>
      </c>
      <c r="DC53" s="39">
        <v>7.23611</v>
      </c>
      <c r="DD53" s="39">
        <v>93.947800000000001</v>
      </c>
      <c r="DE53" s="39">
        <v>193.01499999999999</v>
      </c>
      <c r="DF53" s="39">
        <v>0</v>
      </c>
      <c r="DH53" s="39">
        <v>0</v>
      </c>
      <c r="DI53" s="39">
        <v>0</v>
      </c>
      <c r="DK53" s="39">
        <v>0</v>
      </c>
      <c r="DL53" s="39" t="s">
        <v>201</v>
      </c>
      <c r="DM53" s="39" t="s">
        <v>202</v>
      </c>
      <c r="DN53" s="39" t="s">
        <v>168</v>
      </c>
      <c r="DO53" s="39" t="s">
        <v>203</v>
      </c>
      <c r="DP53" s="39">
        <v>8.5</v>
      </c>
      <c r="DQ53" s="39" t="s">
        <v>169</v>
      </c>
      <c r="DR53" s="39" t="s">
        <v>204</v>
      </c>
      <c r="DS53" s="39" t="s">
        <v>222</v>
      </c>
    </row>
    <row r="54" spans="1:123" x14ac:dyDescent="0.25">
      <c r="A54" s="22"/>
      <c r="B54" s="39" t="s">
        <v>271</v>
      </c>
      <c r="C54" s="39" t="s">
        <v>148</v>
      </c>
      <c r="D54" s="39">
        <v>512815</v>
      </c>
      <c r="E54" s="39" t="s">
        <v>178</v>
      </c>
      <c r="F54" s="39" t="s">
        <v>162</v>
      </c>
      <c r="G54" s="40">
        <v>8.5416666666666655E-2</v>
      </c>
      <c r="H54" s="39" t="s">
        <v>174</v>
      </c>
      <c r="I54" s="39">
        <v>-2</v>
      </c>
      <c r="J54" s="39" t="s">
        <v>164</v>
      </c>
      <c r="K54" s="39" t="s">
        <v>164</v>
      </c>
      <c r="L54" s="39" t="s">
        <v>208</v>
      </c>
      <c r="M54" s="39">
        <v>0</v>
      </c>
      <c r="N54" s="39">
        <v>105945</v>
      </c>
      <c r="O54" s="39">
        <v>40682.800000000003</v>
      </c>
      <c r="P54" s="39">
        <v>0</v>
      </c>
      <c r="Q54" s="39">
        <v>0</v>
      </c>
      <c r="R54" s="39">
        <v>0</v>
      </c>
      <c r="S54" s="39">
        <v>93480.9</v>
      </c>
      <c r="T54" s="39">
        <v>240109</v>
      </c>
      <c r="U54" s="39">
        <v>77659.399999999994</v>
      </c>
      <c r="V54" s="39">
        <v>0</v>
      </c>
      <c r="W54" s="39">
        <v>424.5</v>
      </c>
      <c r="X54" s="39">
        <v>318192</v>
      </c>
      <c r="Y54" s="39">
        <v>109.767</v>
      </c>
      <c r="Z54" s="39">
        <v>0</v>
      </c>
      <c r="AA54" s="39">
        <v>0</v>
      </c>
      <c r="AB54" s="39">
        <v>0</v>
      </c>
      <c r="AC54" s="39">
        <v>0</v>
      </c>
      <c r="AD54" s="39">
        <v>989.12099999999998</v>
      </c>
      <c r="AE54" s="39">
        <v>0</v>
      </c>
      <c r="AF54" s="39">
        <v>1098.8900000000001</v>
      </c>
      <c r="AG54" s="39">
        <v>0</v>
      </c>
      <c r="AH54" s="39">
        <v>0</v>
      </c>
      <c r="AI54" s="39">
        <v>0</v>
      </c>
      <c r="AJ54" s="39">
        <v>1098.8900000000001</v>
      </c>
      <c r="AK54" s="39">
        <v>0</v>
      </c>
      <c r="AL54" s="39">
        <v>0</v>
      </c>
      <c r="AM54" s="39">
        <v>0</v>
      </c>
      <c r="AN54" s="39">
        <v>0</v>
      </c>
      <c r="AO54" s="39">
        <v>0</v>
      </c>
      <c r="AP54" s="39">
        <v>0</v>
      </c>
      <c r="AQ54" s="39">
        <v>0</v>
      </c>
      <c r="AR54" s="39">
        <v>0</v>
      </c>
      <c r="AS54" s="39">
        <v>0</v>
      </c>
      <c r="AT54" s="39">
        <v>0</v>
      </c>
      <c r="AU54" s="39">
        <v>0</v>
      </c>
      <c r="AV54" s="39">
        <v>0</v>
      </c>
      <c r="AW54" s="39">
        <v>0.76879799999999998</v>
      </c>
      <c r="AX54" s="39">
        <v>141.41</v>
      </c>
      <c r="AY54" s="39">
        <v>43.9953</v>
      </c>
      <c r="AZ54" s="39">
        <v>0</v>
      </c>
      <c r="BA54" s="39">
        <v>0</v>
      </c>
      <c r="BB54" s="39">
        <v>5.8414299999999999</v>
      </c>
      <c r="BC54" s="39">
        <v>93.091999999999999</v>
      </c>
      <c r="BD54" s="39">
        <v>285.108</v>
      </c>
      <c r="BE54" s="39">
        <v>0</v>
      </c>
      <c r="BG54" s="39">
        <v>0</v>
      </c>
      <c r="BH54" s="39">
        <v>0</v>
      </c>
      <c r="BJ54" s="39">
        <v>0</v>
      </c>
      <c r="BK54" s="39" t="s">
        <v>164</v>
      </c>
      <c r="BL54" s="39" t="s">
        <v>164</v>
      </c>
      <c r="BM54" s="39" t="s">
        <v>192</v>
      </c>
      <c r="BN54" s="39">
        <v>1.68852</v>
      </c>
      <c r="BO54" s="39">
        <v>119704</v>
      </c>
      <c r="BP54" s="39">
        <v>23222</v>
      </c>
      <c r="BQ54" s="39">
        <v>0</v>
      </c>
      <c r="BR54" s="39">
        <v>552.73199999999997</v>
      </c>
      <c r="BS54" s="39">
        <v>0</v>
      </c>
      <c r="BT54" s="39">
        <v>93480.9</v>
      </c>
      <c r="BU54" s="39">
        <v>236961</v>
      </c>
      <c r="BV54" s="39">
        <v>77659.399999999994</v>
      </c>
      <c r="BW54" s="39">
        <v>0</v>
      </c>
      <c r="BX54" s="39">
        <v>424.5</v>
      </c>
      <c r="BY54" s="39">
        <v>315045</v>
      </c>
      <c r="BZ54" s="39">
        <v>292.34899999999999</v>
      </c>
      <c r="CA54" s="39">
        <v>0</v>
      </c>
      <c r="CB54" s="39">
        <v>0</v>
      </c>
      <c r="CC54" s="39">
        <v>0</v>
      </c>
      <c r="CD54" s="39">
        <v>0</v>
      </c>
      <c r="CE54" s="39">
        <v>1072.07</v>
      </c>
      <c r="CF54" s="39">
        <v>0</v>
      </c>
      <c r="CG54" s="39">
        <v>1364.42</v>
      </c>
      <c r="CH54" s="39">
        <v>0</v>
      </c>
      <c r="CI54" s="39">
        <v>0</v>
      </c>
      <c r="CJ54" s="39">
        <v>0</v>
      </c>
      <c r="CK54" s="39">
        <v>1364.42</v>
      </c>
      <c r="CL54" s="39">
        <v>0</v>
      </c>
      <c r="CM54" s="39">
        <v>0</v>
      </c>
      <c r="CN54" s="39">
        <v>0</v>
      </c>
      <c r="CO54" s="39">
        <v>0</v>
      </c>
      <c r="CP54" s="39">
        <v>0</v>
      </c>
      <c r="CQ54" s="39">
        <v>0</v>
      </c>
      <c r="CR54" s="39">
        <v>0</v>
      </c>
      <c r="CS54" s="39">
        <v>0</v>
      </c>
      <c r="CT54" s="39">
        <v>0</v>
      </c>
      <c r="CU54" s="39">
        <v>0</v>
      </c>
      <c r="CV54" s="39">
        <v>0</v>
      </c>
      <c r="CW54" s="39">
        <v>0</v>
      </c>
      <c r="CX54" s="39">
        <v>2.0669599999999999</v>
      </c>
      <c r="CY54" s="39">
        <v>156.18600000000001</v>
      </c>
      <c r="CZ54" s="39">
        <v>25.039000000000001</v>
      </c>
      <c r="DA54" s="39">
        <v>0</v>
      </c>
      <c r="DB54" s="39">
        <v>0.38957399999999998</v>
      </c>
      <c r="DC54" s="39">
        <v>6.3316299999999996</v>
      </c>
      <c r="DD54" s="39">
        <v>93.091999999999999</v>
      </c>
      <c r="DE54" s="39">
        <v>283.10500000000002</v>
      </c>
      <c r="DF54" s="39">
        <v>0</v>
      </c>
      <c r="DH54" s="39">
        <v>0</v>
      </c>
      <c r="DI54" s="39">
        <v>0</v>
      </c>
      <c r="DK54" s="39">
        <v>0</v>
      </c>
      <c r="DL54" s="39" t="s">
        <v>201</v>
      </c>
      <c r="DM54" s="39" t="s">
        <v>202</v>
      </c>
      <c r="DN54" s="39" t="s">
        <v>168</v>
      </c>
      <c r="DO54" s="39" t="s">
        <v>203</v>
      </c>
      <c r="DP54" s="39">
        <v>8.5</v>
      </c>
      <c r="DQ54" s="39" t="s">
        <v>169</v>
      </c>
      <c r="DR54" s="39" t="s">
        <v>204</v>
      </c>
      <c r="DS54" s="39" t="s">
        <v>222</v>
      </c>
    </row>
    <row r="55" spans="1:123" x14ac:dyDescent="0.25">
      <c r="A55" s="22"/>
      <c r="B55" s="39" t="s">
        <v>272</v>
      </c>
      <c r="C55" s="39" t="s">
        <v>150</v>
      </c>
      <c r="D55" s="39">
        <v>513006</v>
      </c>
      <c r="E55" s="39" t="s">
        <v>170</v>
      </c>
      <c r="F55" s="39" t="s">
        <v>162</v>
      </c>
      <c r="G55" s="40">
        <v>7.013888888888889E-2</v>
      </c>
      <c r="H55" s="39" t="s">
        <v>163</v>
      </c>
      <c r="I55" s="39">
        <v>14.01</v>
      </c>
      <c r="J55" s="39" t="s">
        <v>164</v>
      </c>
      <c r="K55" s="39" t="s">
        <v>164</v>
      </c>
      <c r="L55" s="39" t="s">
        <v>208</v>
      </c>
      <c r="M55" s="39">
        <v>0</v>
      </c>
      <c r="N55" s="39">
        <v>39820.6</v>
      </c>
      <c r="O55" s="39">
        <v>13989.9</v>
      </c>
      <c r="P55" s="39">
        <v>0</v>
      </c>
      <c r="Q55" s="39">
        <v>0</v>
      </c>
      <c r="R55" s="39">
        <v>0</v>
      </c>
      <c r="S55" s="39">
        <v>93480.9</v>
      </c>
      <c r="T55" s="39">
        <v>147291</v>
      </c>
      <c r="U55" s="39">
        <v>77659.399999999994</v>
      </c>
      <c r="V55" s="39">
        <v>0</v>
      </c>
      <c r="W55" s="39">
        <v>424.5</v>
      </c>
      <c r="X55" s="39">
        <v>225375</v>
      </c>
      <c r="Y55" s="39">
        <v>239.52699999999999</v>
      </c>
      <c r="Z55" s="39">
        <v>0</v>
      </c>
      <c r="AA55" s="39">
        <v>0</v>
      </c>
      <c r="AB55" s="39">
        <v>0</v>
      </c>
      <c r="AC55" s="39">
        <v>0</v>
      </c>
      <c r="AD55" s="39">
        <v>1137.58</v>
      </c>
      <c r="AE55" s="39">
        <v>0</v>
      </c>
      <c r="AF55" s="39">
        <v>1377.11</v>
      </c>
      <c r="AG55" s="39">
        <v>0</v>
      </c>
      <c r="AH55" s="39">
        <v>0</v>
      </c>
      <c r="AI55" s="39">
        <v>0</v>
      </c>
      <c r="AJ55" s="39">
        <v>1377.11</v>
      </c>
      <c r="AK55" s="39">
        <v>0</v>
      </c>
      <c r="AL55" s="39">
        <v>0</v>
      </c>
      <c r="AM55" s="39">
        <v>0</v>
      </c>
      <c r="AN55" s="39">
        <v>0</v>
      </c>
      <c r="AO55" s="39">
        <v>0</v>
      </c>
      <c r="AP55" s="39">
        <v>0</v>
      </c>
      <c r="AQ55" s="39">
        <v>0</v>
      </c>
      <c r="AR55" s="39">
        <v>0</v>
      </c>
      <c r="AS55" s="39">
        <v>0</v>
      </c>
      <c r="AT55" s="39">
        <v>0</v>
      </c>
      <c r="AU55" s="39">
        <v>0</v>
      </c>
      <c r="AV55" s="39">
        <v>0</v>
      </c>
      <c r="AW55" s="39">
        <v>1.6482399999999999</v>
      </c>
      <c r="AX55" s="39">
        <v>63.207599999999999</v>
      </c>
      <c r="AY55" s="39">
        <v>13.6089</v>
      </c>
      <c r="AZ55" s="39">
        <v>0</v>
      </c>
      <c r="BA55" s="39">
        <v>0</v>
      </c>
      <c r="BB55" s="39">
        <v>6.6713199999999997</v>
      </c>
      <c r="BC55" s="39">
        <v>93.947900000000004</v>
      </c>
      <c r="BD55" s="39">
        <v>179.084</v>
      </c>
      <c r="BE55" s="39">
        <v>0</v>
      </c>
      <c r="BG55" s="39">
        <v>0</v>
      </c>
      <c r="BH55" s="39">
        <v>0</v>
      </c>
      <c r="BJ55" s="39">
        <v>0</v>
      </c>
      <c r="BK55" s="39" t="s">
        <v>164</v>
      </c>
      <c r="BL55" s="39" t="s">
        <v>164</v>
      </c>
      <c r="BM55" s="39" t="s">
        <v>210</v>
      </c>
      <c r="BN55" s="39">
        <v>3.2501600000000002</v>
      </c>
      <c r="BO55" s="39">
        <v>46866.9</v>
      </c>
      <c r="BP55" s="39">
        <v>17622.400000000001</v>
      </c>
      <c r="BQ55" s="39">
        <v>0</v>
      </c>
      <c r="BR55" s="39">
        <v>1030.57</v>
      </c>
      <c r="BS55" s="39">
        <v>0</v>
      </c>
      <c r="BT55" s="39">
        <v>93480.9</v>
      </c>
      <c r="BU55" s="39">
        <v>159004</v>
      </c>
      <c r="BV55" s="39">
        <v>77659.399999999994</v>
      </c>
      <c r="BW55" s="39">
        <v>0</v>
      </c>
      <c r="BX55" s="39">
        <v>424.5</v>
      </c>
      <c r="BY55" s="39">
        <v>237088</v>
      </c>
      <c r="BZ55" s="39">
        <v>567.36300000000006</v>
      </c>
      <c r="CA55" s="39">
        <v>0</v>
      </c>
      <c r="CB55" s="39">
        <v>0</v>
      </c>
      <c r="CC55" s="39">
        <v>0</v>
      </c>
      <c r="CD55" s="39">
        <v>0</v>
      </c>
      <c r="CE55" s="39">
        <v>1233.8800000000001</v>
      </c>
      <c r="CF55" s="39">
        <v>0</v>
      </c>
      <c r="CG55" s="39">
        <v>1801.24</v>
      </c>
      <c r="CH55" s="39">
        <v>0</v>
      </c>
      <c r="CI55" s="39">
        <v>0</v>
      </c>
      <c r="CJ55" s="39">
        <v>0</v>
      </c>
      <c r="CK55" s="39">
        <v>1801.24</v>
      </c>
      <c r="CL55" s="39">
        <v>0</v>
      </c>
      <c r="CM55" s="39">
        <v>0</v>
      </c>
      <c r="CN55" s="39">
        <v>0</v>
      </c>
      <c r="CO55" s="39">
        <v>0</v>
      </c>
      <c r="CP55" s="39">
        <v>0</v>
      </c>
      <c r="CQ55" s="39">
        <v>0</v>
      </c>
      <c r="CR55" s="39">
        <v>0</v>
      </c>
      <c r="CS55" s="39">
        <v>0</v>
      </c>
      <c r="CT55" s="39">
        <v>0</v>
      </c>
      <c r="CU55" s="39">
        <v>0</v>
      </c>
      <c r="CV55" s="39">
        <v>0</v>
      </c>
      <c r="CW55" s="39">
        <v>0</v>
      </c>
      <c r="CX55" s="39">
        <v>3.919</v>
      </c>
      <c r="CY55" s="39">
        <v>69.4298</v>
      </c>
      <c r="CZ55" s="39">
        <v>17.8384</v>
      </c>
      <c r="DA55" s="39">
        <v>0</v>
      </c>
      <c r="DB55" s="39">
        <v>0.72419100000000003</v>
      </c>
      <c r="DC55" s="39">
        <v>7.2361000000000004</v>
      </c>
      <c r="DD55" s="39">
        <v>93.947900000000004</v>
      </c>
      <c r="DE55" s="39">
        <v>193.095</v>
      </c>
      <c r="DF55" s="39">
        <v>0</v>
      </c>
      <c r="DH55" s="39">
        <v>0</v>
      </c>
      <c r="DI55" s="39">
        <v>0</v>
      </c>
      <c r="DK55" s="39">
        <v>0</v>
      </c>
      <c r="DL55" s="39" t="s">
        <v>201</v>
      </c>
      <c r="DM55" s="39" t="s">
        <v>202</v>
      </c>
      <c r="DN55" s="39" t="s">
        <v>168</v>
      </c>
      <c r="DO55" s="39" t="s">
        <v>203</v>
      </c>
      <c r="DP55" s="39">
        <v>8.5</v>
      </c>
      <c r="DQ55" s="39" t="s">
        <v>169</v>
      </c>
      <c r="DR55" s="39" t="s">
        <v>204</v>
      </c>
      <c r="DS55" s="39" t="s">
        <v>222</v>
      </c>
    </row>
    <row r="56" spans="1:123" x14ac:dyDescent="0.25">
      <c r="A56" s="22"/>
      <c r="B56" s="39" t="s">
        <v>273</v>
      </c>
      <c r="C56" s="39" t="s">
        <v>134</v>
      </c>
      <c r="D56" s="39">
        <v>1000006</v>
      </c>
      <c r="E56" s="39" t="s">
        <v>170</v>
      </c>
      <c r="F56" s="39" t="s">
        <v>162</v>
      </c>
      <c r="G56" s="40">
        <v>7.3611111111111113E-2</v>
      </c>
      <c r="H56" s="39" t="s">
        <v>174</v>
      </c>
      <c r="I56" s="39">
        <v>-32.72</v>
      </c>
      <c r="J56" s="39" t="s">
        <v>164</v>
      </c>
      <c r="K56" s="39" t="s">
        <v>164</v>
      </c>
      <c r="L56" s="39" t="s">
        <v>215</v>
      </c>
      <c r="M56" s="39">
        <v>0</v>
      </c>
      <c r="N56" s="39">
        <v>31178.400000000001</v>
      </c>
      <c r="O56" s="39">
        <v>64644.1</v>
      </c>
      <c r="P56" s="39">
        <v>0</v>
      </c>
      <c r="Q56" s="39">
        <v>0</v>
      </c>
      <c r="R56" s="39">
        <v>0</v>
      </c>
      <c r="S56" s="39">
        <v>93403.8</v>
      </c>
      <c r="T56" s="39">
        <v>189226</v>
      </c>
      <c r="U56" s="39">
        <v>81817.899999999994</v>
      </c>
      <c r="V56" s="39">
        <v>0</v>
      </c>
      <c r="W56" s="39">
        <v>0</v>
      </c>
      <c r="X56" s="39">
        <v>271044</v>
      </c>
      <c r="Y56" s="39">
        <v>104.786</v>
      </c>
      <c r="Z56" s="39">
        <v>0</v>
      </c>
      <c r="AA56" s="39">
        <v>0</v>
      </c>
      <c r="AB56" s="39">
        <v>0</v>
      </c>
      <c r="AC56" s="39">
        <v>0</v>
      </c>
      <c r="AD56" s="39">
        <v>1292.6400000000001</v>
      </c>
      <c r="AE56" s="39">
        <v>0</v>
      </c>
      <c r="AF56" s="39">
        <v>1397.43</v>
      </c>
      <c r="AG56" s="39">
        <v>0</v>
      </c>
      <c r="AH56" s="39">
        <v>0</v>
      </c>
      <c r="AI56" s="39">
        <v>0</v>
      </c>
      <c r="AJ56" s="39">
        <v>1397.43</v>
      </c>
      <c r="AK56" s="39">
        <v>0</v>
      </c>
      <c r="AL56" s="39">
        <v>0</v>
      </c>
      <c r="AM56" s="39">
        <v>0</v>
      </c>
      <c r="AN56" s="39">
        <v>0</v>
      </c>
      <c r="AO56" s="39">
        <v>0</v>
      </c>
      <c r="AP56" s="39">
        <v>0</v>
      </c>
      <c r="AQ56" s="39">
        <v>0</v>
      </c>
      <c r="AR56" s="39">
        <v>0</v>
      </c>
      <c r="AS56" s="39">
        <v>0</v>
      </c>
      <c r="AT56" s="39">
        <v>0</v>
      </c>
      <c r="AU56" s="39">
        <v>0</v>
      </c>
      <c r="AV56" s="39">
        <v>0</v>
      </c>
      <c r="AW56" s="39">
        <v>0.77242999999999995</v>
      </c>
      <c r="AX56" s="39">
        <v>59.343000000000004</v>
      </c>
      <c r="AY56" s="39">
        <v>67.005899999999997</v>
      </c>
      <c r="AZ56" s="39">
        <v>0</v>
      </c>
      <c r="BA56" s="39">
        <v>0</v>
      </c>
      <c r="BB56" s="39">
        <v>8.2759</v>
      </c>
      <c r="BC56" s="39">
        <v>102.47799999999999</v>
      </c>
      <c r="BD56" s="39">
        <v>237.875</v>
      </c>
      <c r="BE56" s="39">
        <v>0</v>
      </c>
      <c r="BG56" s="39">
        <v>0</v>
      </c>
      <c r="BH56" s="39">
        <v>0</v>
      </c>
      <c r="BJ56" s="39">
        <v>0</v>
      </c>
      <c r="BK56" s="39" t="s">
        <v>164</v>
      </c>
      <c r="BL56" s="39" t="s">
        <v>164</v>
      </c>
      <c r="BM56" s="39" t="s">
        <v>216</v>
      </c>
      <c r="BN56" s="39">
        <v>2.6558299999999999</v>
      </c>
      <c r="BO56" s="39">
        <v>41669.699999999997</v>
      </c>
      <c r="BP56" s="39">
        <v>18439</v>
      </c>
      <c r="BQ56" s="39">
        <v>0</v>
      </c>
      <c r="BR56" s="39">
        <v>432.55700000000002</v>
      </c>
      <c r="BS56" s="39">
        <v>0</v>
      </c>
      <c r="BT56" s="39">
        <v>93403.8</v>
      </c>
      <c r="BU56" s="39">
        <v>153948</v>
      </c>
      <c r="BV56" s="39">
        <v>81817.899999999994</v>
      </c>
      <c r="BW56" s="39">
        <v>0</v>
      </c>
      <c r="BX56" s="39">
        <v>0</v>
      </c>
      <c r="BY56" s="39">
        <v>235766</v>
      </c>
      <c r="BZ56" s="39">
        <v>465.459</v>
      </c>
      <c r="CA56" s="39">
        <v>0</v>
      </c>
      <c r="CB56" s="39">
        <v>0</v>
      </c>
      <c r="CC56" s="39">
        <v>0</v>
      </c>
      <c r="CD56" s="39">
        <v>0</v>
      </c>
      <c r="CE56" s="39">
        <v>1324.01</v>
      </c>
      <c r="CF56" s="39">
        <v>0</v>
      </c>
      <c r="CG56" s="39">
        <v>1789.47</v>
      </c>
      <c r="CH56" s="39">
        <v>0</v>
      </c>
      <c r="CI56" s="39">
        <v>0</v>
      </c>
      <c r="CJ56" s="39">
        <v>0</v>
      </c>
      <c r="CK56" s="39">
        <v>1789.47</v>
      </c>
      <c r="CL56" s="39">
        <v>0</v>
      </c>
      <c r="CM56" s="39">
        <v>0</v>
      </c>
      <c r="CN56" s="39">
        <v>0</v>
      </c>
      <c r="CO56" s="39">
        <v>0</v>
      </c>
      <c r="CP56" s="39">
        <v>0</v>
      </c>
      <c r="CQ56" s="39">
        <v>0</v>
      </c>
      <c r="CR56" s="39">
        <v>0</v>
      </c>
      <c r="CS56" s="39">
        <v>0</v>
      </c>
      <c r="CT56" s="39">
        <v>0</v>
      </c>
      <c r="CU56" s="39">
        <v>0</v>
      </c>
      <c r="CV56" s="39">
        <v>0</v>
      </c>
      <c r="CW56" s="39">
        <v>0</v>
      </c>
      <c r="CX56" s="39">
        <v>3.4807000000000001</v>
      </c>
      <c r="CY56" s="39">
        <v>67.633300000000006</v>
      </c>
      <c r="CZ56" s="39">
        <v>22.7562</v>
      </c>
      <c r="DA56" s="39">
        <v>0</v>
      </c>
      <c r="DB56" s="39">
        <v>0.33184799999999998</v>
      </c>
      <c r="DC56" s="39">
        <v>8.4767399999999995</v>
      </c>
      <c r="DD56" s="39">
        <v>102.47799999999999</v>
      </c>
      <c r="DE56" s="39">
        <v>205.15700000000001</v>
      </c>
      <c r="DF56" s="39">
        <v>0</v>
      </c>
      <c r="DH56" s="39">
        <v>0</v>
      </c>
      <c r="DI56" s="39">
        <v>0</v>
      </c>
      <c r="DK56" s="39">
        <v>0</v>
      </c>
      <c r="DL56" s="39" t="s">
        <v>201</v>
      </c>
      <c r="DM56" s="39" t="s">
        <v>202</v>
      </c>
      <c r="DN56" s="39" t="s">
        <v>168</v>
      </c>
      <c r="DO56" s="39" t="s">
        <v>203</v>
      </c>
      <c r="DP56" s="39">
        <v>8.5</v>
      </c>
      <c r="DQ56" s="39" t="s">
        <v>169</v>
      </c>
      <c r="DR56" s="39" t="s">
        <v>204</v>
      </c>
      <c r="DS56" s="39" t="s">
        <v>222</v>
      </c>
    </row>
    <row r="57" spans="1:123" x14ac:dyDescent="0.25">
      <c r="A57" s="22"/>
      <c r="B57" s="39" t="s">
        <v>274</v>
      </c>
      <c r="C57" s="39" t="s">
        <v>143</v>
      </c>
      <c r="D57" s="39">
        <v>1000006</v>
      </c>
      <c r="E57" s="39" t="s">
        <v>170</v>
      </c>
      <c r="F57" s="39" t="s">
        <v>162</v>
      </c>
      <c r="G57" s="40">
        <v>7.1527777777777787E-2</v>
      </c>
      <c r="H57" s="39" t="s">
        <v>174</v>
      </c>
      <c r="I57" s="39">
        <v>-5.15</v>
      </c>
      <c r="J57" s="39" t="s">
        <v>164</v>
      </c>
      <c r="K57" s="39" t="s">
        <v>164</v>
      </c>
      <c r="L57" s="39" t="s">
        <v>217</v>
      </c>
      <c r="M57" s="39">
        <v>2799.07</v>
      </c>
      <c r="N57" s="39">
        <v>30589.9</v>
      </c>
      <c r="O57" s="39">
        <v>37046.9</v>
      </c>
      <c r="P57" s="39">
        <v>0</v>
      </c>
      <c r="Q57" s="39">
        <v>0</v>
      </c>
      <c r="R57" s="39">
        <v>0</v>
      </c>
      <c r="S57" s="39">
        <v>93403.8</v>
      </c>
      <c r="T57" s="39">
        <v>163840</v>
      </c>
      <c r="U57" s="39">
        <v>81817.899999999994</v>
      </c>
      <c r="V57" s="39">
        <v>0</v>
      </c>
      <c r="W57" s="39">
        <v>0</v>
      </c>
      <c r="X57" s="39">
        <v>245658</v>
      </c>
      <c r="Y57" s="39">
        <v>0</v>
      </c>
      <c r="Z57" s="39">
        <v>0</v>
      </c>
      <c r="AA57" s="39">
        <v>0</v>
      </c>
      <c r="AB57" s="39">
        <v>0</v>
      </c>
      <c r="AC57" s="39">
        <v>0</v>
      </c>
      <c r="AD57" s="39">
        <v>1292.6400000000001</v>
      </c>
      <c r="AE57" s="39">
        <v>0</v>
      </c>
      <c r="AF57" s="39">
        <v>1292.6400000000001</v>
      </c>
      <c r="AG57" s="39">
        <v>0</v>
      </c>
      <c r="AH57" s="39">
        <v>0</v>
      </c>
      <c r="AI57" s="39">
        <v>0</v>
      </c>
      <c r="AJ57" s="39">
        <v>1292.6400000000001</v>
      </c>
      <c r="AK57" s="39">
        <v>0</v>
      </c>
      <c r="AL57" s="39">
        <v>0</v>
      </c>
      <c r="AM57" s="39">
        <v>0</v>
      </c>
      <c r="AN57" s="39">
        <v>0</v>
      </c>
      <c r="AO57" s="39">
        <v>0</v>
      </c>
      <c r="AP57" s="39">
        <v>0</v>
      </c>
      <c r="AQ57" s="39">
        <v>0</v>
      </c>
      <c r="AR57" s="39">
        <v>0</v>
      </c>
      <c r="AS57" s="39">
        <v>0</v>
      </c>
      <c r="AT57" s="39">
        <v>0</v>
      </c>
      <c r="AU57" s="39">
        <v>0</v>
      </c>
      <c r="AV57" s="39">
        <v>0</v>
      </c>
      <c r="AW57" s="39">
        <v>2.1294200000000001</v>
      </c>
      <c r="AX57" s="39">
        <v>58.997199999999999</v>
      </c>
      <c r="AY57" s="39">
        <v>38.424999999999997</v>
      </c>
      <c r="AZ57" s="39">
        <v>0</v>
      </c>
      <c r="BA57" s="39">
        <v>0</v>
      </c>
      <c r="BB57" s="39">
        <v>8.2758900000000004</v>
      </c>
      <c r="BC57" s="39">
        <v>102.47799999999999</v>
      </c>
      <c r="BD57" s="39">
        <v>210.30500000000001</v>
      </c>
      <c r="BE57" s="39">
        <v>0</v>
      </c>
      <c r="BG57" s="39">
        <v>0</v>
      </c>
      <c r="BH57" s="39">
        <v>0</v>
      </c>
      <c r="BJ57" s="39">
        <v>0</v>
      </c>
      <c r="BK57" s="39" t="s">
        <v>164</v>
      </c>
      <c r="BL57" s="39" t="s">
        <v>164</v>
      </c>
      <c r="BM57" s="39" t="s">
        <v>216</v>
      </c>
      <c r="BN57" s="39">
        <v>2.6558299999999999</v>
      </c>
      <c r="BO57" s="39">
        <v>41669.699999999997</v>
      </c>
      <c r="BP57" s="39">
        <v>18439</v>
      </c>
      <c r="BQ57" s="39">
        <v>0</v>
      </c>
      <c r="BR57" s="39">
        <v>432.55700000000002</v>
      </c>
      <c r="BS57" s="39">
        <v>0</v>
      </c>
      <c r="BT57" s="39">
        <v>93403.8</v>
      </c>
      <c r="BU57" s="39">
        <v>153948</v>
      </c>
      <c r="BV57" s="39">
        <v>81817.899999999994</v>
      </c>
      <c r="BW57" s="39">
        <v>0</v>
      </c>
      <c r="BX57" s="39">
        <v>0</v>
      </c>
      <c r="BY57" s="39">
        <v>235766</v>
      </c>
      <c r="BZ57" s="39">
        <v>465.459</v>
      </c>
      <c r="CA57" s="39">
        <v>0</v>
      </c>
      <c r="CB57" s="39">
        <v>0</v>
      </c>
      <c r="CC57" s="39">
        <v>0</v>
      </c>
      <c r="CD57" s="39">
        <v>0</v>
      </c>
      <c r="CE57" s="39">
        <v>1324.01</v>
      </c>
      <c r="CF57" s="39">
        <v>0</v>
      </c>
      <c r="CG57" s="39">
        <v>1789.47</v>
      </c>
      <c r="CH57" s="39">
        <v>0</v>
      </c>
      <c r="CI57" s="39">
        <v>0</v>
      </c>
      <c r="CJ57" s="39">
        <v>0</v>
      </c>
      <c r="CK57" s="39">
        <v>1789.47</v>
      </c>
      <c r="CL57" s="39">
        <v>0</v>
      </c>
      <c r="CM57" s="39">
        <v>0</v>
      </c>
      <c r="CN57" s="39">
        <v>0</v>
      </c>
      <c r="CO57" s="39">
        <v>0</v>
      </c>
      <c r="CP57" s="39">
        <v>0</v>
      </c>
      <c r="CQ57" s="39">
        <v>0</v>
      </c>
      <c r="CR57" s="39">
        <v>0</v>
      </c>
      <c r="CS57" s="39">
        <v>0</v>
      </c>
      <c r="CT57" s="39">
        <v>0</v>
      </c>
      <c r="CU57" s="39">
        <v>0</v>
      </c>
      <c r="CV57" s="39">
        <v>0</v>
      </c>
      <c r="CW57" s="39">
        <v>0</v>
      </c>
      <c r="CX57" s="39">
        <v>3.4807000000000001</v>
      </c>
      <c r="CY57" s="39">
        <v>67.633300000000006</v>
      </c>
      <c r="CZ57" s="39">
        <v>22.7562</v>
      </c>
      <c r="DA57" s="39">
        <v>0</v>
      </c>
      <c r="DB57" s="39">
        <v>0.33184799999999998</v>
      </c>
      <c r="DC57" s="39">
        <v>8.4767399999999995</v>
      </c>
      <c r="DD57" s="39">
        <v>102.47799999999999</v>
      </c>
      <c r="DE57" s="39">
        <v>205.15700000000001</v>
      </c>
      <c r="DF57" s="39">
        <v>0</v>
      </c>
      <c r="DH57" s="39">
        <v>0</v>
      </c>
      <c r="DI57" s="39">
        <v>0</v>
      </c>
      <c r="DK57" s="39">
        <v>0</v>
      </c>
      <c r="DL57" s="39" t="s">
        <v>201</v>
      </c>
      <c r="DM57" s="39" t="s">
        <v>202</v>
      </c>
      <c r="DN57" s="39" t="s">
        <v>168</v>
      </c>
      <c r="DO57" s="39" t="s">
        <v>203</v>
      </c>
      <c r="DP57" s="39">
        <v>8.5</v>
      </c>
      <c r="DQ57" s="39" t="s">
        <v>169</v>
      </c>
      <c r="DR57" s="39" t="s">
        <v>204</v>
      </c>
      <c r="DS57" s="39" t="s">
        <v>222</v>
      </c>
    </row>
    <row r="58" spans="1:123" x14ac:dyDescent="0.25">
      <c r="A58" s="22"/>
      <c r="B58" s="39" t="s">
        <v>275</v>
      </c>
      <c r="C58" s="39" t="s">
        <v>129</v>
      </c>
      <c r="D58" s="39">
        <v>1000015</v>
      </c>
      <c r="E58" s="39" t="s">
        <v>178</v>
      </c>
      <c r="F58" s="39" t="s">
        <v>162</v>
      </c>
      <c r="G58" s="40">
        <v>7.013888888888889E-2</v>
      </c>
      <c r="H58" s="39" t="s">
        <v>174</v>
      </c>
      <c r="I58" s="39">
        <v>-1.19</v>
      </c>
      <c r="J58" s="39" t="s">
        <v>164</v>
      </c>
      <c r="K58" s="39" t="s">
        <v>164</v>
      </c>
      <c r="L58" s="39" t="s">
        <v>215</v>
      </c>
      <c r="M58" s="39">
        <v>0</v>
      </c>
      <c r="N58" s="39">
        <v>107406</v>
      </c>
      <c r="O58" s="39">
        <v>84037.3</v>
      </c>
      <c r="P58" s="39">
        <v>0</v>
      </c>
      <c r="Q58" s="39">
        <v>0</v>
      </c>
      <c r="R58" s="39">
        <v>0</v>
      </c>
      <c r="S58" s="39">
        <v>93403.8</v>
      </c>
      <c r="T58" s="39">
        <v>284847</v>
      </c>
      <c r="U58" s="39">
        <v>81817.899999999994</v>
      </c>
      <c r="V58" s="39">
        <v>0</v>
      </c>
      <c r="W58" s="39">
        <v>0</v>
      </c>
      <c r="X58" s="39">
        <v>366665</v>
      </c>
      <c r="Y58" s="39">
        <v>56.7971</v>
      </c>
      <c r="Z58" s="39">
        <v>0</v>
      </c>
      <c r="AA58" s="39">
        <v>0</v>
      </c>
      <c r="AB58" s="39">
        <v>0</v>
      </c>
      <c r="AC58" s="39">
        <v>0</v>
      </c>
      <c r="AD58" s="39">
        <v>1122.6400000000001</v>
      </c>
      <c r="AE58" s="39">
        <v>0</v>
      </c>
      <c r="AF58" s="39">
        <v>1179.44</v>
      </c>
      <c r="AG58" s="39">
        <v>0</v>
      </c>
      <c r="AH58" s="39">
        <v>0</v>
      </c>
      <c r="AI58" s="39">
        <v>0</v>
      </c>
      <c r="AJ58" s="39">
        <v>1179.44</v>
      </c>
      <c r="AK58" s="39">
        <v>0</v>
      </c>
      <c r="AL58" s="39">
        <v>0</v>
      </c>
      <c r="AM58" s="39">
        <v>0</v>
      </c>
      <c r="AN58" s="39">
        <v>0</v>
      </c>
      <c r="AO58" s="39">
        <v>0</v>
      </c>
      <c r="AP58" s="39">
        <v>0</v>
      </c>
      <c r="AQ58" s="39">
        <v>0</v>
      </c>
      <c r="AR58" s="39">
        <v>0</v>
      </c>
      <c r="AS58" s="39">
        <v>0</v>
      </c>
      <c r="AT58" s="39">
        <v>0</v>
      </c>
      <c r="AU58" s="39">
        <v>0</v>
      </c>
      <c r="AV58" s="39">
        <v>0</v>
      </c>
      <c r="AW58" s="39">
        <v>0.418964</v>
      </c>
      <c r="AX58" s="39">
        <v>157.29900000000001</v>
      </c>
      <c r="AY58" s="39">
        <v>86.652500000000003</v>
      </c>
      <c r="AZ58" s="39">
        <v>0</v>
      </c>
      <c r="BA58" s="39">
        <v>0</v>
      </c>
      <c r="BB58" s="39">
        <v>7.2384899999999996</v>
      </c>
      <c r="BC58" s="39">
        <v>101.544</v>
      </c>
      <c r="BD58" s="39">
        <v>353.15300000000002</v>
      </c>
      <c r="BE58" s="39">
        <v>0</v>
      </c>
      <c r="BG58" s="39">
        <v>0</v>
      </c>
      <c r="BH58" s="39">
        <v>0</v>
      </c>
      <c r="BJ58" s="39">
        <v>0</v>
      </c>
      <c r="BK58" s="39" t="s">
        <v>164</v>
      </c>
      <c r="BL58" s="39" t="s">
        <v>164</v>
      </c>
      <c r="BM58" s="39" t="s">
        <v>186</v>
      </c>
      <c r="BN58" s="39">
        <v>4.2556200000000004</v>
      </c>
      <c r="BO58" s="39">
        <v>131638</v>
      </c>
      <c r="BP58" s="39">
        <v>48649.2</v>
      </c>
      <c r="BQ58" s="39">
        <v>0</v>
      </c>
      <c r="BR58" s="39">
        <v>516.75199999999995</v>
      </c>
      <c r="BS58" s="39">
        <v>0</v>
      </c>
      <c r="BT58" s="39">
        <v>93403.8</v>
      </c>
      <c r="BU58" s="39">
        <v>274212</v>
      </c>
      <c r="BV58" s="39">
        <v>81817.899999999994</v>
      </c>
      <c r="BW58" s="39">
        <v>0</v>
      </c>
      <c r="BX58" s="39">
        <v>0</v>
      </c>
      <c r="BY58" s="39">
        <v>356030</v>
      </c>
      <c r="BZ58" s="39">
        <v>739.85299999999995</v>
      </c>
      <c r="CA58" s="39">
        <v>0</v>
      </c>
      <c r="CB58" s="39">
        <v>0</v>
      </c>
      <c r="CC58" s="39">
        <v>0</v>
      </c>
      <c r="CD58" s="39">
        <v>0</v>
      </c>
      <c r="CE58" s="39">
        <v>1149.6600000000001</v>
      </c>
      <c r="CF58" s="39">
        <v>0</v>
      </c>
      <c r="CG58" s="39">
        <v>1889.52</v>
      </c>
      <c r="CH58" s="39">
        <v>0</v>
      </c>
      <c r="CI58" s="39">
        <v>0</v>
      </c>
      <c r="CJ58" s="39">
        <v>0</v>
      </c>
      <c r="CK58" s="39">
        <v>1889.52</v>
      </c>
      <c r="CL58" s="39">
        <v>0</v>
      </c>
      <c r="CM58" s="39">
        <v>0</v>
      </c>
      <c r="CN58" s="39">
        <v>0</v>
      </c>
      <c r="CO58" s="39">
        <v>0</v>
      </c>
      <c r="CP58" s="39">
        <v>0</v>
      </c>
      <c r="CQ58" s="39">
        <v>0</v>
      </c>
      <c r="CR58" s="39">
        <v>0</v>
      </c>
      <c r="CS58" s="39">
        <v>0</v>
      </c>
      <c r="CT58" s="39">
        <v>0</v>
      </c>
      <c r="CU58" s="39">
        <v>0</v>
      </c>
      <c r="CV58" s="39">
        <v>0</v>
      </c>
      <c r="CW58" s="39">
        <v>0</v>
      </c>
      <c r="CX58" s="39">
        <v>4.68607</v>
      </c>
      <c r="CY58" s="39">
        <v>180.857</v>
      </c>
      <c r="CZ58" s="39">
        <v>57.048900000000003</v>
      </c>
      <c r="DA58" s="39">
        <v>0</v>
      </c>
      <c r="DB58" s="39">
        <v>0.41053699999999999</v>
      </c>
      <c r="DC58" s="39">
        <v>7.4127900000000002</v>
      </c>
      <c r="DD58" s="39">
        <v>101.544</v>
      </c>
      <c r="DE58" s="39">
        <v>351.959</v>
      </c>
      <c r="DF58" s="39">
        <v>0</v>
      </c>
      <c r="DH58" s="39">
        <v>0</v>
      </c>
      <c r="DI58" s="39">
        <v>0</v>
      </c>
      <c r="DK58" s="39">
        <v>0</v>
      </c>
      <c r="DL58" s="39" t="s">
        <v>201</v>
      </c>
      <c r="DM58" s="39" t="s">
        <v>202</v>
      </c>
      <c r="DN58" s="39" t="s">
        <v>168</v>
      </c>
      <c r="DO58" s="39" t="s">
        <v>203</v>
      </c>
      <c r="DP58" s="39">
        <v>8.5</v>
      </c>
      <c r="DQ58" s="39" t="s">
        <v>169</v>
      </c>
      <c r="DR58" s="39" t="s">
        <v>204</v>
      </c>
      <c r="DS58" s="39" t="s">
        <v>222</v>
      </c>
    </row>
    <row r="59" spans="1:123" x14ac:dyDescent="0.25">
      <c r="A59" s="22"/>
      <c r="B59" s="39" t="s">
        <v>276</v>
      </c>
      <c r="C59" s="39" t="s">
        <v>139</v>
      </c>
      <c r="D59" s="39">
        <v>1000015</v>
      </c>
      <c r="E59" s="39" t="s">
        <v>178</v>
      </c>
      <c r="F59" s="39" t="s">
        <v>162</v>
      </c>
      <c r="G59" s="40">
        <v>6.805555555555555E-2</v>
      </c>
      <c r="H59" s="39" t="s">
        <v>163</v>
      </c>
      <c r="I59" s="39">
        <v>40.65</v>
      </c>
      <c r="J59" s="39" t="s">
        <v>164</v>
      </c>
      <c r="K59" s="39" t="s">
        <v>164</v>
      </c>
      <c r="L59" s="39" t="s">
        <v>217</v>
      </c>
      <c r="M59" s="39">
        <v>1635.84</v>
      </c>
      <c r="N59" s="39">
        <v>102214</v>
      </c>
      <c r="O59" s="39">
        <v>48000.3</v>
      </c>
      <c r="P59" s="39">
        <v>0</v>
      </c>
      <c r="Q59" s="39">
        <v>0</v>
      </c>
      <c r="R59" s="39">
        <v>0</v>
      </c>
      <c r="S59" s="39">
        <v>93403.8</v>
      </c>
      <c r="T59" s="39">
        <v>245254</v>
      </c>
      <c r="U59" s="39">
        <v>81817.899999999994</v>
      </c>
      <c r="V59" s="39">
        <v>0</v>
      </c>
      <c r="W59" s="39">
        <v>0</v>
      </c>
      <c r="X59" s="39">
        <v>327072</v>
      </c>
      <c r="Y59" s="39">
        <v>0</v>
      </c>
      <c r="Z59" s="39">
        <v>0</v>
      </c>
      <c r="AA59" s="39">
        <v>0</v>
      </c>
      <c r="AB59" s="39">
        <v>0</v>
      </c>
      <c r="AC59" s="39">
        <v>0</v>
      </c>
      <c r="AD59" s="39">
        <v>1122.6500000000001</v>
      </c>
      <c r="AE59" s="39">
        <v>0</v>
      </c>
      <c r="AF59" s="39">
        <v>1122.6500000000001</v>
      </c>
      <c r="AG59" s="39">
        <v>0</v>
      </c>
      <c r="AH59" s="39">
        <v>0</v>
      </c>
      <c r="AI59" s="39">
        <v>0</v>
      </c>
      <c r="AJ59" s="39">
        <v>1122.6500000000001</v>
      </c>
      <c r="AK59" s="39">
        <v>0</v>
      </c>
      <c r="AL59" s="39">
        <v>0</v>
      </c>
      <c r="AM59" s="39">
        <v>0</v>
      </c>
      <c r="AN59" s="39">
        <v>0</v>
      </c>
      <c r="AO59" s="39">
        <v>0</v>
      </c>
      <c r="AP59" s="39">
        <v>0</v>
      </c>
      <c r="AQ59" s="39">
        <v>0</v>
      </c>
      <c r="AR59" s="39">
        <v>0</v>
      </c>
      <c r="AS59" s="39">
        <v>0</v>
      </c>
      <c r="AT59" s="39">
        <v>0</v>
      </c>
      <c r="AU59" s="39">
        <v>0</v>
      </c>
      <c r="AV59" s="39">
        <v>0</v>
      </c>
      <c r="AW59" s="39">
        <v>1.23898</v>
      </c>
      <c r="AX59" s="39">
        <v>151.833</v>
      </c>
      <c r="AY59" s="39">
        <v>49.456200000000003</v>
      </c>
      <c r="AZ59" s="39">
        <v>0</v>
      </c>
      <c r="BA59" s="39">
        <v>0</v>
      </c>
      <c r="BB59" s="39">
        <v>7.2384899999999996</v>
      </c>
      <c r="BC59" s="39">
        <v>101.544</v>
      </c>
      <c r="BD59" s="39">
        <v>311.31099999999998</v>
      </c>
      <c r="BE59" s="39">
        <v>0</v>
      </c>
      <c r="BG59" s="39">
        <v>0</v>
      </c>
      <c r="BH59" s="39">
        <v>0</v>
      </c>
      <c r="BJ59" s="39">
        <v>0</v>
      </c>
      <c r="BK59" s="39" t="s">
        <v>164</v>
      </c>
      <c r="BL59" s="39" t="s">
        <v>164</v>
      </c>
      <c r="BM59" s="39" t="s">
        <v>186</v>
      </c>
      <c r="BN59" s="39">
        <v>4.2556200000000004</v>
      </c>
      <c r="BO59" s="39">
        <v>131638</v>
      </c>
      <c r="BP59" s="39">
        <v>48649.2</v>
      </c>
      <c r="BQ59" s="39">
        <v>0</v>
      </c>
      <c r="BR59" s="39">
        <v>516.75199999999995</v>
      </c>
      <c r="BS59" s="39">
        <v>0</v>
      </c>
      <c r="BT59" s="39">
        <v>93403.8</v>
      </c>
      <c r="BU59" s="39">
        <v>274212</v>
      </c>
      <c r="BV59" s="39">
        <v>81817.899999999994</v>
      </c>
      <c r="BW59" s="39">
        <v>0</v>
      </c>
      <c r="BX59" s="39">
        <v>0</v>
      </c>
      <c r="BY59" s="39">
        <v>356030</v>
      </c>
      <c r="BZ59" s="39">
        <v>739.85299999999995</v>
      </c>
      <c r="CA59" s="39">
        <v>0</v>
      </c>
      <c r="CB59" s="39">
        <v>0</v>
      </c>
      <c r="CC59" s="39">
        <v>0</v>
      </c>
      <c r="CD59" s="39">
        <v>0</v>
      </c>
      <c r="CE59" s="39">
        <v>1149.6600000000001</v>
      </c>
      <c r="CF59" s="39">
        <v>0</v>
      </c>
      <c r="CG59" s="39">
        <v>1889.52</v>
      </c>
      <c r="CH59" s="39">
        <v>0</v>
      </c>
      <c r="CI59" s="39">
        <v>0</v>
      </c>
      <c r="CJ59" s="39">
        <v>0</v>
      </c>
      <c r="CK59" s="39">
        <v>1889.52</v>
      </c>
      <c r="CL59" s="39">
        <v>0</v>
      </c>
      <c r="CM59" s="39">
        <v>0</v>
      </c>
      <c r="CN59" s="39">
        <v>0</v>
      </c>
      <c r="CO59" s="39">
        <v>0</v>
      </c>
      <c r="CP59" s="39">
        <v>0</v>
      </c>
      <c r="CQ59" s="39">
        <v>0</v>
      </c>
      <c r="CR59" s="39">
        <v>0</v>
      </c>
      <c r="CS59" s="39">
        <v>0</v>
      </c>
      <c r="CT59" s="39">
        <v>0</v>
      </c>
      <c r="CU59" s="39">
        <v>0</v>
      </c>
      <c r="CV59" s="39">
        <v>0</v>
      </c>
      <c r="CW59" s="39">
        <v>0</v>
      </c>
      <c r="CX59" s="39">
        <v>4.68607</v>
      </c>
      <c r="CY59" s="39">
        <v>180.857</v>
      </c>
      <c r="CZ59" s="39">
        <v>57.048900000000003</v>
      </c>
      <c r="DA59" s="39">
        <v>0</v>
      </c>
      <c r="DB59" s="39">
        <v>0.41053699999999999</v>
      </c>
      <c r="DC59" s="39">
        <v>7.4127900000000002</v>
      </c>
      <c r="DD59" s="39">
        <v>101.544</v>
      </c>
      <c r="DE59" s="39">
        <v>351.959</v>
      </c>
      <c r="DF59" s="39">
        <v>0</v>
      </c>
      <c r="DH59" s="39">
        <v>0</v>
      </c>
      <c r="DI59" s="39">
        <v>0</v>
      </c>
      <c r="DK59" s="39">
        <v>0</v>
      </c>
      <c r="DL59" s="39" t="s">
        <v>201</v>
      </c>
      <c r="DM59" s="39" t="s">
        <v>202</v>
      </c>
      <c r="DN59" s="39" t="s">
        <v>168</v>
      </c>
      <c r="DO59" s="39" t="s">
        <v>203</v>
      </c>
      <c r="DP59" s="39">
        <v>8.5</v>
      </c>
      <c r="DQ59" s="39" t="s">
        <v>169</v>
      </c>
      <c r="DR59" s="39" t="s">
        <v>204</v>
      </c>
      <c r="DS59" s="39" t="s">
        <v>222</v>
      </c>
    </row>
    <row r="60" spans="1:123" x14ac:dyDescent="0.25">
      <c r="A60" s="22"/>
      <c r="B60" s="39" t="s">
        <v>277</v>
      </c>
      <c r="C60" s="39" t="s">
        <v>130</v>
      </c>
      <c r="D60" s="39">
        <v>1009215</v>
      </c>
      <c r="E60" s="39" t="s">
        <v>178</v>
      </c>
      <c r="F60" s="39" t="s">
        <v>162</v>
      </c>
      <c r="G60" s="40">
        <v>7.013888888888889E-2</v>
      </c>
      <c r="H60" s="39" t="s">
        <v>163</v>
      </c>
      <c r="I60" s="39">
        <v>24.2</v>
      </c>
      <c r="J60" s="39" t="s">
        <v>164</v>
      </c>
      <c r="K60" s="39" t="s">
        <v>164</v>
      </c>
      <c r="L60" s="39" t="s">
        <v>215</v>
      </c>
      <c r="M60" s="39">
        <v>0</v>
      </c>
      <c r="N60" s="39">
        <v>90069.5</v>
      </c>
      <c r="O60" s="39">
        <v>84037.3</v>
      </c>
      <c r="P60" s="39">
        <v>0</v>
      </c>
      <c r="Q60" s="39">
        <v>0</v>
      </c>
      <c r="R60" s="39">
        <v>0</v>
      </c>
      <c r="S60" s="39">
        <v>93403.8</v>
      </c>
      <c r="T60" s="39">
        <v>267511</v>
      </c>
      <c r="U60" s="39">
        <v>81817.899999999994</v>
      </c>
      <c r="V60" s="39">
        <v>0</v>
      </c>
      <c r="W60" s="39">
        <v>0</v>
      </c>
      <c r="X60" s="39">
        <v>349329</v>
      </c>
      <c r="Y60" s="39">
        <v>56.7971</v>
      </c>
      <c r="Z60" s="39">
        <v>0</v>
      </c>
      <c r="AA60" s="39">
        <v>0</v>
      </c>
      <c r="AB60" s="39">
        <v>0</v>
      </c>
      <c r="AC60" s="39">
        <v>0</v>
      </c>
      <c r="AD60" s="39">
        <v>1122.6400000000001</v>
      </c>
      <c r="AE60" s="39">
        <v>0</v>
      </c>
      <c r="AF60" s="39">
        <v>1179.44</v>
      </c>
      <c r="AG60" s="39">
        <v>0</v>
      </c>
      <c r="AH60" s="39">
        <v>0</v>
      </c>
      <c r="AI60" s="39">
        <v>0</v>
      </c>
      <c r="AJ60" s="39">
        <v>1179.44</v>
      </c>
      <c r="AK60" s="39">
        <v>0</v>
      </c>
      <c r="AL60" s="39">
        <v>0</v>
      </c>
      <c r="AM60" s="39">
        <v>0</v>
      </c>
      <c r="AN60" s="39">
        <v>0</v>
      </c>
      <c r="AO60" s="39">
        <v>0</v>
      </c>
      <c r="AP60" s="39">
        <v>0</v>
      </c>
      <c r="AQ60" s="39">
        <v>0</v>
      </c>
      <c r="AR60" s="39">
        <v>0</v>
      </c>
      <c r="AS60" s="39">
        <v>0</v>
      </c>
      <c r="AT60" s="39">
        <v>0</v>
      </c>
      <c r="AU60" s="39">
        <v>0</v>
      </c>
      <c r="AV60" s="39">
        <v>0</v>
      </c>
      <c r="AW60" s="39">
        <v>0.418964</v>
      </c>
      <c r="AX60" s="39">
        <v>131.90899999999999</v>
      </c>
      <c r="AY60" s="39">
        <v>86.652500000000003</v>
      </c>
      <c r="AZ60" s="39">
        <v>0</v>
      </c>
      <c r="BA60" s="39">
        <v>0</v>
      </c>
      <c r="BB60" s="39">
        <v>7.2384899999999996</v>
      </c>
      <c r="BC60" s="39">
        <v>101.544</v>
      </c>
      <c r="BD60" s="39">
        <v>327.76299999999998</v>
      </c>
      <c r="BE60" s="39">
        <v>0</v>
      </c>
      <c r="BG60" s="39">
        <v>0</v>
      </c>
      <c r="BH60" s="39">
        <v>0</v>
      </c>
      <c r="BJ60" s="39">
        <v>0</v>
      </c>
      <c r="BK60" s="39" t="s">
        <v>164</v>
      </c>
      <c r="BL60" s="39" t="s">
        <v>164</v>
      </c>
      <c r="BM60" s="39" t="s">
        <v>186</v>
      </c>
      <c r="BN60" s="39">
        <v>4.2556200000000004</v>
      </c>
      <c r="BO60" s="39">
        <v>131638</v>
      </c>
      <c r="BP60" s="39">
        <v>48649.2</v>
      </c>
      <c r="BQ60" s="39">
        <v>0</v>
      </c>
      <c r="BR60" s="39">
        <v>516.75199999999995</v>
      </c>
      <c r="BS60" s="39">
        <v>0</v>
      </c>
      <c r="BT60" s="39">
        <v>93403.8</v>
      </c>
      <c r="BU60" s="39">
        <v>274212</v>
      </c>
      <c r="BV60" s="39">
        <v>81817.899999999994</v>
      </c>
      <c r="BW60" s="39">
        <v>0</v>
      </c>
      <c r="BX60" s="39">
        <v>0</v>
      </c>
      <c r="BY60" s="39">
        <v>356030</v>
      </c>
      <c r="BZ60" s="39">
        <v>739.85299999999995</v>
      </c>
      <c r="CA60" s="39">
        <v>0</v>
      </c>
      <c r="CB60" s="39">
        <v>0</v>
      </c>
      <c r="CC60" s="39">
        <v>0</v>
      </c>
      <c r="CD60" s="39">
        <v>0</v>
      </c>
      <c r="CE60" s="39">
        <v>1149.6600000000001</v>
      </c>
      <c r="CF60" s="39">
        <v>0</v>
      </c>
      <c r="CG60" s="39">
        <v>1889.52</v>
      </c>
      <c r="CH60" s="39">
        <v>0</v>
      </c>
      <c r="CI60" s="39">
        <v>0</v>
      </c>
      <c r="CJ60" s="39">
        <v>0</v>
      </c>
      <c r="CK60" s="39">
        <v>1889.52</v>
      </c>
      <c r="CL60" s="39">
        <v>0</v>
      </c>
      <c r="CM60" s="39">
        <v>0</v>
      </c>
      <c r="CN60" s="39">
        <v>0</v>
      </c>
      <c r="CO60" s="39">
        <v>0</v>
      </c>
      <c r="CP60" s="39">
        <v>0</v>
      </c>
      <c r="CQ60" s="39">
        <v>0</v>
      </c>
      <c r="CR60" s="39">
        <v>0</v>
      </c>
      <c r="CS60" s="39">
        <v>0</v>
      </c>
      <c r="CT60" s="39">
        <v>0</v>
      </c>
      <c r="CU60" s="39">
        <v>0</v>
      </c>
      <c r="CV60" s="39">
        <v>0</v>
      </c>
      <c r="CW60" s="39">
        <v>0</v>
      </c>
      <c r="CX60" s="39">
        <v>4.68607</v>
      </c>
      <c r="CY60" s="39">
        <v>180.857</v>
      </c>
      <c r="CZ60" s="39">
        <v>57.048900000000003</v>
      </c>
      <c r="DA60" s="39">
        <v>0</v>
      </c>
      <c r="DB60" s="39">
        <v>0.41053699999999999</v>
      </c>
      <c r="DC60" s="39">
        <v>7.4127900000000002</v>
      </c>
      <c r="DD60" s="39">
        <v>101.544</v>
      </c>
      <c r="DE60" s="39">
        <v>351.959</v>
      </c>
      <c r="DF60" s="39">
        <v>0</v>
      </c>
      <c r="DH60" s="39">
        <v>0</v>
      </c>
      <c r="DI60" s="39">
        <v>0</v>
      </c>
      <c r="DK60" s="39">
        <v>0</v>
      </c>
      <c r="DL60" s="39" t="s">
        <v>201</v>
      </c>
      <c r="DM60" s="39" t="s">
        <v>202</v>
      </c>
      <c r="DN60" s="39" t="s">
        <v>168</v>
      </c>
      <c r="DO60" s="39" t="s">
        <v>203</v>
      </c>
      <c r="DP60" s="39">
        <v>8.5</v>
      </c>
      <c r="DQ60" s="39" t="s">
        <v>169</v>
      </c>
      <c r="DR60" s="39" t="s">
        <v>204</v>
      </c>
      <c r="DS60" s="39" t="s">
        <v>222</v>
      </c>
    </row>
    <row r="61" spans="1:123" x14ac:dyDescent="0.25">
      <c r="A61" s="22"/>
      <c r="B61" s="39" t="s">
        <v>278</v>
      </c>
      <c r="C61" s="39" t="s">
        <v>131</v>
      </c>
      <c r="D61" s="39">
        <v>1009315</v>
      </c>
      <c r="E61" s="39" t="s">
        <v>178</v>
      </c>
      <c r="F61" s="39" t="s">
        <v>162</v>
      </c>
      <c r="G61" s="40">
        <v>7.013888888888889E-2</v>
      </c>
      <c r="H61" s="39" t="s">
        <v>174</v>
      </c>
      <c r="I61" s="39">
        <v>-1.1499999999999999</v>
      </c>
      <c r="J61" s="39" t="s">
        <v>164</v>
      </c>
      <c r="K61" s="39" t="s">
        <v>164</v>
      </c>
      <c r="L61" s="39" t="s">
        <v>215</v>
      </c>
      <c r="M61" s="39">
        <v>0</v>
      </c>
      <c r="N61" s="39">
        <v>107406</v>
      </c>
      <c r="O61" s="39">
        <v>84037.3</v>
      </c>
      <c r="P61" s="39">
        <v>0</v>
      </c>
      <c r="Q61" s="39">
        <v>0</v>
      </c>
      <c r="R61" s="39">
        <v>0</v>
      </c>
      <c r="S61" s="39">
        <v>93403.8</v>
      </c>
      <c r="T61" s="39">
        <v>284847</v>
      </c>
      <c r="U61" s="39">
        <v>81817.899999999994</v>
      </c>
      <c r="V61" s="39">
        <v>0</v>
      </c>
      <c r="W61" s="39">
        <v>0</v>
      </c>
      <c r="X61" s="39">
        <v>366665</v>
      </c>
      <c r="Y61" s="39">
        <v>51.7485</v>
      </c>
      <c r="Z61" s="39">
        <v>0</v>
      </c>
      <c r="AA61" s="39">
        <v>0</v>
      </c>
      <c r="AB61" s="39">
        <v>0</v>
      </c>
      <c r="AC61" s="39">
        <v>0</v>
      </c>
      <c r="AD61" s="39">
        <v>1122.6400000000001</v>
      </c>
      <c r="AE61" s="39">
        <v>0</v>
      </c>
      <c r="AF61" s="39">
        <v>1174.3900000000001</v>
      </c>
      <c r="AG61" s="39">
        <v>0</v>
      </c>
      <c r="AH61" s="39">
        <v>0</v>
      </c>
      <c r="AI61" s="39">
        <v>0</v>
      </c>
      <c r="AJ61" s="39">
        <v>1174.3900000000001</v>
      </c>
      <c r="AK61" s="39">
        <v>0</v>
      </c>
      <c r="AL61" s="39">
        <v>0</v>
      </c>
      <c r="AM61" s="39">
        <v>0</v>
      </c>
      <c r="AN61" s="39">
        <v>0</v>
      </c>
      <c r="AO61" s="39">
        <v>0</v>
      </c>
      <c r="AP61" s="39">
        <v>0</v>
      </c>
      <c r="AQ61" s="39">
        <v>0</v>
      </c>
      <c r="AR61" s="39">
        <v>0</v>
      </c>
      <c r="AS61" s="39">
        <v>0</v>
      </c>
      <c r="AT61" s="39">
        <v>0</v>
      </c>
      <c r="AU61" s="39">
        <v>0</v>
      </c>
      <c r="AV61" s="39">
        <v>0</v>
      </c>
      <c r="AW61" s="39">
        <v>0.38172299999999998</v>
      </c>
      <c r="AX61" s="39">
        <v>157.29900000000001</v>
      </c>
      <c r="AY61" s="39">
        <v>86.652500000000003</v>
      </c>
      <c r="AZ61" s="39">
        <v>0</v>
      </c>
      <c r="BA61" s="39">
        <v>0</v>
      </c>
      <c r="BB61" s="39">
        <v>7.2384899999999996</v>
      </c>
      <c r="BC61" s="39">
        <v>101.544</v>
      </c>
      <c r="BD61" s="39">
        <v>353.11599999999999</v>
      </c>
      <c r="BE61" s="39">
        <v>0</v>
      </c>
      <c r="BG61" s="39">
        <v>0</v>
      </c>
      <c r="BH61" s="39">
        <v>0</v>
      </c>
      <c r="BJ61" s="39">
        <v>0</v>
      </c>
      <c r="BK61" s="39" t="s">
        <v>164</v>
      </c>
      <c r="BL61" s="39" t="s">
        <v>164</v>
      </c>
      <c r="BM61" s="39" t="s">
        <v>186</v>
      </c>
      <c r="BN61" s="39">
        <v>4.2556200000000004</v>
      </c>
      <c r="BO61" s="39">
        <v>131638</v>
      </c>
      <c r="BP61" s="39">
        <v>48649.2</v>
      </c>
      <c r="BQ61" s="39">
        <v>0</v>
      </c>
      <c r="BR61" s="39">
        <v>516.75199999999995</v>
      </c>
      <c r="BS61" s="39">
        <v>0</v>
      </c>
      <c r="BT61" s="39">
        <v>93403.8</v>
      </c>
      <c r="BU61" s="39">
        <v>274212</v>
      </c>
      <c r="BV61" s="39">
        <v>81817.899999999994</v>
      </c>
      <c r="BW61" s="39">
        <v>0</v>
      </c>
      <c r="BX61" s="39">
        <v>0</v>
      </c>
      <c r="BY61" s="39">
        <v>356030</v>
      </c>
      <c r="BZ61" s="39">
        <v>739.85299999999995</v>
      </c>
      <c r="CA61" s="39">
        <v>0</v>
      </c>
      <c r="CB61" s="39">
        <v>0</v>
      </c>
      <c r="CC61" s="39">
        <v>0</v>
      </c>
      <c r="CD61" s="39">
        <v>0</v>
      </c>
      <c r="CE61" s="39">
        <v>1149.6600000000001</v>
      </c>
      <c r="CF61" s="39">
        <v>0</v>
      </c>
      <c r="CG61" s="39">
        <v>1889.52</v>
      </c>
      <c r="CH61" s="39">
        <v>0</v>
      </c>
      <c r="CI61" s="39">
        <v>0</v>
      </c>
      <c r="CJ61" s="39">
        <v>0</v>
      </c>
      <c r="CK61" s="39">
        <v>1889.52</v>
      </c>
      <c r="CL61" s="39">
        <v>0</v>
      </c>
      <c r="CM61" s="39">
        <v>0</v>
      </c>
      <c r="CN61" s="39">
        <v>0</v>
      </c>
      <c r="CO61" s="39">
        <v>0</v>
      </c>
      <c r="CP61" s="39">
        <v>0</v>
      </c>
      <c r="CQ61" s="39">
        <v>0</v>
      </c>
      <c r="CR61" s="39">
        <v>0</v>
      </c>
      <c r="CS61" s="39">
        <v>0</v>
      </c>
      <c r="CT61" s="39">
        <v>0</v>
      </c>
      <c r="CU61" s="39">
        <v>0</v>
      </c>
      <c r="CV61" s="39">
        <v>0</v>
      </c>
      <c r="CW61" s="39">
        <v>0</v>
      </c>
      <c r="CX61" s="39">
        <v>4.68607</v>
      </c>
      <c r="CY61" s="39">
        <v>180.857</v>
      </c>
      <c r="CZ61" s="39">
        <v>57.048900000000003</v>
      </c>
      <c r="DA61" s="39">
        <v>0</v>
      </c>
      <c r="DB61" s="39">
        <v>0.41053699999999999</v>
      </c>
      <c r="DC61" s="39">
        <v>7.4127900000000002</v>
      </c>
      <c r="DD61" s="39">
        <v>101.544</v>
      </c>
      <c r="DE61" s="39">
        <v>351.959</v>
      </c>
      <c r="DF61" s="39">
        <v>0</v>
      </c>
      <c r="DH61" s="39">
        <v>0</v>
      </c>
      <c r="DI61" s="39">
        <v>0</v>
      </c>
      <c r="DK61" s="39">
        <v>0</v>
      </c>
      <c r="DL61" s="39" t="s">
        <v>201</v>
      </c>
      <c r="DM61" s="39" t="s">
        <v>202</v>
      </c>
      <c r="DN61" s="39" t="s">
        <v>168</v>
      </c>
      <c r="DO61" s="39" t="s">
        <v>203</v>
      </c>
      <c r="DP61" s="39">
        <v>8.5</v>
      </c>
      <c r="DQ61" s="39" t="s">
        <v>169</v>
      </c>
      <c r="DR61" s="39" t="s">
        <v>204</v>
      </c>
      <c r="DS61" s="39" t="s">
        <v>222</v>
      </c>
    </row>
    <row r="62" spans="1:123" x14ac:dyDescent="0.25">
      <c r="A62" s="22"/>
      <c r="B62" s="39" t="s">
        <v>279</v>
      </c>
      <c r="C62" s="39" t="s">
        <v>132</v>
      </c>
      <c r="D62" s="39">
        <v>1009415</v>
      </c>
      <c r="E62" s="39" t="s">
        <v>178</v>
      </c>
      <c r="F62" s="39" t="s">
        <v>162</v>
      </c>
      <c r="G62" s="40">
        <v>7.013888888888889E-2</v>
      </c>
      <c r="H62" s="39" t="s">
        <v>174</v>
      </c>
      <c r="I62" s="39">
        <v>-11.52</v>
      </c>
      <c r="J62" s="39" t="s">
        <v>164</v>
      </c>
      <c r="K62" s="39" t="s">
        <v>164</v>
      </c>
      <c r="L62" s="39" t="s">
        <v>215</v>
      </c>
      <c r="M62" s="39">
        <v>0</v>
      </c>
      <c r="N62" s="39">
        <v>121140</v>
      </c>
      <c r="O62" s="39">
        <v>84037.3</v>
      </c>
      <c r="P62" s="39">
        <v>0</v>
      </c>
      <c r="Q62" s="39">
        <v>0</v>
      </c>
      <c r="R62" s="39">
        <v>0</v>
      </c>
      <c r="S62" s="39">
        <v>93403.8</v>
      </c>
      <c r="T62" s="39">
        <v>298581</v>
      </c>
      <c r="U62" s="39">
        <v>81817.899999999994</v>
      </c>
      <c r="V62" s="39">
        <v>0</v>
      </c>
      <c r="W62" s="39">
        <v>0</v>
      </c>
      <c r="X62" s="39">
        <v>380399</v>
      </c>
      <c r="Y62" s="39">
        <v>52.051699999999997</v>
      </c>
      <c r="Z62" s="39">
        <v>0</v>
      </c>
      <c r="AA62" s="39">
        <v>0</v>
      </c>
      <c r="AB62" s="39">
        <v>0</v>
      </c>
      <c r="AC62" s="39">
        <v>0</v>
      </c>
      <c r="AD62" s="39">
        <v>1122.6400000000001</v>
      </c>
      <c r="AE62" s="39">
        <v>0</v>
      </c>
      <c r="AF62" s="39">
        <v>1174.7</v>
      </c>
      <c r="AG62" s="39">
        <v>0</v>
      </c>
      <c r="AH62" s="39">
        <v>0</v>
      </c>
      <c r="AI62" s="39">
        <v>0</v>
      </c>
      <c r="AJ62" s="39">
        <v>1174.7</v>
      </c>
      <c r="AK62" s="39">
        <v>0</v>
      </c>
      <c r="AL62" s="39">
        <v>0</v>
      </c>
      <c r="AM62" s="39">
        <v>0</v>
      </c>
      <c r="AN62" s="39">
        <v>0</v>
      </c>
      <c r="AO62" s="39">
        <v>0</v>
      </c>
      <c r="AP62" s="39">
        <v>0</v>
      </c>
      <c r="AQ62" s="39">
        <v>0</v>
      </c>
      <c r="AR62" s="39">
        <v>0</v>
      </c>
      <c r="AS62" s="39">
        <v>0</v>
      </c>
      <c r="AT62" s="39">
        <v>0</v>
      </c>
      <c r="AU62" s="39">
        <v>0</v>
      </c>
      <c r="AV62" s="39">
        <v>0</v>
      </c>
      <c r="AW62" s="39">
        <v>0.380249</v>
      </c>
      <c r="AX62" s="39">
        <v>167.666</v>
      </c>
      <c r="AY62" s="39">
        <v>86.652500000000003</v>
      </c>
      <c r="AZ62" s="39">
        <v>0</v>
      </c>
      <c r="BA62" s="39">
        <v>0</v>
      </c>
      <c r="BB62" s="39">
        <v>7.23848</v>
      </c>
      <c r="BC62" s="39">
        <v>101.544</v>
      </c>
      <c r="BD62" s="39">
        <v>363.48099999999999</v>
      </c>
      <c r="BE62" s="39">
        <v>0</v>
      </c>
      <c r="BG62" s="39">
        <v>0</v>
      </c>
      <c r="BH62" s="39">
        <v>0</v>
      </c>
      <c r="BJ62" s="39">
        <v>0</v>
      </c>
      <c r="BK62" s="39" t="s">
        <v>164</v>
      </c>
      <c r="BL62" s="39" t="s">
        <v>164</v>
      </c>
      <c r="BM62" s="39" t="s">
        <v>186</v>
      </c>
      <c r="BN62" s="39">
        <v>4.2556200000000004</v>
      </c>
      <c r="BO62" s="39">
        <v>131638</v>
      </c>
      <c r="BP62" s="39">
        <v>48649.2</v>
      </c>
      <c r="BQ62" s="39">
        <v>0</v>
      </c>
      <c r="BR62" s="39">
        <v>516.75199999999995</v>
      </c>
      <c r="BS62" s="39">
        <v>0</v>
      </c>
      <c r="BT62" s="39">
        <v>93403.8</v>
      </c>
      <c r="BU62" s="39">
        <v>274212</v>
      </c>
      <c r="BV62" s="39">
        <v>81817.899999999994</v>
      </c>
      <c r="BW62" s="39">
        <v>0</v>
      </c>
      <c r="BX62" s="39">
        <v>0</v>
      </c>
      <c r="BY62" s="39">
        <v>356030</v>
      </c>
      <c r="BZ62" s="39">
        <v>739.85299999999995</v>
      </c>
      <c r="CA62" s="39">
        <v>0</v>
      </c>
      <c r="CB62" s="39">
        <v>0</v>
      </c>
      <c r="CC62" s="39">
        <v>0</v>
      </c>
      <c r="CD62" s="39">
        <v>0</v>
      </c>
      <c r="CE62" s="39">
        <v>1149.6600000000001</v>
      </c>
      <c r="CF62" s="39">
        <v>0</v>
      </c>
      <c r="CG62" s="39">
        <v>1889.52</v>
      </c>
      <c r="CH62" s="39">
        <v>0</v>
      </c>
      <c r="CI62" s="39">
        <v>0</v>
      </c>
      <c r="CJ62" s="39">
        <v>0</v>
      </c>
      <c r="CK62" s="39">
        <v>1889.52</v>
      </c>
      <c r="CL62" s="39">
        <v>0</v>
      </c>
      <c r="CM62" s="39">
        <v>0</v>
      </c>
      <c r="CN62" s="39">
        <v>0</v>
      </c>
      <c r="CO62" s="39">
        <v>0</v>
      </c>
      <c r="CP62" s="39">
        <v>0</v>
      </c>
      <c r="CQ62" s="39">
        <v>0</v>
      </c>
      <c r="CR62" s="39">
        <v>0</v>
      </c>
      <c r="CS62" s="39">
        <v>0</v>
      </c>
      <c r="CT62" s="39">
        <v>0</v>
      </c>
      <c r="CU62" s="39">
        <v>0</v>
      </c>
      <c r="CV62" s="39">
        <v>0</v>
      </c>
      <c r="CW62" s="39">
        <v>0</v>
      </c>
      <c r="CX62" s="39">
        <v>4.68607</v>
      </c>
      <c r="CY62" s="39">
        <v>180.857</v>
      </c>
      <c r="CZ62" s="39">
        <v>57.048900000000003</v>
      </c>
      <c r="DA62" s="39">
        <v>0</v>
      </c>
      <c r="DB62" s="39">
        <v>0.41053699999999999</v>
      </c>
      <c r="DC62" s="39">
        <v>7.4127900000000002</v>
      </c>
      <c r="DD62" s="39">
        <v>101.544</v>
      </c>
      <c r="DE62" s="39">
        <v>351.959</v>
      </c>
      <c r="DF62" s="39">
        <v>0</v>
      </c>
      <c r="DH62" s="39">
        <v>0</v>
      </c>
      <c r="DI62" s="39">
        <v>0</v>
      </c>
      <c r="DK62" s="39">
        <v>0</v>
      </c>
      <c r="DL62" s="39" t="s">
        <v>201</v>
      </c>
      <c r="DM62" s="39" t="s">
        <v>202</v>
      </c>
      <c r="DN62" s="39" t="s">
        <v>168</v>
      </c>
      <c r="DO62" s="39" t="s">
        <v>203</v>
      </c>
      <c r="DP62" s="39">
        <v>8.5</v>
      </c>
      <c r="DQ62" s="39" t="s">
        <v>169</v>
      </c>
      <c r="DR62" s="39" t="s">
        <v>204</v>
      </c>
      <c r="DS62" s="39" t="s">
        <v>222</v>
      </c>
    </row>
    <row r="63" spans="1:123" x14ac:dyDescent="0.25">
      <c r="A63" s="22"/>
      <c r="B63" s="39" t="s">
        <v>280</v>
      </c>
      <c r="C63" s="39" t="s">
        <v>135</v>
      </c>
      <c r="D63" s="39">
        <v>1009806</v>
      </c>
      <c r="E63" s="39" t="s">
        <v>170</v>
      </c>
      <c r="F63" s="39" t="s">
        <v>162</v>
      </c>
      <c r="G63" s="40">
        <v>7.2916666666666671E-2</v>
      </c>
      <c r="H63" s="39" t="s">
        <v>174</v>
      </c>
      <c r="I63" s="39">
        <v>-15.73</v>
      </c>
      <c r="J63" s="39" t="s">
        <v>164</v>
      </c>
      <c r="K63" s="39" t="s">
        <v>164</v>
      </c>
      <c r="L63" s="39" t="s">
        <v>215</v>
      </c>
      <c r="M63" s="39">
        <v>0</v>
      </c>
      <c r="N63" s="39">
        <v>21100.1</v>
      </c>
      <c r="O63" s="39">
        <v>64644.1</v>
      </c>
      <c r="P63" s="39">
        <v>0</v>
      </c>
      <c r="Q63" s="39">
        <v>0</v>
      </c>
      <c r="R63" s="39">
        <v>0</v>
      </c>
      <c r="S63" s="39">
        <v>93403.8</v>
      </c>
      <c r="T63" s="39">
        <v>179148</v>
      </c>
      <c r="U63" s="39">
        <v>81817.899999999994</v>
      </c>
      <c r="V63" s="39">
        <v>0</v>
      </c>
      <c r="W63" s="39">
        <v>0</v>
      </c>
      <c r="X63" s="39">
        <v>260966</v>
      </c>
      <c r="Y63" s="39">
        <v>104.786</v>
      </c>
      <c r="Z63" s="39">
        <v>0</v>
      </c>
      <c r="AA63" s="39">
        <v>0</v>
      </c>
      <c r="AB63" s="39">
        <v>0</v>
      </c>
      <c r="AC63" s="39">
        <v>0</v>
      </c>
      <c r="AD63" s="39">
        <v>1292.6400000000001</v>
      </c>
      <c r="AE63" s="39">
        <v>0</v>
      </c>
      <c r="AF63" s="39">
        <v>1397.43</v>
      </c>
      <c r="AG63" s="39">
        <v>0</v>
      </c>
      <c r="AH63" s="39">
        <v>0</v>
      </c>
      <c r="AI63" s="39">
        <v>0</v>
      </c>
      <c r="AJ63" s="39">
        <v>1397.43</v>
      </c>
      <c r="AK63" s="39">
        <v>0</v>
      </c>
      <c r="AL63" s="39">
        <v>0</v>
      </c>
      <c r="AM63" s="39">
        <v>0</v>
      </c>
      <c r="AN63" s="39">
        <v>0</v>
      </c>
      <c r="AO63" s="39">
        <v>0</v>
      </c>
      <c r="AP63" s="39">
        <v>0</v>
      </c>
      <c r="AQ63" s="39">
        <v>0</v>
      </c>
      <c r="AR63" s="39">
        <v>0</v>
      </c>
      <c r="AS63" s="39">
        <v>0</v>
      </c>
      <c r="AT63" s="39">
        <v>0</v>
      </c>
      <c r="AU63" s="39">
        <v>0</v>
      </c>
      <c r="AV63" s="39">
        <v>0</v>
      </c>
      <c r="AW63" s="39">
        <v>0.77242999999999995</v>
      </c>
      <c r="AX63" s="39">
        <v>42.349800000000002</v>
      </c>
      <c r="AY63" s="39">
        <v>67.005899999999997</v>
      </c>
      <c r="AZ63" s="39">
        <v>0</v>
      </c>
      <c r="BA63" s="39">
        <v>0</v>
      </c>
      <c r="BB63" s="39">
        <v>8.2759</v>
      </c>
      <c r="BC63" s="39">
        <v>102.47799999999999</v>
      </c>
      <c r="BD63" s="39">
        <v>220.88200000000001</v>
      </c>
      <c r="BE63" s="39">
        <v>0</v>
      </c>
      <c r="BG63" s="39">
        <v>0</v>
      </c>
      <c r="BH63" s="39">
        <v>0</v>
      </c>
      <c r="BJ63" s="39">
        <v>0</v>
      </c>
      <c r="BK63" s="39" t="s">
        <v>164</v>
      </c>
      <c r="BL63" s="39" t="s">
        <v>164</v>
      </c>
      <c r="BM63" s="39" t="s">
        <v>216</v>
      </c>
      <c r="BN63" s="39">
        <v>2.6558299999999999</v>
      </c>
      <c r="BO63" s="39">
        <v>41669.699999999997</v>
      </c>
      <c r="BP63" s="39">
        <v>18439</v>
      </c>
      <c r="BQ63" s="39">
        <v>0</v>
      </c>
      <c r="BR63" s="39">
        <v>432.55700000000002</v>
      </c>
      <c r="BS63" s="39">
        <v>0</v>
      </c>
      <c r="BT63" s="39">
        <v>93403.8</v>
      </c>
      <c r="BU63" s="39">
        <v>153948</v>
      </c>
      <c r="BV63" s="39">
        <v>81817.899999999994</v>
      </c>
      <c r="BW63" s="39">
        <v>0</v>
      </c>
      <c r="BX63" s="39">
        <v>0</v>
      </c>
      <c r="BY63" s="39">
        <v>235766</v>
      </c>
      <c r="BZ63" s="39">
        <v>465.459</v>
      </c>
      <c r="CA63" s="39">
        <v>0</v>
      </c>
      <c r="CB63" s="39">
        <v>0</v>
      </c>
      <c r="CC63" s="39">
        <v>0</v>
      </c>
      <c r="CD63" s="39">
        <v>0</v>
      </c>
      <c r="CE63" s="39">
        <v>1324.01</v>
      </c>
      <c r="CF63" s="39">
        <v>0</v>
      </c>
      <c r="CG63" s="39">
        <v>1789.47</v>
      </c>
      <c r="CH63" s="39">
        <v>0</v>
      </c>
      <c r="CI63" s="39">
        <v>0</v>
      </c>
      <c r="CJ63" s="39">
        <v>0</v>
      </c>
      <c r="CK63" s="39">
        <v>1789.47</v>
      </c>
      <c r="CL63" s="39">
        <v>0</v>
      </c>
      <c r="CM63" s="39">
        <v>0</v>
      </c>
      <c r="CN63" s="39">
        <v>0</v>
      </c>
      <c r="CO63" s="39">
        <v>0</v>
      </c>
      <c r="CP63" s="39">
        <v>0</v>
      </c>
      <c r="CQ63" s="39">
        <v>0</v>
      </c>
      <c r="CR63" s="39">
        <v>0</v>
      </c>
      <c r="CS63" s="39">
        <v>0</v>
      </c>
      <c r="CT63" s="39">
        <v>0</v>
      </c>
      <c r="CU63" s="39">
        <v>0</v>
      </c>
      <c r="CV63" s="39">
        <v>0</v>
      </c>
      <c r="CW63" s="39">
        <v>0</v>
      </c>
      <c r="CX63" s="39">
        <v>3.4807000000000001</v>
      </c>
      <c r="CY63" s="39">
        <v>67.633300000000006</v>
      </c>
      <c r="CZ63" s="39">
        <v>22.7562</v>
      </c>
      <c r="DA63" s="39">
        <v>0</v>
      </c>
      <c r="DB63" s="39">
        <v>0.33184799999999998</v>
      </c>
      <c r="DC63" s="39">
        <v>8.4767399999999995</v>
      </c>
      <c r="DD63" s="39">
        <v>102.47799999999999</v>
      </c>
      <c r="DE63" s="39">
        <v>205.15700000000001</v>
      </c>
      <c r="DF63" s="39">
        <v>0</v>
      </c>
      <c r="DH63" s="39">
        <v>0</v>
      </c>
      <c r="DI63" s="39">
        <v>0</v>
      </c>
      <c r="DK63" s="39">
        <v>0</v>
      </c>
      <c r="DL63" s="39" t="s">
        <v>201</v>
      </c>
      <c r="DM63" s="39" t="s">
        <v>202</v>
      </c>
      <c r="DN63" s="39" t="s">
        <v>168</v>
      </c>
      <c r="DO63" s="39" t="s">
        <v>203</v>
      </c>
      <c r="DP63" s="39">
        <v>8.5</v>
      </c>
      <c r="DQ63" s="39" t="s">
        <v>169</v>
      </c>
      <c r="DR63" s="39" t="s">
        <v>204</v>
      </c>
      <c r="DS63" s="39" t="s">
        <v>222</v>
      </c>
    </row>
    <row r="64" spans="1:123" x14ac:dyDescent="0.25">
      <c r="A64" s="22"/>
      <c r="B64" s="39" t="s">
        <v>281</v>
      </c>
      <c r="C64" s="39" t="s">
        <v>136</v>
      </c>
      <c r="D64" s="39">
        <v>1009906</v>
      </c>
      <c r="E64" s="39" t="s">
        <v>170</v>
      </c>
      <c r="F64" s="39" t="s">
        <v>162</v>
      </c>
      <c r="G64" s="40">
        <v>7.2916666666666671E-2</v>
      </c>
      <c r="H64" s="39" t="s">
        <v>174</v>
      </c>
      <c r="I64" s="39">
        <v>-32.65</v>
      </c>
      <c r="J64" s="39" t="s">
        <v>164</v>
      </c>
      <c r="K64" s="39" t="s">
        <v>164</v>
      </c>
      <c r="L64" s="39" t="s">
        <v>215</v>
      </c>
      <c r="M64" s="39">
        <v>0</v>
      </c>
      <c r="N64" s="39">
        <v>31178.400000000001</v>
      </c>
      <c r="O64" s="39">
        <v>64644.1</v>
      </c>
      <c r="P64" s="39">
        <v>0</v>
      </c>
      <c r="Q64" s="39">
        <v>0</v>
      </c>
      <c r="R64" s="39">
        <v>0</v>
      </c>
      <c r="S64" s="39">
        <v>93403.8</v>
      </c>
      <c r="T64" s="39">
        <v>189226</v>
      </c>
      <c r="U64" s="39">
        <v>81817.899999999994</v>
      </c>
      <c r="V64" s="39">
        <v>0</v>
      </c>
      <c r="W64" s="39">
        <v>0</v>
      </c>
      <c r="X64" s="39">
        <v>271044</v>
      </c>
      <c r="Y64" s="39">
        <v>95.471900000000005</v>
      </c>
      <c r="Z64" s="39">
        <v>0</v>
      </c>
      <c r="AA64" s="39">
        <v>0</v>
      </c>
      <c r="AB64" s="39">
        <v>0</v>
      </c>
      <c r="AC64" s="39">
        <v>0</v>
      </c>
      <c r="AD64" s="39">
        <v>1292.6400000000001</v>
      </c>
      <c r="AE64" s="39">
        <v>0</v>
      </c>
      <c r="AF64" s="39">
        <v>1388.12</v>
      </c>
      <c r="AG64" s="39">
        <v>0</v>
      </c>
      <c r="AH64" s="39">
        <v>0</v>
      </c>
      <c r="AI64" s="39">
        <v>0</v>
      </c>
      <c r="AJ64" s="39">
        <v>1388.12</v>
      </c>
      <c r="AK64" s="39">
        <v>0</v>
      </c>
      <c r="AL64" s="39">
        <v>0</v>
      </c>
      <c r="AM64" s="39">
        <v>0</v>
      </c>
      <c r="AN64" s="39">
        <v>0</v>
      </c>
      <c r="AO64" s="39">
        <v>0</v>
      </c>
      <c r="AP64" s="39">
        <v>0</v>
      </c>
      <c r="AQ64" s="39">
        <v>0</v>
      </c>
      <c r="AR64" s="39">
        <v>0</v>
      </c>
      <c r="AS64" s="39">
        <v>0</v>
      </c>
      <c r="AT64" s="39">
        <v>0</v>
      </c>
      <c r="AU64" s="39">
        <v>0</v>
      </c>
      <c r="AV64" s="39">
        <v>0</v>
      </c>
      <c r="AW64" s="39">
        <v>0.70377000000000001</v>
      </c>
      <c r="AX64" s="39">
        <v>59.343000000000004</v>
      </c>
      <c r="AY64" s="39">
        <v>67.005899999999997</v>
      </c>
      <c r="AZ64" s="39">
        <v>0</v>
      </c>
      <c r="BA64" s="39">
        <v>0</v>
      </c>
      <c r="BB64" s="39">
        <v>8.2759</v>
      </c>
      <c r="BC64" s="39">
        <v>102.47799999999999</v>
      </c>
      <c r="BD64" s="39">
        <v>237.80600000000001</v>
      </c>
      <c r="BE64" s="39">
        <v>0</v>
      </c>
      <c r="BG64" s="39">
        <v>0</v>
      </c>
      <c r="BH64" s="39">
        <v>0</v>
      </c>
      <c r="BJ64" s="39">
        <v>0</v>
      </c>
      <c r="BK64" s="39" t="s">
        <v>164</v>
      </c>
      <c r="BL64" s="39" t="s">
        <v>164</v>
      </c>
      <c r="BM64" s="39" t="s">
        <v>216</v>
      </c>
      <c r="BN64" s="39">
        <v>2.6558299999999999</v>
      </c>
      <c r="BO64" s="39">
        <v>41669.699999999997</v>
      </c>
      <c r="BP64" s="39">
        <v>18439</v>
      </c>
      <c r="BQ64" s="39">
        <v>0</v>
      </c>
      <c r="BR64" s="39">
        <v>432.55700000000002</v>
      </c>
      <c r="BS64" s="39">
        <v>0</v>
      </c>
      <c r="BT64" s="39">
        <v>93403.8</v>
      </c>
      <c r="BU64" s="39">
        <v>153948</v>
      </c>
      <c r="BV64" s="39">
        <v>81817.899999999994</v>
      </c>
      <c r="BW64" s="39">
        <v>0</v>
      </c>
      <c r="BX64" s="39">
        <v>0</v>
      </c>
      <c r="BY64" s="39">
        <v>235766</v>
      </c>
      <c r="BZ64" s="39">
        <v>465.459</v>
      </c>
      <c r="CA64" s="39">
        <v>0</v>
      </c>
      <c r="CB64" s="39">
        <v>0</v>
      </c>
      <c r="CC64" s="39">
        <v>0</v>
      </c>
      <c r="CD64" s="39">
        <v>0</v>
      </c>
      <c r="CE64" s="39">
        <v>1324.01</v>
      </c>
      <c r="CF64" s="39">
        <v>0</v>
      </c>
      <c r="CG64" s="39">
        <v>1789.47</v>
      </c>
      <c r="CH64" s="39">
        <v>0</v>
      </c>
      <c r="CI64" s="39">
        <v>0</v>
      </c>
      <c r="CJ64" s="39">
        <v>0</v>
      </c>
      <c r="CK64" s="39">
        <v>1789.47</v>
      </c>
      <c r="CL64" s="39">
        <v>0</v>
      </c>
      <c r="CM64" s="39">
        <v>0</v>
      </c>
      <c r="CN64" s="39">
        <v>0</v>
      </c>
      <c r="CO64" s="39">
        <v>0</v>
      </c>
      <c r="CP64" s="39">
        <v>0</v>
      </c>
      <c r="CQ64" s="39">
        <v>0</v>
      </c>
      <c r="CR64" s="39">
        <v>0</v>
      </c>
      <c r="CS64" s="39">
        <v>0</v>
      </c>
      <c r="CT64" s="39">
        <v>0</v>
      </c>
      <c r="CU64" s="39">
        <v>0</v>
      </c>
      <c r="CV64" s="39">
        <v>0</v>
      </c>
      <c r="CW64" s="39">
        <v>0</v>
      </c>
      <c r="CX64" s="39">
        <v>3.4807000000000001</v>
      </c>
      <c r="CY64" s="39">
        <v>67.633300000000006</v>
      </c>
      <c r="CZ64" s="39">
        <v>22.7562</v>
      </c>
      <c r="DA64" s="39">
        <v>0</v>
      </c>
      <c r="DB64" s="39">
        <v>0.33184799999999998</v>
      </c>
      <c r="DC64" s="39">
        <v>8.4767399999999995</v>
      </c>
      <c r="DD64" s="39">
        <v>102.47799999999999</v>
      </c>
      <c r="DE64" s="39">
        <v>205.15700000000001</v>
      </c>
      <c r="DF64" s="39">
        <v>0</v>
      </c>
      <c r="DH64" s="39">
        <v>0</v>
      </c>
      <c r="DI64" s="39">
        <v>0</v>
      </c>
      <c r="DK64" s="39">
        <v>0</v>
      </c>
      <c r="DL64" s="39" t="s">
        <v>201</v>
      </c>
      <c r="DM64" s="39" t="s">
        <v>202</v>
      </c>
      <c r="DN64" s="39" t="s">
        <v>168</v>
      </c>
      <c r="DO64" s="39" t="s">
        <v>203</v>
      </c>
      <c r="DP64" s="39">
        <v>8.5</v>
      </c>
      <c r="DQ64" s="39" t="s">
        <v>169</v>
      </c>
      <c r="DR64" s="39" t="s">
        <v>204</v>
      </c>
      <c r="DS64" s="39" t="s">
        <v>222</v>
      </c>
    </row>
    <row r="65" spans="1:123" x14ac:dyDescent="0.25">
      <c r="A65" s="22"/>
      <c r="B65" s="39" t="s">
        <v>282</v>
      </c>
      <c r="C65" s="39" t="s">
        <v>137</v>
      </c>
      <c r="D65" s="39">
        <v>1010006</v>
      </c>
      <c r="E65" s="39" t="s">
        <v>170</v>
      </c>
      <c r="F65" s="39" t="s">
        <v>162</v>
      </c>
      <c r="G65" s="40">
        <v>7.2916666666666671E-2</v>
      </c>
      <c r="H65" s="39" t="s">
        <v>174</v>
      </c>
      <c r="I65" s="39">
        <v>-53.66</v>
      </c>
      <c r="J65" s="39" t="s">
        <v>164</v>
      </c>
      <c r="K65" s="39" t="s">
        <v>164</v>
      </c>
      <c r="L65" s="39" t="s">
        <v>215</v>
      </c>
      <c r="M65" s="39">
        <v>0</v>
      </c>
      <c r="N65" s="39">
        <v>57729.9</v>
      </c>
      <c r="O65" s="39">
        <v>64644.1</v>
      </c>
      <c r="P65" s="39">
        <v>0</v>
      </c>
      <c r="Q65" s="39">
        <v>0</v>
      </c>
      <c r="R65" s="39">
        <v>0</v>
      </c>
      <c r="S65" s="39">
        <v>93403.8</v>
      </c>
      <c r="T65" s="39">
        <v>215778</v>
      </c>
      <c r="U65" s="39">
        <v>81817.899999999994</v>
      </c>
      <c r="V65" s="39">
        <v>0</v>
      </c>
      <c r="W65" s="39">
        <v>0</v>
      </c>
      <c r="X65" s="39">
        <v>297596</v>
      </c>
      <c r="Y65" s="39">
        <v>89.964200000000005</v>
      </c>
      <c r="Z65" s="39">
        <v>0</v>
      </c>
      <c r="AA65" s="39">
        <v>0</v>
      </c>
      <c r="AB65" s="39">
        <v>0</v>
      </c>
      <c r="AC65" s="39">
        <v>0</v>
      </c>
      <c r="AD65" s="39">
        <v>1292.6400000000001</v>
      </c>
      <c r="AE65" s="39">
        <v>0</v>
      </c>
      <c r="AF65" s="39">
        <v>1382.61</v>
      </c>
      <c r="AG65" s="39">
        <v>0</v>
      </c>
      <c r="AH65" s="39">
        <v>0</v>
      </c>
      <c r="AI65" s="39">
        <v>0</v>
      </c>
      <c r="AJ65" s="39">
        <v>1382.61</v>
      </c>
      <c r="AK65" s="39">
        <v>0</v>
      </c>
      <c r="AL65" s="39">
        <v>0</v>
      </c>
      <c r="AM65" s="39">
        <v>0</v>
      </c>
      <c r="AN65" s="39">
        <v>0</v>
      </c>
      <c r="AO65" s="39">
        <v>0</v>
      </c>
      <c r="AP65" s="39">
        <v>0</v>
      </c>
      <c r="AQ65" s="39">
        <v>0</v>
      </c>
      <c r="AR65" s="39">
        <v>0</v>
      </c>
      <c r="AS65" s="39">
        <v>0</v>
      </c>
      <c r="AT65" s="39">
        <v>0</v>
      </c>
      <c r="AU65" s="39">
        <v>0</v>
      </c>
      <c r="AV65" s="39">
        <v>0</v>
      </c>
      <c r="AW65" s="39">
        <v>0.65998999999999997</v>
      </c>
      <c r="AX65" s="39">
        <v>80.3904</v>
      </c>
      <c r="AY65" s="39">
        <v>67.005899999999997</v>
      </c>
      <c r="AZ65" s="39">
        <v>0</v>
      </c>
      <c r="BA65" s="39">
        <v>0</v>
      </c>
      <c r="BB65" s="39">
        <v>8.2758800000000008</v>
      </c>
      <c r="BC65" s="39">
        <v>102.47799999999999</v>
      </c>
      <c r="BD65" s="39">
        <v>258.81</v>
      </c>
      <c r="BE65" s="39">
        <v>0</v>
      </c>
      <c r="BG65" s="39">
        <v>0</v>
      </c>
      <c r="BH65" s="39">
        <v>0</v>
      </c>
      <c r="BJ65" s="39">
        <v>0</v>
      </c>
      <c r="BK65" s="39" t="s">
        <v>164</v>
      </c>
      <c r="BL65" s="39" t="s">
        <v>164</v>
      </c>
      <c r="BM65" s="39" t="s">
        <v>216</v>
      </c>
      <c r="BN65" s="39">
        <v>2.6558299999999999</v>
      </c>
      <c r="BO65" s="39">
        <v>41669.699999999997</v>
      </c>
      <c r="BP65" s="39">
        <v>18439</v>
      </c>
      <c r="BQ65" s="39">
        <v>0</v>
      </c>
      <c r="BR65" s="39">
        <v>432.55700000000002</v>
      </c>
      <c r="BS65" s="39">
        <v>0</v>
      </c>
      <c r="BT65" s="39">
        <v>93403.8</v>
      </c>
      <c r="BU65" s="39">
        <v>153948</v>
      </c>
      <c r="BV65" s="39">
        <v>81817.899999999994</v>
      </c>
      <c r="BW65" s="39">
        <v>0</v>
      </c>
      <c r="BX65" s="39">
        <v>0</v>
      </c>
      <c r="BY65" s="39">
        <v>235766</v>
      </c>
      <c r="BZ65" s="39">
        <v>465.459</v>
      </c>
      <c r="CA65" s="39">
        <v>0</v>
      </c>
      <c r="CB65" s="39">
        <v>0</v>
      </c>
      <c r="CC65" s="39">
        <v>0</v>
      </c>
      <c r="CD65" s="39">
        <v>0</v>
      </c>
      <c r="CE65" s="39">
        <v>1324.01</v>
      </c>
      <c r="CF65" s="39">
        <v>0</v>
      </c>
      <c r="CG65" s="39">
        <v>1789.47</v>
      </c>
      <c r="CH65" s="39">
        <v>0</v>
      </c>
      <c r="CI65" s="39">
        <v>0</v>
      </c>
      <c r="CJ65" s="39">
        <v>0</v>
      </c>
      <c r="CK65" s="39">
        <v>1789.47</v>
      </c>
      <c r="CL65" s="39">
        <v>0</v>
      </c>
      <c r="CM65" s="39">
        <v>0</v>
      </c>
      <c r="CN65" s="39">
        <v>0</v>
      </c>
      <c r="CO65" s="39">
        <v>0</v>
      </c>
      <c r="CP65" s="39">
        <v>0</v>
      </c>
      <c r="CQ65" s="39">
        <v>0</v>
      </c>
      <c r="CR65" s="39">
        <v>0</v>
      </c>
      <c r="CS65" s="39">
        <v>0</v>
      </c>
      <c r="CT65" s="39">
        <v>0</v>
      </c>
      <c r="CU65" s="39">
        <v>0</v>
      </c>
      <c r="CV65" s="39">
        <v>0</v>
      </c>
      <c r="CW65" s="39">
        <v>0</v>
      </c>
      <c r="CX65" s="39">
        <v>3.4807000000000001</v>
      </c>
      <c r="CY65" s="39">
        <v>67.633300000000006</v>
      </c>
      <c r="CZ65" s="39">
        <v>22.7562</v>
      </c>
      <c r="DA65" s="39">
        <v>0</v>
      </c>
      <c r="DB65" s="39">
        <v>0.33184799999999998</v>
      </c>
      <c r="DC65" s="39">
        <v>8.4767399999999995</v>
      </c>
      <c r="DD65" s="39">
        <v>102.47799999999999</v>
      </c>
      <c r="DE65" s="39">
        <v>205.15700000000001</v>
      </c>
      <c r="DF65" s="39">
        <v>0</v>
      </c>
      <c r="DH65" s="39">
        <v>0</v>
      </c>
      <c r="DI65" s="39">
        <v>0</v>
      </c>
      <c r="DK65" s="39">
        <v>0</v>
      </c>
      <c r="DL65" s="39" t="s">
        <v>201</v>
      </c>
      <c r="DM65" s="39" t="s">
        <v>202</v>
      </c>
      <c r="DN65" s="39" t="s">
        <v>168</v>
      </c>
      <c r="DO65" s="39" t="s">
        <v>203</v>
      </c>
      <c r="DP65" s="39">
        <v>8.5</v>
      </c>
      <c r="DQ65" s="39" t="s">
        <v>169</v>
      </c>
      <c r="DR65" s="39" t="s">
        <v>204</v>
      </c>
      <c r="DS65" s="39" t="s">
        <v>222</v>
      </c>
    </row>
    <row r="66" spans="1:123" x14ac:dyDescent="0.25">
      <c r="A66" s="22"/>
      <c r="B66" s="39" t="s">
        <v>283</v>
      </c>
      <c r="C66" s="39" t="s">
        <v>140</v>
      </c>
      <c r="D66" s="39">
        <v>1010115</v>
      </c>
      <c r="E66" s="39" t="s">
        <v>178</v>
      </c>
      <c r="F66" s="39" t="s">
        <v>162</v>
      </c>
      <c r="G66" s="40">
        <v>6.805555555555555E-2</v>
      </c>
      <c r="H66" s="39" t="s">
        <v>163</v>
      </c>
      <c r="I66" s="39">
        <v>65.150000000000006</v>
      </c>
      <c r="J66" s="39" t="s">
        <v>164</v>
      </c>
      <c r="K66" s="39" t="s">
        <v>164</v>
      </c>
      <c r="L66" s="39" t="s">
        <v>217</v>
      </c>
      <c r="M66" s="39">
        <v>1635.84</v>
      </c>
      <c r="N66" s="39">
        <v>85715.4</v>
      </c>
      <c r="O66" s="39">
        <v>48000.3</v>
      </c>
      <c r="P66" s="39">
        <v>0</v>
      </c>
      <c r="Q66" s="39">
        <v>0</v>
      </c>
      <c r="R66" s="39">
        <v>0</v>
      </c>
      <c r="S66" s="39">
        <v>93403.8</v>
      </c>
      <c r="T66" s="39">
        <v>228755</v>
      </c>
      <c r="U66" s="39">
        <v>81817.899999999994</v>
      </c>
      <c r="V66" s="39">
        <v>0</v>
      </c>
      <c r="W66" s="39">
        <v>0</v>
      </c>
      <c r="X66" s="39">
        <v>310573</v>
      </c>
      <c r="Y66" s="39">
        <v>0</v>
      </c>
      <c r="Z66" s="39">
        <v>0</v>
      </c>
      <c r="AA66" s="39">
        <v>0</v>
      </c>
      <c r="AB66" s="39">
        <v>0</v>
      </c>
      <c r="AC66" s="39">
        <v>0</v>
      </c>
      <c r="AD66" s="39">
        <v>1122.6500000000001</v>
      </c>
      <c r="AE66" s="39">
        <v>0</v>
      </c>
      <c r="AF66" s="39">
        <v>1122.6500000000001</v>
      </c>
      <c r="AG66" s="39">
        <v>0</v>
      </c>
      <c r="AH66" s="39">
        <v>0</v>
      </c>
      <c r="AI66" s="39">
        <v>0</v>
      </c>
      <c r="AJ66" s="39">
        <v>1122.6500000000001</v>
      </c>
      <c r="AK66" s="39">
        <v>0</v>
      </c>
      <c r="AL66" s="39">
        <v>0</v>
      </c>
      <c r="AM66" s="39">
        <v>0</v>
      </c>
      <c r="AN66" s="39">
        <v>0</v>
      </c>
      <c r="AO66" s="39">
        <v>0</v>
      </c>
      <c r="AP66" s="39">
        <v>0</v>
      </c>
      <c r="AQ66" s="39">
        <v>0</v>
      </c>
      <c r="AR66" s="39">
        <v>0</v>
      </c>
      <c r="AS66" s="39">
        <v>0</v>
      </c>
      <c r="AT66" s="39">
        <v>0</v>
      </c>
      <c r="AU66" s="39">
        <v>0</v>
      </c>
      <c r="AV66" s="39">
        <v>0</v>
      </c>
      <c r="AW66" s="39">
        <v>1.23898</v>
      </c>
      <c r="AX66" s="39">
        <v>127.32599999999999</v>
      </c>
      <c r="AY66" s="39">
        <v>49.456200000000003</v>
      </c>
      <c r="AZ66" s="39">
        <v>0</v>
      </c>
      <c r="BA66" s="39">
        <v>0</v>
      </c>
      <c r="BB66" s="39">
        <v>7.2384899999999996</v>
      </c>
      <c r="BC66" s="39">
        <v>101.544</v>
      </c>
      <c r="BD66" s="39">
        <v>286.80399999999997</v>
      </c>
      <c r="BE66" s="39">
        <v>0</v>
      </c>
      <c r="BG66" s="39">
        <v>0</v>
      </c>
      <c r="BH66" s="39">
        <v>0</v>
      </c>
      <c r="BJ66" s="39">
        <v>0</v>
      </c>
      <c r="BK66" s="39" t="s">
        <v>164</v>
      </c>
      <c r="BL66" s="39" t="s">
        <v>164</v>
      </c>
      <c r="BM66" s="39" t="s">
        <v>186</v>
      </c>
      <c r="BN66" s="39">
        <v>4.2556200000000004</v>
      </c>
      <c r="BO66" s="39">
        <v>131638</v>
      </c>
      <c r="BP66" s="39">
        <v>48649.2</v>
      </c>
      <c r="BQ66" s="39">
        <v>0</v>
      </c>
      <c r="BR66" s="39">
        <v>516.75199999999995</v>
      </c>
      <c r="BS66" s="39">
        <v>0</v>
      </c>
      <c r="BT66" s="39">
        <v>93403.8</v>
      </c>
      <c r="BU66" s="39">
        <v>274212</v>
      </c>
      <c r="BV66" s="39">
        <v>81817.899999999994</v>
      </c>
      <c r="BW66" s="39">
        <v>0</v>
      </c>
      <c r="BX66" s="39">
        <v>0</v>
      </c>
      <c r="BY66" s="39">
        <v>356030</v>
      </c>
      <c r="BZ66" s="39">
        <v>739.85299999999995</v>
      </c>
      <c r="CA66" s="39">
        <v>0</v>
      </c>
      <c r="CB66" s="39">
        <v>0</v>
      </c>
      <c r="CC66" s="39">
        <v>0</v>
      </c>
      <c r="CD66" s="39">
        <v>0</v>
      </c>
      <c r="CE66" s="39">
        <v>1149.6600000000001</v>
      </c>
      <c r="CF66" s="39">
        <v>0</v>
      </c>
      <c r="CG66" s="39">
        <v>1889.52</v>
      </c>
      <c r="CH66" s="39">
        <v>0</v>
      </c>
      <c r="CI66" s="39">
        <v>0</v>
      </c>
      <c r="CJ66" s="39">
        <v>0</v>
      </c>
      <c r="CK66" s="39">
        <v>1889.52</v>
      </c>
      <c r="CL66" s="39">
        <v>0</v>
      </c>
      <c r="CM66" s="39">
        <v>0</v>
      </c>
      <c r="CN66" s="39">
        <v>0</v>
      </c>
      <c r="CO66" s="39">
        <v>0</v>
      </c>
      <c r="CP66" s="39">
        <v>0</v>
      </c>
      <c r="CQ66" s="39">
        <v>0</v>
      </c>
      <c r="CR66" s="39">
        <v>0</v>
      </c>
      <c r="CS66" s="39">
        <v>0</v>
      </c>
      <c r="CT66" s="39">
        <v>0</v>
      </c>
      <c r="CU66" s="39">
        <v>0</v>
      </c>
      <c r="CV66" s="39">
        <v>0</v>
      </c>
      <c r="CW66" s="39">
        <v>0</v>
      </c>
      <c r="CX66" s="39">
        <v>4.68607</v>
      </c>
      <c r="CY66" s="39">
        <v>180.857</v>
      </c>
      <c r="CZ66" s="39">
        <v>57.048900000000003</v>
      </c>
      <c r="DA66" s="39">
        <v>0</v>
      </c>
      <c r="DB66" s="39">
        <v>0.41053699999999999</v>
      </c>
      <c r="DC66" s="39">
        <v>7.4127900000000002</v>
      </c>
      <c r="DD66" s="39">
        <v>101.544</v>
      </c>
      <c r="DE66" s="39">
        <v>351.959</v>
      </c>
      <c r="DF66" s="39">
        <v>0</v>
      </c>
      <c r="DH66" s="39">
        <v>0</v>
      </c>
      <c r="DI66" s="39">
        <v>0</v>
      </c>
      <c r="DK66" s="39">
        <v>0</v>
      </c>
      <c r="DL66" s="39" t="s">
        <v>201</v>
      </c>
      <c r="DM66" s="39" t="s">
        <v>202</v>
      </c>
      <c r="DN66" s="39" t="s">
        <v>168</v>
      </c>
      <c r="DO66" s="39" t="s">
        <v>203</v>
      </c>
      <c r="DP66" s="39">
        <v>8.5</v>
      </c>
      <c r="DQ66" s="39" t="s">
        <v>169</v>
      </c>
      <c r="DR66" s="39" t="s">
        <v>204</v>
      </c>
      <c r="DS66" s="39" t="s">
        <v>222</v>
      </c>
    </row>
    <row r="67" spans="1:123" x14ac:dyDescent="0.25">
      <c r="A67" s="22"/>
      <c r="B67" s="39" t="s">
        <v>284</v>
      </c>
      <c r="C67" s="39" t="s">
        <v>144</v>
      </c>
      <c r="D67" s="39">
        <v>1010306</v>
      </c>
      <c r="E67" s="39" t="s">
        <v>170</v>
      </c>
      <c r="F67" s="39" t="s">
        <v>162</v>
      </c>
      <c r="G67" s="40">
        <v>7.2222222222222229E-2</v>
      </c>
      <c r="H67" s="39" t="s">
        <v>163</v>
      </c>
      <c r="I67" s="39">
        <v>4.38</v>
      </c>
      <c r="J67" s="39" t="s">
        <v>164</v>
      </c>
      <c r="K67" s="39" t="s">
        <v>164</v>
      </c>
      <c r="L67" s="39" t="s">
        <v>217</v>
      </c>
      <c r="M67" s="39">
        <v>2799.07</v>
      </c>
      <c r="N67" s="39">
        <v>25652.3</v>
      </c>
      <c r="O67" s="39">
        <v>37046.9</v>
      </c>
      <c r="P67" s="39">
        <v>0</v>
      </c>
      <c r="Q67" s="39">
        <v>0</v>
      </c>
      <c r="R67" s="39">
        <v>0</v>
      </c>
      <c r="S67" s="39">
        <v>93403.8</v>
      </c>
      <c r="T67" s="39">
        <v>158902</v>
      </c>
      <c r="U67" s="39">
        <v>81817.899999999994</v>
      </c>
      <c r="V67" s="39">
        <v>0</v>
      </c>
      <c r="W67" s="39">
        <v>0</v>
      </c>
      <c r="X67" s="39">
        <v>240720</v>
      </c>
      <c r="Y67" s="39">
        <v>0</v>
      </c>
      <c r="Z67" s="39">
        <v>0</v>
      </c>
      <c r="AA67" s="39">
        <v>0</v>
      </c>
      <c r="AB67" s="39">
        <v>0</v>
      </c>
      <c r="AC67" s="39">
        <v>0</v>
      </c>
      <c r="AD67" s="39">
        <v>1292.6400000000001</v>
      </c>
      <c r="AE67" s="39">
        <v>0</v>
      </c>
      <c r="AF67" s="39">
        <v>1292.6400000000001</v>
      </c>
      <c r="AG67" s="39">
        <v>0</v>
      </c>
      <c r="AH67" s="39">
        <v>0</v>
      </c>
      <c r="AI67" s="39">
        <v>0</v>
      </c>
      <c r="AJ67" s="39">
        <v>1292.6400000000001</v>
      </c>
      <c r="AK67" s="39">
        <v>0</v>
      </c>
      <c r="AL67" s="39">
        <v>0</v>
      </c>
      <c r="AM67" s="39">
        <v>0</v>
      </c>
      <c r="AN67" s="39">
        <v>0</v>
      </c>
      <c r="AO67" s="39">
        <v>0</v>
      </c>
      <c r="AP67" s="39">
        <v>0</v>
      </c>
      <c r="AQ67" s="39">
        <v>0</v>
      </c>
      <c r="AR67" s="39">
        <v>0</v>
      </c>
      <c r="AS67" s="39">
        <v>0</v>
      </c>
      <c r="AT67" s="39">
        <v>0</v>
      </c>
      <c r="AU67" s="39">
        <v>0</v>
      </c>
      <c r="AV67" s="39">
        <v>0</v>
      </c>
      <c r="AW67" s="39">
        <v>2.1294200000000001</v>
      </c>
      <c r="AX67" s="39">
        <v>49.474400000000003</v>
      </c>
      <c r="AY67" s="39">
        <v>38.424999999999997</v>
      </c>
      <c r="AZ67" s="39">
        <v>0</v>
      </c>
      <c r="BA67" s="39">
        <v>0</v>
      </c>
      <c r="BB67" s="39">
        <v>8.2758900000000004</v>
      </c>
      <c r="BC67" s="39">
        <v>102.47799999999999</v>
      </c>
      <c r="BD67" s="39">
        <v>200.78299999999999</v>
      </c>
      <c r="BE67" s="39">
        <v>0</v>
      </c>
      <c r="BG67" s="39">
        <v>0</v>
      </c>
      <c r="BH67" s="39">
        <v>0</v>
      </c>
      <c r="BJ67" s="39">
        <v>0</v>
      </c>
      <c r="BK67" s="39" t="s">
        <v>164</v>
      </c>
      <c r="BL67" s="39" t="s">
        <v>164</v>
      </c>
      <c r="BM67" s="39" t="s">
        <v>216</v>
      </c>
      <c r="BN67" s="39">
        <v>2.6558299999999999</v>
      </c>
      <c r="BO67" s="39">
        <v>41669.699999999997</v>
      </c>
      <c r="BP67" s="39">
        <v>18439</v>
      </c>
      <c r="BQ67" s="39">
        <v>0</v>
      </c>
      <c r="BR67" s="39">
        <v>432.55700000000002</v>
      </c>
      <c r="BS67" s="39">
        <v>0</v>
      </c>
      <c r="BT67" s="39">
        <v>93403.8</v>
      </c>
      <c r="BU67" s="39">
        <v>153948</v>
      </c>
      <c r="BV67" s="39">
        <v>81817.899999999994</v>
      </c>
      <c r="BW67" s="39">
        <v>0</v>
      </c>
      <c r="BX67" s="39">
        <v>0</v>
      </c>
      <c r="BY67" s="39">
        <v>235766</v>
      </c>
      <c r="BZ67" s="39">
        <v>465.459</v>
      </c>
      <c r="CA67" s="39">
        <v>0</v>
      </c>
      <c r="CB67" s="39">
        <v>0</v>
      </c>
      <c r="CC67" s="39">
        <v>0</v>
      </c>
      <c r="CD67" s="39">
        <v>0</v>
      </c>
      <c r="CE67" s="39">
        <v>1324.01</v>
      </c>
      <c r="CF67" s="39">
        <v>0</v>
      </c>
      <c r="CG67" s="39">
        <v>1789.47</v>
      </c>
      <c r="CH67" s="39">
        <v>0</v>
      </c>
      <c r="CI67" s="39">
        <v>0</v>
      </c>
      <c r="CJ67" s="39">
        <v>0</v>
      </c>
      <c r="CK67" s="39">
        <v>1789.47</v>
      </c>
      <c r="CL67" s="39">
        <v>0</v>
      </c>
      <c r="CM67" s="39">
        <v>0</v>
      </c>
      <c r="CN67" s="39">
        <v>0</v>
      </c>
      <c r="CO67" s="39">
        <v>0</v>
      </c>
      <c r="CP67" s="39">
        <v>0</v>
      </c>
      <c r="CQ67" s="39">
        <v>0</v>
      </c>
      <c r="CR67" s="39">
        <v>0</v>
      </c>
      <c r="CS67" s="39">
        <v>0</v>
      </c>
      <c r="CT67" s="39">
        <v>0</v>
      </c>
      <c r="CU67" s="39">
        <v>0</v>
      </c>
      <c r="CV67" s="39">
        <v>0</v>
      </c>
      <c r="CW67" s="39">
        <v>0</v>
      </c>
      <c r="CX67" s="39">
        <v>3.4807000000000001</v>
      </c>
      <c r="CY67" s="39">
        <v>67.633300000000006</v>
      </c>
      <c r="CZ67" s="39">
        <v>22.7562</v>
      </c>
      <c r="DA67" s="39">
        <v>0</v>
      </c>
      <c r="DB67" s="39">
        <v>0.33184799999999998</v>
      </c>
      <c r="DC67" s="39">
        <v>8.4767399999999995</v>
      </c>
      <c r="DD67" s="39">
        <v>102.47799999999999</v>
      </c>
      <c r="DE67" s="39">
        <v>205.15700000000001</v>
      </c>
      <c r="DF67" s="39">
        <v>0</v>
      </c>
      <c r="DH67" s="39">
        <v>0</v>
      </c>
      <c r="DI67" s="39">
        <v>0</v>
      </c>
      <c r="DK67" s="39">
        <v>0</v>
      </c>
      <c r="DL67" s="39" t="s">
        <v>201</v>
      </c>
      <c r="DM67" s="39" t="s">
        <v>202</v>
      </c>
      <c r="DN67" s="39" t="s">
        <v>168</v>
      </c>
      <c r="DO67" s="39" t="s">
        <v>203</v>
      </c>
      <c r="DP67" s="39">
        <v>8.5</v>
      </c>
      <c r="DQ67" s="39" t="s">
        <v>169</v>
      </c>
      <c r="DR67" s="39" t="s">
        <v>204</v>
      </c>
      <c r="DS67" s="39" t="s">
        <v>222</v>
      </c>
    </row>
    <row r="68" spans="1:123" x14ac:dyDescent="0.25">
      <c r="A68" s="22"/>
      <c r="B68" s="39" t="s">
        <v>285</v>
      </c>
      <c r="C68" s="39" t="s">
        <v>141</v>
      </c>
      <c r="D68" s="39">
        <v>1010515</v>
      </c>
      <c r="E68" s="39" t="s">
        <v>178</v>
      </c>
      <c r="F68" s="39" t="s">
        <v>162</v>
      </c>
      <c r="G68" s="40">
        <v>0.10625</v>
      </c>
      <c r="H68" s="39" t="s">
        <v>163</v>
      </c>
      <c r="I68" s="39">
        <v>69.28</v>
      </c>
      <c r="J68" s="39" t="s">
        <v>164</v>
      </c>
      <c r="K68" s="39" t="s">
        <v>164</v>
      </c>
      <c r="L68" s="39" t="s">
        <v>171</v>
      </c>
      <c r="M68" s="39">
        <v>0.38014199999999998</v>
      </c>
      <c r="N68" s="39">
        <v>68993.2</v>
      </c>
      <c r="O68" s="39">
        <v>60299</v>
      </c>
      <c r="P68" s="39">
        <v>853.10199999999998</v>
      </c>
      <c r="Q68" s="39">
        <v>22245.9</v>
      </c>
      <c r="R68" s="39">
        <v>0</v>
      </c>
      <c r="S68" s="39">
        <v>93403.8</v>
      </c>
      <c r="T68" s="39">
        <v>245795</v>
      </c>
      <c r="U68" s="39">
        <v>81817.899999999994</v>
      </c>
      <c r="V68" s="39">
        <v>0</v>
      </c>
      <c r="W68" s="39">
        <v>0</v>
      </c>
      <c r="X68" s="39">
        <v>327613</v>
      </c>
      <c r="Y68" s="39">
        <v>72.447299999999998</v>
      </c>
      <c r="Z68" s="39">
        <v>0</v>
      </c>
      <c r="AA68" s="39">
        <v>0</v>
      </c>
      <c r="AB68" s="39">
        <v>0</v>
      </c>
      <c r="AC68" s="39">
        <v>0</v>
      </c>
      <c r="AD68" s="39">
        <v>1122.6400000000001</v>
      </c>
      <c r="AE68" s="39">
        <v>0</v>
      </c>
      <c r="AF68" s="39">
        <v>1195.0899999999999</v>
      </c>
      <c r="AG68" s="39">
        <v>0</v>
      </c>
      <c r="AH68" s="39">
        <v>0</v>
      </c>
      <c r="AI68" s="39">
        <v>0</v>
      </c>
      <c r="AJ68" s="39">
        <v>1195.0899999999999</v>
      </c>
      <c r="AK68" s="39">
        <v>0</v>
      </c>
      <c r="AL68" s="39">
        <v>0</v>
      </c>
      <c r="AM68" s="39">
        <v>0</v>
      </c>
      <c r="AN68" s="39">
        <v>0</v>
      </c>
      <c r="AO68" s="39">
        <v>0</v>
      </c>
      <c r="AP68" s="39">
        <v>0</v>
      </c>
      <c r="AQ68" s="39">
        <v>0</v>
      </c>
      <c r="AR68" s="39">
        <v>0</v>
      </c>
      <c r="AS68" s="39">
        <v>0</v>
      </c>
      <c r="AT68" s="39">
        <v>0</v>
      </c>
      <c r="AU68" s="39">
        <v>0</v>
      </c>
      <c r="AV68" s="39">
        <v>0</v>
      </c>
      <c r="AW68" s="39">
        <v>0.53288899999999995</v>
      </c>
      <c r="AX68" s="39">
        <v>85.171199999999999</v>
      </c>
      <c r="AY68" s="39">
        <v>61.928800000000003</v>
      </c>
      <c r="AZ68" s="39">
        <v>1.70851</v>
      </c>
      <c r="BA68" s="39">
        <v>24.557700000000001</v>
      </c>
      <c r="BB68" s="39">
        <v>7.2384899999999996</v>
      </c>
      <c r="BC68" s="39">
        <v>101.544</v>
      </c>
      <c r="BD68" s="39">
        <v>282.68200000000002</v>
      </c>
      <c r="BE68" s="39">
        <v>0</v>
      </c>
      <c r="BG68" s="39">
        <v>0</v>
      </c>
      <c r="BH68" s="39">
        <v>0</v>
      </c>
      <c r="BJ68" s="39">
        <v>0</v>
      </c>
      <c r="BK68" s="39" t="s">
        <v>164</v>
      </c>
      <c r="BL68" s="39" t="s">
        <v>164</v>
      </c>
      <c r="BM68" s="39" t="s">
        <v>186</v>
      </c>
      <c r="BN68" s="39">
        <v>4.2556200000000004</v>
      </c>
      <c r="BO68" s="39">
        <v>131638</v>
      </c>
      <c r="BP68" s="39">
        <v>48649.2</v>
      </c>
      <c r="BQ68" s="39">
        <v>0</v>
      </c>
      <c r="BR68" s="39">
        <v>516.75199999999995</v>
      </c>
      <c r="BS68" s="39">
        <v>0</v>
      </c>
      <c r="BT68" s="39">
        <v>93403.8</v>
      </c>
      <c r="BU68" s="39">
        <v>274212</v>
      </c>
      <c r="BV68" s="39">
        <v>81817.899999999994</v>
      </c>
      <c r="BW68" s="39">
        <v>0</v>
      </c>
      <c r="BX68" s="39">
        <v>0</v>
      </c>
      <c r="BY68" s="39">
        <v>356030</v>
      </c>
      <c r="BZ68" s="39">
        <v>739.85299999999995</v>
      </c>
      <c r="CA68" s="39">
        <v>0</v>
      </c>
      <c r="CB68" s="39">
        <v>0</v>
      </c>
      <c r="CC68" s="39">
        <v>0</v>
      </c>
      <c r="CD68" s="39">
        <v>0</v>
      </c>
      <c r="CE68" s="39">
        <v>1149.6600000000001</v>
      </c>
      <c r="CF68" s="39">
        <v>0</v>
      </c>
      <c r="CG68" s="39">
        <v>1889.52</v>
      </c>
      <c r="CH68" s="39">
        <v>0</v>
      </c>
      <c r="CI68" s="39">
        <v>0</v>
      </c>
      <c r="CJ68" s="39">
        <v>0</v>
      </c>
      <c r="CK68" s="39">
        <v>1889.52</v>
      </c>
      <c r="CL68" s="39">
        <v>0</v>
      </c>
      <c r="CM68" s="39">
        <v>0</v>
      </c>
      <c r="CN68" s="39">
        <v>0</v>
      </c>
      <c r="CO68" s="39">
        <v>0</v>
      </c>
      <c r="CP68" s="39">
        <v>0</v>
      </c>
      <c r="CQ68" s="39">
        <v>0</v>
      </c>
      <c r="CR68" s="39">
        <v>0</v>
      </c>
      <c r="CS68" s="39">
        <v>0</v>
      </c>
      <c r="CT68" s="39">
        <v>0</v>
      </c>
      <c r="CU68" s="39">
        <v>0</v>
      </c>
      <c r="CV68" s="39">
        <v>0</v>
      </c>
      <c r="CW68" s="39">
        <v>0</v>
      </c>
      <c r="CX68" s="39">
        <v>4.68607</v>
      </c>
      <c r="CY68" s="39">
        <v>180.857</v>
      </c>
      <c r="CZ68" s="39">
        <v>57.048900000000003</v>
      </c>
      <c r="DA68" s="39">
        <v>0</v>
      </c>
      <c r="DB68" s="39">
        <v>0.41053699999999999</v>
      </c>
      <c r="DC68" s="39">
        <v>7.4127900000000002</v>
      </c>
      <c r="DD68" s="39">
        <v>101.544</v>
      </c>
      <c r="DE68" s="39">
        <v>351.959</v>
      </c>
      <c r="DF68" s="39">
        <v>0</v>
      </c>
      <c r="DH68" s="39">
        <v>0</v>
      </c>
      <c r="DI68" s="39">
        <v>0</v>
      </c>
      <c r="DK68" s="39">
        <v>0</v>
      </c>
      <c r="DL68" s="39" t="s">
        <v>201</v>
      </c>
      <c r="DM68" s="39" t="s">
        <v>202</v>
      </c>
      <c r="DN68" s="39" t="s">
        <v>168</v>
      </c>
      <c r="DO68" s="39" t="s">
        <v>203</v>
      </c>
      <c r="DP68" s="39">
        <v>8.5</v>
      </c>
      <c r="DQ68" s="39" t="s">
        <v>169</v>
      </c>
      <c r="DR68" s="39" t="s">
        <v>204</v>
      </c>
      <c r="DS68" s="39" t="s">
        <v>222</v>
      </c>
    </row>
    <row r="69" spans="1:123" x14ac:dyDescent="0.25">
      <c r="A69" s="22"/>
      <c r="B69" s="39" t="s">
        <v>286</v>
      </c>
      <c r="C69" s="39" t="s">
        <v>145</v>
      </c>
      <c r="D69" s="39">
        <v>1010606</v>
      </c>
      <c r="E69" s="39" t="s">
        <v>170</v>
      </c>
      <c r="F69" s="39" t="s">
        <v>162</v>
      </c>
      <c r="G69" s="40">
        <v>9.1666666666666674E-2</v>
      </c>
      <c r="H69" s="39" t="s">
        <v>163</v>
      </c>
      <c r="I69" s="39">
        <v>0.1</v>
      </c>
      <c r="J69" s="39" t="s">
        <v>164</v>
      </c>
      <c r="K69" s="39" t="s">
        <v>164</v>
      </c>
      <c r="L69" s="39" t="s">
        <v>218</v>
      </c>
      <c r="M69" s="39">
        <v>0.72898499999999999</v>
      </c>
      <c r="N69" s="39">
        <v>24093</v>
      </c>
      <c r="O69" s="39">
        <v>37990.400000000001</v>
      </c>
      <c r="P69" s="39">
        <v>94.499700000000004</v>
      </c>
      <c r="Q69" s="39">
        <v>11336.8</v>
      </c>
      <c r="R69" s="39">
        <v>0</v>
      </c>
      <c r="S69" s="39">
        <v>93403.8</v>
      </c>
      <c r="T69" s="39">
        <v>166919</v>
      </c>
      <c r="U69" s="39">
        <v>81817.899999999994</v>
      </c>
      <c r="V69" s="39">
        <v>0</v>
      </c>
      <c r="W69" s="39">
        <v>0</v>
      </c>
      <c r="X69" s="39">
        <v>248737</v>
      </c>
      <c r="Y69" s="39">
        <v>138.93</v>
      </c>
      <c r="Z69" s="39">
        <v>0</v>
      </c>
      <c r="AA69" s="39">
        <v>0</v>
      </c>
      <c r="AB69" s="39">
        <v>0</v>
      </c>
      <c r="AC69" s="39">
        <v>0</v>
      </c>
      <c r="AD69" s="39">
        <v>1292.6400000000001</v>
      </c>
      <c r="AE69" s="39">
        <v>0</v>
      </c>
      <c r="AF69" s="39">
        <v>1431.57</v>
      </c>
      <c r="AG69" s="39">
        <v>0</v>
      </c>
      <c r="AH69" s="39">
        <v>0</v>
      </c>
      <c r="AI69" s="39">
        <v>0</v>
      </c>
      <c r="AJ69" s="39">
        <v>1431.57</v>
      </c>
      <c r="AK69" s="39">
        <v>0</v>
      </c>
      <c r="AL69" s="39">
        <v>0</v>
      </c>
      <c r="AM69" s="39">
        <v>0</v>
      </c>
      <c r="AN69" s="39">
        <v>0</v>
      </c>
      <c r="AO69" s="39">
        <v>0</v>
      </c>
      <c r="AP69" s="39">
        <v>0</v>
      </c>
      <c r="AQ69" s="39">
        <v>0</v>
      </c>
      <c r="AR69" s="39">
        <v>0</v>
      </c>
      <c r="AS69" s="39">
        <v>0</v>
      </c>
      <c r="AT69" s="39">
        <v>0</v>
      </c>
      <c r="AU69" s="39">
        <v>0</v>
      </c>
      <c r="AV69" s="39">
        <v>0</v>
      </c>
      <c r="AW69" s="39">
        <v>1.0244200000000001</v>
      </c>
      <c r="AX69" s="39">
        <v>39.472700000000003</v>
      </c>
      <c r="AY69" s="39">
        <v>39.475999999999999</v>
      </c>
      <c r="AZ69" s="39">
        <v>0.30776300000000001</v>
      </c>
      <c r="BA69" s="39">
        <v>14.0169</v>
      </c>
      <c r="BB69" s="39">
        <v>8.2758900000000004</v>
      </c>
      <c r="BC69" s="39">
        <v>102.47799999999999</v>
      </c>
      <c r="BD69" s="39">
        <v>205.05199999999999</v>
      </c>
      <c r="BE69" s="39">
        <v>0</v>
      </c>
      <c r="BG69" s="39">
        <v>0</v>
      </c>
      <c r="BH69" s="39">
        <v>0</v>
      </c>
      <c r="BJ69" s="39">
        <v>0</v>
      </c>
      <c r="BK69" s="39" t="s">
        <v>164</v>
      </c>
      <c r="BL69" s="39" t="s">
        <v>164</v>
      </c>
      <c r="BM69" s="39" t="s">
        <v>216</v>
      </c>
      <c r="BN69" s="39">
        <v>2.6558299999999999</v>
      </c>
      <c r="BO69" s="39">
        <v>41669.699999999997</v>
      </c>
      <c r="BP69" s="39">
        <v>18439</v>
      </c>
      <c r="BQ69" s="39">
        <v>0</v>
      </c>
      <c r="BR69" s="39">
        <v>432.55700000000002</v>
      </c>
      <c r="BS69" s="39">
        <v>0</v>
      </c>
      <c r="BT69" s="39">
        <v>93403.8</v>
      </c>
      <c r="BU69" s="39">
        <v>153948</v>
      </c>
      <c r="BV69" s="39">
        <v>81817.899999999994</v>
      </c>
      <c r="BW69" s="39">
        <v>0</v>
      </c>
      <c r="BX69" s="39">
        <v>0</v>
      </c>
      <c r="BY69" s="39">
        <v>235766</v>
      </c>
      <c r="BZ69" s="39">
        <v>465.459</v>
      </c>
      <c r="CA69" s="39">
        <v>0</v>
      </c>
      <c r="CB69" s="39">
        <v>0</v>
      </c>
      <c r="CC69" s="39">
        <v>0</v>
      </c>
      <c r="CD69" s="39">
        <v>0</v>
      </c>
      <c r="CE69" s="39">
        <v>1324.01</v>
      </c>
      <c r="CF69" s="39">
        <v>0</v>
      </c>
      <c r="CG69" s="39">
        <v>1789.47</v>
      </c>
      <c r="CH69" s="39">
        <v>0</v>
      </c>
      <c r="CI69" s="39">
        <v>0</v>
      </c>
      <c r="CJ69" s="39">
        <v>0</v>
      </c>
      <c r="CK69" s="39">
        <v>1789.47</v>
      </c>
      <c r="CL69" s="39">
        <v>0</v>
      </c>
      <c r="CM69" s="39">
        <v>0</v>
      </c>
      <c r="CN69" s="39">
        <v>0</v>
      </c>
      <c r="CO69" s="39">
        <v>0</v>
      </c>
      <c r="CP69" s="39">
        <v>0</v>
      </c>
      <c r="CQ69" s="39">
        <v>0</v>
      </c>
      <c r="CR69" s="39">
        <v>0</v>
      </c>
      <c r="CS69" s="39">
        <v>0</v>
      </c>
      <c r="CT69" s="39">
        <v>0</v>
      </c>
      <c r="CU69" s="39">
        <v>0</v>
      </c>
      <c r="CV69" s="39">
        <v>0</v>
      </c>
      <c r="CW69" s="39">
        <v>0</v>
      </c>
      <c r="CX69" s="39">
        <v>3.4807000000000001</v>
      </c>
      <c r="CY69" s="39">
        <v>67.633300000000006</v>
      </c>
      <c r="CZ69" s="39">
        <v>22.7562</v>
      </c>
      <c r="DA69" s="39">
        <v>0</v>
      </c>
      <c r="DB69" s="39">
        <v>0.33184799999999998</v>
      </c>
      <c r="DC69" s="39">
        <v>8.4767399999999995</v>
      </c>
      <c r="DD69" s="39">
        <v>102.47799999999999</v>
      </c>
      <c r="DE69" s="39">
        <v>205.15700000000001</v>
      </c>
      <c r="DF69" s="39">
        <v>0</v>
      </c>
      <c r="DH69" s="39">
        <v>0</v>
      </c>
      <c r="DI69" s="39">
        <v>0</v>
      </c>
      <c r="DK69" s="39">
        <v>0</v>
      </c>
      <c r="DL69" s="39" t="s">
        <v>201</v>
      </c>
      <c r="DM69" s="39" t="s">
        <v>202</v>
      </c>
      <c r="DN69" s="39" t="s">
        <v>168</v>
      </c>
      <c r="DO69" s="39" t="s">
        <v>203</v>
      </c>
      <c r="DP69" s="39">
        <v>8.5</v>
      </c>
      <c r="DQ69" s="39" t="s">
        <v>169</v>
      </c>
      <c r="DR69" s="39" t="s">
        <v>204</v>
      </c>
      <c r="DS69" s="39" t="s">
        <v>222</v>
      </c>
    </row>
    <row r="70" spans="1:123" x14ac:dyDescent="0.25">
      <c r="A70" s="22"/>
      <c r="B70" s="39" t="s">
        <v>287</v>
      </c>
      <c r="C70" s="39" t="s">
        <v>133</v>
      </c>
      <c r="D70" s="39">
        <v>1013715</v>
      </c>
      <c r="E70" s="39" t="s">
        <v>178</v>
      </c>
      <c r="F70" s="39" t="s">
        <v>162</v>
      </c>
      <c r="G70" s="40">
        <v>6.9444444444444434E-2</v>
      </c>
      <c r="H70" s="39" t="s">
        <v>163</v>
      </c>
      <c r="I70" s="39">
        <v>37.43</v>
      </c>
      <c r="J70" s="39" t="s">
        <v>164</v>
      </c>
      <c r="K70" s="39" t="s">
        <v>164</v>
      </c>
      <c r="L70" s="39" t="s">
        <v>190</v>
      </c>
      <c r="M70" s="39">
        <v>0</v>
      </c>
      <c r="N70" s="39">
        <v>69460.3</v>
      </c>
      <c r="O70" s="39">
        <v>84037.3</v>
      </c>
      <c r="P70" s="39">
        <v>0</v>
      </c>
      <c r="Q70" s="39">
        <v>0</v>
      </c>
      <c r="R70" s="39">
        <v>0</v>
      </c>
      <c r="S70" s="39">
        <v>93403.8</v>
      </c>
      <c r="T70" s="39">
        <v>246901</v>
      </c>
      <c r="U70" s="39">
        <v>81817.899999999994</v>
      </c>
      <c r="V70" s="39">
        <v>0</v>
      </c>
      <c r="W70" s="39">
        <v>0</v>
      </c>
      <c r="X70" s="39">
        <v>328719</v>
      </c>
      <c r="Y70" s="39">
        <v>55.146299999999997</v>
      </c>
      <c r="Z70" s="39">
        <v>0</v>
      </c>
      <c r="AA70" s="39">
        <v>0</v>
      </c>
      <c r="AB70" s="39">
        <v>0</v>
      </c>
      <c r="AC70" s="39">
        <v>0</v>
      </c>
      <c r="AD70" s="39">
        <v>1122.6400000000001</v>
      </c>
      <c r="AE70" s="39">
        <v>0</v>
      </c>
      <c r="AF70" s="39">
        <v>1177.79</v>
      </c>
      <c r="AG70" s="39">
        <v>0</v>
      </c>
      <c r="AH70" s="39">
        <v>0</v>
      </c>
      <c r="AI70" s="39">
        <v>0</v>
      </c>
      <c r="AJ70" s="39">
        <v>1177.79</v>
      </c>
      <c r="AK70" s="39">
        <v>0</v>
      </c>
      <c r="AL70" s="39">
        <v>0</v>
      </c>
      <c r="AM70" s="39">
        <v>0</v>
      </c>
      <c r="AN70" s="39">
        <v>0</v>
      </c>
      <c r="AO70" s="39">
        <v>0</v>
      </c>
      <c r="AP70" s="39">
        <v>0</v>
      </c>
      <c r="AQ70" s="39">
        <v>0</v>
      </c>
      <c r="AR70" s="39">
        <v>0</v>
      </c>
      <c r="AS70" s="39">
        <v>0</v>
      </c>
      <c r="AT70" s="39">
        <v>0</v>
      </c>
      <c r="AU70" s="39">
        <v>0</v>
      </c>
      <c r="AV70" s="39">
        <v>0</v>
      </c>
      <c r="AW70" s="39">
        <v>0.41000399999999998</v>
      </c>
      <c r="AX70" s="39">
        <v>118.69499999999999</v>
      </c>
      <c r="AY70" s="39">
        <v>86.652500000000003</v>
      </c>
      <c r="AZ70" s="39">
        <v>0</v>
      </c>
      <c r="BA70" s="39">
        <v>0</v>
      </c>
      <c r="BB70" s="39">
        <v>7.2384899999999996</v>
      </c>
      <c r="BC70" s="39">
        <v>101.544</v>
      </c>
      <c r="BD70" s="39">
        <v>314.54000000000002</v>
      </c>
      <c r="BE70" s="39">
        <v>0</v>
      </c>
      <c r="BG70" s="39">
        <v>0</v>
      </c>
      <c r="BH70" s="39">
        <v>0</v>
      </c>
      <c r="BJ70" s="39">
        <v>0</v>
      </c>
      <c r="BK70" s="39" t="s">
        <v>164</v>
      </c>
      <c r="BL70" s="39" t="s">
        <v>164</v>
      </c>
      <c r="BM70" s="39" t="s">
        <v>186</v>
      </c>
      <c r="BN70" s="39">
        <v>4.2556200000000004</v>
      </c>
      <c r="BO70" s="39">
        <v>131638</v>
      </c>
      <c r="BP70" s="39">
        <v>48649.2</v>
      </c>
      <c r="BQ70" s="39">
        <v>0</v>
      </c>
      <c r="BR70" s="39">
        <v>516.75199999999995</v>
      </c>
      <c r="BS70" s="39">
        <v>0</v>
      </c>
      <c r="BT70" s="39">
        <v>93403.8</v>
      </c>
      <c r="BU70" s="39">
        <v>274212</v>
      </c>
      <c r="BV70" s="39">
        <v>81817.899999999994</v>
      </c>
      <c r="BW70" s="39">
        <v>0</v>
      </c>
      <c r="BX70" s="39">
        <v>0</v>
      </c>
      <c r="BY70" s="39">
        <v>356030</v>
      </c>
      <c r="BZ70" s="39">
        <v>739.85299999999995</v>
      </c>
      <c r="CA70" s="39">
        <v>0</v>
      </c>
      <c r="CB70" s="39">
        <v>0</v>
      </c>
      <c r="CC70" s="39">
        <v>0</v>
      </c>
      <c r="CD70" s="39">
        <v>0</v>
      </c>
      <c r="CE70" s="39">
        <v>1149.6600000000001</v>
      </c>
      <c r="CF70" s="39">
        <v>0</v>
      </c>
      <c r="CG70" s="39">
        <v>1889.52</v>
      </c>
      <c r="CH70" s="39">
        <v>0</v>
      </c>
      <c r="CI70" s="39">
        <v>0</v>
      </c>
      <c r="CJ70" s="39">
        <v>0</v>
      </c>
      <c r="CK70" s="39">
        <v>1889.52</v>
      </c>
      <c r="CL70" s="39">
        <v>0</v>
      </c>
      <c r="CM70" s="39">
        <v>0</v>
      </c>
      <c r="CN70" s="39">
        <v>0</v>
      </c>
      <c r="CO70" s="39">
        <v>0</v>
      </c>
      <c r="CP70" s="39">
        <v>0</v>
      </c>
      <c r="CQ70" s="39">
        <v>0</v>
      </c>
      <c r="CR70" s="39">
        <v>0</v>
      </c>
      <c r="CS70" s="39">
        <v>0</v>
      </c>
      <c r="CT70" s="39">
        <v>0</v>
      </c>
      <c r="CU70" s="39">
        <v>0</v>
      </c>
      <c r="CV70" s="39">
        <v>0</v>
      </c>
      <c r="CW70" s="39">
        <v>0</v>
      </c>
      <c r="CX70" s="39">
        <v>4.68607</v>
      </c>
      <c r="CY70" s="39">
        <v>180.857</v>
      </c>
      <c r="CZ70" s="39">
        <v>57.048900000000003</v>
      </c>
      <c r="DA70" s="39">
        <v>0</v>
      </c>
      <c r="DB70" s="39">
        <v>0.41053699999999999</v>
      </c>
      <c r="DC70" s="39">
        <v>7.4127900000000002</v>
      </c>
      <c r="DD70" s="39">
        <v>101.544</v>
      </c>
      <c r="DE70" s="39">
        <v>351.959</v>
      </c>
      <c r="DF70" s="39">
        <v>0</v>
      </c>
      <c r="DH70" s="39">
        <v>0</v>
      </c>
      <c r="DI70" s="39">
        <v>0</v>
      </c>
      <c r="DK70" s="39">
        <v>0</v>
      </c>
      <c r="DL70" s="39" t="s">
        <v>201</v>
      </c>
      <c r="DM70" s="39" t="s">
        <v>202</v>
      </c>
      <c r="DN70" s="39" t="s">
        <v>168</v>
      </c>
      <c r="DO70" s="39" t="s">
        <v>203</v>
      </c>
      <c r="DP70" s="39">
        <v>8.5</v>
      </c>
      <c r="DQ70" s="39" t="s">
        <v>169</v>
      </c>
      <c r="DR70" s="39" t="s">
        <v>204</v>
      </c>
      <c r="DS70" s="39" t="s">
        <v>222</v>
      </c>
    </row>
    <row r="71" spans="1:123" x14ac:dyDescent="0.25">
      <c r="A71" s="22"/>
      <c r="B71" s="39" t="s">
        <v>288</v>
      </c>
      <c r="C71" s="39" t="s">
        <v>138</v>
      </c>
      <c r="D71" s="39">
        <v>1013906</v>
      </c>
      <c r="E71" s="39" t="s">
        <v>170</v>
      </c>
      <c r="F71" s="39" t="s">
        <v>162</v>
      </c>
      <c r="G71" s="40">
        <v>7.3611111111111113E-2</v>
      </c>
      <c r="H71" s="39" t="s">
        <v>174</v>
      </c>
      <c r="I71" s="39">
        <v>-9.32</v>
      </c>
      <c r="J71" s="39" t="s">
        <v>164</v>
      </c>
      <c r="K71" s="39" t="s">
        <v>164</v>
      </c>
      <c r="L71" s="39" t="s">
        <v>215</v>
      </c>
      <c r="M71" s="39">
        <v>0</v>
      </c>
      <c r="N71" s="39">
        <v>14866.9</v>
      </c>
      <c r="O71" s="39">
        <v>64644.1</v>
      </c>
      <c r="P71" s="39">
        <v>0</v>
      </c>
      <c r="Q71" s="39">
        <v>0</v>
      </c>
      <c r="R71" s="39">
        <v>0</v>
      </c>
      <c r="S71" s="39">
        <v>93403.8</v>
      </c>
      <c r="T71" s="39">
        <v>172915</v>
      </c>
      <c r="U71" s="39">
        <v>81817.899999999994</v>
      </c>
      <c r="V71" s="39">
        <v>0</v>
      </c>
      <c r="W71" s="39">
        <v>0</v>
      </c>
      <c r="X71" s="39">
        <v>254733</v>
      </c>
      <c r="Y71" s="39">
        <v>104.785</v>
      </c>
      <c r="Z71" s="39">
        <v>0</v>
      </c>
      <c r="AA71" s="39">
        <v>0</v>
      </c>
      <c r="AB71" s="39">
        <v>0</v>
      </c>
      <c r="AC71" s="39">
        <v>0</v>
      </c>
      <c r="AD71" s="39">
        <v>1292.6400000000001</v>
      </c>
      <c r="AE71" s="39">
        <v>0</v>
      </c>
      <c r="AF71" s="39">
        <v>1397.43</v>
      </c>
      <c r="AG71" s="39">
        <v>0</v>
      </c>
      <c r="AH71" s="39">
        <v>0</v>
      </c>
      <c r="AI71" s="39">
        <v>0</v>
      </c>
      <c r="AJ71" s="39">
        <v>1397.43</v>
      </c>
      <c r="AK71" s="39">
        <v>0</v>
      </c>
      <c r="AL71" s="39">
        <v>0</v>
      </c>
      <c r="AM71" s="39">
        <v>0</v>
      </c>
      <c r="AN71" s="39">
        <v>0</v>
      </c>
      <c r="AO71" s="39">
        <v>0</v>
      </c>
      <c r="AP71" s="39">
        <v>0</v>
      </c>
      <c r="AQ71" s="39">
        <v>0</v>
      </c>
      <c r="AR71" s="39">
        <v>0</v>
      </c>
      <c r="AS71" s="39">
        <v>0</v>
      </c>
      <c r="AT71" s="39">
        <v>0</v>
      </c>
      <c r="AU71" s="39">
        <v>0</v>
      </c>
      <c r="AV71" s="39">
        <v>0</v>
      </c>
      <c r="AW71" s="39">
        <v>0.77242500000000003</v>
      </c>
      <c r="AX71" s="39">
        <v>35.942</v>
      </c>
      <c r="AY71" s="39">
        <v>67.005899999999997</v>
      </c>
      <c r="AZ71" s="39">
        <v>0</v>
      </c>
      <c r="BA71" s="39">
        <v>0</v>
      </c>
      <c r="BB71" s="39">
        <v>8.2759</v>
      </c>
      <c r="BC71" s="39">
        <v>102.47799999999999</v>
      </c>
      <c r="BD71" s="39">
        <v>214.47399999999999</v>
      </c>
      <c r="BE71" s="39">
        <v>0</v>
      </c>
      <c r="BG71" s="39">
        <v>0</v>
      </c>
      <c r="BH71" s="39">
        <v>0</v>
      </c>
      <c r="BJ71" s="39">
        <v>0</v>
      </c>
      <c r="BK71" s="39" t="s">
        <v>164</v>
      </c>
      <c r="BL71" s="39" t="s">
        <v>164</v>
      </c>
      <c r="BM71" s="39" t="s">
        <v>216</v>
      </c>
      <c r="BN71" s="39">
        <v>2.6558299999999999</v>
      </c>
      <c r="BO71" s="39">
        <v>41669.699999999997</v>
      </c>
      <c r="BP71" s="39">
        <v>18439</v>
      </c>
      <c r="BQ71" s="39">
        <v>0</v>
      </c>
      <c r="BR71" s="39">
        <v>432.55700000000002</v>
      </c>
      <c r="BS71" s="39">
        <v>0</v>
      </c>
      <c r="BT71" s="39">
        <v>93403.8</v>
      </c>
      <c r="BU71" s="39">
        <v>153948</v>
      </c>
      <c r="BV71" s="39">
        <v>81817.899999999994</v>
      </c>
      <c r="BW71" s="39">
        <v>0</v>
      </c>
      <c r="BX71" s="39">
        <v>0</v>
      </c>
      <c r="BY71" s="39">
        <v>235766</v>
      </c>
      <c r="BZ71" s="39">
        <v>465.459</v>
      </c>
      <c r="CA71" s="39">
        <v>0</v>
      </c>
      <c r="CB71" s="39">
        <v>0</v>
      </c>
      <c r="CC71" s="39">
        <v>0</v>
      </c>
      <c r="CD71" s="39">
        <v>0</v>
      </c>
      <c r="CE71" s="39">
        <v>1324.01</v>
      </c>
      <c r="CF71" s="39">
        <v>0</v>
      </c>
      <c r="CG71" s="39">
        <v>1789.47</v>
      </c>
      <c r="CH71" s="39">
        <v>0</v>
      </c>
      <c r="CI71" s="39">
        <v>0</v>
      </c>
      <c r="CJ71" s="39">
        <v>0</v>
      </c>
      <c r="CK71" s="39">
        <v>1789.47</v>
      </c>
      <c r="CL71" s="39">
        <v>0</v>
      </c>
      <c r="CM71" s="39">
        <v>0</v>
      </c>
      <c r="CN71" s="39">
        <v>0</v>
      </c>
      <c r="CO71" s="39">
        <v>0</v>
      </c>
      <c r="CP71" s="39">
        <v>0</v>
      </c>
      <c r="CQ71" s="39">
        <v>0</v>
      </c>
      <c r="CR71" s="39">
        <v>0</v>
      </c>
      <c r="CS71" s="39">
        <v>0</v>
      </c>
      <c r="CT71" s="39">
        <v>0</v>
      </c>
      <c r="CU71" s="39">
        <v>0</v>
      </c>
      <c r="CV71" s="39">
        <v>0</v>
      </c>
      <c r="CW71" s="39">
        <v>0</v>
      </c>
      <c r="CX71" s="39">
        <v>3.4807000000000001</v>
      </c>
      <c r="CY71" s="39">
        <v>67.633300000000006</v>
      </c>
      <c r="CZ71" s="39">
        <v>22.7562</v>
      </c>
      <c r="DA71" s="39">
        <v>0</v>
      </c>
      <c r="DB71" s="39">
        <v>0.33184799999999998</v>
      </c>
      <c r="DC71" s="39">
        <v>8.4767399999999995</v>
      </c>
      <c r="DD71" s="39">
        <v>102.47799999999999</v>
      </c>
      <c r="DE71" s="39">
        <v>205.15700000000001</v>
      </c>
      <c r="DF71" s="39">
        <v>0</v>
      </c>
      <c r="DH71" s="39">
        <v>0</v>
      </c>
      <c r="DI71" s="39">
        <v>0</v>
      </c>
      <c r="DK71" s="39">
        <v>0</v>
      </c>
      <c r="DL71" s="39" t="s">
        <v>201</v>
      </c>
      <c r="DM71" s="39" t="s">
        <v>202</v>
      </c>
      <c r="DN71" s="39" t="s">
        <v>168</v>
      </c>
      <c r="DO71" s="39" t="s">
        <v>203</v>
      </c>
      <c r="DP71" s="39">
        <v>8.5</v>
      </c>
      <c r="DQ71" s="39" t="s">
        <v>169</v>
      </c>
      <c r="DR71" s="39" t="s">
        <v>204</v>
      </c>
      <c r="DS71" s="39" t="s">
        <v>222</v>
      </c>
    </row>
    <row r="72" spans="1:123" x14ac:dyDescent="0.25">
      <c r="A72" s="22"/>
      <c r="B72" s="39" t="s">
        <v>289</v>
      </c>
      <c r="C72" s="39" t="s">
        <v>142</v>
      </c>
      <c r="D72" s="39">
        <v>1014315</v>
      </c>
      <c r="E72" s="39" t="s">
        <v>178</v>
      </c>
      <c r="F72" s="39" t="s">
        <v>162</v>
      </c>
      <c r="G72" s="40">
        <v>6.8749999999999992E-2</v>
      </c>
      <c r="H72" s="39" t="s">
        <v>163</v>
      </c>
      <c r="I72" s="39">
        <v>52.58</v>
      </c>
      <c r="J72" s="39" t="s">
        <v>164</v>
      </c>
      <c r="K72" s="39" t="s">
        <v>164</v>
      </c>
      <c r="L72" s="39" t="s">
        <v>219</v>
      </c>
      <c r="M72" s="39">
        <v>162.477</v>
      </c>
      <c r="N72" s="39">
        <v>98493.7</v>
      </c>
      <c r="O72" s="39">
        <v>37011.5</v>
      </c>
      <c r="P72" s="39">
        <v>0.44867200000000002</v>
      </c>
      <c r="Q72" s="39">
        <v>5333.14</v>
      </c>
      <c r="R72" s="39">
        <v>0</v>
      </c>
      <c r="S72" s="39">
        <v>93403.8</v>
      </c>
      <c r="T72" s="39">
        <v>234405</v>
      </c>
      <c r="U72" s="39">
        <v>81817.899999999994</v>
      </c>
      <c r="V72" s="39">
        <v>0</v>
      </c>
      <c r="W72" s="39">
        <v>0</v>
      </c>
      <c r="X72" s="39">
        <v>316223</v>
      </c>
      <c r="Y72" s="39">
        <v>83.744500000000002</v>
      </c>
      <c r="Z72" s="39">
        <v>0</v>
      </c>
      <c r="AA72" s="39">
        <v>0</v>
      </c>
      <c r="AB72" s="39">
        <v>0</v>
      </c>
      <c r="AC72" s="39">
        <v>0</v>
      </c>
      <c r="AD72" s="39">
        <v>1122.6500000000001</v>
      </c>
      <c r="AE72" s="39">
        <v>0</v>
      </c>
      <c r="AF72" s="39">
        <v>1206.3900000000001</v>
      </c>
      <c r="AG72" s="39">
        <v>0</v>
      </c>
      <c r="AH72" s="39">
        <v>0</v>
      </c>
      <c r="AI72" s="39">
        <v>0</v>
      </c>
      <c r="AJ72" s="39">
        <v>1206.3900000000001</v>
      </c>
      <c r="AK72" s="39">
        <v>0</v>
      </c>
      <c r="AL72" s="39">
        <v>0</v>
      </c>
      <c r="AM72" s="39">
        <v>0</v>
      </c>
      <c r="AN72" s="39">
        <v>0</v>
      </c>
      <c r="AO72" s="39">
        <v>0</v>
      </c>
      <c r="AP72" s="39">
        <v>0</v>
      </c>
      <c r="AQ72" s="39">
        <v>0</v>
      </c>
      <c r="AR72" s="39">
        <v>0</v>
      </c>
      <c r="AS72" s="39">
        <v>0</v>
      </c>
      <c r="AT72" s="39">
        <v>0</v>
      </c>
      <c r="AU72" s="39">
        <v>0</v>
      </c>
      <c r="AV72" s="39">
        <v>0</v>
      </c>
      <c r="AW72" s="39">
        <v>0.75455799999999995</v>
      </c>
      <c r="AX72" s="39">
        <v>145.28399999999999</v>
      </c>
      <c r="AY72" s="39">
        <v>38.232900000000001</v>
      </c>
      <c r="AZ72" s="39">
        <v>3.2768000000000001E-4</v>
      </c>
      <c r="BA72" s="39">
        <v>6.3372099999999998</v>
      </c>
      <c r="BB72" s="39">
        <v>7.2384899999999996</v>
      </c>
      <c r="BC72" s="39">
        <v>101.544</v>
      </c>
      <c r="BD72" s="39">
        <v>299.392</v>
      </c>
      <c r="BE72" s="39">
        <v>0</v>
      </c>
      <c r="BG72" s="39">
        <v>0</v>
      </c>
      <c r="BH72" s="39">
        <v>0</v>
      </c>
      <c r="BJ72" s="39">
        <v>0</v>
      </c>
      <c r="BK72" s="39" t="s">
        <v>164</v>
      </c>
      <c r="BL72" s="39" t="s">
        <v>164</v>
      </c>
      <c r="BM72" s="39" t="s">
        <v>186</v>
      </c>
      <c r="BN72" s="39">
        <v>4.2556200000000004</v>
      </c>
      <c r="BO72" s="39">
        <v>131638</v>
      </c>
      <c r="BP72" s="39">
        <v>48649.2</v>
      </c>
      <c r="BQ72" s="39">
        <v>0</v>
      </c>
      <c r="BR72" s="39">
        <v>516.75199999999995</v>
      </c>
      <c r="BS72" s="39">
        <v>0</v>
      </c>
      <c r="BT72" s="39">
        <v>93403.8</v>
      </c>
      <c r="BU72" s="39">
        <v>274212</v>
      </c>
      <c r="BV72" s="39">
        <v>81817.899999999994</v>
      </c>
      <c r="BW72" s="39">
        <v>0</v>
      </c>
      <c r="BX72" s="39">
        <v>0</v>
      </c>
      <c r="BY72" s="39">
        <v>356030</v>
      </c>
      <c r="BZ72" s="39">
        <v>739.85299999999995</v>
      </c>
      <c r="CA72" s="39">
        <v>0</v>
      </c>
      <c r="CB72" s="39">
        <v>0</v>
      </c>
      <c r="CC72" s="39">
        <v>0</v>
      </c>
      <c r="CD72" s="39">
        <v>0</v>
      </c>
      <c r="CE72" s="39">
        <v>1149.6600000000001</v>
      </c>
      <c r="CF72" s="39">
        <v>0</v>
      </c>
      <c r="CG72" s="39">
        <v>1889.52</v>
      </c>
      <c r="CH72" s="39">
        <v>0</v>
      </c>
      <c r="CI72" s="39">
        <v>0</v>
      </c>
      <c r="CJ72" s="39">
        <v>0</v>
      </c>
      <c r="CK72" s="39">
        <v>1889.52</v>
      </c>
      <c r="CL72" s="39">
        <v>0</v>
      </c>
      <c r="CM72" s="39">
        <v>0</v>
      </c>
      <c r="CN72" s="39">
        <v>0</v>
      </c>
      <c r="CO72" s="39">
        <v>0</v>
      </c>
      <c r="CP72" s="39">
        <v>0</v>
      </c>
      <c r="CQ72" s="39">
        <v>0</v>
      </c>
      <c r="CR72" s="39">
        <v>0</v>
      </c>
      <c r="CS72" s="39">
        <v>0</v>
      </c>
      <c r="CT72" s="39">
        <v>0</v>
      </c>
      <c r="CU72" s="39">
        <v>0</v>
      </c>
      <c r="CV72" s="39">
        <v>0</v>
      </c>
      <c r="CW72" s="39">
        <v>0</v>
      </c>
      <c r="CX72" s="39">
        <v>4.68607</v>
      </c>
      <c r="CY72" s="39">
        <v>180.857</v>
      </c>
      <c r="CZ72" s="39">
        <v>57.048900000000003</v>
      </c>
      <c r="DA72" s="39">
        <v>0</v>
      </c>
      <c r="DB72" s="39">
        <v>0.41053699999999999</v>
      </c>
      <c r="DC72" s="39">
        <v>7.4127900000000002</v>
      </c>
      <c r="DD72" s="39">
        <v>101.544</v>
      </c>
      <c r="DE72" s="39">
        <v>351.959</v>
      </c>
      <c r="DF72" s="39">
        <v>0</v>
      </c>
      <c r="DH72" s="39">
        <v>0</v>
      </c>
      <c r="DI72" s="39">
        <v>0</v>
      </c>
      <c r="DK72" s="39">
        <v>0</v>
      </c>
      <c r="DL72" s="39" t="s">
        <v>201</v>
      </c>
      <c r="DM72" s="39" t="s">
        <v>202</v>
      </c>
      <c r="DN72" s="39" t="s">
        <v>168</v>
      </c>
      <c r="DO72" s="39" t="s">
        <v>203</v>
      </c>
      <c r="DP72" s="39">
        <v>8.5</v>
      </c>
      <c r="DQ72" s="39" t="s">
        <v>169</v>
      </c>
      <c r="DR72" s="39" t="s">
        <v>204</v>
      </c>
      <c r="DS72" s="39" t="s">
        <v>222</v>
      </c>
    </row>
    <row r="73" spans="1:123" x14ac:dyDescent="0.25">
      <c r="A73" s="22"/>
      <c r="B73" s="39" t="s">
        <v>290</v>
      </c>
      <c r="C73" s="39" t="s">
        <v>146</v>
      </c>
      <c r="D73" s="39">
        <v>1014506</v>
      </c>
      <c r="E73" s="39" t="s">
        <v>170</v>
      </c>
      <c r="F73" s="39" t="s">
        <v>162</v>
      </c>
      <c r="G73" s="40">
        <v>7.2222222222222229E-2</v>
      </c>
      <c r="H73" s="39" t="s">
        <v>174</v>
      </c>
      <c r="I73" s="39">
        <v>-8.5299999999999994</v>
      </c>
      <c r="J73" s="39" t="s">
        <v>164</v>
      </c>
      <c r="K73" s="39" t="s">
        <v>164</v>
      </c>
      <c r="L73" s="39" t="s">
        <v>220</v>
      </c>
      <c r="M73" s="39">
        <v>376.57299999999998</v>
      </c>
      <c r="N73" s="39">
        <v>30602.5</v>
      </c>
      <c r="O73" s="39">
        <v>36793</v>
      </c>
      <c r="P73" s="39">
        <v>0</v>
      </c>
      <c r="Q73" s="39">
        <v>3565.04</v>
      </c>
      <c r="R73" s="39">
        <v>0</v>
      </c>
      <c r="S73" s="39">
        <v>93403.8</v>
      </c>
      <c r="T73" s="39">
        <v>164741</v>
      </c>
      <c r="U73" s="39">
        <v>81817.899999999994</v>
      </c>
      <c r="V73" s="39">
        <v>0</v>
      </c>
      <c r="W73" s="39">
        <v>0</v>
      </c>
      <c r="X73" s="39">
        <v>246559</v>
      </c>
      <c r="Y73" s="39">
        <v>123.979</v>
      </c>
      <c r="Z73" s="39">
        <v>0</v>
      </c>
      <c r="AA73" s="39">
        <v>0</v>
      </c>
      <c r="AB73" s="39">
        <v>0</v>
      </c>
      <c r="AC73" s="39">
        <v>0</v>
      </c>
      <c r="AD73" s="39">
        <v>1292.6400000000001</v>
      </c>
      <c r="AE73" s="39">
        <v>0</v>
      </c>
      <c r="AF73" s="39">
        <v>1416.62</v>
      </c>
      <c r="AG73" s="39">
        <v>0</v>
      </c>
      <c r="AH73" s="39">
        <v>0</v>
      </c>
      <c r="AI73" s="39">
        <v>0</v>
      </c>
      <c r="AJ73" s="39">
        <v>1416.62</v>
      </c>
      <c r="AK73" s="39">
        <v>0</v>
      </c>
      <c r="AL73" s="39">
        <v>0</v>
      </c>
      <c r="AM73" s="39">
        <v>0</v>
      </c>
      <c r="AN73" s="39">
        <v>0</v>
      </c>
      <c r="AO73" s="39">
        <v>0</v>
      </c>
      <c r="AP73" s="39">
        <v>0</v>
      </c>
      <c r="AQ73" s="39">
        <v>0</v>
      </c>
      <c r="AR73" s="39">
        <v>0</v>
      </c>
      <c r="AS73" s="39">
        <v>0</v>
      </c>
      <c r="AT73" s="39">
        <v>0</v>
      </c>
      <c r="AU73" s="39">
        <v>0</v>
      </c>
      <c r="AV73" s="39">
        <v>0</v>
      </c>
      <c r="AW73" s="39">
        <v>1.20472</v>
      </c>
      <c r="AX73" s="39">
        <v>59.240499999999997</v>
      </c>
      <c r="AY73" s="39">
        <v>38.133499999999998</v>
      </c>
      <c r="AZ73" s="39">
        <v>0</v>
      </c>
      <c r="BA73" s="39">
        <v>4.3620700000000001</v>
      </c>
      <c r="BB73" s="39">
        <v>8.2758900000000004</v>
      </c>
      <c r="BC73" s="39">
        <v>102.47799999999999</v>
      </c>
      <c r="BD73" s="39">
        <v>213.69499999999999</v>
      </c>
      <c r="BE73" s="39">
        <v>0</v>
      </c>
      <c r="BG73" s="39">
        <v>0</v>
      </c>
      <c r="BH73" s="39">
        <v>0</v>
      </c>
      <c r="BJ73" s="39">
        <v>0</v>
      </c>
      <c r="BK73" s="39" t="s">
        <v>164</v>
      </c>
      <c r="BL73" s="39" t="s">
        <v>164</v>
      </c>
      <c r="BM73" s="39" t="s">
        <v>216</v>
      </c>
      <c r="BN73" s="39">
        <v>2.6558299999999999</v>
      </c>
      <c r="BO73" s="39">
        <v>41669.699999999997</v>
      </c>
      <c r="BP73" s="39">
        <v>18439</v>
      </c>
      <c r="BQ73" s="39">
        <v>0</v>
      </c>
      <c r="BR73" s="39">
        <v>432.55700000000002</v>
      </c>
      <c r="BS73" s="39">
        <v>0</v>
      </c>
      <c r="BT73" s="39">
        <v>93403.8</v>
      </c>
      <c r="BU73" s="39">
        <v>153948</v>
      </c>
      <c r="BV73" s="39">
        <v>81817.899999999994</v>
      </c>
      <c r="BW73" s="39">
        <v>0</v>
      </c>
      <c r="BX73" s="39">
        <v>0</v>
      </c>
      <c r="BY73" s="39">
        <v>235766</v>
      </c>
      <c r="BZ73" s="39">
        <v>465.459</v>
      </c>
      <c r="CA73" s="39">
        <v>0</v>
      </c>
      <c r="CB73" s="39">
        <v>0</v>
      </c>
      <c r="CC73" s="39">
        <v>0</v>
      </c>
      <c r="CD73" s="39">
        <v>0</v>
      </c>
      <c r="CE73" s="39">
        <v>1324.01</v>
      </c>
      <c r="CF73" s="39">
        <v>0</v>
      </c>
      <c r="CG73" s="39">
        <v>1789.47</v>
      </c>
      <c r="CH73" s="39">
        <v>0</v>
      </c>
      <c r="CI73" s="39">
        <v>0</v>
      </c>
      <c r="CJ73" s="39">
        <v>0</v>
      </c>
      <c r="CK73" s="39">
        <v>1789.47</v>
      </c>
      <c r="CL73" s="39">
        <v>0</v>
      </c>
      <c r="CM73" s="39">
        <v>0</v>
      </c>
      <c r="CN73" s="39">
        <v>0</v>
      </c>
      <c r="CO73" s="39">
        <v>0</v>
      </c>
      <c r="CP73" s="39">
        <v>0</v>
      </c>
      <c r="CQ73" s="39">
        <v>0</v>
      </c>
      <c r="CR73" s="39">
        <v>0</v>
      </c>
      <c r="CS73" s="39">
        <v>0</v>
      </c>
      <c r="CT73" s="39">
        <v>0</v>
      </c>
      <c r="CU73" s="39">
        <v>0</v>
      </c>
      <c r="CV73" s="39">
        <v>0</v>
      </c>
      <c r="CW73" s="39">
        <v>0</v>
      </c>
      <c r="CX73" s="39">
        <v>3.4807000000000001</v>
      </c>
      <c r="CY73" s="39">
        <v>67.633300000000006</v>
      </c>
      <c r="CZ73" s="39">
        <v>22.7562</v>
      </c>
      <c r="DA73" s="39">
        <v>0</v>
      </c>
      <c r="DB73" s="39">
        <v>0.33184799999999998</v>
      </c>
      <c r="DC73" s="39">
        <v>8.4767399999999995</v>
      </c>
      <c r="DD73" s="39">
        <v>102.47799999999999</v>
      </c>
      <c r="DE73" s="39">
        <v>205.15700000000001</v>
      </c>
      <c r="DF73" s="39">
        <v>0</v>
      </c>
      <c r="DH73" s="39">
        <v>0</v>
      </c>
      <c r="DI73" s="39">
        <v>0</v>
      </c>
      <c r="DK73" s="39">
        <v>0</v>
      </c>
      <c r="DL73" s="39" t="s">
        <v>201</v>
      </c>
      <c r="DM73" s="39" t="s">
        <v>202</v>
      </c>
      <c r="DN73" s="39" t="s">
        <v>168</v>
      </c>
      <c r="DO73" s="39" t="s">
        <v>203</v>
      </c>
      <c r="DP73" s="39">
        <v>8.5</v>
      </c>
      <c r="DQ73" s="39" t="s">
        <v>169</v>
      </c>
      <c r="DR73" s="39" t="s">
        <v>204</v>
      </c>
      <c r="DS73" s="39" t="s">
        <v>222</v>
      </c>
    </row>
    <row r="74" spans="1:123" x14ac:dyDescent="0.25">
      <c r="A74" s="22"/>
      <c r="B74" s="39" t="s">
        <v>291</v>
      </c>
      <c r="C74" s="39" t="s">
        <v>123</v>
      </c>
      <c r="E74" s="39" t="s">
        <v>161</v>
      </c>
      <c r="F74" s="39" t="s">
        <v>162</v>
      </c>
      <c r="G74" s="40">
        <v>0.20555555555555557</v>
      </c>
      <c r="H74" s="39" t="s">
        <v>163</v>
      </c>
      <c r="I74" s="39">
        <v>4.2300000000000004</v>
      </c>
      <c r="J74" s="39" t="s">
        <v>164</v>
      </c>
      <c r="K74" s="39" t="s">
        <v>164</v>
      </c>
      <c r="L74" s="39" t="s">
        <v>180</v>
      </c>
      <c r="M74" s="39">
        <v>307.00599999999997</v>
      </c>
      <c r="N74" s="39">
        <v>174867</v>
      </c>
      <c r="O74" s="39">
        <v>286495</v>
      </c>
      <c r="P74" s="39">
        <v>3810.72</v>
      </c>
      <c r="Q74" s="39">
        <v>146327</v>
      </c>
      <c r="R74" s="39">
        <v>0</v>
      </c>
      <c r="S74" s="39">
        <v>842528</v>
      </c>
      <c r="T74" s="39">
        <v>1454330</v>
      </c>
      <c r="U74" s="39">
        <v>2135580</v>
      </c>
      <c r="V74" s="39">
        <v>0</v>
      </c>
      <c r="W74" s="39">
        <v>0</v>
      </c>
      <c r="X74" s="39">
        <v>3589910</v>
      </c>
      <c r="Y74" s="39">
        <v>47184.9</v>
      </c>
      <c r="Z74" s="39">
        <v>0</v>
      </c>
      <c r="AA74" s="39">
        <v>0</v>
      </c>
      <c r="AB74" s="39">
        <v>0</v>
      </c>
      <c r="AC74" s="39">
        <v>0</v>
      </c>
      <c r="AD74" s="39">
        <v>6390.57</v>
      </c>
      <c r="AE74" s="39">
        <v>0</v>
      </c>
      <c r="AF74" s="39">
        <v>53575.5</v>
      </c>
      <c r="AG74" s="39">
        <v>0</v>
      </c>
      <c r="AH74" s="39">
        <v>0</v>
      </c>
      <c r="AI74" s="39">
        <v>0</v>
      </c>
      <c r="AJ74" s="39">
        <v>53575.5</v>
      </c>
      <c r="AK74" s="39">
        <v>0</v>
      </c>
      <c r="AL74" s="39">
        <v>0</v>
      </c>
      <c r="AM74" s="39">
        <v>0</v>
      </c>
      <c r="AN74" s="39">
        <v>0</v>
      </c>
      <c r="AO74" s="39">
        <v>0</v>
      </c>
      <c r="AP74" s="39">
        <v>0</v>
      </c>
      <c r="AQ74" s="39">
        <v>0</v>
      </c>
      <c r="AR74" s="39">
        <v>0</v>
      </c>
      <c r="AS74" s="39">
        <v>0</v>
      </c>
      <c r="AT74" s="39">
        <v>0</v>
      </c>
      <c r="AU74" s="39">
        <v>0</v>
      </c>
      <c r="AV74" s="39">
        <v>0</v>
      </c>
      <c r="AW74" s="39">
        <v>15.1378</v>
      </c>
      <c r="AX74" s="39">
        <v>15.561199999999999</v>
      </c>
      <c r="AY74" s="39">
        <v>14.232100000000001</v>
      </c>
      <c r="AZ74" s="39">
        <v>0.57615700000000003</v>
      </c>
      <c r="BA74" s="39">
        <v>8.4170800000000003</v>
      </c>
      <c r="BB74" s="39">
        <v>1.84978</v>
      </c>
      <c r="BC74" s="39">
        <v>41.601199999999999</v>
      </c>
      <c r="BD74" s="39">
        <v>97.375299999999996</v>
      </c>
      <c r="BE74" s="39">
        <v>41.75</v>
      </c>
      <c r="BF74" s="39" t="s">
        <v>176</v>
      </c>
      <c r="BG74" s="39">
        <v>0</v>
      </c>
      <c r="BH74" s="39">
        <v>1.25</v>
      </c>
      <c r="BI74" s="39" t="s">
        <v>177</v>
      </c>
      <c r="BJ74" s="39">
        <v>0</v>
      </c>
      <c r="BK74" s="39" t="s">
        <v>164</v>
      </c>
      <c r="BL74" s="39" t="s">
        <v>164</v>
      </c>
      <c r="BM74" s="39" t="s">
        <v>165</v>
      </c>
      <c r="BN74" s="39">
        <v>303.245</v>
      </c>
      <c r="BO74" s="39">
        <v>150272</v>
      </c>
      <c r="BP74" s="39">
        <v>441128</v>
      </c>
      <c r="BQ74" s="39">
        <v>7480.72</v>
      </c>
      <c r="BR74" s="39">
        <v>65421.1</v>
      </c>
      <c r="BS74" s="39">
        <v>0</v>
      </c>
      <c r="BT74" s="39">
        <v>842528</v>
      </c>
      <c r="BU74" s="39">
        <v>1507130</v>
      </c>
      <c r="BV74" s="39">
        <v>2135580</v>
      </c>
      <c r="BW74" s="39">
        <v>0</v>
      </c>
      <c r="BX74" s="39">
        <v>0</v>
      </c>
      <c r="BY74" s="39">
        <v>3642710</v>
      </c>
      <c r="BZ74" s="39">
        <v>48932.7</v>
      </c>
      <c r="CA74" s="39">
        <v>0</v>
      </c>
      <c r="CB74" s="39">
        <v>0</v>
      </c>
      <c r="CC74" s="39">
        <v>0</v>
      </c>
      <c r="CD74" s="39">
        <v>0</v>
      </c>
      <c r="CE74" s="39">
        <v>6552.64</v>
      </c>
      <c r="CF74" s="39">
        <v>0</v>
      </c>
      <c r="CG74" s="39">
        <v>55485.4</v>
      </c>
      <c r="CH74" s="39">
        <v>0</v>
      </c>
      <c r="CI74" s="39">
        <v>0</v>
      </c>
      <c r="CJ74" s="39">
        <v>0</v>
      </c>
      <c r="CK74" s="39">
        <v>55485.4</v>
      </c>
      <c r="CL74" s="39">
        <v>0</v>
      </c>
      <c r="CM74" s="39">
        <v>0</v>
      </c>
      <c r="CN74" s="39">
        <v>0</v>
      </c>
      <c r="CO74" s="39">
        <v>0</v>
      </c>
      <c r="CP74" s="39">
        <v>0</v>
      </c>
      <c r="CQ74" s="39">
        <v>0</v>
      </c>
      <c r="CR74" s="39">
        <v>0</v>
      </c>
      <c r="CS74" s="39">
        <v>0</v>
      </c>
      <c r="CT74" s="39">
        <v>0</v>
      </c>
      <c r="CU74" s="39">
        <v>0</v>
      </c>
      <c r="CV74" s="39">
        <v>0</v>
      </c>
      <c r="CW74" s="39">
        <v>0</v>
      </c>
      <c r="CX74" s="39">
        <v>15.6601</v>
      </c>
      <c r="CY74" s="39">
        <v>14.9399</v>
      </c>
      <c r="CZ74" s="39">
        <v>22.6723</v>
      </c>
      <c r="DA74" s="39">
        <v>0.92861700000000003</v>
      </c>
      <c r="DB74" s="39">
        <v>3.9146899999999998</v>
      </c>
      <c r="DC74" s="39">
        <v>1.8967000000000001</v>
      </c>
      <c r="DD74" s="39">
        <v>41.601199999999999</v>
      </c>
      <c r="DE74" s="39">
        <v>101.614</v>
      </c>
      <c r="DF74" s="39">
        <v>0</v>
      </c>
      <c r="DH74" s="39">
        <v>0</v>
      </c>
      <c r="DI74" s="39">
        <v>16</v>
      </c>
      <c r="DJ74" s="39" t="s">
        <v>172</v>
      </c>
      <c r="DK74" s="39">
        <v>0</v>
      </c>
      <c r="DL74" s="39" t="s">
        <v>201</v>
      </c>
      <c r="DM74" s="39" t="s">
        <v>202</v>
      </c>
      <c r="DN74" s="39" t="s">
        <v>168</v>
      </c>
      <c r="DO74" s="39" t="s">
        <v>203</v>
      </c>
      <c r="DP74" s="39">
        <v>8.5</v>
      </c>
      <c r="DQ74" s="39" t="s">
        <v>169</v>
      </c>
      <c r="DR74" s="39" t="s">
        <v>204</v>
      </c>
      <c r="DS74" s="39" t="s">
        <v>292</v>
      </c>
    </row>
    <row r="75" spans="1:123" x14ac:dyDescent="0.25">
      <c r="A75" s="22"/>
      <c r="G75" s="40"/>
      <c r="T75" s="38"/>
      <c r="U75" s="38"/>
      <c r="X75" s="38"/>
      <c r="BU75" s="38"/>
      <c r="BV75" s="38"/>
      <c r="BY75" s="38"/>
    </row>
    <row r="76" spans="1:123" x14ac:dyDescent="0.25">
      <c r="A76" s="22"/>
      <c r="G76" s="40"/>
      <c r="T76" s="38"/>
      <c r="U76" s="38"/>
      <c r="X76" s="38"/>
      <c r="BU76" s="38"/>
      <c r="BV76" s="38"/>
      <c r="BY76" s="38"/>
    </row>
    <row r="77" spans="1:123" x14ac:dyDescent="0.25">
      <c r="A77" s="22"/>
      <c r="G77" s="40"/>
      <c r="T77" s="38"/>
      <c r="U77" s="38"/>
      <c r="X77" s="38"/>
      <c r="BU77" s="38"/>
      <c r="BV77" s="38"/>
      <c r="BY77" s="38"/>
    </row>
    <row r="78" spans="1:123" x14ac:dyDescent="0.25">
      <c r="A78" s="22"/>
      <c r="G78" s="40"/>
      <c r="T78" s="38"/>
      <c r="U78" s="38"/>
      <c r="X78" s="38"/>
      <c r="BU78" s="38"/>
      <c r="BV78" s="38"/>
      <c r="BY78" s="38"/>
    </row>
    <row r="79" spans="1:123" x14ac:dyDescent="0.25">
      <c r="A79" s="22"/>
      <c r="G79" s="40"/>
    </row>
    <row r="80" spans="1:123" x14ac:dyDescent="0.25">
      <c r="A80" s="22"/>
      <c r="G80" s="40"/>
    </row>
    <row r="81" spans="1:7" x14ac:dyDescent="0.25">
      <c r="A81" s="22"/>
      <c r="G81" s="40"/>
    </row>
    <row r="82" spans="1:7" x14ac:dyDescent="0.25">
      <c r="A82" s="22"/>
      <c r="G82" s="40"/>
    </row>
    <row r="83" spans="1:7" x14ac:dyDescent="0.25">
      <c r="A83" s="22"/>
      <c r="G83" s="40"/>
    </row>
    <row r="84" spans="1:7" x14ac:dyDescent="0.25">
      <c r="A84" s="22"/>
      <c r="G84" s="40"/>
    </row>
    <row r="85" spans="1:7" x14ac:dyDescent="0.25">
      <c r="A85" s="22"/>
      <c r="G85" s="40"/>
    </row>
    <row r="86" spans="1:7" x14ac:dyDescent="0.25">
      <c r="G86" s="40"/>
    </row>
    <row r="87" spans="1:7" x14ac:dyDescent="0.25">
      <c r="G87" s="40"/>
    </row>
    <row r="88" spans="1:7" x14ac:dyDescent="0.25">
      <c r="A88" s="2"/>
      <c r="G88" s="40"/>
    </row>
    <row r="89" spans="1:7" x14ac:dyDescent="0.25">
      <c r="G89" s="40"/>
    </row>
    <row r="90" spans="1:7" x14ac:dyDescent="0.25">
      <c r="G90" s="40"/>
    </row>
    <row r="91" spans="1:7" x14ac:dyDescent="0.25">
      <c r="G91" s="40"/>
    </row>
    <row r="92" spans="1:7" x14ac:dyDescent="0.25">
      <c r="G92" s="40"/>
    </row>
    <row r="93" spans="1:7" x14ac:dyDescent="0.25">
      <c r="G93" s="40"/>
    </row>
    <row r="94" spans="1:7" x14ac:dyDescent="0.25">
      <c r="G94" s="40"/>
    </row>
    <row r="95" spans="1:7" x14ac:dyDescent="0.25">
      <c r="G95" s="40"/>
    </row>
    <row r="96" spans="1:7" x14ac:dyDescent="0.25">
      <c r="G96" s="40"/>
    </row>
    <row r="97" spans="7:77" x14ac:dyDescent="0.25">
      <c r="G97" s="40"/>
    </row>
    <row r="98" spans="7:77" x14ac:dyDescent="0.25">
      <c r="G98" s="40"/>
    </row>
    <row r="99" spans="7:77" x14ac:dyDescent="0.25">
      <c r="G99" s="40"/>
    </row>
    <row r="100" spans="7:77" x14ac:dyDescent="0.25">
      <c r="G100" s="40"/>
    </row>
    <row r="101" spans="7:77" x14ac:dyDescent="0.25">
      <c r="G101" s="40"/>
    </row>
    <row r="102" spans="7:77" x14ac:dyDescent="0.25">
      <c r="G102" s="40"/>
      <c r="T102" s="38"/>
      <c r="U102" s="38"/>
      <c r="X102" s="38"/>
      <c r="BU102" s="38"/>
      <c r="BV102" s="38"/>
      <c r="BY102" s="38"/>
    </row>
    <row r="103" spans="7:77" x14ac:dyDescent="0.25">
      <c r="G103" s="40"/>
      <c r="T103" s="38"/>
      <c r="U103" s="38"/>
      <c r="X103" s="38"/>
      <c r="BU103" s="38"/>
      <c r="BV103" s="38"/>
      <c r="BY103" s="38"/>
    </row>
    <row r="104" spans="7:77" x14ac:dyDescent="0.25">
      <c r="G104" s="40"/>
      <c r="T104" s="38"/>
      <c r="U104" s="38"/>
      <c r="X104" s="38"/>
      <c r="BU104" s="38"/>
      <c r="BV104" s="38"/>
      <c r="BY104" s="38"/>
    </row>
    <row r="105" spans="7:77" x14ac:dyDescent="0.25">
      <c r="G105" s="40"/>
      <c r="T105" s="38"/>
      <c r="U105" s="38"/>
      <c r="X105" s="38"/>
      <c r="BU105" s="38"/>
      <c r="BV105" s="38"/>
      <c r="BY105" s="38"/>
    </row>
    <row r="106" spans="7:77" x14ac:dyDescent="0.25">
      <c r="G106" s="40"/>
      <c r="T106" s="38"/>
      <c r="U106" s="38"/>
      <c r="X106" s="38"/>
      <c r="BU106" s="38"/>
      <c r="BV106" s="38"/>
      <c r="BY106" s="38"/>
    </row>
    <row r="107" spans="7:77" x14ac:dyDescent="0.25">
      <c r="G107" s="40"/>
      <c r="T107" s="38"/>
      <c r="U107" s="38"/>
      <c r="X107" s="38"/>
      <c r="BU107" s="38"/>
      <c r="BV107" s="38"/>
      <c r="BY107" s="38"/>
    </row>
    <row r="108" spans="7:77" x14ac:dyDescent="0.25">
      <c r="G108" s="40"/>
    </row>
    <row r="109" spans="7:77" x14ac:dyDescent="0.25">
      <c r="G109" s="40"/>
    </row>
    <row r="110" spans="7:77" x14ac:dyDescent="0.25">
      <c r="G110" s="40"/>
    </row>
    <row r="111" spans="7:77" x14ac:dyDescent="0.25">
      <c r="G111" s="40"/>
    </row>
    <row r="112" spans="7:77" x14ac:dyDescent="0.25">
      <c r="G112" s="40"/>
    </row>
    <row r="113" spans="7:77" x14ac:dyDescent="0.25">
      <c r="G113" s="40"/>
    </row>
    <row r="114" spans="7:77" x14ac:dyDescent="0.25">
      <c r="G114" s="40"/>
    </row>
    <row r="115" spans="7:77" x14ac:dyDescent="0.25">
      <c r="G115" s="40"/>
    </row>
    <row r="116" spans="7:77" x14ac:dyDescent="0.25">
      <c r="G116" s="40"/>
    </row>
    <row r="117" spans="7:77" x14ac:dyDescent="0.25">
      <c r="G117" s="40"/>
    </row>
    <row r="118" spans="7:77" x14ac:dyDescent="0.25">
      <c r="G118" s="40"/>
    </row>
    <row r="119" spans="7:77" x14ac:dyDescent="0.25">
      <c r="G119" s="40"/>
    </row>
    <row r="120" spans="7:77" x14ac:dyDescent="0.25">
      <c r="G120" s="40"/>
    </row>
    <row r="121" spans="7:77" x14ac:dyDescent="0.25">
      <c r="G121" s="40"/>
    </row>
    <row r="122" spans="7:77" x14ac:dyDescent="0.25">
      <c r="G122" s="40"/>
    </row>
    <row r="123" spans="7:77" x14ac:dyDescent="0.25">
      <c r="G123" s="40"/>
    </row>
    <row r="124" spans="7:77" x14ac:dyDescent="0.25">
      <c r="G124" s="40"/>
    </row>
    <row r="125" spans="7:77" x14ac:dyDescent="0.25">
      <c r="G125" s="40"/>
    </row>
    <row r="126" spans="7:77" x14ac:dyDescent="0.25">
      <c r="G126" s="40"/>
      <c r="T126" s="38"/>
      <c r="U126" s="38"/>
      <c r="X126" s="38"/>
      <c r="BU126" s="38"/>
      <c r="BV126" s="38"/>
      <c r="BY126" s="38"/>
    </row>
    <row r="127" spans="7:77" x14ac:dyDescent="0.25">
      <c r="G127" s="40"/>
      <c r="T127" s="38"/>
      <c r="U127" s="38"/>
      <c r="X127" s="38"/>
      <c r="BU127" s="38"/>
      <c r="BV127" s="38"/>
      <c r="BY127" s="38"/>
    </row>
    <row r="128" spans="7:77" x14ac:dyDescent="0.25">
      <c r="G128" s="40"/>
      <c r="T128" s="38"/>
      <c r="U128" s="38"/>
      <c r="X128" s="38"/>
      <c r="BU128" s="38"/>
      <c r="BV128" s="38"/>
      <c r="BY128" s="38"/>
    </row>
    <row r="129" spans="7:77" x14ac:dyDescent="0.25">
      <c r="G129" s="40"/>
      <c r="T129" s="38"/>
      <c r="U129" s="38"/>
      <c r="X129" s="38"/>
      <c r="BU129" s="38"/>
      <c r="BV129" s="38"/>
      <c r="BY129" s="38"/>
    </row>
    <row r="130" spans="7:77" x14ac:dyDescent="0.25">
      <c r="G130" s="40"/>
    </row>
    <row r="131" spans="7:77" x14ac:dyDescent="0.25">
      <c r="G131" s="49"/>
    </row>
    <row r="132" spans="7:77" x14ac:dyDescent="0.25">
      <c r="G132" s="40"/>
    </row>
    <row r="133" spans="7:77" x14ac:dyDescent="0.25">
      <c r="G133" s="40"/>
    </row>
    <row r="134" spans="7:77" x14ac:dyDescent="0.25">
      <c r="G134" s="40"/>
    </row>
    <row r="135" spans="7:77" x14ac:dyDescent="0.25">
      <c r="G135" s="40"/>
    </row>
    <row r="136" spans="7:77" x14ac:dyDescent="0.25">
      <c r="G136" s="40"/>
    </row>
    <row r="137" spans="7:77" x14ac:dyDescent="0.25">
      <c r="G137" s="40"/>
    </row>
    <row r="138" spans="7:77" x14ac:dyDescent="0.25">
      <c r="G138" s="40"/>
    </row>
    <row r="139" spans="7:77" x14ac:dyDescent="0.25">
      <c r="G139" s="40"/>
    </row>
    <row r="140" spans="7:77" x14ac:dyDescent="0.25">
      <c r="G140" s="40"/>
    </row>
    <row r="141" spans="7:77" x14ac:dyDescent="0.25">
      <c r="G141" s="40"/>
    </row>
    <row r="142" spans="7:77" x14ac:dyDescent="0.25">
      <c r="G142" s="40"/>
    </row>
    <row r="143" spans="7:77" x14ac:dyDescent="0.25">
      <c r="G143" s="40"/>
    </row>
    <row r="144" spans="7:77" x14ac:dyDescent="0.25">
      <c r="G144" s="40"/>
    </row>
    <row r="145" spans="1:77" x14ac:dyDescent="0.25">
      <c r="A145" s="2"/>
      <c r="G145" s="40"/>
    </row>
    <row r="146" spans="1:77" x14ac:dyDescent="0.25">
      <c r="G146" s="40"/>
    </row>
    <row r="147" spans="1:77" x14ac:dyDescent="0.25">
      <c r="G147" s="40"/>
    </row>
    <row r="148" spans="1:77" x14ac:dyDescent="0.25">
      <c r="G148" s="40"/>
    </row>
    <row r="149" spans="1:77" x14ac:dyDescent="0.25">
      <c r="G149" s="40"/>
    </row>
    <row r="150" spans="1:77" x14ac:dyDescent="0.25">
      <c r="G150" s="40"/>
    </row>
    <row r="151" spans="1:77" x14ac:dyDescent="0.25">
      <c r="G151" s="40"/>
    </row>
    <row r="152" spans="1:77" x14ac:dyDescent="0.25">
      <c r="G152" s="40"/>
    </row>
    <row r="153" spans="1:77" x14ac:dyDescent="0.25">
      <c r="G153" s="40"/>
    </row>
    <row r="154" spans="1:77" x14ac:dyDescent="0.25">
      <c r="G154" s="40"/>
    </row>
    <row r="155" spans="1:77" x14ac:dyDescent="0.25">
      <c r="G155" s="40"/>
    </row>
    <row r="156" spans="1:77" x14ac:dyDescent="0.25">
      <c r="G156" s="40"/>
    </row>
    <row r="157" spans="1:77" x14ac:dyDescent="0.25">
      <c r="G157" s="40"/>
    </row>
    <row r="158" spans="1:77" x14ac:dyDescent="0.25">
      <c r="A158" s="22"/>
      <c r="G158" s="40"/>
    </row>
    <row r="159" spans="1:77" x14ac:dyDescent="0.25">
      <c r="A159" s="22"/>
      <c r="G159" s="40"/>
    </row>
    <row r="160" spans="1:77" x14ac:dyDescent="0.25">
      <c r="A160" s="22"/>
      <c r="G160" s="40"/>
      <c r="T160" s="38"/>
      <c r="U160" s="38"/>
      <c r="X160" s="38"/>
      <c r="BU160" s="38"/>
      <c r="BV160" s="38"/>
      <c r="BY160" s="38"/>
    </row>
    <row r="161" spans="1:77" x14ac:dyDescent="0.25">
      <c r="A161" s="22"/>
      <c r="G161" s="40"/>
      <c r="T161" s="38"/>
      <c r="U161" s="38"/>
      <c r="X161" s="38"/>
      <c r="BU161" s="38"/>
      <c r="BV161" s="38"/>
      <c r="BY161" s="38"/>
    </row>
    <row r="162" spans="1:77" x14ac:dyDescent="0.25">
      <c r="A162" s="22"/>
      <c r="G162" s="40"/>
      <c r="T162" s="38"/>
      <c r="U162" s="38"/>
      <c r="X162" s="38"/>
      <c r="BU162" s="38"/>
      <c r="BV162" s="38"/>
      <c r="BY162" s="38"/>
    </row>
    <row r="163" spans="1:77" x14ac:dyDescent="0.25">
      <c r="A163" s="22"/>
      <c r="G163" s="40"/>
      <c r="T163" s="38"/>
      <c r="U163" s="38"/>
      <c r="X163" s="38"/>
      <c r="BU163" s="38"/>
      <c r="BV163" s="38"/>
      <c r="BY163" s="38"/>
    </row>
    <row r="164" spans="1:77" x14ac:dyDescent="0.25">
      <c r="A164" s="22"/>
      <c r="G164" s="40"/>
      <c r="T164" s="38"/>
      <c r="U164" s="38"/>
      <c r="X164" s="38"/>
      <c r="BU164" s="38"/>
      <c r="BV164" s="38"/>
      <c r="BY164" s="38"/>
    </row>
    <row r="165" spans="1:77" x14ac:dyDescent="0.25">
      <c r="A165" s="22"/>
      <c r="G165" s="40"/>
      <c r="T165" s="38"/>
      <c r="U165" s="38"/>
      <c r="X165" s="38"/>
      <c r="BU165" s="38"/>
      <c r="BV165" s="38"/>
      <c r="BY165" s="38"/>
    </row>
    <row r="166" spans="1:77" x14ac:dyDescent="0.25">
      <c r="A166" s="22"/>
      <c r="G166" s="40"/>
      <c r="T166" s="38"/>
      <c r="U166" s="38"/>
      <c r="X166" s="38"/>
      <c r="BU166" s="38"/>
      <c r="BV166" s="38"/>
      <c r="BY166" s="38"/>
    </row>
    <row r="167" spans="1:77" x14ac:dyDescent="0.25">
      <c r="A167" s="22"/>
      <c r="G167" s="40"/>
    </row>
    <row r="168" spans="1:77" x14ac:dyDescent="0.25">
      <c r="A168" s="22"/>
      <c r="G168" s="40"/>
      <c r="T168" s="38"/>
      <c r="U168" s="38"/>
      <c r="X168" s="38"/>
      <c r="BU168" s="38"/>
      <c r="BV168" s="38"/>
      <c r="BY168" s="38"/>
    </row>
    <row r="169" spans="1:77" x14ac:dyDescent="0.25">
      <c r="A169" s="22"/>
      <c r="G169" s="40"/>
      <c r="T169" s="38"/>
      <c r="U169" s="38"/>
      <c r="X169" s="38"/>
      <c r="BU169" s="38"/>
      <c r="BV169" s="38"/>
      <c r="BY169" s="38"/>
    </row>
    <row r="170" spans="1:77" x14ac:dyDescent="0.25">
      <c r="G170" s="40"/>
    </row>
    <row r="171" spans="1:77" x14ac:dyDescent="0.25">
      <c r="G171" s="23"/>
    </row>
    <row r="172" spans="1:77" x14ac:dyDescent="0.25">
      <c r="G172" s="23"/>
    </row>
    <row r="173" spans="1:77" x14ac:dyDescent="0.25">
      <c r="G173" s="23"/>
    </row>
    <row r="174" spans="1:77" x14ac:dyDescent="0.25">
      <c r="G174" s="23"/>
    </row>
    <row r="175" spans="1:77" x14ac:dyDescent="0.25">
      <c r="G175" s="23"/>
    </row>
    <row r="176" spans="1:77" x14ac:dyDescent="0.25">
      <c r="G176" s="23"/>
    </row>
    <row r="177" spans="7:7" x14ac:dyDescent="0.25">
      <c r="G177" s="23"/>
    </row>
    <row r="178" spans="7:7" x14ac:dyDescent="0.25">
      <c r="G178" s="23"/>
    </row>
    <row r="179" spans="7:7" x14ac:dyDescent="0.25">
      <c r="G179" s="23"/>
    </row>
    <row r="180" spans="7:7" x14ac:dyDescent="0.25">
      <c r="G180" s="23"/>
    </row>
    <row r="181" spans="7:7" x14ac:dyDescent="0.25">
      <c r="G181" s="23"/>
    </row>
    <row r="182" spans="7:7" x14ac:dyDescent="0.25">
      <c r="G182" s="23"/>
    </row>
    <row r="183" spans="7:7" x14ac:dyDescent="0.25">
      <c r="G183" s="23"/>
    </row>
    <row r="184" spans="7:7" x14ac:dyDescent="0.25">
      <c r="G184" s="23"/>
    </row>
    <row r="185" spans="7:7" x14ac:dyDescent="0.25">
      <c r="G185" s="23"/>
    </row>
    <row r="186" spans="7:7" x14ac:dyDescent="0.25">
      <c r="G186" s="23"/>
    </row>
    <row r="187" spans="7:7" x14ac:dyDescent="0.25">
      <c r="G187" s="23"/>
    </row>
    <row r="188" spans="7:7" x14ac:dyDescent="0.25">
      <c r="G188" s="23"/>
    </row>
    <row r="189" spans="7:7" x14ac:dyDescent="0.25">
      <c r="G189" s="23"/>
    </row>
    <row r="190" spans="7:7" x14ac:dyDescent="0.25">
      <c r="G190" s="23"/>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39" customWidth="1"/>
    <col min="3" max="5" width="38.7109375" style="39" customWidth="1"/>
    <col min="6" max="16384" width="9.140625" style="39"/>
  </cols>
  <sheetData>
    <row r="1" spans="1:5" x14ac:dyDescent="0.25">
      <c r="A1" s="24" t="s">
        <v>89</v>
      </c>
      <c r="B1" s="25" t="s">
        <v>90</v>
      </c>
      <c r="C1" s="26" t="s">
        <v>91</v>
      </c>
      <c r="D1" s="27" t="s">
        <v>92</v>
      </c>
      <c r="E1" s="28" t="s">
        <v>93</v>
      </c>
    </row>
    <row r="2" spans="1:5" x14ac:dyDescent="0.25">
      <c r="A2" s="29">
        <v>5500</v>
      </c>
      <c r="B2" s="30">
        <v>53600</v>
      </c>
      <c r="C2" s="32">
        <v>498600</v>
      </c>
      <c r="D2" s="31">
        <v>24695</v>
      </c>
      <c r="E2" s="33">
        <v>22500</v>
      </c>
    </row>
    <row r="3" spans="1:5" x14ac:dyDescent="0.25">
      <c r="A3" s="39" t="s">
        <v>94</v>
      </c>
      <c r="B3" s="39" t="s">
        <v>95</v>
      </c>
      <c r="C3" s="39" t="s">
        <v>96</v>
      </c>
      <c r="D3" s="39" t="s">
        <v>97</v>
      </c>
      <c r="E3" s="39" t="s">
        <v>98</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2016-07-20T09:15:41Z</dcterms:modified>
</cp:coreProperties>
</file>