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defaultThemeVersion="124226"/>
  <mc:AlternateContent xmlns:mc="http://schemas.openxmlformats.org/markup-compatibility/2006">
    <mc:Choice Requires="x15">
      <x15ac:absPath xmlns:x15ac="http://schemas.microsoft.com/office/spreadsheetml/2010/11/ac" url="D:\Dev\svn-CEC\SF_CBECC-Com\branches\CBECC-Com_MFamRestructure\Documentation\T24N\"/>
    </mc:Choice>
  </mc:AlternateContent>
  <xr:revisionPtr revIDLastSave="0" documentId="13_ncr:1_{032D5BED-8B62-4EF3-BF80-8C91C196FB57}" xr6:coauthVersionLast="47" xr6:coauthVersionMax="47" xr10:uidLastSave="{00000000-0000-0000-0000-000000000000}"/>
  <bookViews>
    <workbookView xWindow="29550" yWindow="1005" windowWidth="25605" windowHeight="14280" tabRatio="821" firstSheet="2"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2" i="53" l="1"/>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V61" i="58" s="1"/>
  <c r="S62" i="58"/>
  <c r="S63" i="58"/>
  <c r="S64" i="58"/>
  <c r="S65" i="58"/>
  <c r="S66" i="58"/>
  <c r="S67" i="58"/>
  <c r="S68" i="58"/>
  <c r="S69" i="58"/>
  <c r="S70" i="58"/>
  <c r="S71" i="58"/>
  <c r="S72" i="58"/>
  <c r="S73" i="58"/>
  <c r="V73" i="58" s="1"/>
  <c r="S74" i="58"/>
  <c r="S75" i="58"/>
  <c r="S76" i="58"/>
  <c r="S77" i="58"/>
  <c r="V77" i="58" s="1"/>
  <c r="S78" i="58"/>
  <c r="S79" i="58"/>
  <c r="S80" i="58"/>
  <c r="S81" i="58"/>
  <c r="S82" i="58"/>
  <c r="S83" i="58"/>
  <c r="S84" i="58"/>
  <c r="S85" i="58"/>
  <c r="S86" i="58"/>
  <c r="S87" i="58"/>
  <c r="S88" i="58"/>
  <c r="S89" i="58"/>
  <c r="V89" i="58" s="1"/>
  <c r="S90" i="58"/>
  <c r="S91" i="58"/>
  <c r="S92" i="58"/>
  <c r="S93" i="58"/>
  <c r="V93" i="58" s="1"/>
  <c r="S94" i="58"/>
  <c r="S95" i="58"/>
  <c r="S96" i="58"/>
  <c r="S97" i="58"/>
  <c r="S98" i="58"/>
  <c r="V98" i="58" s="1"/>
  <c r="S99" i="58"/>
  <c r="S100" i="58"/>
  <c r="S101" i="58"/>
  <c r="S102" i="58"/>
  <c r="S103" i="58"/>
  <c r="S104" i="58"/>
  <c r="S105" i="58"/>
  <c r="V105" i="58" s="1"/>
  <c r="S106" i="58"/>
  <c r="S107" i="58"/>
  <c r="S108" i="58"/>
  <c r="S109" i="58"/>
  <c r="V109" i="58" s="1"/>
  <c r="S110" i="58"/>
  <c r="S111" i="58"/>
  <c r="S112" i="58"/>
  <c r="S113" i="58"/>
  <c r="S114" i="58"/>
  <c r="S115" i="58"/>
  <c r="S116" i="58"/>
  <c r="S117" i="58"/>
  <c r="S118" i="58"/>
  <c r="S119" i="58"/>
  <c r="S120" i="58"/>
  <c r="V120" i="58" s="1"/>
  <c r="S121" i="58"/>
  <c r="S122" i="58"/>
  <c r="S123" i="58"/>
  <c r="S124" i="58"/>
  <c r="S125" i="58"/>
  <c r="V125" i="58" s="1"/>
  <c r="S126" i="58"/>
  <c r="S127" i="58"/>
  <c r="S128" i="58"/>
  <c r="S129" i="58"/>
  <c r="S130" i="58"/>
  <c r="S131" i="58"/>
  <c r="S132" i="58"/>
  <c r="S133" i="58"/>
  <c r="S134" i="58"/>
  <c r="S135" i="58"/>
  <c r="S136" i="58"/>
  <c r="S137" i="58"/>
  <c r="V137" i="58" s="1"/>
  <c r="S138" i="58"/>
  <c r="S139" i="58"/>
  <c r="S140" i="58"/>
  <c r="S141" i="58"/>
  <c r="V141" i="58" s="1"/>
  <c r="S142" i="58"/>
  <c r="S143" i="58"/>
  <c r="S144" i="58"/>
  <c r="S145" i="58"/>
  <c r="S146" i="58"/>
  <c r="S147" i="58"/>
  <c r="S148" i="58"/>
  <c r="S149" i="58"/>
  <c r="S150" i="58"/>
  <c r="S151" i="58"/>
  <c r="S152" i="58"/>
  <c r="S153" i="58"/>
  <c r="S154" i="58"/>
  <c r="S155" i="58"/>
  <c r="S156" i="58"/>
  <c r="S157" i="58"/>
  <c r="V157" i="58" s="1"/>
  <c r="S158" i="58"/>
  <c r="S159" i="58"/>
  <c r="S160" i="58"/>
  <c r="S161" i="58"/>
  <c r="S162" i="58"/>
  <c r="S163" i="58"/>
  <c r="S164" i="58"/>
  <c r="S165" i="58"/>
  <c r="S166" i="58"/>
  <c r="S167" i="58"/>
  <c r="S168" i="58"/>
  <c r="S169" i="58"/>
  <c r="V169" i="58" s="1"/>
  <c r="S170" i="58"/>
  <c r="S171" i="58"/>
  <c r="V171" i="58" s="1"/>
  <c r="S172" i="58"/>
  <c r="S173" i="58"/>
  <c r="V173" i="58" s="1"/>
  <c r="S174" i="58"/>
  <c r="S175" i="58"/>
  <c r="S176" i="58"/>
  <c r="S177" i="58"/>
  <c r="S178" i="58"/>
  <c r="S179" i="58"/>
  <c r="S180" i="58"/>
  <c r="S181" i="58"/>
  <c r="S182" i="58"/>
  <c r="S183" i="58"/>
  <c r="S184" i="58"/>
  <c r="S185" i="58"/>
  <c r="V185" i="58" s="1"/>
  <c r="S186" i="58"/>
  <c r="S187" i="58"/>
  <c r="S188" i="58"/>
  <c r="S189" i="58"/>
  <c r="V189" i="58" s="1"/>
  <c r="S190" i="58"/>
  <c r="S191" i="58"/>
  <c r="S192" i="58"/>
  <c r="S193" i="58"/>
  <c r="S194" i="58"/>
  <c r="S195" i="58"/>
  <c r="S196" i="58"/>
  <c r="S197" i="58"/>
  <c r="S198" i="58"/>
  <c r="S199" i="58"/>
  <c r="S200" i="58"/>
  <c r="V200" i="58" s="1"/>
  <c r="S201" i="58"/>
  <c r="V201" i="58" s="1"/>
  <c r="S202" i="58"/>
  <c r="S203" i="58"/>
  <c r="V203" i="58" s="1"/>
  <c r="S204" i="58"/>
  <c r="S205" i="58"/>
  <c r="V205" i="58" s="1"/>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V267" i="58" s="1"/>
  <c r="S268" i="58"/>
  <c r="S269" i="58"/>
  <c r="S270" i="58"/>
  <c r="S271" i="58"/>
  <c r="S272" i="58"/>
  <c r="V272" i="58" s="1"/>
  <c r="S273" i="58"/>
  <c r="S274" i="58"/>
  <c r="V274" i="58" s="1"/>
  <c r="S275" i="58"/>
  <c r="S276" i="58"/>
  <c r="V276" i="58" s="1"/>
  <c r="S277" i="58"/>
  <c r="S278" i="58"/>
  <c r="S279" i="58"/>
  <c r="S280" i="58"/>
  <c r="S281" i="58"/>
  <c r="S282" i="58"/>
  <c r="S283" i="58"/>
  <c r="V283" i="58" s="1"/>
  <c r="S284" i="58"/>
  <c r="S285" i="58"/>
  <c r="V285" i="58" s="1"/>
  <c r="S286" i="58"/>
  <c r="S287" i="58"/>
  <c r="S288" i="58"/>
  <c r="V288" i="58" s="1"/>
  <c r="S289" i="58"/>
  <c r="S290" i="58"/>
  <c r="S291" i="58"/>
  <c r="S292" i="58"/>
  <c r="S293" i="58"/>
  <c r="S294" i="58"/>
  <c r="V294" i="58" s="1"/>
  <c r="S295" i="58"/>
  <c r="S296" i="58"/>
  <c r="S297" i="58"/>
  <c r="V297" i="58" s="1"/>
  <c r="S298" i="58"/>
  <c r="S299" i="58"/>
  <c r="V299" i="58" s="1"/>
  <c r="S300" i="58"/>
  <c r="S301" i="58"/>
  <c r="S302" i="58"/>
  <c r="S303" i="58"/>
  <c r="S304" i="58"/>
  <c r="S305" i="58"/>
  <c r="S306" i="58"/>
  <c r="V306" i="58" s="1"/>
  <c r="S307" i="58"/>
  <c r="S308" i="58"/>
  <c r="S309" i="58"/>
  <c r="S310" i="58"/>
  <c r="S311" i="58"/>
  <c r="S312" i="58"/>
  <c r="V312" i="58" s="1"/>
  <c r="S313" i="58"/>
  <c r="V313" i="58" s="1"/>
  <c r="S314" i="58"/>
  <c r="S315" i="58"/>
  <c r="V315" i="58" s="1"/>
  <c r="S316" i="58"/>
  <c r="S317" i="58"/>
  <c r="V317" i="58" s="1"/>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4" i="58"/>
  <c r="A343" i="58"/>
  <c r="A342" i="58"/>
  <c r="A341" i="58"/>
  <c r="A340" i="58"/>
  <c r="A339" i="58"/>
  <c r="V330" i="58"/>
  <c r="Q330" i="58"/>
  <c r="M330" i="58"/>
  <c r="Q329" i="58"/>
  <c r="M329" i="58"/>
  <c r="Q328" i="58"/>
  <c r="Q327" i="58"/>
  <c r="Q326" i="58"/>
  <c r="M326" i="58"/>
  <c r="Q325" i="58"/>
  <c r="M325" i="58"/>
  <c r="Q324" i="58"/>
  <c r="Q323" i="58"/>
  <c r="Q322" i="58"/>
  <c r="Q321" i="58"/>
  <c r="Q320" i="58"/>
  <c r="V319" i="58"/>
  <c r="Q319" i="58"/>
  <c r="V318" i="58"/>
  <c r="Q318" i="58"/>
  <c r="Q317" i="58"/>
  <c r="M317" i="58"/>
  <c r="V316" i="58"/>
  <c r="Q316" i="58"/>
  <c r="Q315" i="58"/>
  <c r="Q314" i="58"/>
  <c r="Q313" i="58"/>
  <c r="M313" i="58"/>
  <c r="Q312" i="58"/>
  <c r="Q311" i="58"/>
  <c r="V310" i="58"/>
  <c r="Q310" i="58"/>
  <c r="M310" i="58"/>
  <c r="V309" i="58"/>
  <c r="Q309" i="58"/>
  <c r="Q308" i="58"/>
  <c r="M308" i="58"/>
  <c r="V307" i="58"/>
  <c r="Q307" i="58"/>
  <c r="M307" i="58"/>
  <c r="Q306" i="58"/>
  <c r="V305" i="58"/>
  <c r="Q305" i="58"/>
  <c r="M305" i="58"/>
  <c r="Q304" i="58"/>
  <c r="M304" i="58"/>
  <c r="V303" i="58"/>
  <c r="Q303" i="58"/>
  <c r="M303" i="58"/>
  <c r="Q302" i="58"/>
  <c r="M302" i="58"/>
  <c r="V301" i="58"/>
  <c r="Q301" i="58"/>
  <c r="V300" i="58"/>
  <c r="Q300"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Q283" i="58"/>
  <c r="V282" i="58"/>
  <c r="Q282" i="58"/>
  <c r="Q281" i="58"/>
  <c r="M281" i="58"/>
  <c r="Q280" i="58"/>
  <c r="Q279" i="58"/>
  <c r="V278" i="58"/>
  <c r="Q278" i="58"/>
  <c r="V277" i="58"/>
  <c r="Q277" i="58"/>
  <c r="Q276" i="58"/>
  <c r="Q275" i="58"/>
  <c r="Q274" i="58"/>
  <c r="V273" i="58"/>
  <c r="Q273" i="58"/>
  <c r="Q272" i="58"/>
  <c r="V271" i="58"/>
  <c r="Q271" i="58"/>
  <c r="V270" i="58"/>
  <c r="Q270" i="58"/>
  <c r="Q269" i="58"/>
  <c r="V268" i="58"/>
  <c r="Q268"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V67" i="53"/>
  <c r="AR58" i="53"/>
  <c r="AR51" i="53"/>
  <c r="AR52" i="53"/>
  <c r="AR53" i="53"/>
  <c r="AV53" i="53"/>
  <c r="AR48" i="53"/>
  <c r="AR44" i="53"/>
  <c r="AV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3" i="53"/>
  <c r="C84" i="53"/>
  <c r="C85" i="53"/>
  <c r="C86" i="53"/>
  <c r="B18" i="53"/>
  <c r="B19" i="53"/>
  <c r="B34" i="53"/>
  <c r="B35" i="53"/>
  <c r="B50" i="53"/>
  <c r="B51" i="53"/>
  <c r="B51" i="59" s="1"/>
  <c r="B68" i="53"/>
  <c r="B68" i="59" s="1"/>
  <c r="B83" i="59"/>
  <c r="B84" i="59"/>
  <c r="B85" i="59"/>
  <c r="B84" i="53"/>
  <c r="B86" i="59" s="1"/>
  <c r="B85" i="53"/>
  <c r="B87" i="59" s="1"/>
  <c r="B86" i="53"/>
  <c r="B88" i="59" s="1"/>
  <c r="P36" i="52"/>
  <c r="Q38" i="53" s="1"/>
  <c r="O44" i="52"/>
  <c r="P46" i="53" s="1"/>
  <c r="P44" i="52"/>
  <c r="Q46" i="53" s="1"/>
  <c r="O52" i="52"/>
  <c r="P54" i="53" s="1"/>
  <c r="P52" i="52"/>
  <c r="Q54" i="53" s="1"/>
  <c r="O61" i="52"/>
  <c r="P63" i="53" s="1"/>
  <c r="P61" i="52"/>
  <c r="Q63" i="53" s="1"/>
  <c r="O68" i="52"/>
  <c r="P70" i="53" s="1"/>
  <c r="O69" i="52"/>
  <c r="P71" i="53" s="1"/>
  <c r="P70" i="52"/>
  <c r="Q72" i="53" s="1"/>
  <c r="P74" i="52"/>
  <c r="Q76" i="53" s="1"/>
  <c r="P75" i="52"/>
  <c r="Q77" i="53" s="1"/>
  <c r="O4" i="52"/>
  <c r="P6" i="53" s="1"/>
  <c r="P4" i="52"/>
  <c r="Q6" i="53" s="1"/>
  <c r="O11" i="52"/>
  <c r="P13" i="53" s="1"/>
  <c r="P16" i="52"/>
  <c r="Q18" i="53" s="1"/>
  <c r="P17" i="52"/>
  <c r="Q19" i="53" s="1"/>
  <c r="P22" i="52"/>
  <c r="Q24" i="53" s="1"/>
  <c r="O28" i="52"/>
  <c r="P30" i="53" s="1"/>
  <c r="P28" i="52"/>
  <c r="Q30" i="53" s="1"/>
  <c r="P33" i="52"/>
  <c r="Q35" i="53" s="1"/>
  <c r="P3" i="52"/>
  <c r="Q5" i="53" s="1"/>
  <c r="AV69" i="53"/>
  <c r="AV68" i="53"/>
  <c r="AV58" i="53"/>
  <c r="AV52" i="53"/>
  <c r="AV51" i="53"/>
  <c r="AV48" i="53"/>
  <c r="AV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80" i="52"/>
  <c r="A79" i="52"/>
  <c r="A77" i="52"/>
  <c r="A78" i="52"/>
  <c r="P78" i="52" s="1"/>
  <c r="Q80" i="53" s="1"/>
  <c r="A76" i="52"/>
  <c r="B78" i="53" s="1"/>
  <c r="A68" i="52"/>
  <c r="A69" i="52"/>
  <c r="A70" i="52"/>
  <c r="A71" i="52"/>
  <c r="A72" i="52"/>
  <c r="A73" i="52"/>
  <c r="B75" i="53" s="1"/>
  <c r="A74" i="52"/>
  <c r="B76" i="53" s="1"/>
  <c r="A75" i="52"/>
  <c r="A67" i="52"/>
  <c r="P67" i="52" s="1"/>
  <c r="Q69" i="53" s="1"/>
  <c r="A66" i="52"/>
  <c r="P66" i="52" s="1"/>
  <c r="Q68" i="53" s="1"/>
  <c r="A54" i="52"/>
  <c r="O54" i="52" s="1"/>
  <c r="P56" i="53" s="1"/>
  <c r="A55" i="52"/>
  <c r="A56" i="52"/>
  <c r="O56" i="52" s="1"/>
  <c r="P58" i="53" s="1"/>
  <c r="A57" i="52"/>
  <c r="A60" i="61" s="1"/>
  <c r="A58" i="52"/>
  <c r="B60" i="53" s="1"/>
  <c r="A59" i="52"/>
  <c r="P59" i="52" s="1"/>
  <c r="Q61" i="53" s="1"/>
  <c r="A60" i="52"/>
  <c r="B62" i="53" s="1"/>
  <c r="A61" i="52"/>
  <c r="B63" i="53" s="1"/>
  <c r="A62" i="52"/>
  <c r="A63" i="52"/>
  <c r="A64" i="52"/>
  <c r="A65" i="52"/>
  <c r="A68" i="61" s="1"/>
  <c r="A43" i="52"/>
  <c r="B45" i="53" s="1"/>
  <c r="A44" i="52"/>
  <c r="B46" i="53" s="1"/>
  <c r="A45" i="52"/>
  <c r="A46" i="52"/>
  <c r="A47" i="52"/>
  <c r="A48" i="52"/>
  <c r="A49" i="52"/>
  <c r="A50" i="52"/>
  <c r="P50" i="52" s="1"/>
  <c r="Q52" i="53" s="1"/>
  <c r="A51" i="52"/>
  <c r="O51" i="52" s="1"/>
  <c r="P53" i="53" s="1"/>
  <c r="A52" i="52"/>
  <c r="A53" i="52"/>
  <c r="A42" i="52"/>
  <c r="P42" i="52" s="1"/>
  <c r="Q44" i="53" s="1"/>
  <c r="A41" i="52"/>
  <c r="A40" i="52"/>
  <c r="A39" i="52"/>
  <c r="A38" i="52"/>
  <c r="A37" i="52"/>
  <c r="A31" i="52"/>
  <c r="O31" i="52" s="1"/>
  <c r="P33" i="53" s="1"/>
  <c r="A32" i="52"/>
  <c r="O32" i="52" s="1"/>
  <c r="P34" i="53" s="1"/>
  <c r="A33" i="52"/>
  <c r="A34" i="52"/>
  <c r="A35" i="52"/>
  <c r="A36" i="52"/>
  <c r="A39" i="61" s="1"/>
  <c r="A19" i="52"/>
  <c r="A20" i="52"/>
  <c r="B22" i="53" s="1"/>
  <c r="A21" i="52"/>
  <c r="P21" i="52" s="1"/>
  <c r="Q23" i="53" s="1"/>
  <c r="A22" i="52"/>
  <c r="O22" i="52" s="1"/>
  <c r="P24" i="53" s="1"/>
  <c r="A23" i="52"/>
  <c r="W23" i="52" s="1"/>
  <c r="X25" i="53" s="1"/>
  <c r="A24" i="52"/>
  <c r="A25" i="52"/>
  <c r="A26" i="52"/>
  <c r="A27" i="52"/>
  <c r="A28" i="52"/>
  <c r="B30" i="53" s="1"/>
  <c r="A29" i="52"/>
  <c r="A30" i="52"/>
  <c r="P30" i="52" s="1"/>
  <c r="Q32" i="53" s="1"/>
  <c r="A18" i="52"/>
  <c r="A17" i="52"/>
  <c r="A13" i="52"/>
  <c r="A14" i="52"/>
  <c r="P14" i="52" s="1"/>
  <c r="Q16" i="53" s="1"/>
  <c r="A15" i="52"/>
  <c r="O15" i="52" s="1"/>
  <c r="P17" i="53" s="1"/>
  <c r="A16" i="52"/>
  <c r="O16" i="52" s="1"/>
  <c r="P18" i="53" s="1"/>
  <c r="A4" i="52"/>
  <c r="B6" i="53" s="1"/>
  <c r="A5" i="52"/>
  <c r="A6" i="52"/>
  <c r="A7" i="52"/>
  <c r="A8" i="52"/>
  <c r="A9" i="52"/>
  <c r="B11" i="53" s="1"/>
  <c r="A10" i="52"/>
  <c r="A11" i="52"/>
  <c r="B13" i="53" s="1"/>
  <c r="A12" i="52"/>
  <c r="B14" i="53" s="1"/>
  <c r="A3" i="52"/>
  <c r="C85" i="51"/>
  <c r="C84" i="51"/>
  <c r="C83" i="51"/>
  <c r="C80" i="51"/>
  <c r="C79" i="51"/>
  <c r="O23" i="52" l="1"/>
  <c r="P25" i="53" s="1"/>
  <c r="AG68" i="53"/>
  <c r="AH44" i="53"/>
  <c r="AM51" i="53"/>
  <c r="AB51" i="53"/>
  <c r="AB68" i="53"/>
  <c r="AH51" i="53"/>
  <c r="AL51" i="53"/>
  <c r="AG52" i="53"/>
  <c r="AA53" i="53"/>
  <c r="AB53" i="53"/>
  <c r="B46" i="59"/>
  <c r="CI46" i="59" s="1"/>
  <c r="B78" i="59"/>
  <c r="B76" i="59"/>
  <c r="AY76" i="59" s="1"/>
  <c r="B62" i="59"/>
  <c r="AC62" i="59" s="1"/>
  <c r="B45" i="59"/>
  <c r="H45" i="59" s="1"/>
  <c r="B60" i="59"/>
  <c r="B75" i="59"/>
  <c r="AD75" i="59" s="1"/>
  <c r="AB69" i="53"/>
  <c r="AL69" i="53"/>
  <c r="B63" i="59"/>
  <c r="BS63" i="59" s="1"/>
  <c r="B10" i="52"/>
  <c r="C12" i="53" s="1"/>
  <c r="A13" i="61"/>
  <c r="O10" i="52"/>
  <c r="P12" i="53" s="1"/>
  <c r="B12" i="53"/>
  <c r="E38" i="52"/>
  <c r="F40" i="53" s="1"/>
  <c r="A41" i="61"/>
  <c r="B40" i="53"/>
  <c r="O38" i="52"/>
  <c r="P40" i="53" s="1"/>
  <c r="K39" i="52"/>
  <c r="L41" i="53" s="1"/>
  <c r="A42" i="61"/>
  <c r="B41" i="53"/>
  <c r="P39" i="52"/>
  <c r="Q41" i="53" s="1"/>
  <c r="D27" i="52"/>
  <c r="E29" i="53" s="1"/>
  <c r="A30" i="61"/>
  <c r="P27" i="52"/>
  <c r="Q29" i="53" s="1"/>
  <c r="C77" i="52"/>
  <c r="D79" i="53" s="1"/>
  <c r="A80" i="61"/>
  <c r="I26" i="52"/>
  <c r="J28" i="53" s="1"/>
  <c r="A29" i="61"/>
  <c r="B28" i="53"/>
  <c r="P10" i="52"/>
  <c r="Q12" i="53" s="1"/>
  <c r="B8" i="52"/>
  <c r="C10" i="53" s="1"/>
  <c r="A11" i="61"/>
  <c r="R13" i="52"/>
  <c r="S15" i="53" s="1"/>
  <c r="A16" i="61"/>
  <c r="B15" i="53"/>
  <c r="O13" i="52"/>
  <c r="P15" i="53" s="1"/>
  <c r="C25" i="52"/>
  <c r="D27" i="53" s="1"/>
  <c r="A28" i="61"/>
  <c r="O25" i="52"/>
  <c r="P27" i="53" s="1"/>
  <c r="B35" i="52"/>
  <c r="C37" i="53" s="1"/>
  <c r="A38" i="61"/>
  <c r="P35" i="52"/>
  <c r="Q37" i="53" s="1"/>
  <c r="D40" i="52"/>
  <c r="E42" i="53" s="1"/>
  <c r="A43" i="61"/>
  <c r="N48" i="52"/>
  <c r="O50" i="53" s="1"/>
  <c r="A51" i="61"/>
  <c r="C63" i="52"/>
  <c r="D65" i="53" s="1"/>
  <c r="A66" i="61"/>
  <c r="B65" i="53"/>
  <c r="O63" i="52"/>
  <c r="P65" i="53" s="1"/>
  <c r="A58" i="61"/>
  <c r="B57" i="53"/>
  <c r="O55" i="52"/>
  <c r="P57" i="53" s="1"/>
  <c r="Q71" i="52"/>
  <c r="R73" i="53" s="1"/>
  <c r="A74" i="61"/>
  <c r="B73" i="53"/>
  <c r="O71" i="52"/>
  <c r="P73" i="53" s="1"/>
  <c r="I80" i="52"/>
  <c r="J82" i="53" s="1"/>
  <c r="A83" i="61"/>
  <c r="B82" i="53"/>
  <c r="P80" i="52"/>
  <c r="Q82" i="53" s="1"/>
  <c r="AD58" i="53"/>
  <c r="P32" i="52"/>
  <c r="Q34" i="53" s="1"/>
  <c r="O27" i="52"/>
  <c r="P29" i="53" s="1"/>
  <c r="P9" i="52"/>
  <c r="Q11" i="53" s="1"/>
  <c r="O80" i="52"/>
  <c r="P82" i="53" s="1"/>
  <c r="P73" i="52"/>
  <c r="Q75" i="53" s="1"/>
  <c r="O60" i="52"/>
  <c r="P62" i="53" s="1"/>
  <c r="O43" i="52"/>
  <c r="P45" i="53" s="1"/>
  <c r="O35" i="52"/>
  <c r="P37" i="53" s="1"/>
  <c r="B79" i="53"/>
  <c r="F79" i="52"/>
  <c r="G81" i="53" s="1"/>
  <c r="A82" i="61"/>
  <c r="B81" i="53"/>
  <c r="O79" i="52"/>
  <c r="P81" i="53" s="1"/>
  <c r="K7" i="52"/>
  <c r="L9" i="53" s="1"/>
  <c r="A10" i="61"/>
  <c r="B9" i="53"/>
  <c r="P7" i="52"/>
  <c r="Q9" i="53" s="1"/>
  <c r="H17" i="52"/>
  <c r="I19" i="53" s="1"/>
  <c r="A20" i="61"/>
  <c r="O17" i="52"/>
  <c r="P19" i="53" s="1"/>
  <c r="G24" i="52"/>
  <c r="H26" i="53" s="1"/>
  <c r="A27" i="61"/>
  <c r="W34" i="52"/>
  <c r="X36" i="53" s="1"/>
  <c r="A37" i="61"/>
  <c r="O34" i="52"/>
  <c r="P36" i="53" s="1"/>
  <c r="B36" i="53"/>
  <c r="B41" i="52"/>
  <c r="C43" i="53" s="1"/>
  <c r="A44" i="61"/>
  <c r="O41" i="52"/>
  <c r="P43" i="53" s="1"/>
  <c r="P41" i="52"/>
  <c r="Q43" i="53" s="1"/>
  <c r="D47" i="52"/>
  <c r="E49" i="53" s="1"/>
  <c r="A50" i="61"/>
  <c r="B49" i="53"/>
  <c r="P47" i="52"/>
  <c r="Q49" i="53" s="1"/>
  <c r="E62" i="52"/>
  <c r="F64" i="53" s="1"/>
  <c r="A65" i="61"/>
  <c r="B64" i="53"/>
  <c r="O62" i="52"/>
  <c r="P64" i="53" s="1"/>
  <c r="P62" i="52"/>
  <c r="Q64" i="53" s="1"/>
  <c r="Y70" i="52"/>
  <c r="Z72" i="53" s="1"/>
  <c r="AG72" i="53" s="1"/>
  <c r="A73" i="61"/>
  <c r="B72" i="53"/>
  <c r="O70" i="52"/>
  <c r="P72" i="53" s="1"/>
  <c r="B59" i="52"/>
  <c r="C61" i="53" s="1"/>
  <c r="P26" i="52"/>
  <c r="Q28" i="53" s="1"/>
  <c r="P8" i="52"/>
  <c r="Q10" i="53" s="1"/>
  <c r="P79" i="52"/>
  <c r="Q81" i="53" s="1"/>
  <c r="O73" i="52"/>
  <c r="P75" i="53" s="1"/>
  <c r="P34" i="52"/>
  <c r="Q36" i="53" s="1"/>
  <c r="B29" i="53"/>
  <c r="B15" i="52"/>
  <c r="C17" i="53" s="1"/>
  <c r="A18" i="61"/>
  <c r="B17" i="53"/>
  <c r="P15" i="52"/>
  <c r="Q17" i="53" s="1"/>
  <c r="A53" i="61"/>
  <c r="O50" i="52"/>
  <c r="P52" i="53" s="1"/>
  <c r="B52" i="53"/>
  <c r="B52" i="59" s="1"/>
  <c r="F72" i="52"/>
  <c r="G74" i="53" s="1"/>
  <c r="A75" i="61"/>
  <c r="B74" i="53"/>
  <c r="P72" i="52"/>
  <c r="Q74" i="53" s="1"/>
  <c r="O36" i="52"/>
  <c r="P38" i="53" s="1"/>
  <c r="B67" i="53"/>
  <c r="B67" i="59" s="1"/>
  <c r="M67" i="59" s="1"/>
  <c r="W18" i="52"/>
  <c r="X20" i="53" s="1"/>
  <c r="A21" i="61"/>
  <c r="O18" i="52"/>
  <c r="P20" i="53" s="1"/>
  <c r="B20" i="53"/>
  <c r="U69" i="52"/>
  <c r="V71" i="53" s="1"/>
  <c r="A72" i="61"/>
  <c r="AH67" i="53"/>
  <c r="AL67" i="53"/>
  <c r="O26" i="52"/>
  <c r="P28" i="53" s="1"/>
  <c r="P20" i="52"/>
  <c r="Q22" i="53" s="1"/>
  <c r="O8" i="52"/>
  <c r="P10" i="53" s="1"/>
  <c r="O72" i="52"/>
  <c r="P74" i="53" s="1"/>
  <c r="P65" i="52"/>
  <c r="Q67" i="53" s="1"/>
  <c r="P57" i="52"/>
  <c r="Q59" i="53" s="1"/>
  <c r="P48" i="52"/>
  <c r="Q50" i="53" s="1"/>
  <c r="P40" i="52"/>
  <c r="Q42" i="53" s="1"/>
  <c r="B43" i="53"/>
  <c r="B27" i="53"/>
  <c r="K49" i="52"/>
  <c r="L51" i="53" s="1"/>
  <c r="A52" i="61"/>
  <c r="O49" i="52"/>
  <c r="P51" i="53" s="1"/>
  <c r="P49" i="52"/>
  <c r="Q51" i="53" s="1"/>
  <c r="A48" i="61"/>
  <c r="B47" i="53"/>
  <c r="O45" i="52"/>
  <c r="P47" i="53" s="1"/>
  <c r="P45" i="52"/>
  <c r="Q47" i="53" s="1"/>
  <c r="P25" i="52"/>
  <c r="Q27" i="53" s="1"/>
  <c r="O20" i="52"/>
  <c r="P22" i="53" s="1"/>
  <c r="P13" i="52"/>
  <c r="Q15" i="53" s="1"/>
  <c r="O7" i="52"/>
  <c r="P9" i="53" s="1"/>
  <c r="P77" i="52"/>
  <c r="Q79" i="53" s="1"/>
  <c r="P71" i="52"/>
  <c r="Q73" i="53" s="1"/>
  <c r="O65" i="52"/>
  <c r="P67" i="53" s="1"/>
  <c r="O57" i="52"/>
  <c r="P59" i="53" s="1"/>
  <c r="O48" i="52"/>
  <c r="P50" i="53" s="1"/>
  <c r="O40" i="52"/>
  <c r="P42" i="53" s="1"/>
  <c r="B59" i="53"/>
  <c r="B42" i="53"/>
  <c r="B42" i="59" s="1"/>
  <c r="AK42" i="59" s="1"/>
  <c r="B26" i="53"/>
  <c r="B10" i="53"/>
  <c r="Y9" i="52"/>
  <c r="Z11" i="53" s="1"/>
  <c r="AL11" i="53" s="1"/>
  <c r="A12" i="61"/>
  <c r="O9" i="52"/>
  <c r="P11" i="53" s="1"/>
  <c r="I64" i="52"/>
  <c r="J66" i="53" s="1"/>
  <c r="A67" i="61"/>
  <c r="B66" i="53"/>
  <c r="P64" i="52"/>
  <c r="Q66" i="53" s="1"/>
  <c r="B50" i="59"/>
  <c r="BV50" i="59" s="1"/>
  <c r="B6" i="52"/>
  <c r="C8" i="53" s="1"/>
  <c r="A9" i="61"/>
  <c r="B8" i="53"/>
  <c r="B8" i="59" s="1"/>
  <c r="O6" i="52"/>
  <c r="P8" i="53" s="1"/>
  <c r="B33" i="52"/>
  <c r="C35" i="53" s="1"/>
  <c r="A36" i="61"/>
  <c r="O33" i="52"/>
  <c r="P35" i="53" s="1"/>
  <c r="J46" i="52"/>
  <c r="K48" i="53" s="1"/>
  <c r="A49" i="61"/>
  <c r="B48" i="53"/>
  <c r="B48" i="59" s="1"/>
  <c r="BT48" i="59" s="1"/>
  <c r="O46" i="52"/>
  <c r="P48" i="53" s="1"/>
  <c r="A69" i="61"/>
  <c r="O66" i="52"/>
  <c r="P68" i="53" s="1"/>
  <c r="A8" i="61"/>
  <c r="B7" i="53"/>
  <c r="B7" i="59" s="1"/>
  <c r="F7" i="59" s="1"/>
  <c r="O5" i="52"/>
  <c r="P7" i="53" s="1"/>
  <c r="E22" i="52"/>
  <c r="F24" i="53" s="1"/>
  <c r="A25" i="61"/>
  <c r="B24" i="53"/>
  <c r="B24" i="59" s="1"/>
  <c r="B53" i="52"/>
  <c r="C55" i="53" s="1"/>
  <c r="A56" i="61"/>
  <c r="B55" i="53"/>
  <c r="O53" i="52"/>
  <c r="P55" i="53" s="1"/>
  <c r="P53" i="52"/>
  <c r="Q55" i="53" s="1"/>
  <c r="C60" i="52"/>
  <c r="D62" i="53" s="1"/>
  <c r="A63" i="61"/>
  <c r="P60" i="52"/>
  <c r="Q62" i="53" s="1"/>
  <c r="J68" i="52"/>
  <c r="K70" i="53" s="1"/>
  <c r="A71" i="61"/>
  <c r="P68" i="52"/>
  <c r="Q70" i="53" s="1"/>
  <c r="Y29" i="52"/>
  <c r="Z31" i="53" s="1"/>
  <c r="AC31" i="53" s="1"/>
  <c r="A32" i="61"/>
  <c r="B31" i="53"/>
  <c r="O29" i="52"/>
  <c r="P31" i="53" s="1"/>
  <c r="B52" i="52"/>
  <c r="C54" i="53" s="1"/>
  <c r="A55" i="61"/>
  <c r="E76" i="52"/>
  <c r="F78" i="53" s="1"/>
  <c r="A79" i="61"/>
  <c r="P76" i="52"/>
  <c r="Q78" i="53" s="1"/>
  <c r="O64" i="52"/>
  <c r="P66" i="53" s="1"/>
  <c r="O47" i="52"/>
  <c r="P49" i="53" s="1"/>
  <c r="O39" i="52"/>
  <c r="P41" i="53" s="1"/>
  <c r="B71" i="53"/>
  <c r="B54" i="53"/>
  <c r="B38" i="53"/>
  <c r="B38" i="59" s="1"/>
  <c r="AC38" i="59" s="1"/>
  <c r="B19" i="52"/>
  <c r="C21" i="53" s="1"/>
  <c r="A22" i="61"/>
  <c r="P19" i="52"/>
  <c r="Q21" i="53" s="1"/>
  <c r="E73" i="52"/>
  <c r="F75" i="53" s="1"/>
  <c r="A76" i="61"/>
  <c r="A17" i="61"/>
  <c r="B16" i="53"/>
  <c r="B16" i="59" s="1"/>
  <c r="O14" i="52"/>
  <c r="P16" i="53" s="1"/>
  <c r="A59" i="61"/>
  <c r="B58" i="53"/>
  <c r="B58" i="59" s="1"/>
  <c r="P56" i="52"/>
  <c r="Q58" i="53" s="1"/>
  <c r="M23" i="52"/>
  <c r="N25" i="53" s="1"/>
  <c r="A26" i="61"/>
  <c r="B25" i="53"/>
  <c r="P23" i="52"/>
  <c r="Q25" i="53" s="1"/>
  <c r="L42" i="52"/>
  <c r="M44" i="53" s="1"/>
  <c r="A45" i="61"/>
  <c r="O42" i="52"/>
  <c r="P44" i="53" s="1"/>
  <c r="B44" i="53"/>
  <c r="B44" i="59" s="1"/>
  <c r="U61" i="52"/>
  <c r="V63" i="53" s="1"/>
  <c r="A64" i="61"/>
  <c r="F3" i="52"/>
  <c r="G5" i="53" s="1"/>
  <c r="M3" i="52"/>
  <c r="A6" i="61"/>
  <c r="B5" i="53"/>
  <c r="Q30" i="52"/>
  <c r="R32" i="53" s="1"/>
  <c r="A33" i="61"/>
  <c r="B32" i="53"/>
  <c r="B32" i="59" s="1"/>
  <c r="N32" i="52"/>
  <c r="O34" i="53" s="1"/>
  <c r="A35" i="61"/>
  <c r="A70" i="61"/>
  <c r="O67" i="52"/>
  <c r="P69" i="53" s="1"/>
  <c r="B69" i="53"/>
  <c r="B69" i="59" s="1"/>
  <c r="J69" i="59" s="1"/>
  <c r="D12" i="52"/>
  <c r="E14" i="53" s="1"/>
  <c r="A15" i="61"/>
  <c r="B4" i="52"/>
  <c r="C6" i="53" s="1"/>
  <c r="A7" i="61"/>
  <c r="Y21" i="52"/>
  <c r="Z23" i="53" s="1"/>
  <c r="A24" i="61"/>
  <c r="B23" i="53"/>
  <c r="O21" i="52"/>
  <c r="P23" i="53" s="1"/>
  <c r="U31" i="52"/>
  <c r="V33" i="53" s="1"/>
  <c r="A34" i="61"/>
  <c r="B33" i="53"/>
  <c r="B33" i="59" s="1"/>
  <c r="P31" i="52"/>
  <c r="Q33" i="53" s="1"/>
  <c r="B44" i="52"/>
  <c r="C46" i="53" s="1"/>
  <c r="A47" i="61"/>
  <c r="G59" i="52"/>
  <c r="H61" i="53" s="1"/>
  <c r="A62" i="61"/>
  <c r="O59" i="52"/>
  <c r="P61" i="53" s="1"/>
  <c r="B61" i="53"/>
  <c r="C75" i="52"/>
  <c r="D77" i="53" s="1"/>
  <c r="A78" i="61"/>
  <c r="O75" i="52"/>
  <c r="P77" i="53" s="1"/>
  <c r="B77" i="53"/>
  <c r="O30" i="52"/>
  <c r="P32" i="53" s="1"/>
  <c r="P24" i="52"/>
  <c r="Q26" i="53" s="1"/>
  <c r="O19" i="52"/>
  <c r="P21" i="53" s="1"/>
  <c r="P12" i="52"/>
  <c r="Q14" i="53" s="1"/>
  <c r="P6" i="52"/>
  <c r="Q8" i="53" s="1"/>
  <c r="O77" i="52"/>
  <c r="P79" i="53" s="1"/>
  <c r="S11" i="52"/>
  <c r="T13" i="53" s="1"/>
  <c r="A14" i="61"/>
  <c r="P11" i="52"/>
  <c r="Q13" i="53" s="1"/>
  <c r="B16" i="52"/>
  <c r="C18" i="53" s="1"/>
  <c r="A19" i="61"/>
  <c r="V28" i="52"/>
  <c r="W30" i="53" s="1"/>
  <c r="A31" i="61"/>
  <c r="E20" i="52"/>
  <c r="F22" i="53" s="1"/>
  <c r="A23" i="61"/>
  <c r="Y37" i="52"/>
  <c r="Z39" i="53" s="1"/>
  <c r="A40" i="61"/>
  <c r="B39" i="53"/>
  <c r="O37" i="52"/>
  <c r="P39" i="53" s="1"/>
  <c r="P37" i="52"/>
  <c r="Q39" i="53" s="1"/>
  <c r="A54" i="61"/>
  <c r="P51" i="52"/>
  <c r="Q53" i="53" s="1"/>
  <c r="F43" i="52"/>
  <c r="G45" i="53" s="1"/>
  <c r="A46" i="61"/>
  <c r="P43" i="52"/>
  <c r="Q45" i="53" s="1"/>
  <c r="S58" i="52"/>
  <c r="T60" i="53" s="1"/>
  <c r="A61" i="61"/>
  <c r="O58" i="52"/>
  <c r="P60" i="53" s="1"/>
  <c r="P58" i="52"/>
  <c r="Q60" i="53" s="1"/>
  <c r="Q74" i="52"/>
  <c r="R76" i="53" s="1"/>
  <c r="A77" i="61"/>
  <c r="O74" i="52"/>
  <c r="P76" i="53" s="1"/>
  <c r="J78" i="52"/>
  <c r="K80" i="53" s="1"/>
  <c r="A81" i="61"/>
  <c r="B80" i="53"/>
  <c r="O78" i="52"/>
  <c r="P80" i="53" s="1"/>
  <c r="AD7" i="53"/>
  <c r="AF67" i="53"/>
  <c r="O3" i="52"/>
  <c r="P5" i="53" s="1"/>
  <c r="P29" i="52"/>
  <c r="Q31" i="53" s="1"/>
  <c r="O24" i="52"/>
  <c r="P26" i="53" s="1"/>
  <c r="P18" i="52"/>
  <c r="Q20" i="53" s="1"/>
  <c r="O12" i="52"/>
  <c r="P14" i="53" s="1"/>
  <c r="P5" i="52"/>
  <c r="Q7" i="53" s="1"/>
  <c r="O76" i="52"/>
  <c r="P78" i="53" s="1"/>
  <c r="P69" i="52"/>
  <c r="Q71" i="53" s="1"/>
  <c r="P63" i="52"/>
  <c r="Q65" i="53" s="1"/>
  <c r="P55" i="52"/>
  <c r="Q57" i="53" s="1"/>
  <c r="P46" i="52"/>
  <c r="Q48" i="53" s="1"/>
  <c r="P38" i="52"/>
  <c r="Q40" i="53" s="1"/>
  <c r="B70" i="53"/>
  <c r="B53" i="53"/>
  <c r="B53" i="59" s="1"/>
  <c r="B37" i="53"/>
  <c r="B37" i="59" s="1"/>
  <c r="B21" i="53"/>
  <c r="B56" i="53"/>
  <c r="P54" i="52"/>
  <c r="Q56" i="53" s="1"/>
  <c r="Q54" i="52"/>
  <c r="R56" i="53" s="1"/>
  <c r="A57" i="61"/>
  <c r="B9" i="59"/>
  <c r="BE9" i="59" s="1"/>
  <c r="B22" i="59"/>
  <c r="CA22" i="59" s="1"/>
  <c r="B6" i="59"/>
  <c r="B27" i="59"/>
  <c r="BD27" i="59" s="1"/>
  <c r="B36" i="59"/>
  <c r="BE36" i="59" s="1"/>
  <c r="B20" i="59"/>
  <c r="B34" i="59"/>
  <c r="B18" i="59"/>
  <c r="BK18" i="59" s="1"/>
  <c r="B11" i="59"/>
  <c r="BD11" i="59" s="1"/>
  <c r="B35" i="59"/>
  <c r="B31" i="59"/>
  <c r="CJ31" i="59" s="1"/>
  <c r="B19" i="59"/>
  <c r="AE19" i="59" s="1"/>
  <c r="B30" i="59"/>
  <c r="BE30" i="59" s="1"/>
  <c r="B14" i="59"/>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44" i="59"/>
  <c r="BE51" i="59"/>
  <c r="BE52" i="59"/>
  <c r="BE53" i="59"/>
  <c r="BE60" i="59"/>
  <c r="BE63" i="59"/>
  <c r="BE68" i="59"/>
  <c r="BE78" i="59"/>
  <c r="AO9" i="59"/>
  <c r="AO16" i="59"/>
  <c r="AO20" i="59"/>
  <c r="AO35" i="59"/>
  <c r="AO44" i="59"/>
  <c r="AO51" i="59"/>
  <c r="AO52" i="59"/>
  <c r="AO53" i="59"/>
  <c r="AO60" i="59"/>
  <c r="AO48" i="59"/>
  <c r="AO78" i="59"/>
  <c r="CJ9" i="59"/>
  <c r="CJ16" i="59"/>
  <c r="CJ20" i="59"/>
  <c r="CJ44" i="59"/>
  <c r="CJ48" i="59"/>
  <c r="CJ51" i="59"/>
  <c r="CJ52" i="59"/>
  <c r="CJ53" i="59"/>
  <c r="CJ60" i="59"/>
  <c r="CJ63" i="59"/>
  <c r="CJ68" i="59"/>
  <c r="CJ78" i="59"/>
  <c r="BT9" i="59"/>
  <c r="BT16" i="59"/>
  <c r="BT20" i="59"/>
  <c r="BT44" i="59"/>
  <c r="BT46" i="59"/>
  <c r="BT51" i="59"/>
  <c r="BT52" i="59"/>
  <c r="BT53" i="59"/>
  <c r="BT60" i="59"/>
  <c r="BT63" i="59"/>
  <c r="BT68" i="59"/>
  <c r="BT78" i="59"/>
  <c r="BD9" i="59"/>
  <c r="BD16" i="59"/>
  <c r="BD20" i="59"/>
  <c r="BD31" i="59"/>
  <c r="BD44" i="59"/>
  <c r="BD46" i="59"/>
  <c r="BD48" i="59"/>
  <c r="BD51" i="59"/>
  <c r="BD52" i="59"/>
  <c r="BD53" i="59"/>
  <c r="BD60" i="59"/>
  <c r="BD63" i="59"/>
  <c r="BD68" i="59"/>
  <c r="BD78" i="59"/>
  <c r="AN6" i="59"/>
  <c r="AN9" i="59"/>
  <c r="AN16" i="59"/>
  <c r="AN20" i="59"/>
  <c r="AN44" i="59"/>
  <c r="AN46" i="59"/>
  <c r="AN51" i="59"/>
  <c r="AN52" i="59"/>
  <c r="AN53" i="59"/>
  <c r="AN60" i="59"/>
  <c r="AN68" i="59"/>
  <c r="AN78" i="59"/>
  <c r="X9" i="59"/>
  <c r="X16" i="59"/>
  <c r="X20" i="59"/>
  <c r="X44" i="59"/>
  <c r="X46" i="59"/>
  <c r="X48" i="59"/>
  <c r="X35" i="59"/>
  <c r="X51" i="59"/>
  <c r="X52" i="59"/>
  <c r="X53" i="59"/>
  <c r="X60" i="59"/>
  <c r="X68" i="59"/>
  <c r="X78" i="59"/>
  <c r="H6" i="59"/>
  <c r="H9" i="59"/>
  <c r="H20" i="59"/>
  <c r="H16" i="59"/>
  <c r="H44" i="59"/>
  <c r="H51" i="59"/>
  <c r="H52" i="59"/>
  <c r="H53" i="59"/>
  <c r="H60"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9" i="59"/>
  <c r="CI16" i="59"/>
  <c r="CI20" i="59"/>
  <c r="CI31" i="59"/>
  <c r="CI44" i="59"/>
  <c r="CI35" i="59"/>
  <c r="CI51" i="59"/>
  <c r="CI52" i="59"/>
  <c r="CI60" i="59"/>
  <c r="CI53" i="59"/>
  <c r="CI68" i="59"/>
  <c r="CI78" i="59"/>
  <c r="CI83" i="59"/>
  <c r="BS6" i="59"/>
  <c r="BS9" i="59"/>
  <c r="BS16" i="59"/>
  <c r="BS20" i="59"/>
  <c r="BS44" i="59"/>
  <c r="BS51" i="59"/>
  <c r="BS52" i="59"/>
  <c r="BS53" i="59"/>
  <c r="BS68" i="59"/>
  <c r="BS60" i="59"/>
  <c r="BS78" i="59"/>
  <c r="BS83" i="59"/>
  <c r="BC6" i="59"/>
  <c r="BC9" i="59"/>
  <c r="BC16" i="59"/>
  <c r="BC20" i="59"/>
  <c r="BC30" i="59"/>
  <c r="BC27" i="59"/>
  <c r="BC44" i="59"/>
  <c r="BC46" i="59"/>
  <c r="BC51" i="59"/>
  <c r="BC52" i="59"/>
  <c r="BC53" i="59"/>
  <c r="BC60" i="59"/>
  <c r="BC68" i="59"/>
  <c r="BC78" i="59"/>
  <c r="BC83" i="59"/>
  <c r="AM9" i="59"/>
  <c r="AM16" i="59"/>
  <c r="AM20" i="59"/>
  <c r="AM44" i="59"/>
  <c r="AM48" i="59"/>
  <c r="AM34" i="59"/>
  <c r="AM51" i="59"/>
  <c r="AM52" i="59"/>
  <c r="AM53" i="59"/>
  <c r="AM60" i="59"/>
  <c r="AM63" i="59"/>
  <c r="AM68" i="59"/>
  <c r="AM78" i="59"/>
  <c r="AM83" i="59"/>
  <c r="W6" i="59"/>
  <c r="W9" i="59"/>
  <c r="W16" i="59"/>
  <c r="W20" i="59"/>
  <c r="W27" i="59"/>
  <c r="W44" i="59"/>
  <c r="W46" i="59"/>
  <c r="W51" i="59"/>
  <c r="W52" i="59"/>
  <c r="W53" i="59"/>
  <c r="W63" i="59"/>
  <c r="W68" i="59"/>
  <c r="W60" i="59"/>
  <c r="W78" i="59"/>
  <c r="W83" i="59"/>
  <c r="G6" i="59"/>
  <c r="G9" i="59"/>
  <c r="G20" i="59"/>
  <c r="G16" i="59"/>
  <c r="G44" i="59"/>
  <c r="G46" i="59"/>
  <c r="G34" i="59"/>
  <c r="G51" i="59"/>
  <c r="G52" i="59"/>
  <c r="G53" i="59"/>
  <c r="G60"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20" i="59"/>
  <c r="CH34" i="59"/>
  <c r="CH44" i="59"/>
  <c r="CH46" i="59"/>
  <c r="CH48" i="59"/>
  <c r="CH52" i="59"/>
  <c r="CH60" i="59"/>
  <c r="CH53" i="59"/>
  <c r="CH63" i="59"/>
  <c r="CH68" i="59"/>
  <c r="CH51" i="59"/>
  <c r="CH78" i="59"/>
  <c r="CH83" i="59"/>
  <c r="BR6" i="59"/>
  <c r="BR9" i="59"/>
  <c r="BR16" i="59"/>
  <c r="BR20" i="59"/>
  <c r="BR44" i="59"/>
  <c r="BR46" i="59"/>
  <c r="BR48" i="59"/>
  <c r="BR53" i="59"/>
  <c r="BR63" i="59"/>
  <c r="BR68" i="59"/>
  <c r="BR51" i="59"/>
  <c r="BR60" i="59"/>
  <c r="BR52" i="59"/>
  <c r="BR78" i="59"/>
  <c r="BR83" i="59"/>
  <c r="BB6" i="59"/>
  <c r="BB9" i="59"/>
  <c r="BB16" i="59"/>
  <c r="BB20" i="59"/>
  <c r="BB44" i="59"/>
  <c r="BB46" i="59"/>
  <c r="BB53" i="59"/>
  <c r="BB60" i="59"/>
  <c r="BB51" i="59"/>
  <c r="BB63" i="59"/>
  <c r="BB68" i="59"/>
  <c r="BB48" i="59"/>
  <c r="BB52" i="59"/>
  <c r="BB78" i="59"/>
  <c r="BB83" i="59"/>
  <c r="AL6" i="59"/>
  <c r="AL9" i="59"/>
  <c r="AL16" i="59"/>
  <c r="AL20" i="59"/>
  <c r="AL44" i="59"/>
  <c r="AL46" i="59"/>
  <c r="AL48" i="59"/>
  <c r="AL60" i="59"/>
  <c r="AL53" i="59"/>
  <c r="AL51" i="59"/>
  <c r="AL63" i="59"/>
  <c r="AL68" i="59"/>
  <c r="AL52" i="59"/>
  <c r="AL78" i="59"/>
  <c r="AL83" i="59"/>
  <c r="V6" i="59"/>
  <c r="V9" i="59"/>
  <c r="V16" i="59"/>
  <c r="V20" i="59"/>
  <c r="V34" i="59"/>
  <c r="V44" i="59"/>
  <c r="V46" i="59"/>
  <c r="V48" i="59"/>
  <c r="V53" i="59"/>
  <c r="V51" i="59"/>
  <c r="V63" i="59"/>
  <c r="V68" i="59"/>
  <c r="V60" i="59"/>
  <c r="V52" i="59"/>
  <c r="V78" i="59"/>
  <c r="V83" i="59"/>
  <c r="F9" i="59"/>
  <c r="F16" i="59"/>
  <c r="F20" i="59"/>
  <c r="F27" i="59"/>
  <c r="F31" i="59"/>
  <c r="F34" i="59"/>
  <c r="F44" i="59"/>
  <c r="F46" i="59"/>
  <c r="F35" i="59"/>
  <c r="F48" i="59"/>
  <c r="F53" i="59"/>
  <c r="F60" i="59"/>
  <c r="F51"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20" i="59"/>
  <c r="BU44" i="59"/>
  <c r="BU51" i="59"/>
  <c r="BU52" i="59"/>
  <c r="BU53" i="59"/>
  <c r="BU60" i="59"/>
  <c r="BU46" i="59"/>
  <c r="BU48" i="59"/>
  <c r="BU63" i="59"/>
  <c r="BU68" i="59"/>
  <c r="BU78" i="59"/>
  <c r="CG9" i="59"/>
  <c r="CG16" i="59"/>
  <c r="CG20" i="59"/>
  <c r="CG27" i="59"/>
  <c r="CG34" i="59"/>
  <c r="CG36" i="59"/>
  <c r="CG44" i="59"/>
  <c r="CG46" i="59"/>
  <c r="CG48" i="59"/>
  <c r="CG51" i="59"/>
  <c r="CG52" i="59"/>
  <c r="CG53" i="59"/>
  <c r="CG60" i="59"/>
  <c r="CG63" i="59"/>
  <c r="CG78" i="59"/>
  <c r="CG83" i="59"/>
  <c r="CG68" i="59"/>
  <c r="BQ9" i="59"/>
  <c r="BQ13" i="59"/>
  <c r="BQ16" i="59"/>
  <c r="BQ20" i="59"/>
  <c r="BQ34" i="59"/>
  <c r="BQ46" i="59"/>
  <c r="BQ48" i="59"/>
  <c r="BQ44" i="59"/>
  <c r="BQ51" i="59"/>
  <c r="BQ52" i="59"/>
  <c r="BQ53" i="59"/>
  <c r="BQ60" i="59"/>
  <c r="BQ63" i="59"/>
  <c r="BQ68" i="59"/>
  <c r="BQ78" i="59"/>
  <c r="BQ83" i="59"/>
  <c r="BA9" i="59"/>
  <c r="BA16" i="59"/>
  <c r="BA20" i="59"/>
  <c r="BA34" i="59"/>
  <c r="BA35" i="59"/>
  <c r="BA44" i="59"/>
  <c r="BA46" i="59"/>
  <c r="BA48" i="59"/>
  <c r="BA51" i="59"/>
  <c r="BA52" i="59"/>
  <c r="BA53" i="59"/>
  <c r="BA60" i="59"/>
  <c r="BA63" i="59"/>
  <c r="BA68" i="59"/>
  <c r="BA78" i="59"/>
  <c r="BA83" i="59"/>
  <c r="AK6" i="59"/>
  <c r="AK9" i="59"/>
  <c r="AK16" i="59"/>
  <c r="AK20" i="59"/>
  <c r="AK31" i="59"/>
  <c r="AK34" i="59"/>
  <c r="AK44" i="59"/>
  <c r="AK46" i="59"/>
  <c r="AK48" i="59"/>
  <c r="AK51" i="59"/>
  <c r="AK52" i="59"/>
  <c r="AK53" i="59"/>
  <c r="AK60" i="59"/>
  <c r="AK63" i="59"/>
  <c r="AK68" i="59"/>
  <c r="AK78" i="59"/>
  <c r="AK83" i="59"/>
  <c r="U9" i="59"/>
  <c r="U16" i="59"/>
  <c r="U20" i="59"/>
  <c r="U35" i="59"/>
  <c r="U30" i="59"/>
  <c r="U46" i="59"/>
  <c r="U48" i="59"/>
  <c r="U44" i="59"/>
  <c r="U51" i="59"/>
  <c r="U52" i="59"/>
  <c r="U53" i="59"/>
  <c r="U60" i="59"/>
  <c r="U63" i="59"/>
  <c r="U68" i="59"/>
  <c r="U78" i="59"/>
  <c r="U83" i="59"/>
  <c r="U84" i="59"/>
  <c r="E9" i="59"/>
  <c r="E16" i="59"/>
  <c r="E34" i="59"/>
  <c r="E20" i="59"/>
  <c r="E44" i="59"/>
  <c r="E48" i="59"/>
  <c r="E46" i="59"/>
  <c r="E51" i="59"/>
  <c r="E52" i="59"/>
  <c r="E53" i="59"/>
  <c r="E60"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9" i="59"/>
  <c r="CF13" i="59"/>
  <c r="CF16" i="59"/>
  <c r="CF20" i="59"/>
  <c r="CF27" i="59"/>
  <c r="CF44" i="59"/>
  <c r="CF46" i="59"/>
  <c r="CF48" i="59"/>
  <c r="CF51" i="59"/>
  <c r="CF52" i="59"/>
  <c r="CF53" i="59"/>
  <c r="CF60" i="59"/>
  <c r="CF63" i="59"/>
  <c r="CF68" i="59"/>
  <c r="CF78" i="59"/>
  <c r="CF83" i="59"/>
  <c r="BP9" i="59"/>
  <c r="BP20" i="59"/>
  <c r="BP16" i="59"/>
  <c r="BP35" i="59"/>
  <c r="BP44" i="59"/>
  <c r="BP46" i="59"/>
  <c r="BP48" i="59"/>
  <c r="BP51" i="59"/>
  <c r="BP52" i="59"/>
  <c r="BP53" i="59"/>
  <c r="BP60" i="59"/>
  <c r="BP63" i="59"/>
  <c r="BP68" i="59"/>
  <c r="BP78" i="59"/>
  <c r="BP83" i="59"/>
  <c r="AZ6" i="59"/>
  <c r="AZ9" i="59"/>
  <c r="AZ16" i="59"/>
  <c r="AZ20" i="59"/>
  <c r="AZ44" i="59"/>
  <c r="AZ46" i="59"/>
  <c r="AZ48" i="59"/>
  <c r="AZ51" i="59"/>
  <c r="AZ52" i="59"/>
  <c r="AZ53" i="59"/>
  <c r="AZ60" i="59"/>
  <c r="AZ63" i="59"/>
  <c r="AZ68" i="59"/>
  <c r="AZ78" i="59"/>
  <c r="AZ83" i="59"/>
  <c r="AJ9" i="59"/>
  <c r="AJ20" i="59"/>
  <c r="AJ16" i="59"/>
  <c r="AJ35" i="59"/>
  <c r="AJ44" i="59"/>
  <c r="AJ46" i="59"/>
  <c r="AJ48" i="59"/>
  <c r="AJ51" i="59"/>
  <c r="AJ52" i="59"/>
  <c r="AJ53" i="59"/>
  <c r="AJ60" i="59"/>
  <c r="AJ63" i="59"/>
  <c r="AJ68" i="59"/>
  <c r="AJ78" i="59"/>
  <c r="AJ83" i="59"/>
  <c r="T9" i="59"/>
  <c r="T16" i="59"/>
  <c r="T20" i="59"/>
  <c r="T35" i="59"/>
  <c r="T44" i="59"/>
  <c r="T46" i="59"/>
  <c r="T48" i="59"/>
  <c r="T51" i="59"/>
  <c r="T52" i="59"/>
  <c r="T53" i="59"/>
  <c r="T60" i="59"/>
  <c r="T63" i="59"/>
  <c r="T68" i="59"/>
  <c r="T78" i="59"/>
  <c r="T83" i="59"/>
  <c r="T84" i="59"/>
  <c r="D9" i="59"/>
  <c r="D20" i="59"/>
  <c r="D16" i="59"/>
  <c r="D44" i="59"/>
  <c r="D46" i="59"/>
  <c r="D48" i="59"/>
  <c r="D51" i="59"/>
  <c r="D52" i="59"/>
  <c r="D53" i="59"/>
  <c r="D60"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9" i="59"/>
  <c r="C13" i="59"/>
  <c r="C16" i="59"/>
  <c r="C20" i="59"/>
  <c r="C44" i="59"/>
  <c r="C46" i="59"/>
  <c r="C48" i="59"/>
  <c r="C51" i="59"/>
  <c r="C52" i="59"/>
  <c r="C53" i="59"/>
  <c r="C60" i="59"/>
  <c r="C63" i="59"/>
  <c r="C68" i="59"/>
  <c r="C78" i="59"/>
  <c r="C83" i="59"/>
  <c r="C84" i="59"/>
  <c r="CE9" i="59"/>
  <c r="CE16" i="59"/>
  <c r="CE20" i="59"/>
  <c r="CE31" i="59"/>
  <c r="CE44" i="59"/>
  <c r="CE46" i="59"/>
  <c r="CE48" i="59"/>
  <c r="CE51" i="59"/>
  <c r="CE52" i="59"/>
  <c r="CE53" i="59"/>
  <c r="CE60" i="59"/>
  <c r="CE63" i="59"/>
  <c r="CE68" i="59"/>
  <c r="CE78" i="59"/>
  <c r="CE83" i="59"/>
  <c r="BO9" i="59"/>
  <c r="BO16" i="59"/>
  <c r="BO20" i="59"/>
  <c r="BO35" i="59"/>
  <c r="BO44" i="59"/>
  <c r="BO46" i="59"/>
  <c r="BO48" i="59"/>
  <c r="BO51" i="59"/>
  <c r="BO52" i="59"/>
  <c r="BO53" i="59"/>
  <c r="BO63" i="59"/>
  <c r="BO68" i="59"/>
  <c r="BO60" i="59"/>
  <c r="BO78" i="59"/>
  <c r="BO83" i="59"/>
  <c r="AY6" i="59"/>
  <c r="AY9" i="59"/>
  <c r="AY16" i="59"/>
  <c r="AY20" i="59"/>
  <c r="AY35" i="59"/>
  <c r="AY44" i="59"/>
  <c r="AY46" i="59"/>
  <c r="AY51" i="59"/>
  <c r="AY52" i="59"/>
  <c r="AY53" i="59"/>
  <c r="AY48" i="59"/>
  <c r="AY63" i="59"/>
  <c r="AY68" i="59"/>
  <c r="AY60" i="59"/>
  <c r="AY78" i="59"/>
  <c r="AY83" i="59"/>
  <c r="AI9" i="59"/>
  <c r="AI16" i="59"/>
  <c r="AI20" i="59"/>
  <c r="AI35" i="59"/>
  <c r="AI44" i="59"/>
  <c r="AI46" i="59"/>
  <c r="AI48" i="59"/>
  <c r="AI51" i="59"/>
  <c r="AI52" i="59"/>
  <c r="AI53" i="59"/>
  <c r="AI63" i="59"/>
  <c r="AI68" i="59"/>
  <c r="AI60" i="59"/>
  <c r="AI78" i="59"/>
  <c r="AI83" i="59"/>
  <c r="S6" i="59"/>
  <c r="S9" i="59"/>
  <c r="S16" i="59"/>
  <c r="S20" i="59"/>
  <c r="S27" i="59"/>
  <c r="S35" i="59"/>
  <c r="S34" i="59"/>
  <c r="S36" i="59"/>
  <c r="S44" i="59"/>
  <c r="S46" i="59"/>
  <c r="S51" i="59"/>
  <c r="S52" i="59"/>
  <c r="S53"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9" i="59"/>
  <c r="I16" i="59"/>
  <c r="I20" i="59"/>
  <c r="I44" i="59"/>
  <c r="I46" i="59"/>
  <c r="I51" i="59"/>
  <c r="I52" i="59"/>
  <c r="I53" i="59"/>
  <c r="I60" i="59"/>
  <c r="I48" i="59"/>
  <c r="I63" i="59"/>
  <c r="I68" i="59"/>
  <c r="I78" i="59"/>
  <c r="I83" i="59"/>
  <c r="I84" i="59"/>
  <c r="CT20" i="59"/>
  <c r="CT16" i="59"/>
  <c r="CT9" i="59"/>
  <c r="CT36" i="59"/>
  <c r="CT44" i="59"/>
  <c r="CT46" i="59"/>
  <c r="CT48" i="59"/>
  <c r="CT51" i="59"/>
  <c r="CT52" i="59"/>
  <c r="CT53" i="59"/>
  <c r="CT60" i="59"/>
  <c r="CT63" i="59"/>
  <c r="CT68" i="59"/>
  <c r="CT78" i="59"/>
  <c r="CT83" i="59"/>
  <c r="CD16" i="59"/>
  <c r="CD20" i="59"/>
  <c r="CD6" i="59"/>
  <c r="CD9" i="59"/>
  <c r="CD44" i="59"/>
  <c r="CD46" i="59"/>
  <c r="CD48" i="59"/>
  <c r="CD51" i="59"/>
  <c r="CD52" i="59"/>
  <c r="CD53" i="59"/>
  <c r="CD60" i="59"/>
  <c r="CD63" i="59"/>
  <c r="CD68" i="59"/>
  <c r="CD78" i="59"/>
  <c r="CD83" i="59"/>
  <c r="BN20" i="59"/>
  <c r="BN9" i="59"/>
  <c r="BN16" i="59"/>
  <c r="BN44" i="59"/>
  <c r="BN46" i="59"/>
  <c r="BN48" i="59"/>
  <c r="BN51" i="59"/>
  <c r="BN52" i="59"/>
  <c r="BN53" i="59"/>
  <c r="BN60" i="59"/>
  <c r="BN63" i="59"/>
  <c r="BN68" i="59"/>
  <c r="BN78" i="59"/>
  <c r="BN83" i="59"/>
  <c r="AX16" i="59"/>
  <c r="AX20" i="59"/>
  <c r="AX27" i="59"/>
  <c r="AX9" i="59"/>
  <c r="AX19" i="59"/>
  <c r="AX30" i="59"/>
  <c r="AX35" i="59"/>
  <c r="AX44" i="59"/>
  <c r="AX46" i="59"/>
  <c r="AX48" i="59"/>
  <c r="AX51" i="59"/>
  <c r="AX52" i="59"/>
  <c r="AX53" i="59"/>
  <c r="AX60" i="59"/>
  <c r="AX63" i="59"/>
  <c r="AX68" i="59"/>
  <c r="AX78" i="59"/>
  <c r="AX83" i="59"/>
  <c r="AH6" i="59"/>
  <c r="AH20" i="59"/>
  <c r="AH9" i="59"/>
  <c r="AH16" i="59"/>
  <c r="AH44" i="59"/>
  <c r="AH46" i="59"/>
  <c r="AH48" i="59"/>
  <c r="AH51" i="59"/>
  <c r="AH52" i="59"/>
  <c r="AH53" i="59"/>
  <c r="AH60" i="59"/>
  <c r="AH63" i="59"/>
  <c r="AH68" i="59"/>
  <c r="AH78" i="59"/>
  <c r="AH83" i="59"/>
  <c r="R9" i="59"/>
  <c r="R16" i="59"/>
  <c r="R20" i="59"/>
  <c r="R35" i="59"/>
  <c r="R44" i="59"/>
  <c r="R46" i="59"/>
  <c r="R48" i="59"/>
  <c r="R51" i="59"/>
  <c r="R52" i="59"/>
  <c r="R53" i="59"/>
  <c r="R60"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20" i="59"/>
  <c r="CS6" i="59"/>
  <c r="CS16" i="59"/>
  <c r="CS9" i="59"/>
  <c r="CS36" i="59"/>
  <c r="CS44" i="59"/>
  <c r="CS46" i="59"/>
  <c r="CS48" i="59"/>
  <c r="CS35" i="59"/>
  <c r="CS51" i="59"/>
  <c r="CS52" i="59"/>
  <c r="CS53" i="59"/>
  <c r="CS60" i="59"/>
  <c r="CS63" i="59"/>
  <c r="CS78" i="59"/>
  <c r="CS83" i="59"/>
  <c r="CS68" i="59"/>
  <c r="CC16" i="59"/>
  <c r="CC20" i="59"/>
  <c r="CC9" i="59"/>
  <c r="CC13" i="59"/>
  <c r="CC44" i="59"/>
  <c r="CC46" i="59"/>
  <c r="CC48" i="59"/>
  <c r="CC51" i="59"/>
  <c r="CC52" i="59"/>
  <c r="CC53" i="59"/>
  <c r="CC60" i="59"/>
  <c r="CC63" i="59"/>
  <c r="CC78" i="59"/>
  <c r="CC83" i="59"/>
  <c r="CC68" i="59"/>
  <c r="BM20" i="59"/>
  <c r="BM6" i="59"/>
  <c r="BM9" i="59"/>
  <c r="BM16" i="59"/>
  <c r="BM44" i="59"/>
  <c r="BM46" i="59"/>
  <c r="BM48" i="59"/>
  <c r="BM51" i="59"/>
  <c r="BM52" i="59"/>
  <c r="BM53" i="59"/>
  <c r="BM60" i="59"/>
  <c r="BM63" i="59"/>
  <c r="BM78" i="59"/>
  <c r="BM83" i="59"/>
  <c r="BM68" i="59"/>
  <c r="AW16" i="59"/>
  <c r="AW20" i="59"/>
  <c r="AW9" i="59"/>
  <c r="AW13" i="59"/>
  <c r="AW34" i="59"/>
  <c r="AW35" i="59"/>
  <c r="AW44" i="59"/>
  <c r="AW46" i="59"/>
  <c r="AW48" i="59"/>
  <c r="AW51" i="59"/>
  <c r="AW52" i="59"/>
  <c r="AW53" i="59"/>
  <c r="AW60" i="59"/>
  <c r="AW63" i="59"/>
  <c r="AW68" i="59"/>
  <c r="AW78" i="59"/>
  <c r="AW83" i="59"/>
  <c r="AG6" i="59"/>
  <c r="AG20" i="59"/>
  <c r="AG9" i="59"/>
  <c r="AG16" i="59"/>
  <c r="AG34" i="59"/>
  <c r="AG44" i="59"/>
  <c r="AG46" i="59"/>
  <c r="AG48" i="59"/>
  <c r="AG51" i="59"/>
  <c r="AG52" i="59"/>
  <c r="AG53" i="59"/>
  <c r="AG60" i="59"/>
  <c r="AG63" i="59"/>
  <c r="AG78" i="59"/>
  <c r="AG83" i="59"/>
  <c r="AG68" i="59"/>
  <c r="Q9" i="59"/>
  <c r="Q16" i="59"/>
  <c r="Q20" i="59"/>
  <c r="Q34" i="59"/>
  <c r="Q44" i="59"/>
  <c r="Q46" i="59"/>
  <c r="Q48" i="59"/>
  <c r="Q35" i="59"/>
  <c r="Q51" i="59"/>
  <c r="Q52" i="59"/>
  <c r="Q53" i="59"/>
  <c r="Q60"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9" i="59"/>
  <c r="CR16" i="59"/>
  <c r="CR20" i="59"/>
  <c r="CR34" i="59"/>
  <c r="CR44" i="59"/>
  <c r="CR46" i="59"/>
  <c r="CR48" i="59"/>
  <c r="CR35" i="59"/>
  <c r="CR51" i="59"/>
  <c r="CR52" i="59"/>
  <c r="CR53" i="59"/>
  <c r="CR60" i="59"/>
  <c r="CR63" i="59"/>
  <c r="CR68" i="59"/>
  <c r="CR78" i="59"/>
  <c r="CB9" i="59"/>
  <c r="CB16" i="59"/>
  <c r="CB20" i="59"/>
  <c r="CB34" i="59"/>
  <c r="CB35" i="59"/>
  <c r="CB44" i="59"/>
  <c r="CB46" i="59"/>
  <c r="CB48" i="59"/>
  <c r="CB51" i="59"/>
  <c r="CB52" i="59"/>
  <c r="CB53" i="59"/>
  <c r="CB60" i="59"/>
  <c r="CB63" i="59"/>
  <c r="CB68" i="59"/>
  <c r="CB78" i="59"/>
  <c r="BL9" i="59"/>
  <c r="BL13" i="59"/>
  <c r="BL16" i="59"/>
  <c r="BL20" i="59"/>
  <c r="BL27" i="59"/>
  <c r="BL34" i="59"/>
  <c r="BL44" i="59"/>
  <c r="BL46" i="59"/>
  <c r="BL48" i="59"/>
  <c r="BL51" i="59"/>
  <c r="BL52" i="59"/>
  <c r="BL53" i="59"/>
  <c r="BL60" i="59"/>
  <c r="BL36" i="59"/>
  <c r="BL63" i="59"/>
  <c r="BL68" i="59"/>
  <c r="BL78" i="59"/>
  <c r="AV9" i="59"/>
  <c r="AV16" i="59"/>
  <c r="AV20" i="59"/>
  <c r="AV34" i="59"/>
  <c r="AV35" i="59"/>
  <c r="AV44" i="59"/>
  <c r="AV46" i="59"/>
  <c r="AV48" i="59"/>
  <c r="AV51" i="59"/>
  <c r="AV52" i="59"/>
  <c r="AV53" i="59"/>
  <c r="AV60" i="59"/>
  <c r="AV63" i="59"/>
  <c r="AV68" i="59"/>
  <c r="AV78" i="59"/>
  <c r="AF6" i="59"/>
  <c r="AF9" i="59"/>
  <c r="AF16" i="59"/>
  <c r="AF20" i="59"/>
  <c r="AF34" i="59"/>
  <c r="AF44" i="59"/>
  <c r="AF46" i="59"/>
  <c r="AF48" i="59"/>
  <c r="AF51" i="59"/>
  <c r="AF52" i="59"/>
  <c r="AF53" i="59"/>
  <c r="AF60" i="59"/>
  <c r="AF63" i="59"/>
  <c r="AF68" i="59"/>
  <c r="AF78" i="59"/>
  <c r="P9" i="59"/>
  <c r="P16" i="59"/>
  <c r="P20" i="59"/>
  <c r="P34" i="59"/>
  <c r="P44" i="59"/>
  <c r="P46" i="59"/>
  <c r="P48" i="59"/>
  <c r="P51" i="59"/>
  <c r="P52" i="59"/>
  <c r="P53" i="59"/>
  <c r="P60"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9" i="59"/>
  <c r="CQ20" i="59"/>
  <c r="CQ16" i="59"/>
  <c r="CQ34" i="59"/>
  <c r="CQ44" i="59"/>
  <c r="CQ46" i="59"/>
  <c r="CQ48" i="59"/>
  <c r="CQ51" i="59"/>
  <c r="CQ52" i="59"/>
  <c r="CQ63" i="59"/>
  <c r="CQ68" i="59"/>
  <c r="CQ53" i="59"/>
  <c r="CQ60" i="59"/>
  <c r="CA6" i="59"/>
  <c r="CA9" i="59"/>
  <c r="CA20" i="59"/>
  <c r="CA16" i="59"/>
  <c r="CA34" i="59"/>
  <c r="CA44" i="59"/>
  <c r="CA46" i="59"/>
  <c r="CA48" i="59"/>
  <c r="CA51" i="59"/>
  <c r="CA52" i="59"/>
  <c r="CA53" i="59"/>
  <c r="CA63" i="59"/>
  <c r="CA68" i="59"/>
  <c r="CA60" i="59"/>
  <c r="BK9" i="59"/>
  <c r="BK14" i="59"/>
  <c r="BK20" i="59"/>
  <c r="BK19" i="59"/>
  <c r="BK16" i="59"/>
  <c r="BK34" i="59"/>
  <c r="BK44" i="59"/>
  <c r="BK46" i="59"/>
  <c r="BK48" i="59"/>
  <c r="BK51" i="59"/>
  <c r="BK52" i="59"/>
  <c r="BK53" i="59"/>
  <c r="BK63" i="59"/>
  <c r="BK68" i="59"/>
  <c r="BK60" i="59"/>
  <c r="AU6" i="59"/>
  <c r="AU9" i="59"/>
  <c r="AU20" i="59"/>
  <c r="AU16" i="59"/>
  <c r="AU34" i="59"/>
  <c r="AU44" i="59"/>
  <c r="AU46" i="59"/>
  <c r="AU48" i="59"/>
  <c r="AU51" i="59"/>
  <c r="AU52" i="59"/>
  <c r="AU53" i="59"/>
  <c r="AU63" i="59"/>
  <c r="AU68" i="59"/>
  <c r="AU60" i="59"/>
  <c r="AE9" i="59"/>
  <c r="AE20" i="59"/>
  <c r="AE18" i="59"/>
  <c r="AE16" i="59"/>
  <c r="AE34" i="59"/>
  <c r="AE44" i="59"/>
  <c r="AE46" i="59"/>
  <c r="AE48" i="59"/>
  <c r="AE51" i="59"/>
  <c r="AE52" i="59"/>
  <c r="AE53" i="59"/>
  <c r="AE63" i="59"/>
  <c r="AE68" i="59"/>
  <c r="AE60" i="59"/>
  <c r="O6" i="59"/>
  <c r="O9" i="59"/>
  <c r="O16" i="59"/>
  <c r="O20" i="59"/>
  <c r="O34" i="59"/>
  <c r="O44" i="59"/>
  <c r="O46" i="59"/>
  <c r="O48" i="59"/>
  <c r="O51" i="59"/>
  <c r="O52" i="59"/>
  <c r="O53"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9" i="59"/>
  <c r="CP16" i="59"/>
  <c r="CP20" i="59"/>
  <c r="CP34" i="59"/>
  <c r="CP35" i="59"/>
  <c r="CP44" i="59"/>
  <c r="CP48" i="59"/>
  <c r="CP51" i="59"/>
  <c r="CP52" i="59"/>
  <c r="CP53" i="59"/>
  <c r="CP60" i="59"/>
  <c r="CP46" i="59"/>
  <c r="CP63" i="59"/>
  <c r="CP68" i="59"/>
  <c r="CP78" i="59"/>
  <c r="BZ6" i="59"/>
  <c r="BZ9" i="59"/>
  <c r="BZ16" i="59"/>
  <c r="BZ20" i="59"/>
  <c r="BZ31" i="59"/>
  <c r="BZ34" i="59"/>
  <c r="BZ35" i="59"/>
  <c r="BZ44" i="59"/>
  <c r="BZ46" i="59"/>
  <c r="BZ51" i="59"/>
  <c r="BZ52" i="59"/>
  <c r="BZ53" i="59"/>
  <c r="BZ60" i="59"/>
  <c r="BZ48" i="59"/>
  <c r="BZ63" i="59"/>
  <c r="BZ68" i="59"/>
  <c r="BZ78" i="59"/>
  <c r="BZ83" i="59"/>
  <c r="BJ6" i="59"/>
  <c r="BJ9" i="59"/>
  <c r="BJ16" i="59"/>
  <c r="BJ20" i="59"/>
  <c r="BJ19" i="59"/>
  <c r="BJ34" i="59"/>
  <c r="BJ44" i="59"/>
  <c r="BJ48" i="59"/>
  <c r="BJ51" i="59"/>
  <c r="BJ52" i="59"/>
  <c r="BJ53" i="59"/>
  <c r="BJ60" i="59"/>
  <c r="BJ63" i="59"/>
  <c r="BJ68" i="59"/>
  <c r="BJ46" i="59"/>
  <c r="BJ78" i="59"/>
  <c r="BJ83" i="59"/>
  <c r="AT9" i="59"/>
  <c r="AT13" i="59"/>
  <c r="AT14" i="59"/>
  <c r="AT16" i="59"/>
  <c r="AT20" i="59"/>
  <c r="AT19" i="59"/>
  <c r="AT34" i="59"/>
  <c r="AT44" i="59"/>
  <c r="AT46" i="59"/>
  <c r="AT51" i="59"/>
  <c r="AT52" i="59"/>
  <c r="AT53" i="59"/>
  <c r="AT60" i="59"/>
  <c r="AT48" i="59"/>
  <c r="AT63" i="59"/>
  <c r="AT68" i="59"/>
  <c r="AT78" i="59"/>
  <c r="AT83" i="59"/>
  <c r="AD9" i="59"/>
  <c r="AD16" i="59"/>
  <c r="AD20" i="59"/>
  <c r="AD34" i="59"/>
  <c r="AD35" i="59"/>
  <c r="AD44" i="59"/>
  <c r="AD46" i="59"/>
  <c r="AD48" i="59"/>
  <c r="AD51" i="59"/>
  <c r="AD52" i="59"/>
  <c r="AD53" i="59"/>
  <c r="AD60" i="59"/>
  <c r="AD63" i="59"/>
  <c r="AD68" i="59"/>
  <c r="AD78" i="59"/>
  <c r="AD83" i="59"/>
  <c r="N9" i="59"/>
  <c r="N16" i="59"/>
  <c r="N20" i="59"/>
  <c r="N19" i="59"/>
  <c r="N34" i="59"/>
  <c r="N35" i="59"/>
  <c r="N44" i="59"/>
  <c r="N46" i="59"/>
  <c r="N51" i="59"/>
  <c r="N52" i="59"/>
  <c r="N53" i="59"/>
  <c r="N60" i="59"/>
  <c r="N48"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9" i="59"/>
  <c r="CO16" i="59"/>
  <c r="CO18" i="59"/>
  <c r="CO20" i="59"/>
  <c r="CO31" i="59"/>
  <c r="CO34" i="59"/>
  <c r="CO35" i="59"/>
  <c r="CO44" i="59"/>
  <c r="CO46" i="59"/>
  <c r="CO48" i="59"/>
  <c r="CO51" i="59"/>
  <c r="CO52" i="59"/>
  <c r="CO53" i="59"/>
  <c r="CO60" i="59"/>
  <c r="CO63" i="59"/>
  <c r="CO68" i="59"/>
  <c r="CO78" i="59"/>
  <c r="CO83" i="59"/>
  <c r="BY6" i="59"/>
  <c r="BY9" i="59"/>
  <c r="BY16" i="59"/>
  <c r="BY20" i="59"/>
  <c r="BY27" i="59"/>
  <c r="BY31" i="59"/>
  <c r="BY34" i="59"/>
  <c r="BY44" i="59"/>
  <c r="BY46" i="59"/>
  <c r="BY48" i="59"/>
  <c r="BY51" i="59"/>
  <c r="BY52" i="59"/>
  <c r="BY53" i="59"/>
  <c r="BY60" i="59"/>
  <c r="BY63" i="59"/>
  <c r="BY68" i="59"/>
  <c r="BY78" i="59"/>
  <c r="BY83" i="59"/>
  <c r="BI9" i="59"/>
  <c r="BI16" i="59"/>
  <c r="BI20" i="59"/>
  <c r="BI34" i="59"/>
  <c r="BI35" i="59"/>
  <c r="BI44" i="59"/>
  <c r="BI46" i="59"/>
  <c r="BI48" i="59"/>
  <c r="BI51" i="59"/>
  <c r="BI52" i="59"/>
  <c r="BI53" i="59"/>
  <c r="BI60" i="59"/>
  <c r="BI63" i="59"/>
  <c r="BI68" i="59"/>
  <c r="BI78" i="59"/>
  <c r="BI83" i="59"/>
  <c r="AS9" i="59"/>
  <c r="AS16" i="59"/>
  <c r="AS20" i="59"/>
  <c r="AS34" i="59"/>
  <c r="AS35" i="59"/>
  <c r="AS44" i="59"/>
  <c r="AS46" i="59"/>
  <c r="AS48" i="59"/>
  <c r="AS51" i="59"/>
  <c r="AS52" i="59"/>
  <c r="AS53" i="59"/>
  <c r="AS60" i="59"/>
  <c r="AS63" i="59"/>
  <c r="AS68" i="59"/>
  <c r="AS78" i="59"/>
  <c r="AS83" i="59"/>
  <c r="AC6" i="59"/>
  <c r="AC9" i="59"/>
  <c r="AC16" i="59"/>
  <c r="AC20" i="59"/>
  <c r="AC34" i="59"/>
  <c r="AC27" i="59"/>
  <c r="AC44" i="59"/>
  <c r="AC46" i="59"/>
  <c r="AC48" i="59"/>
  <c r="AC51" i="59"/>
  <c r="AC52" i="59"/>
  <c r="AC53" i="59"/>
  <c r="AC60" i="59"/>
  <c r="AC68" i="59"/>
  <c r="AC78" i="59"/>
  <c r="AC83" i="59"/>
  <c r="M9" i="59"/>
  <c r="M16" i="59"/>
  <c r="M20" i="59"/>
  <c r="M34" i="59"/>
  <c r="M44" i="59"/>
  <c r="M46" i="59"/>
  <c r="M48" i="59"/>
  <c r="M51" i="59"/>
  <c r="M52" i="59"/>
  <c r="M53" i="59"/>
  <c r="M60"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9" i="59"/>
  <c r="CK16" i="59"/>
  <c r="CK20" i="59"/>
  <c r="CK34" i="59"/>
  <c r="CK44" i="59"/>
  <c r="CK27" i="59"/>
  <c r="CK51" i="59"/>
  <c r="CK52" i="59"/>
  <c r="CK53" i="59"/>
  <c r="CK60" i="59"/>
  <c r="CK46" i="59"/>
  <c r="CK48" i="59"/>
  <c r="CK63" i="59"/>
  <c r="CK68" i="59"/>
  <c r="CK78" i="59"/>
  <c r="CN6" i="59"/>
  <c r="CN9" i="59"/>
  <c r="CN16" i="59"/>
  <c r="CN20" i="59"/>
  <c r="CN27" i="59"/>
  <c r="CN30" i="59"/>
  <c r="CN34" i="59"/>
  <c r="CN44" i="59"/>
  <c r="CN48" i="59"/>
  <c r="CN51" i="59"/>
  <c r="CN52" i="59"/>
  <c r="CN53" i="59"/>
  <c r="CN60" i="59"/>
  <c r="CN46" i="59"/>
  <c r="CN63" i="59"/>
  <c r="CN68" i="59"/>
  <c r="CN78" i="59"/>
  <c r="BX9" i="59"/>
  <c r="BX14" i="59"/>
  <c r="BX16" i="59"/>
  <c r="BX20" i="59"/>
  <c r="BX35" i="59"/>
  <c r="BX44" i="59"/>
  <c r="BX34" i="59"/>
  <c r="BX46" i="59"/>
  <c r="BX51" i="59"/>
  <c r="BX52" i="59"/>
  <c r="BX53" i="59"/>
  <c r="BX60" i="59"/>
  <c r="BX48" i="59"/>
  <c r="BX63" i="59"/>
  <c r="BX68" i="59"/>
  <c r="BX78" i="59"/>
  <c r="BX83" i="59"/>
  <c r="BH9" i="59"/>
  <c r="BH16" i="59"/>
  <c r="BH20" i="59"/>
  <c r="BH34" i="59"/>
  <c r="BH44" i="59"/>
  <c r="BH48" i="59"/>
  <c r="BH51" i="59"/>
  <c r="BH52" i="59"/>
  <c r="BH53" i="59"/>
  <c r="BH60" i="59"/>
  <c r="BH46" i="59"/>
  <c r="BH63" i="59"/>
  <c r="BH68" i="59"/>
  <c r="BH78" i="59"/>
  <c r="BH83" i="59"/>
  <c r="AR6" i="59"/>
  <c r="AR9" i="59"/>
  <c r="AR16" i="59"/>
  <c r="AR20" i="59"/>
  <c r="AR27" i="59"/>
  <c r="AR44" i="59"/>
  <c r="AR51" i="59"/>
  <c r="AR52" i="59"/>
  <c r="AR53" i="59"/>
  <c r="AR60" i="59"/>
  <c r="AR34" i="59"/>
  <c r="AR46" i="59"/>
  <c r="AR35" i="59"/>
  <c r="AR48" i="59"/>
  <c r="AR63" i="59"/>
  <c r="AR68" i="59"/>
  <c r="AR78" i="59"/>
  <c r="AR83" i="59"/>
  <c r="AB6" i="59"/>
  <c r="AB9" i="59"/>
  <c r="AB16" i="59"/>
  <c r="AB20" i="59"/>
  <c r="AB27" i="59"/>
  <c r="AB44" i="59"/>
  <c r="AB34" i="59"/>
  <c r="AB46" i="59"/>
  <c r="AB48" i="59"/>
  <c r="AB51" i="59"/>
  <c r="AB52" i="59"/>
  <c r="AB53" i="59"/>
  <c r="AB60" i="59"/>
  <c r="AB63" i="59"/>
  <c r="AB68" i="59"/>
  <c r="AB78" i="59"/>
  <c r="AB83" i="59"/>
  <c r="L9" i="59"/>
  <c r="L13" i="59"/>
  <c r="L16" i="59"/>
  <c r="L20" i="59"/>
  <c r="L27" i="59"/>
  <c r="L34" i="59"/>
  <c r="L44" i="59"/>
  <c r="L51" i="59"/>
  <c r="L52" i="59"/>
  <c r="L53" i="59"/>
  <c r="L60" i="59"/>
  <c r="L48" i="59"/>
  <c r="L46"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9" i="59"/>
  <c r="CM16" i="59"/>
  <c r="CM27" i="59"/>
  <c r="CM34" i="59"/>
  <c r="CM35" i="59"/>
  <c r="CM20" i="59"/>
  <c r="CM44" i="59"/>
  <c r="CM46" i="59"/>
  <c r="CM48" i="59"/>
  <c r="CM51" i="59"/>
  <c r="CM52" i="59"/>
  <c r="CM53" i="59"/>
  <c r="CM60" i="59"/>
  <c r="CM63" i="59"/>
  <c r="CM68" i="59"/>
  <c r="CM78" i="59"/>
  <c r="BW6" i="59"/>
  <c r="BW9" i="59"/>
  <c r="BW13" i="59"/>
  <c r="BW16" i="59"/>
  <c r="BW27" i="59"/>
  <c r="BW34" i="59"/>
  <c r="BW35" i="59"/>
  <c r="BW20" i="59"/>
  <c r="BW44" i="59"/>
  <c r="BW46" i="59"/>
  <c r="BW48" i="59"/>
  <c r="BW51" i="59"/>
  <c r="BW52" i="59"/>
  <c r="BW53" i="59"/>
  <c r="BW60" i="59"/>
  <c r="BW63" i="59"/>
  <c r="BW68" i="59"/>
  <c r="BW78" i="59"/>
  <c r="BG6" i="59"/>
  <c r="BG9" i="59"/>
  <c r="BG16" i="59"/>
  <c r="BG34" i="59"/>
  <c r="BG35" i="59"/>
  <c r="BG20" i="59"/>
  <c r="BG44" i="59"/>
  <c r="BG46" i="59"/>
  <c r="BG48" i="59"/>
  <c r="BG51" i="59"/>
  <c r="BG52" i="59"/>
  <c r="BG53" i="59"/>
  <c r="BG60" i="59"/>
  <c r="BG63" i="59"/>
  <c r="BG68" i="59"/>
  <c r="BG75" i="59"/>
  <c r="BG78" i="59"/>
  <c r="BG83" i="59"/>
  <c r="AQ6" i="59"/>
  <c r="AQ9" i="59"/>
  <c r="AQ13" i="59"/>
  <c r="AQ16" i="59"/>
  <c r="AQ34" i="59"/>
  <c r="AQ35" i="59"/>
  <c r="AQ36" i="59"/>
  <c r="AQ20" i="59"/>
  <c r="AQ44" i="59"/>
  <c r="AQ46" i="59"/>
  <c r="AQ48" i="59"/>
  <c r="AQ51" i="59"/>
  <c r="AQ52" i="59"/>
  <c r="AQ53" i="59"/>
  <c r="AQ60" i="59"/>
  <c r="AQ63" i="59"/>
  <c r="AQ68" i="59"/>
  <c r="AQ78" i="59"/>
  <c r="AQ83" i="59"/>
  <c r="AA6" i="59"/>
  <c r="AA9" i="59"/>
  <c r="AA16" i="59"/>
  <c r="AA20" i="59"/>
  <c r="AA34" i="59"/>
  <c r="AA35" i="59"/>
  <c r="AA36" i="59"/>
  <c r="AA44" i="59"/>
  <c r="AA46" i="59"/>
  <c r="AA48" i="59"/>
  <c r="AA51" i="59"/>
  <c r="AA52" i="59"/>
  <c r="AA53" i="59"/>
  <c r="AA60" i="59"/>
  <c r="AA63" i="59"/>
  <c r="AA68" i="59"/>
  <c r="AA75" i="59"/>
  <c r="AA78" i="59"/>
  <c r="AA83" i="59"/>
  <c r="K6" i="59"/>
  <c r="K9" i="59"/>
  <c r="K13" i="59"/>
  <c r="K20" i="59"/>
  <c r="K16" i="59"/>
  <c r="K31" i="59"/>
  <c r="K34" i="59"/>
  <c r="K35" i="59"/>
  <c r="K44" i="59"/>
  <c r="K46" i="59"/>
  <c r="K48" i="59"/>
  <c r="K51" i="59"/>
  <c r="K52" i="59"/>
  <c r="K53" i="59"/>
  <c r="K60"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9" i="59"/>
  <c r="Y11" i="59"/>
  <c r="Y16" i="59"/>
  <c r="Y20" i="59"/>
  <c r="Y31" i="59"/>
  <c r="Y34" i="59"/>
  <c r="Y35" i="59"/>
  <c r="Y44" i="59"/>
  <c r="Y46" i="59"/>
  <c r="Y48" i="59"/>
  <c r="Y51" i="59"/>
  <c r="Y52" i="59"/>
  <c r="Y53" i="59"/>
  <c r="Y60" i="59"/>
  <c r="Y63" i="59"/>
  <c r="Y78" i="59"/>
  <c r="Y68" i="59"/>
  <c r="CL6" i="59"/>
  <c r="CL9" i="59"/>
  <c r="CL13" i="59"/>
  <c r="CL16" i="59"/>
  <c r="CL19" i="59"/>
  <c r="CL20" i="59"/>
  <c r="CL34" i="59"/>
  <c r="CL44" i="59"/>
  <c r="CL35" i="59"/>
  <c r="CL51" i="59"/>
  <c r="CL52" i="59"/>
  <c r="CL53" i="59"/>
  <c r="CL46" i="59"/>
  <c r="CL60" i="59"/>
  <c r="CL48" i="59"/>
  <c r="CL63" i="59"/>
  <c r="CL68" i="59"/>
  <c r="CL78" i="59"/>
  <c r="BV6" i="59"/>
  <c r="BV9" i="59"/>
  <c r="BV16" i="59"/>
  <c r="BV18" i="59"/>
  <c r="BV20" i="59"/>
  <c r="BV27" i="59"/>
  <c r="BV35" i="59"/>
  <c r="BV44" i="59"/>
  <c r="BV34" i="59"/>
  <c r="BV51" i="59"/>
  <c r="BV52" i="59"/>
  <c r="BV53" i="59"/>
  <c r="BV46" i="59"/>
  <c r="BV48" i="59"/>
  <c r="BV60" i="59"/>
  <c r="BV62" i="59"/>
  <c r="BV63" i="59"/>
  <c r="BV68" i="59"/>
  <c r="BV78" i="59"/>
  <c r="BV83" i="59"/>
  <c r="BF6" i="59"/>
  <c r="BF9" i="59"/>
  <c r="BF13" i="59"/>
  <c r="BF16" i="59"/>
  <c r="BF20" i="59"/>
  <c r="BF27" i="59"/>
  <c r="BF30" i="59"/>
  <c r="BF44" i="59"/>
  <c r="BF34" i="59"/>
  <c r="BF35" i="59"/>
  <c r="BF48" i="59"/>
  <c r="BF51" i="59"/>
  <c r="BF52" i="59"/>
  <c r="BF53" i="59"/>
  <c r="BF46" i="59"/>
  <c r="BF60" i="59"/>
  <c r="BF63" i="59"/>
  <c r="BF68" i="59"/>
  <c r="BF78" i="59"/>
  <c r="BF83" i="59"/>
  <c r="AP6" i="59"/>
  <c r="AP9" i="59"/>
  <c r="AP13" i="59"/>
  <c r="AP16" i="59"/>
  <c r="AP20" i="59"/>
  <c r="AP44" i="59"/>
  <c r="AP34" i="59"/>
  <c r="AP35" i="59"/>
  <c r="AP51" i="59"/>
  <c r="AP52" i="59"/>
  <c r="AP53" i="59"/>
  <c r="AP46" i="59"/>
  <c r="AP48" i="59"/>
  <c r="AP60" i="59"/>
  <c r="AP63" i="59"/>
  <c r="AP68" i="59"/>
  <c r="AP78" i="59"/>
  <c r="AP83" i="59"/>
  <c r="Z6" i="59"/>
  <c r="Z9" i="59"/>
  <c r="Z13" i="59"/>
  <c r="Z14" i="59"/>
  <c r="Z16" i="59"/>
  <c r="Z20" i="59"/>
  <c r="Z44" i="59"/>
  <c r="Z35" i="59"/>
  <c r="Z34" i="59"/>
  <c r="Z46" i="59"/>
  <c r="Z48" i="59"/>
  <c r="Z51" i="59"/>
  <c r="Z52" i="59"/>
  <c r="Z53" i="59"/>
  <c r="Z60" i="59"/>
  <c r="Z63" i="59"/>
  <c r="Z68" i="59"/>
  <c r="Z78" i="59"/>
  <c r="Z83" i="59"/>
  <c r="J6" i="59"/>
  <c r="J9" i="59"/>
  <c r="J13" i="59"/>
  <c r="J16" i="59"/>
  <c r="J20" i="59"/>
  <c r="J34" i="59"/>
  <c r="J44" i="59"/>
  <c r="J46" i="59"/>
  <c r="J35" i="59"/>
  <c r="J51" i="59"/>
  <c r="J52" i="59"/>
  <c r="J53" i="59"/>
  <c r="J48" i="59"/>
  <c r="J60"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27" i="58"/>
  <c r="M311" i="58"/>
  <c r="M328"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J75" i="52"/>
  <c r="K77" i="53" s="1"/>
  <c r="E61" i="52"/>
  <c r="F63" i="53" s="1"/>
  <c r="C61" i="52"/>
  <c r="D63" i="53" s="1"/>
  <c r="K23" i="52"/>
  <c r="L25" i="53" s="1"/>
  <c r="H55" i="52"/>
  <c r="I57" i="53" s="1"/>
  <c r="M4" i="52"/>
  <c r="N6" i="53" s="1"/>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M20" i="52"/>
  <c r="N22" i="53" s="1"/>
  <c r="W52" i="52"/>
  <c r="X54" i="53" s="1"/>
  <c r="Q4" i="52"/>
  <c r="R6" i="53" s="1"/>
  <c r="B7" i="52"/>
  <c r="C9" i="53" s="1"/>
  <c r="M7" i="52"/>
  <c r="N9" i="53" s="1"/>
  <c r="Q41" i="52"/>
  <c r="R43" i="53" s="1"/>
  <c r="H72" i="52"/>
  <c r="I74" i="53" s="1"/>
  <c r="E71" i="52"/>
  <c r="F73" i="53" s="1"/>
  <c r="D61" i="52"/>
  <c r="E63" i="53" s="1"/>
  <c r="F31" i="52"/>
  <c r="G33" i="53" s="1"/>
  <c r="X39" i="52"/>
  <c r="Y41" i="53" s="1"/>
  <c r="W39" i="52"/>
  <c r="X41" i="53" s="1"/>
  <c r="E80" i="52"/>
  <c r="F82" i="53" s="1"/>
  <c r="C71" i="52"/>
  <c r="D73" i="53" s="1"/>
  <c r="D59" i="52"/>
  <c r="E61" i="53" s="1"/>
  <c r="F29" i="52"/>
  <c r="G31" i="53" s="1"/>
  <c r="N74" i="52"/>
  <c r="O76" i="53" s="1"/>
  <c r="L4" i="52"/>
  <c r="M6" i="53" s="1"/>
  <c r="U39" i="52"/>
  <c r="V41" i="53" s="1"/>
  <c r="B40" i="52"/>
  <c r="C42" i="53" s="1"/>
  <c r="D78" i="52"/>
  <c r="E80" i="53" s="1"/>
  <c r="I70" i="52"/>
  <c r="J72" i="53" s="1"/>
  <c r="C59" i="52"/>
  <c r="D61" i="53" s="1"/>
  <c r="D29" i="52"/>
  <c r="E31" i="53" s="1"/>
  <c r="L74" i="52"/>
  <c r="M76" i="53" s="1"/>
  <c r="W75" i="52"/>
  <c r="X77" i="53" s="1"/>
  <c r="X31" i="52"/>
  <c r="Y33" i="53" s="1"/>
  <c r="B39" i="52"/>
  <c r="C41" i="53" s="1"/>
  <c r="C78" i="52"/>
  <c r="D80" i="53" s="1"/>
  <c r="H70" i="52"/>
  <c r="I72" i="53" s="1"/>
  <c r="I58" i="52"/>
  <c r="J60" i="53" s="1"/>
  <c r="D18" i="52"/>
  <c r="E20" i="53" s="1"/>
  <c r="N71" i="52"/>
  <c r="O73" i="53" s="1"/>
  <c r="T74" i="52"/>
  <c r="U76" i="53" s="1"/>
  <c r="W31" i="52"/>
  <c r="X33" i="53" s="1"/>
  <c r="B37" i="52"/>
  <c r="C39" i="53" s="1"/>
  <c r="I75" i="52"/>
  <c r="J77" i="53" s="1"/>
  <c r="F70" i="52"/>
  <c r="G72" i="53" s="1"/>
  <c r="H58" i="52"/>
  <c r="I60" i="53" s="1"/>
  <c r="C18" i="52"/>
  <c r="D20" i="53" s="1"/>
  <c r="N58" i="52"/>
  <c r="O60" i="53" s="1"/>
  <c r="S74" i="52"/>
  <c r="T76" i="53" s="1"/>
  <c r="B27" i="52"/>
  <c r="C29" i="53" s="1"/>
  <c r="H75" i="52"/>
  <c r="I77" i="53" s="1"/>
  <c r="C69" i="52"/>
  <c r="D71" i="53" s="1"/>
  <c r="I55" i="52"/>
  <c r="J57" i="53" s="1"/>
  <c r="L58" i="52"/>
  <c r="M60" i="53" s="1"/>
  <c r="R30" i="52"/>
  <c r="S32" i="53" s="1"/>
  <c r="B26" i="52"/>
  <c r="C28" i="53" s="1"/>
  <c r="U23" i="52"/>
  <c r="V25" i="53" s="1"/>
  <c r="B68" i="52"/>
  <c r="C70" i="53" s="1"/>
  <c r="B24" i="52"/>
  <c r="C26" i="53" s="1"/>
  <c r="G68" i="52"/>
  <c r="H70" i="53" s="1"/>
  <c r="F53" i="52"/>
  <c r="G55" i="53" s="1"/>
  <c r="M39" i="52"/>
  <c r="N41" i="53" s="1"/>
  <c r="Q63" i="52"/>
  <c r="R65" i="53" s="1"/>
  <c r="R22" i="52"/>
  <c r="S24" i="53" s="1"/>
  <c r="B9" i="52"/>
  <c r="C11" i="53" s="1"/>
  <c r="I68" i="52"/>
  <c r="J70" i="53" s="1"/>
  <c r="H68" i="52"/>
  <c r="I70" i="53" s="1"/>
  <c r="E4" i="52"/>
  <c r="F6" i="53" s="1"/>
  <c r="N39" i="52"/>
  <c r="O41" i="53" s="1"/>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N23" i="52"/>
  <c r="O25" i="53" s="1"/>
  <c r="S54" i="52"/>
  <c r="T56" i="53" s="1"/>
  <c r="B62" i="52"/>
  <c r="C64" i="53" s="1"/>
  <c r="F63" i="52"/>
  <c r="G65" i="53" s="1"/>
  <c r="Y12" i="52"/>
  <c r="Z14" i="53" s="1"/>
  <c r="AC14" i="53" s="1"/>
  <c r="W36" i="52"/>
  <c r="X38" i="53" s="1"/>
  <c r="N36" i="52"/>
  <c r="O38" i="53" s="1"/>
  <c r="G36" i="52"/>
  <c r="H38" i="53" s="1"/>
  <c r="X36" i="52"/>
  <c r="Y38" i="53" s="1"/>
  <c r="H36" i="52"/>
  <c r="I38" i="53" s="1"/>
  <c r="Y36" i="52"/>
  <c r="Z38" i="53" s="1"/>
  <c r="AH38" i="53" s="1"/>
  <c r="I36" i="52"/>
  <c r="J38" i="53" s="1"/>
  <c r="Q36" i="52"/>
  <c r="R38" i="53" s="1"/>
  <c r="R36" i="52"/>
  <c r="S38" i="53" s="1"/>
  <c r="T36" i="52"/>
  <c r="U38" i="53" s="1"/>
  <c r="K36" i="52"/>
  <c r="L38" i="53" s="1"/>
  <c r="D36" i="52"/>
  <c r="E38" i="53" s="1"/>
  <c r="F68" i="52"/>
  <c r="G70" i="53" s="1"/>
  <c r="D63" i="52"/>
  <c r="E65" i="53" s="1"/>
  <c r="I60" i="52"/>
  <c r="J62" i="53" s="1"/>
  <c r="G58" i="52"/>
  <c r="H60" i="53" s="1"/>
  <c r="E55" i="52"/>
  <c r="F57" i="53" s="1"/>
  <c r="C53" i="52"/>
  <c r="D55" i="53" s="1"/>
  <c r="E27" i="52"/>
  <c r="F29" i="53" s="1"/>
  <c r="H15" i="52"/>
  <c r="I17" i="53" s="1"/>
  <c r="M71" i="52"/>
  <c r="N73" i="53" s="1"/>
  <c r="K55" i="52"/>
  <c r="L57" i="53" s="1"/>
  <c r="M36" i="52"/>
  <c r="N38" i="53" s="1"/>
  <c r="L20" i="52"/>
  <c r="M22" i="53" s="1"/>
  <c r="J4" i="52"/>
  <c r="K6" i="53" s="1"/>
  <c r="X72" i="52"/>
  <c r="Y74" i="53" s="1"/>
  <c r="W61" i="52"/>
  <c r="X63" i="53" s="1"/>
  <c r="U52" i="52"/>
  <c r="V54" i="53" s="1"/>
  <c r="R38" i="52"/>
  <c r="S40" i="53" s="1"/>
  <c r="V11" i="52"/>
  <c r="W13" i="53" s="1"/>
  <c r="U15" i="52"/>
  <c r="V17" i="53" s="1"/>
  <c r="L14" i="52"/>
  <c r="M16" i="53" s="1"/>
  <c r="M14" i="52"/>
  <c r="N16" i="53" s="1"/>
  <c r="N14" i="52"/>
  <c r="O16" i="53" s="1"/>
  <c r="U54" i="52"/>
  <c r="V56" i="53" s="1"/>
  <c r="V54" i="52"/>
  <c r="W56" i="53" s="1"/>
  <c r="W54" i="52"/>
  <c r="X56" i="53" s="1"/>
  <c r="X54" i="52"/>
  <c r="Y56" i="53" s="1"/>
  <c r="Y54" i="52"/>
  <c r="Z56" i="53" s="1"/>
  <c r="AM56" i="53" s="1"/>
  <c r="J54" i="52"/>
  <c r="K56" i="53" s="1"/>
  <c r="K54" i="52"/>
  <c r="L56" i="53" s="1"/>
  <c r="L54" i="52"/>
  <c r="M56" i="53" s="1"/>
  <c r="M54" i="52"/>
  <c r="N56" i="53" s="1"/>
  <c r="N54" i="52"/>
  <c r="O56" i="53" s="1"/>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K71" i="52"/>
  <c r="L73" i="53" s="1"/>
  <c r="M52" i="52"/>
  <c r="N54" i="53" s="1"/>
  <c r="L36" i="52"/>
  <c r="M38" i="53" s="1"/>
  <c r="J20" i="52"/>
  <c r="K22" i="53" s="1"/>
  <c r="X80" i="52"/>
  <c r="Y82" i="53" s="1"/>
  <c r="W72" i="52"/>
  <c r="X74" i="53" s="1"/>
  <c r="R48" i="52"/>
  <c r="S50" i="53" s="1"/>
  <c r="Q38" i="52"/>
  <c r="R40" i="53" s="1"/>
  <c r="V20" i="52"/>
  <c r="W22" i="53" s="1"/>
  <c r="U11" i="52"/>
  <c r="V13" i="53" s="1"/>
  <c r="I77" i="52"/>
  <c r="J79" i="53" s="1"/>
  <c r="U17" i="52"/>
  <c r="V19" i="53" s="1"/>
  <c r="M17" i="52"/>
  <c r="N19" i="53" s="1"/>
  <c r="V17" i="52"/>
  <c r="W19" i="53" s="1"/>
  <c r="N17" i="52"/>
  <c r="O19" i="53" s="1"/>
  <c r="W17" i="52"/>
  <c r="X19" i="53" s="1"/>
  <c r="X17" i="52"/>
  <c r="Y19" i="53" s="1"/>
  <c r="Y17" i="52"/>
  <c r="Z19" i="53" s="1"/>
  <c r="AL19" i="53" s="1"/>
  <c r="C17" i="52"/>
  <c r="D19" i="53" s="1"/>
  <c r="D17" i="52"/>
  <c r="E19" i="53" s="1"/>
  <c r="E17" i="52"/>
  <c r="F19" i="53" s="1"/>
  <c r="F17" i="52"/>
  <c r="G19" i="53" s="1"/>
  <c r="G17" i="52"/>
  <c r="H19" i="53" s="1"/>
  <c r="R17" i="52"/>
  <c r="S19" i="53" s="1"/>
  <c r="J17" i="52"/>
  <c r="K19" i="53" s="1"/>
  <c r="I17" i="52"/>
  <c r="J19" i="53" s="1"/>
  <c r="D68" i="52"/>
  <c r="E70" i="53" s="1"/>
  <c r="I62" i="52"/>
  <c r="J64" i="53" s="1"/>
  <c r="G60" i="52"/>
  <c r="H62" i="53" s="1"/>
  <c r="E58" i="52"/>
  <c r="F60" i="53" s="1"/>
  <c r="C55" i="52"/>
  <c r="D57" i="53" s="1"/>
  <c r="H52" i="52"/>
  <c r="I54" i="53" s="1"/>
  <c r="G38" i="52"/>
  <c r="H40" i="53" s="1"/>
  <c r="G12" i="52"/>
  <c r="H14" i="53" s="1"/>
  <c r="M68" i="52"/>
  <c r="N70" i="53" s="1"/>
  <c r="L52" i="52"/>
  <c r="M54" i="53" s="1"/>
  <c r="J36" i="52"/>
  <c r="K38" i="53" s="1"/>
  <c r="L17" i="52"/>
  <c r="M19" i="53" s="1"/>
  <c r="W80" i="52"/>
  <c r="X82" i="53" s="1"/>
  <c r="U72" i="52"/>
  <c r="V74" i="53" s="1"/>
  <c r="R60" i="52"/>
  <c r="S62" i="53" s="1"/>
  <c r="Q48" i="52"/>
  <c r="R50" i="53" s="1"/>
  <c r="U20" i="52"/>
  <c r="V22" i="53" s="1"/>
  <c r="C80" i="52"/>
  <c r="D82" i="53" s="1"/>
  <c r="M55" i="52"/>
  <c r="N57" i="53" s="1"/>
  <c r="W11" i="52"/>
  <c r="X13" i="53" s="1"/>
  <c r="K11" i="52"/>
  <c r="L13" i="53" s="1"/>
  <c r="X11" i="52"/>
  <c r="Y13" i="53" s="1"/>
  <c r="L11" i="52"/>
  <c r="M13" i="53" s="1"/>
  <c r="Y11" i="52"/>
  <c r="Z13" i="53" s="1"/>
  <c r="M11" i="52"/>
  <c r="N13" i="53" s="1"/>
  <c r="N11" i="52"/>
  <c r="O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J28" i="52"/>
  <c r="K30" i="53" s="1"/>
  <c r="C28" i="52"/>
  <c r="D30" i="53" s="1"/>
  <c r="K28" i="52"/>
  <c r="L30" i="53" s="1"/>
  <c r="D28" i="52"/>
  <c r="E30" i="53" s="1"/>
  <c r="L28" i="52"/>
  <c r="M30" i="53" s="1"/>
  <c r="E28" i="52"/>
  <c r="F30" i="53" s="1"/>
  <c r="M28" i="52"/>
  <c r="N30" i="53" s="1"/>
  <c r="F28" i="52"/>
  <c r="G30" i="53" s="1"/>
  <c r="N28" i="52"/>
  <c r="O30" i="53" s="1"/>
  <c r="G28" i="52"/>
  <c r="H30" i="53" s="1"/>
  <c r="H28" i="52"/>
  <c r="I30" i="53" s="1"/>
  <c r="Q28" i="52"/>
  <c r="R30" i="53" s="1"/>
  <c r="I28" i="52"/>
  <c r="J30" i="53" s="1"/>
  <c r="R28" i="52"/>
  <c r="S30" i="53" s="1"/>
  <c r="T28" i="52"/>
  <c r="U30" i="53" s="1"/>
  <c r="J37" i="52"/>
  <c r="K39" i="53" s="1"/>
  <c r="K37" i="52"/>
  <c r="L39" i="53" s="1"/>
  <c r="L37" i="52"/>
  <c r="M39" i="53" s="1"/>
  <c r="C37" i="52"/>
  <c r="D39" i="53" s="1"/>
  <c r="Q37" i="52"/>
  <c r="R39" i="53" s="1"/>
  <c r="M37" i="52"/>
  <c r="N39" i="53" s="1"/>
  <c r="D37" i="52"/>
  <c r="E39" i="53" s="1"/>
  <c r="R37" i="52"/>
  <c r="S39" i="53" s="1"/>
  <c r="N37" i="52"/>
  <c r="O39" i="53" s="1"/>
  <c r="E37" i="52"/>
  <c r="F39" i="53" s="1"/>
  <c r="S37" i="52"/>
  <c r="T39" i="53" s="1"/>
  <c r="F37" i="52"/>
  <c r="G39" i="53" s="1"/>
  <c r="T37" i="52"/>
  <c r="U39" i="53" s="1"/>
  <c r="G37" i="52"/>
  <c r="H39" i="53" s="1"/>
  <c r="U37" i="52"/>
  <c r="V39" i="53" s="1"/>
  <c r="H37" i="52"/>
  <c r="I39" i="53" s="1"/>
  <c r="V37" i="52"/>
  <c r="W39" i="53" s="1"/>
  <c r="I37" i="52"/>
  <c r="J39" i="53" s="1"/>
  <c r="W37" i="52"/>
  <c r="X39" i="53" s="1"/>
  <c r="X37" i="52"/>
  <c r="Y39" i="53" s="1"/>
  <c r="K43" i="52"/>
  <c r="L45" i="53" s="1"/>
  <c r="L43" i="52"/>
  <c r="M45" i="53" s="1"/>
  <c r="M43" i="52"/>
  <c r="N45" i="53" s="1"/>
  <c r="N43" i="52"/>
  <c r="O45" i="53" s="1"/>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J74" i="52"/>
  <c r="K76" i="53" s="1"/>
  <c r="K74" i="52"/>
  <c r="L76" i="53" s="1"/>
  <c r="R74" i="52"/>
  <c r="S76" i="53" s="1"/>
  <c r="M74" i="52"/>
  <c r="N76" i="53" s="1"/>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L68" i="52"/>
  <c r="M70" i="53" s="1"/>
  <c r="J52" i="52"/>
  <c r="K54" i="53" s="1"/>
  <c r="L33" i="52"/>
  <c r="M35" i="53" s="1"/>
  <c r="K17" i="52"/>
  <c r="L19" i="53" s="1"/>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J57" i="52"/>
  <c r="K59" i="53" s="1"/>
  <c r="W57" i="52"/>
  <c r="X59" i="53" s="1"/>
  <c r="K57" i="52"/>
  <c r="L59" i="53" s="1"/>
  <c r="X57" i="52"/>
  <c r="Y59" i="53" s="1"/>
  <c r="L57" i="52"/>
  <c r="M59" i="53" s="1"/>
  <c r="Y57" i="52"/>
  <c r="Z59" i="53" s="1"/>
  <c r="AD59" i="53" s="1"/>
  <c r="M57" i="52"/>
  <c r="N59" i="53" s="1"/>
  <c r="N57" i="52"/>
  <c r="O59" i="53" s="1"/>
  <c r="S79" i="52"/>
  <c r="T81" i="53" s="1"/>
  <c r="T79" i="52"/>
  <c r="U81" i="53" s="1"/>
  <c r="U79" i="52"/>
  <c r="V81" i="53" s="1"/>
  <c r="V79" i="52"/>
  <c r="W81" i="53" s="1"/>
  <c r="J79" i="52"/>
  <c r="K81" i="53" s="1"/>
  <c r="W79" i="52"/>
  <c r="X81" i="53" s="1"/>
  <c r="K79" i="52"/>
  <c r="L81" i="53" s="1"/>
  <c r="X79" i="52"/>
  <c r="Y81" i="53" s="1"/>
  <c r="L79" i="52"/>
  <c r="M81" i="53" s="1"/>
  <c r="Y79" i="52"/>
  <c r="Z81" i="53" s="1"/>
  <c r="M79" i="52"/>
  <c r="N81" i="53" s="1"/>
  <c r="N79" i="52"/>
  <c r="O81"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J13" i="52"/>
  <c r="K15" i="53" s="1"/>
  <c r="K13" i="52"/>
  <c r="L15" i="53" s="1"/>
  <c r="L13" i="52"/>
  <c r="M15" i="53" s="1"/>
  <c r="N13" i="52"/>
  <c r="O15" i="53" s="1"/>
  <c r="H77" i="52"/>
  <c r="I79" i="53" s="1"/>
  <c r="W45" i="52"/>
  <c r="X47" i="53" s="1"/>
  <c r="X45" i="52"/>
  <c r="Y47" i="53" s="1"/>
  <c r="Y45" i="52"/>
  <c r="Z47" i="53" s="1"/>
  <c r="AC47" i="53" s="1"/>
  <c r="C45" i="52"/>
  <c r="D47" i="53" s="1"/>
  <c r="D45" i="52"/>
  <c r="E47" i="53" s="1"/>
  <c r="E45" i="52"/>
  <c r="F47" i="53" s="1"/>
  <c r="F45" i="52"/>
  <c r="G47" i="53" s="1"/>
  <c r="G45" i="52"/>
  <c r="H47" i="53" s="1"/>
  <c r="J45" i="52"/>
  <c r="K47" i="53" s="1"/>
  <c r="Q45" i="52"/>
  <c r="R47" i="53" s="1"/>
  <c r="K45" i="52"/>
  <c r="L47" i="53" s="1"/>
  <c r="I45" i="52"/>
  <c r="J47" i="53" s="1"/>
  <c r="R45" i="52"/>
  <c r="S47" i="53" s="1"/>
  <c r="L45" i="52"/>
  <c r="M47" i="53" s="1"/>
  <c r="T45" i="52"/>
  <c r="U47" i="53" s="1"/>
  <c r="N45" i="52"/>
  <c r="O47" i="53" s="1"/>
  <c r="Y31" i="52"/>
  <c r="Z33" i="53" s="1"/>
  <c r="AA33" i="53" s="1"/>
  <c r="J31" i="52"/>
  <c r="K33" i="53" s="1"/>
  <c r="K31" i="52"/>
  <c r="L33" i="53" s="1"/>
  <c r="L31" i="52"/>
  <c r="M33" i="53" s="1"/>
  <c r="M31" i="52"/>
  <c r="N33" i="53" s="1"/>
  <c r="N31" i="52"/>
  <c r="O33" i="53" s="1"/>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J10" i="52"/>
  <c r="K12" i="53" s="1"/>
  <c r="K10" i="52"/>
  <c r="L12" i="53" s="1"/>
  <c r="M10" i="52"/>
  <c r="N12" i="53" s="1"/>
  <c r="C10" i="52"/>
  <c r="D12" i="53" s="1"/>
  <c r="Q27" i="52"/>
  <c r="R29" i="53" s="1"/>
  <c r="K27" i="52"/>
  <c r="L29" i="53" s="1"/>
  <c r="F27" i="52"/>
  <c r="G29" i="53" s="1"/>
  <c r="R27" i="52"/>
  <c r="S29" i="53" s="1"/>
  <c r="L27" i="52"/>
  <c r="M29" i="53" s="1"/>
  <c r="G27" i="52"/>
  <c r="H29" i="53" s="1"/>
  <c r="S27" i="52"/>
  <c r="T29" i="53" s="1"/>
  <c r="M27" i="52"/>
  <c r="N29" i="53" s="1"/>
  <c r="H27" i="52"/>
  <c r="I29" i="53" s="1"/>
  <c r="T27" i="52"/>
  <c r="U29" i="53" s="1"/>
  <c r="N27" i="52"/>
  <c r="O29" i="53" s="1"/>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J38" i="52"/>
  <c r="K40" i="53" s="1"/>
  <c r="K38" i="52"/>
  <c r="L40" i="53" s="1"/>
  <c r="L38" i="52"/>
  <c r="M40" i="53" s="1"/>
  <c r="M38" i="52"/>
  <c r="N40" i="53" s="1"/>
  <c r="N38" i="52"/>
  <c r="O40" i="53" s="1"/>
  <c r="C38" i="52"/>
  <c r="D40" i="53" s="1"/>
  <c r="D38" i="52"/>
  <c r="E40" i="53" s="1"/>
  <c r="F38" i="52"/>
  <c r="G40" i="53" s="1"/>
  <c r="M65" i="52"/>
  <c r="N67" i="53" s="1"/>
  <c r="N65" i="52"/>
  <c r="O67" i="53" s="1"/>
  <c r="J65" i="52"/>
  <c r="K67" i="53" s="1"/>
  <c r="Q73" i="52"/>
  <c r="R75" i="53" s="1"/>
  <c r="R73" i="52"/>
  <c r="S75" i="53" s="1"/>
  <c r="S73" i="52"/>
  <c r="T75" i="53" s="1"/>
  <c r="T73" i="52"/>
  <c r="U75" i="53" s="1"/>
  <c r="J73" i="52"/>
  <c r="K75" i="53" s="1"/>
  <c r="U73" i="52"/>
  <c r="V75" i="53" s="1"/>
  <c r="K73" i="52"/>
  <c r="L75" i="53" s="1"/>
  <c r="V73" i="52"/>
  <c r="W75" i="53" s="1"/>
  <c r="L73" i="52"/>
  <c r="M75" i="53" s="1"/>
  <c r="W73" i="52"/>
  <c r="X75" i="53" s="1"/>
  <c r="M73" i="52"/>
  <c r="N75" i="53" s="1"/>
  <c r="X73" i="52"/>
  <c r="Y75" i="53" s="1"/>
  <c r="N73" i="52"/>
  <c r="O75" i="53" s="1"/>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L49" i="52"/>
  <c r="M51" i="53" s="1"/>
  <c r="K33" i="52"/>
  <c r="L35" i="53" s="1"/>
  <c r="N16" i="52"/>
  <c r="O18" i="53" s="1"/>
  <c r="R79" i="52"/>
  <c r="S81" i="53" s="1"/>
  <c r="Y59" i="52"/>
  <c r="Z61" i="53" s="1"/>
  <c r="AF61" i="53" s="1"/>
  <c r="V45" i="52"/>
  <c r="W47" i="53" s="1"/>
  <c r="U36" i="52"/>
  <c r="V38" i="53" s="1"/>
  <c r="S28" i="52"/>
  <c r="T30" i="53" s="1"/>
  <c r="W77" i="52"/>
  <c r="X79" i="53" s="1"/>
  <c r="X77" i="52"/>
  <c r="Y79" i="53" s="1"/>
  <c r="Y77" i="52"/>
  <c r="Z79" i="53" s="1"/>
  <c r="AL79" i="53" s="1"/>
  <c r="J77" i="52"/>
  <c r="K79" i="53" s="1"/>
  <c r="Q77" i="52"/>
  <c r="R79" i="53" s="1"/>
  <c r="K77" i="52"/>
  <c r="L79" i="53" s="1"/>
  <c r="R77" i="52"/>
  <c r="S79" i="53" s="1"/>
  <c r="L77" i="52"/>
  <c r="M79" i="53" s="1"/>
  <c r="T77" i="52"/>
  <c r="U79" i="53" s="1"/>
  <c r="N77" i="52"/>
  <c r="O79" i="53" s="1"/>
  <c r="J56" i="52"/>
  <c r="K58" i="53" s="1"/>
  <c r="K56" i="52"/>
  <c r="L58" i="53" s="1"/>
  <c r="L56" i="52"/>
  <c r="M58" i="53" s="1"/>
  <c r="M56" i="52"/>
  <c r="N58" i="53" s="1"/>
  <c r="N56" i="52"/>
  <c r="O58" i="53" s="1"/>
  <c r="I15" i="52"/>
  <c r="J17" i="53" s="1"/>
  <c r="J66" i="52"/>
  <c r="K68" i="53" s="1"/>
  <c r="K66" i="52"/>
  <c r="L68" i="53" s="1"/>
  <c r="L66" i="52"/>
  <c r="M68" i="53" s="1"/>
  <c r="M66" i="52"/>
  <c r="N68" i="53" s="1"/>
  <c r="N66" i="52"/>
  <c r="O68" i="53" s="1"/>
  <c r="G77" i="52"/>
  <c r="H79" i="53" s="1"/>
  <c r="S30" i="52"/>
  <c r="T32" i="53" s="1"/>
  <c r="L30" i="52"/>
  <c r="M32" i="53" s="1"/>
  <c r="T30" i="52"/>
  <c r="U32" i="53" s="1"/>
  <c r="M30" i="52"/>
  <c r="N32" i="53" s="1"/>
  <c r="U30" i="52"/>
  <c r="V32" i="53" s="1"/>
  <c r="N30" i="52"/>
  <c r="O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J12" i="52"/>
  <c r="K14" i="53" s="1"/>
  <c r="R12" i="52"/>
  <c r="S14" i="53" s="1"/>
  <c r="K12" i="52"/>
  <c r="L14" i="53" s="1"/>
  <c r="S12" i="52"/>
  <c r="T14" i="53" s="1"/>
  <c r="L12" i="52"/>
  <c r="M14" i="53" s="1"/>
  <c r="T12" i="52"/>
  <c r="U14" i="53" s="1"/>
  <c r="M12" i="52"/>
  <c r="N14" i="53" s="1"/>
  <c r="U12" i="52"/>
  <c r="V14" i="53" s="1"/>
  <c r="N12" i="52"/>
  <c r="O14" i="53" s="1"/>
  <c r="V12" i="52"/>
  <c r="W14" i="53" s="1"/>
  <c r="W12" i="52"/>
  <c r="X14" i="53" s="1"/>
  <c r="X12" i="52"/>
  <c r="Y14" i="53" s="1"/>
  <c r="C12" i="52"/>
  <c r="D14" i="53" s="1"/>
  <c r="E12" i="52"/>
  <c r="F14" i="53" s="1"/>
  <c r="K75" i="52"/>
  <c r="L77" i="53" s="1"/>
  <c r="L75" i="52"/>
  <c r="M77" i="53" s="1"/>
  <c r="M75" i="52"/>
  <c r="N77" i="53" s="1"/>
  <c r="N75" i="52"/>
  <c r="O77" i="53" s="1"/>
  <c r="Q75" i="52"/>
  <c r="R77" i="53" s="1"/>
  <c r="R75" i="52"/>
  <c r="S77" i="53" s="1"/>
  <c r="S75" i="52"/>
  <c r="T77" i="53" s="1"/>
  <c r="T75" i="52"/>
  <c r="U77" i="53" s="1"/>
  <c r="U75" i="52"/>
  <c r="V77" i="53" s="1"/>
  <c r="V75" i="52"/>
  <c r="W77" i="53" s="1"/>
  <c r="X75" i="52"/>
  <c r="Y77" i="53" s="1"/>
  <c r="J9" i="52"/>
  <c r="K11" i="53" s="1"/>
  <c r="Q9" i="52"/>
  <c r="R11" i="53" s="1"/>
  <c r="K9" i="52"/>
  <c r="L11" i="53" s="1"/>
  <c r="C9" i="52"/>
  <c r="D11" i="53" s="1"/>
  <c r="R9" i="52"/>
  <c r="S11" i="53" s="1"/>
  <c r="L9" i="52"/>
  <c r="M11" i="53" s="1"/>
  <c r="D9" i="52"/>
  <c r="E11" i="53" s="1"/>
  <c r="S9" i="52"/>
  <c r="T11" i="53" s="1"/>
  <c r="M9" i="52"/>
  <c r="N11" i="53" s="1"/>
  <c r="E9" i="52"/>
  <c r="F11" i="53" s="1"/>
  <c r="T9" i="52"/>
  <c r="U11" i="53" s="1"/>
  <c r="N9" i="52"/>
  <c r="O11" i="53" s="1"/>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J26" i="52"/>
  <c r="K28" i="53" s="1"/>
  <c r="G26" i="52"/>
  <c r="H28" i="53" s="1"/>
  <c r="V26" i="52"/>
  <c r="W28" i="53" s="1"/>
  <c r="K26" i="52"/>
  <c r="L28" i="53" s="1"/>
  <c r="H26" i="52"/>
  <c r="I28" i="53" s="1"/>
  <c r="X26" i="52"/>
  <c r="Y28" i="53" s="1"/>
  <c r="M26" i="52"/>
  <c r="N28" i="53" s="1"/>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J39" i="52"/>
  <c r="K41" i="53" s="1"/>
  <c r="V39" i="52"/>
  <c r="W41" i="53" s="1"/>
  <c r="L39" i="52"/>
  <c r="M41" i="53" s="1"/>
  <c r="Q64" i="52"/>
  <c r="R66" i="53" s="1"/>
  <c r="R64" i="52"/>
  <c r="S66" i="53" s="1"/>
  <c r="S64" i="52"/>
  <c r="T66" i="53" s="1"/>
  <c r="J64" i="52"/>
  <c r="K66" i="53" s="1"/>
  <c r="T64" i="52"/>
  <c r="U66" i="53" s="1"/>
  <c r="K64" i="52"/>
  <c r="L66" i="53" s="1"/>
  <c r="U64" i="52"/>
  <c r="V66" i="53" s="1"/>
  <c r="L64" i="52"/>
  <c r="M66" i="53" s="1"/>
  <c r="V64" i="52"/>
  <c r="W66" i="53" s="1"/>
  <c r="M64" i="52"/>
  <c r="N66" i="53" s="1"/>
  <c r="X64" i="52"/>
  <c r="Y66" i="53" s="1"/>
  <c r="Y72" i="52"/>
  <c r="Z74" i="53" s="1"/>
  <c r="AL74" i="53" s="1"/>
  <c r="J72" i="52"/>
  <c r="K74" i="53" s="1"/>
  <c r="K72" i="52"/>
  <c r="L74" i="53" s="1"/>
  <c r="L72" i="52"/>
  <c r="M74" i="53" s="1"/>
  <c r="M72" i="52"/>
  <c r="N74" i="53" s="1"/>
  <c r="N72" i="52"/>
  <c r="O74" i="53" s="1"/>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L65" i="52"/>
  <c r="M67" i="53" s="1"/>
  <c r="K14" i="52"/>
  <c r="L16" i="53" s="1"/>
  <c r="Q79" i="52"/>
  <c r="R81" i="53" s="1"/>
  <c r="V58" i="52"/>
  <c r="W60" i="53" s="1"/>
  <c r="U45" i="52"/>
  <c r="V47" i="53" s="1"/>
  <c r="S36" i="52"/>
  <c r="T38" i="53" s="1"/>
  <c r="Y18" i="52"/>
  <c r="Z20" i="53" s="1"/>
  <c r="AK20" i="53" s="1"/>
  <c r="W9" i="52"/>
  <c r="X11" i="53" s="1"/>
  <c r="Q13" i="52"/>
  <c r="R15" i="53" s="1"/>
  <c r="I79" i="52"/>
  <c r="J81" i="53" s="1"/>
  <c r="K3" i="52"/>
  <c r="L5" i="53" s="1"/>
  <c r="J3" i="52"/>
  <c r="K5" i="53" s="1"/>
  <c r="Y3" i="52"/>
  <c r="Z5" i="53" s="1"/>
  <c r="AE5" i="53" s="1"/>
  <c r="X3" i="52"/>
  <c r="Y5" i="53" s="1"/>
  <c r="W3" i="52"/>
  <c r="X5" i="53" s="1"/>
  <c r="V3" i="52"/>
  <c r="W5" i="53" s="1"/>
  <c r="U3" i="52"/>
  <c r="V5" i="53" s="1"/>
  <c r="T3" i="52"/>
  <c r="U5" i="53" s="1"/>
  <c r="S3" i="52"/>
  <c r="T5" i="53" s="1"/>
  <c r="R3" i="52"/>
  <c r="S5" i="53" s="1"/>
  <c r="Q3" i="52"/>
  <c r="R5" i="53" s="1"/>
  <c r="N3" i="52"/>
  <c r="O5" i="53" s="1"/>
  <c r="J67" i="52"/>
  <c r="K69" i="53" s="1"/>
  <c r="K67" i="52"/>
  <c r="L69" i="53" s="1"/>
  <c r="L67" i="52"/>
  <c r="M69" i="53" s="1"/>
  <c r="M67" i="52"/>
  <c r="N69" i="53" s="1"/>
  <c r="N67" i="52"/>
  <c r="O69" i="53" s="1"/>
  <c r="Q44" i="52"/>
  <c r="R46" i="53" s="1"/>
  <c r="F44" i="52"/>
  <c r="G46" i="53" s="1"/>
  <c r="R44" i="52"/>
  <c r="S46" i="53" s="1"/>
  <c r="G44" i="52"/>
  <c r="H46" i="53" s="1"/>
  <c r="S44" i="52"/>
  <c r="T46" i="53" s="1"/>
  <c r="H44" i="52"/>
  <c r="I46" i="53" s="1"/>
  <c r="T44" i="52"/>
  <c r="U46" i="53" s="1"/>
  <c r="I44" i="52"/>
  <c r="J46" i="53" s="1"/>
  <c r="U44" i="52"/>
  <c r="V46" i="53" s="1"/>
  <c r="J44" i="52"/>
  <c r="K46" i="53" s="1"/>
  <c r="V44" i="52"/>
  <c r="W46" i="53" s="1"/>
  <c r="K44" i="52"/>
  <c r="L46" i="53" s="1"/>
  <c r="W44" i="52"/>
  <c r="X46" i="53" s="1"/>
  <c r="L44" i="52"/>
  <c r="M46" i="53" s="1"/>
  <c r="X44" i="52"/>
  <c r="Y46" i="53" s="1"/>
  <c r="M44" i="52"/>
  <c r="N46" i="53" s="1"/>
  <c r="Y44" i="52"/>
  <c r="Z46" i="53" s="1"/>
  <c r="N44" i="52"/>
  <c r="O46" i="53" s="1"/>
  <c r="C44" i="52"/>
  <c r="D46" i="53" s="1"/>
  <c r="E77" i="52"/>
  <c r="F79" i="53" s="1"/>
  <c r="U8" i="52"/>
  <c r="V10" i="53" s="1"/>
  <c r="J8" i="52"/>
  <c r="K10" i="53" s="1"/>
  <c r="D8" i="52"/>
  <c r="E10" i="53" s="1"/>
  <c r="V8" i="52"/>
  <c r="W10" i="53" s="1"/>
  <c r="K8" i="52"/>
  <c r="L10" i="53" s="1"/>
  <c r="E8" i="52"/>
  <c r="F10" i="53" s="1"/>
  <c r="W8" i="52"/>
  <c r="X10" i="53" s="1"/>
  <c r="L8" i="52"/>
  <c r="M10" i="53" s="1"/>
  <c r="F8" i="52"/>
  <c r="G10" i="53" s="1"/>
  <c r="X8" i="52"/>
  <c r="Y10" i="53" s="1"/>
  <c r="M8" i="52"/>
  <c r="N10" i="53" s="1"/>
  <c r="G8" i="52"/>
  <c r="H10" i="53" s="1"/>
  <c r="Y8" i="52"/>
  <c r="Z10" i="53" s="1"/>
  <c r="AJ10" i="53" s="1"/>
  <c r="N8" i="52"/>
  <c r="O10" i="53" s="1"/>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J25" i="52"/>
  <c r="K27" i="53" s="1"/>
  <c r="I25" i="52"/>
  <c r="J27" i="53" s="1"/>
  <c r="K25" i="52"/>
  <c r="L27" i="53" s="1"/>
  <c r="L25" i="52"/>
  <c r="M27" i="53" s="1"/>
  <c r="M25" i="52"/>
  <c r="N27" i="53" s="1"/>
  <c r="N25" i="52"/>
  <c r="O27" i="53" s="1"/>
  <c r="R25" i="52"/>
  <c r="S27" i="53" s="1"/>
  <c r="J40" i="52"/>
  <c r="K42" i="53" s="1"/>
  <c r="K40" i="52"/>
  <c r="L42" i="53" s="1"/>
  <c r="Q40" i="52"/>
  <c r="R42" i="53" s="1"/>
  <c r="L40" i="52"/>
  <c r="M42" i="53" s="1"/>
  <c r="R40" i="52"/>
  <c r="S42" i="53" s="1"/>
  <c r="M40" i="52"/>
  <c r="N42" i="53" s="1"/>
  <c r="S40" i="52"/>
  <c r="T42" i="53" s="1"/>
  <c r="N40" i="52"/>
  <c r="O42" i="53" s="1"/>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J63" i="52"/>
  <c r="K65" i="53" s="1"/>
  <c r="Y63" i="52"/>
  <c r="Z65" i="53" s="1"/>
  <c r="AA65" i="53" s="1"/>
  <c r="K63" i="52"/>
  <c r="L65" i="53" s="1"/>
  <c r="L63" i="52"/>
  <c r="M65" i="53" s="1"/>
  <c r="M63" i="52"/>
  <c r="N65" i="53" s="1"/>
  <c r="N63" i="52"/>
  <c r="O65" i="53" s="1"/>
  <c r="R63" i="52"/>
  <c r="S65" i="53" s="1"/>
  <c r="S71" i="52"/>
  <c r="T73" i="53" s="1"/>
  <c r="T71" i="52"/>
  <c r="U73" i="53" s="1"/>
  <c r="U71" i="52"/>
  <c r="V73" i="53" s="1"/>
  <c r="V71" i="52"/>
  <c r="W73" i="53" s="1"/>
  <c r="W71" i="52"/>
  <c r="X73" i="53" s="1"/>
  <c r="X71" i="52"/>
  <c r="Y73" i="53" s="1"/>
  <c r="Y71" i="52"/>
  <c r="Z73" i="53" s="1"/>
  <c r="AA73" i="53" s="1"/>
  <c r="J71" i="52"/>
  <c r="K73" i="53" s="1"/>
  <c r="L71" i="52"/>
  <c r="M73" i="53" s="1"/>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L3" i="52"/>
  <c r="M5" i="53" s="1"/>
  <c r="K65" i="52"/>
  <c r="L67" i="53" s="1"/>
  <c r="K30" i="52"/>
  <c r="L32" i="53" s="1"/>
  <c r="J14" i="52"/>
  <c r="K16" i="53" s="1"/>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J19" i="52"/>
  <c r="K21" i="53" s="1"/>
  <c r="E19" i="52"/>
  <c r="F21" i="53" s="1"/>
  <c r="Y19" i="52"/>
  <c r="Z21" i="53" s="1"/>
  <c r="AG21" i="53" s="1"/>
  <c r="K19" i="52"/>
  <c r="L21" i="53" s="1"/>
  <c r="F19" i="52"/>
  <c r="G21" i="53" s="1"/>
  <c r="L19" i="52"/>
  <c r="M21" i="53" s="1"/>
  <c r="G19" i="52"/>
  <c r="H21" i="53" s="1"/>
  <c r="M19" i="52"/>
  <c r="N21" i="53" s="1"/>
  <c r="H19" i="52"/>
  <c r="I21" i="53" s="1"/>
  <c r="N19" i="52"/>
  <c r="O21" i="53" s="1"/>
  <c r="I19" i="52"/>
  <c r="J21" i="53" s="1"/>
  <c r="M49" i="52"/>
  <c r="N51" i="53" s="1"/>
  <c r="N49" i="52"/>
  <c r="O51" i="53" s="1"/>
  <c r="J49" i="52"/>
  <c r="K51" i="53" s="1"/>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J48" i="52"/>
  <c r="K50" i="53" s="1"/>
  <c r="I48" i="52"/>
  <c r="J50" i="53" s="1"/>
  <c r="K48" i="52"/>
  <c r="L50" i="53" s="1"/>
  <c r="L48" i="52"/>
  <c r="M50" i="53" s="1"/>
  <c r="M48" i="52"/>
  <c r="N50" i="53" s="1"/>
  <c r="G55" i="52"/>
  <c r="H57" i="53" s="1"/>
  <c r="U33" i="52"/>
  <c r="V35" i="53" s="1"/>
  <c r="M33" i="52"/>
  <c r="N35" i="53" s="1"/>
  <c r="V33" i="52"/>
  <c r="W35" i="53" s="1"/>
  <c r="N33" i="52"/>
  <c r="O35" i="53" s="1"/>
  <c r="W33" i="52"/>
  <c r="X35" i="53" s="1"/>
  <c r="X33" i="52"/>
  <c r="Y35" i="53" s="1"/>
  <c r="Y33" i="52"/>
  <c r="Z35" i="53" s="1"/>
  <c r="AB35" i="53" s="1"/>
  <c r="C33" i="52"/>
  <c r="D35" i="53" s="1"/>
  <c r="D33" i="52"/>
  <c r="E35" i="53" s="1"/>
  <c r="E33" i="52"/>
  <c r="F35" i="53" s="1"/>
  <c r="F33" i="52"/>
  <c r="G35" i="53" s="1"/>
  <c r="G33" i="52"/>
  <c r="H35" i="53" s="1"/>
  <c r="R33" i="52"/>
  <c r="S35" i="53" s="1"/>
  <c r="J33" i="52"/>
  <c r="K35" i="53" s="1"/>
  <c r="I33" i="52"/>
  <c r="J35" i="53" s="1"/>
  <c r="C32" i="52"/>
  <c r="D34" i="53" s="1"/>
  <c r="D32" i="52"/>
  <c r="E34" i="53" s="1"/>
  <c r="Q32" i="52"/>
  <c r="R34" i="53" s="1"/>
  <c r="E32" i="52"/>
  <c r="F34" i="53" s="1"/>
  <c r="R32" i="52"/>
  <c r="S34" i="53" s="1"/>
  <c r="F32" i="52"/>
  <c r="G34" i="53" s="1"/>
  <c r="S32" i="52"/>
  <c r="T34" i="53" s="1"/>
  <c r="G32" i="52"/>
  <c r="H34" i="53" s="1"/>
  <c r="T32" i="52"/>
  <c r="U34" i="53" s="1"/>
  <c r="H32" i="52"/>
  <c r="I34" i="53" s="1"/>
  <c r="U32" i="52"/>
  <c r="V34" i="53" s="1"/>
  <c r="I32" i="52"/>
  <c r="J34" i="53" s="1"/>
  <c r="V32" i="52"/>
  <c r="W34" i="53" s="1"/>
  <c r="W32" i="52"/>
  <c r="X34" i="53" s="1"/>
  <c r="J32" i="52"/>
  <c r="K34" i="53" s="1"/>
  <c r="X32" i="52"/>
  <c r="Y34" i="53" s="1"/>
  <c r="K32" i="52"/>
  <c r="L34" i="53" s="1"/>
  <c r="Y32" i="52"/>
  <c r="Z34" i="53" s="1"/>
  <c r="AK34" i="53" s="1"/>
  <c r="L32" i="52"/>
  <c r="M34" i="53" s="1"/>
  <c r="M32" i="52"/>
  <c r="N34" i="53" s="1"/>
  <c r="B79" i="52"/>
  <c r="C81" i="53" s="1"/>
  <c r="H29" i="52"/>
  <c r="I31" i="53" s="1"/>
  <c r="I29" i="52"/>
  <c r="J31" i="53" s="1"/>
  <c r="Q29" i="52"/>
  <c r="R31" i="53" s="1"/>
  <c r="R29" i="52"/>
  <c r="S31" i="53" s="1"/>
  <c r="S29" i="52"/>
  <c r="T31" i="53" s="1"/>
  <c r="T29" i="52"/>
  <c r="U31" i="53" s="1"/>
  <c r="U29" i="52"/>
  <c r="V31" i="53" s="1"/>
  <c r="V29" i="52"/>
  <c r="W31" i="53" s="1"/>
  <c r="J29" i="52"/>
  <c r="K31" i="53" s="1"/>
  <c r="W29" i="52"/>
  <c r="X31" i="53" s="1"/>
  <c r="K29" i="52"/>
  <c r="L31" i="53" s="1"/>
  <c r="X29" i="52"/>
  <c r="Y31" i="53" s="1"/>
  <c r="L29" i="52"/>
  <c r="M31" i="53" s="1"/>
  <c r="C29" i="52"/>
  <c r="D31" i="53" s="1"/>
  <c r="N29" i="52"/>
  <c r="O31" i="53" s="1"/>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J7" i="52"/>
  <c r="K9" i="53" s="1"/>
  <c r="F7" i="52"/>
  <c r="G9" i="53" s="1"/>
  <c r="L7" i="52"/>
  <c r="M9" i="53" s="1"/>
  <c r="H7" i="52"/>
  <c r="I9" i="53" s="1"/>
  <c r="J24" i="52"/>
  <c r="K26" i="53" s="1"/>
  <c r="K24" i="52"/>
  <c r="L26" i="53" s="1"/>
  <c r="Q24" i="52"/>
  <c r="R26" i="53" s="1"/>
  <c r="L24" i="52"/>
  <c r="M26" i="53" s="1"/>
  <c r="R24" i="52"/>
  <c r="S26" i="53" s="1"/>
  <c r="M24" i="52"/>
  <c r="N26" i="53" s="1"/>
  <c r="S24" i="52"/>
  <c r="T26" i="53" s="1"/>
  <c r="N24" i="52"/>
  <c r="O26" i="53" s="1"/>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J41" i="52"/>
  <c r="K43" i="53" s="1"/>
  <c r="I41" i="52"/>
  <c r="J43" i="53" s="1"/>
  <c r="K41" i="52"/>
  <c r="L43" i="53" s="1"/>
  <c r="L41" i="52"/>
  <c r="M43" i="53" s="1"/>
  <c r="M41" i="52"/>
  <c r="N43" i="53" s="1"/>
  <c r="N41" i="52"/>
  <c r="O43" i="53" s="1"/>
  <c r="R41" i="52"/>
  <c r="S43" i="53" s="1"/>
  <c r="L62" i="52"/>
  <c r="M64" i="53" s="1"/>
  <c r="M62" i="52"/>
  <c r="N64" i="53" s="1"/>
  <c r="Q62" i="52"/>
  <c r="R64" i="53" s="1"/>
  <c r="N62" i="52"/>
  <c r="O64" i="53" s="1"/>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J70" i="52"/>
  <c r="K72" i="53" s="1"/>
  <c r="T70" i="52"/>
  <c r="U72" i="53" s="1"/>
  <c r="K70" i="52"/>
  <c r="L72" i="53" s="1"/>
  <c r="U70" i="52"/>
  <c r="V72" i="53" s="1"/>
  <c r="L70" i="52"/>
  <c r="M72" i="53" s="1"/>
  <c r="V70" i="52"/>
  <c r="W72" i="53" s="1"/>
  <c r="M70" i="52"/>
  <c r="N72" i="53" s="1"/>
  <c r="W70" i="52"/>
  <c r="X72" i="53" s="1"/>
  <c r="N70" i="52"/>
  <c r="O72" i="53" s="1"/>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N64" i="52"/>
  <c r="O66" i="53" s="1"/>
  <c r="K46" i="52"/>
  <c r="L48" i="53" s="1"/>
  <c r="J30" i="52"/>
  <c r="K32" i="53" s="1"/>
  <c r="M13" i="52"/>
  <c r="N15" i="53" s="1"/>
  <c r="V77" i="52"/>
  <c r="W79" i="53" s="1"/>
  <c r="Y34" i="52"/>
  <c r="Z36" i="53" s="1"/>
  <c r="AH36" i="53" s="1"/>
  <c r="W26" i="52"/>
  <c r="X28" i="53" s="1"/>
  <c r="T17" i="52"/>
  <c r="U19" i="53" s="1"/>
  <c r="S8" i="52"/>
  <c r="T10" i="53" s="1"/>
  <c r="H47" i="52"/>
  <c r="I49" i="53" s="1"/>
  <c r="I47" i="52"/>
  <c r="J49" i="53" s="1"/>
  <c r="J47" i="52"/>
  <c r="K49" i="53" s="1"/>
  <c r="Q47" i="52"/>
  <c r="R49" i="53" s="1"/>
  <c r="K47" i="52"/>
  <c r="L49" i="53" s="1"/>
  <c r="R47" i="52"/>
  <c r="S49" i="53" s="1"/>
  <c r="L47" i="52"/>
  <c r="M49" i="53" s="1"/>
  <c r="S47" i="52"/>
  <c r="T49" i="53" s="1"/>
  <c r="M47" i="52"/>
  <c r="N49" i="53" s="1"/>
  <c r="T47" i="52"/>
  <c r="U49" i="53" s="1"/>
  <c r="N47" i="52"/>
  <c r="O49" i="53" s="1"/>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J6" i="52"/>
  <c r="K8" i="53" s="1"/>
  <c r="H6" i="52"/>
  <c r="I8" i="53" s="1"/>
  <c r="K6" i="52"/>
  <c r="L8" i="53" s="1"/>
  <c r="I6" i="52"/>
  <c r="J8" i="53" s="1"/>
  <c r="Q6" i="52"/>
  <c r="R8" i="53" s="1"/>
  <c r="L6" i="52"/>
  <c r="M8" i="53" s="1"/>
  <c r="R6" i="52"/>
  <c r="S8" i="53" s="1"/>
  <c r="M6" i="52"/>
  <c r="N8" i="53" s="1"/>
  <c r="S6" i="52"/>
  <c r="T8" i="53" s="1"/>
  <c r="N6" i="52"/>
  <c r="O8" i="53" s="1"/>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J23" i="52"/>
  <c r="K25" i="53" s="1"/>
  <c r="V23" i="52"/>
  <c r="W25" i="53" s="1"/>
  <c r="L23" i="52"/>
  <c r="M25" i="53" s="1"/>
  <c r="J42" i="52"/>
  <c r="K44" i="53" s="1"/>
  <c r="K42" i="52"/>
  <c r="L44" i="53" s="1"/>
  <c r="M42" i="52"/>
  <c r="N44" i="53" s="1"/>
  <c r="Y61" i="52"/>
  <c r="Z63" i="53" s="1"/>
  <c r="AG63" i="53" s="1"/>
  <c r="Q61" i="52"/>
  <c r="R63" i="53" s="1"/>
  <c r="R61" i="52"/>
  <c r="S63" i="53" s="1"/>
  <c r="J61" i="52"/>
  <c r="K63" i="53" s="1"/>
  <c r="S61" i="52"/>
  <c r="T63" i="53" s="1"/>
  <c r="K61" i="52"/>
  <c r="L63" i="53" s="1"/>
  <c r="T61" i="52"/>
  <c r="U63" i="53" s="1"/>
  <c r="L61" i="52"/>
  <c r="M63" i="53" s="1"/>
  <c r="V61" i="52"/>
  <c r="W63" i="53" s="1"/>
  <c r="N61" i="52"/>
  <c r="O63" i="53" s="1"/>
  <c r="W69" i="52"/>
  <c r="X71" i="53" s="1"/>
  <c r="X69" i="52"/>
  <c r="Y71" i="53" s="1"/>
  <c r="J69" i="52"/>
  <c r="K71" i="53" s="1"/>
  <c r="Y69" i="52"/>
  <c r="Z71" i="53" s="1"/>
  <c r="K69" i="52"/>
  <c r="L71" i="53" s="1"/>
  <c r="L69" i="52"/>
  <c r="M71" i="53" s="1"/>
  <c r="M69" i="52"/>
  <c r="N71" i="53" s="1"/>
  <c r="N69" i="52"/>
  <c r="O71" i="53" s="1"/>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N80" i="52"/>
  <c r="O82" i="53" s="1"/>
  <c r="K62" i="52"/>
  <c r="L64" i="53" s="1"/>
  <c r="M29" i="52"/>
  <c r="N31" i="53" s="1"/>
  <c r="J11" i="52"/>
  <c r="K13" i="53" s="1"/>
  <c r="U77" i="52"/>
  <c r="V79" i="53" s="1"/>
  <c r="S69" i="52"/>
  <c r="T71" i="53" s="1"/>
  <c r="Y43" i="52"/>
  <c r="Z45" i="53" s="1"/>
  <c r="T25" i="52"/>
  <c r="U27" i="53" s="1"/>
  <c r="S17" i="52"/>
  <c r="T19" i="53" s="1"/>
  <c r="Q8" i="52"/>
  <c r="R10" i="53" s="1"/>
  <c r="Y15" i="52"/>
  <c r="Z17" i="53" s="1"/>
  <c r="AA17" i="53" s="1"/>
  <c r="J15" i="52"/>
  <c r="K17" i="53" s="1"/>
  <c r="K15" i="52"/>
  <c r="L17" i="53" s="1"/>
  <c r="L15" i="52"/>
  <c r="M17" i="53" s="1"/>
  <c r="M15" i="52"/>
  <c r="N17" i="53" s="1"/>
  <c r="N15" i="52"/>
  <c r="O17" i="53" s="1"/>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J55" i="52"/>
  <c r="K57" i="53" s="1"/>
  <c r="X55" i="52"/>
  <c r="Y57" i="53" s="1"/>
  <c r="L55" i="52"/>
  <c r="M57" i="53" s="1"/>
  <c r="N55" i="52"/>
  <c r="O57" i="53" s="1"/>
  <c r="E34" i="52"/>
  <c r="F36" i="53" s="1"/>
  <c r="F34" i="52"/>
  <c r="G36" i="53" s="1"/>
  <c r="J34" i="52"/>
  <c r="K36" i="53" s="1"/>
  <c r="G34" i="52"/>
  <c r="H36" i="53" s="1"/>
  <c r="K34" i="52"/>
  <c r="L36" i="53" s="1"/>
  <c r="H34" i="52"/>
  <c r="I36" i="53" s="1"/>
  <c r="L34" i="52"/>
  <c r="M36" i="53" s="1"/>
  <c r="I34" i="52"/>
  <c r="J36" i="53" s="1"/>
  <c r="M34" i="52"/>
  <c r="N36" i="53" s="1"/>
  <c r="Q34" i="52"/>
  <c r="R36" i="53" s="1"/>
  <c r="N34" i="52"/>
  <c r="O36" i="53" s="1"/>
  <c r="R34" i="52"/>
  <c r="S36" i="53" s="1"/>
  <c r="S34" i="52"/>
  <c r="T36" i="53" s="1"/>
  <c r="T34" i="52"/>
  <c r="U36" i="53" s="1"/>
  <c r="U34" i="52"/>
  <c r="V36" i="53" s="1"/>
  <c r="V34" i="52"/>
  <c r="W36" i="53" s="1"/>
  <c r="X34" i="52"/>
  <c r="Y36" i="53" s="1"/>
  <c r="G79" i="52"/>
  <c r="H81" i="53" s="1"/>
  <c r="J5" i="52"/>
  <c r="K7" i="53" s="1"/>
  <c r="K5" i="52"/>
  <c r="L7" i="53" s="1"/>
  <c r="L5" i="52"/>
  <c r="M7" i="53" s="1"/>
  <c r="M5" i="52"/>
  <c r="N7" i="53" s="1"/>
  <c r="N5" i="52"/>
  <c r="O7" i="53" s="1"/>
  <c r="S22" i="52"/>
  <c r="T24" i="53" s="1"/>
  <c r="I22" i="52"/>
  <c r="J24" i="53" s="1"/>
  <c r="T22" i="52"/>
  <c r="U24" i="53" s="1"/>
  <c r="U22" i="52"/>
  <c r="V24" i="53" s="1"/>
  <c r="V22" i="52"/>
  <c r="W24" i="53" s="1"/>
  <c r="W22" i="52"/>
  <c r="X24" i="53" s="1"/>
  <c r="X22" i="52"/>
  <c r="Y24" i="53" s="1"/>
  <c r="Y22" i="52"/>
  <c r="Z24" i="53" s="1"/>
  <c r="AE24" i="53" s="1"/>
  <c r="J22" i="52"/>
  <c r="K24" i="53" s="1"/>
  <c r="K22" i="52"/>
  <c r="L24" i="53" s="1"/>
  <c r="L22" i="52"/>
  <c r="M24" i="53" s="1"/>
  <c r="M22" i="52"/>
  <c r="N24" i="53" s="1"/>
  <c r="N22" i="52"/>
  <c r="O24" i="53" s="1"/>
  <c r="C22" i="52"/>
  <c r="D24" i="53" s="1"/>
  <c r="D22" i="52"/>
  <c r="E24" i="53" s="1"/>
  <c r="F22" i="52"/>
  <c r="G24" i="53" s="1"/>
  <c r="J53" i="52"/>
  <c r="K55" i="53" s="1"/>
  <c r="Q53" i="52"/>
  <c r="R55" i="53" s="1"/>
  <c r="K53" i="52"/>
  <c r="L55" i="53" s="1"/>
  <c r="R53" i="52"/>
  <c r="S55" i="53" s="1"/>
  <c r="L53" i="52"/>
  <c r="M55" i="53" s="1"/>
  <c r="S53" i="52"/>
  <c r="T55" i="53" s="1"/>
  <c r="M53" i="52"/>
  <c r="N55" i="53" s="1"/>
  <c r="T53" i="52"/>
  <c r="U55" i="53" s="1"/>
  <c r="N53" i="52"/>
  <c r="O55" i="53" s="1"/>
  <c r="U53" i="52"/>
  <c r="V55" i="53" s="1"/>
  <c r="V53" i="52"/>
  <c r="W55" i="53" s="1"/>
  <c r="W53" i="52"/>
  <c r="X55" i="53" s="1"/>
  <c r="X53" i="52"/>
  <c r="Y55" i="53" s="1"/>
  <c r="Y53" i="52"/>
  <c r="Z55" i="53" s="1"/>
  <c r="AK55" i="53" s="1"/>
  <c r="S60" i="52"/>
  <c r="T62" i="53" s="1"/>
  <c r="T60" i="52"/>
  <c r="U62" i="53" s="1"/>
  <c r="U60" i="52"/>
  <c r="V62" i="53" s="1"/>
  <c r="V60" i="52"/>
  <c r="W62" i="53" s="1"/>
  <c r="W60" i="52"/>
  <c r="X62" i="53" s="1"/>
  <c r="J60" i="52"/>
  <c r="K62" i="53" s="1"/>
  <c r="X60" i="52"/>
  <c r="Y62" i="53" s="1"/>
  <c r="K60" i="52"/>
  <c r="L62" i="53" s="1"/>
  <c r="Y60" i="52"/>
  <c r="Z62" i="53" s="1"/>
  <c r="AB62" i="53" s="1"/>
  <c r="L60" i="52"/>
  <c r="M62" i="53" s="1"/>
  <c r="M60" i="52"/>
  <c r="N62" i="53" s="1"/>
  <c r="N60" i="52"/>
  <c r="O62" i="53" s="1"/>
  <c r="Q68" i="52"/>
  <c r="R70" i="53" s="1"/>
  <c r="N68" i="52"/>
  <c r="O70" i="53" s="1"/>
  <c r="R68" i="52"/>
  <c r="S70" i="53" s="1"/>
  <c r="S68" i="52"/>
  <c r="T70" i="53" s="1"/>
  <c r="T68" i="52"/>
  <c r="U70" i="53" s="1"/>
  <c r="U68" i="52"/>
  <c r="V70" i="53" s="1"/>
  <c r="V68" i="52"/>
  <c r="W70" i="53" s="1"/>
  <c r="W68" i="52"/>
  <c r="X70" i="53" s="1"/>
  <c r="X68" i="52"/>
  <c r="Y70" i="53" s="1"/>
  <c r="Y68" i="52"/>
  <c r="Z70" i="53" s="1"/>
  <c r="AM70" i="53" s="1"/>
  <c r="K68" i="52"/>
  <c r="L70" i="53" s="1"/>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K78" i="52"/>
  <c r="L80" i="53" s="1"/>
  <c r="J62" i="52"/>
  <c r="K64" i="53" s="1"/>
  <c r="M45" i="52"/>
  <c r="N47" i="53" s="1"/>
  <c r="J27" i="52"/>
  <c r="K29" i="53" s="1"/>
  <c r="N10" i="52"/>
  <c r="O12" i="53" s="1"/>
  <c r="S77" i="52"/>
  <c r="T79" i="53" s="1"/>
  <c r="Y55" i="52"/>
  <c r="Z57" i="53" s="1"/>
  <c r="AA57" i="53" s="1"/>
  <c r="W43" i="52"/>
  <c r="X45" i="53" s="1"/>
  <c r="T33" i="52"/>
  <c r="U35" i="53" s="1"/>
  <c r="S25" i="52"/>
  <c r="T27" i="53" s="1"/>
  <c r="Q17" i="52"/>
  <c r="R19" i="53" s="1"/>
  <c r="X6" i="52"/>
  <c r="Y8" i="53" s="1"/>
  <c r="J50" i="52"/>
  <c r="K52" i="53" s="1"/>
  <c r="K50" i="52"/>
  <c r="L52" i="53" s="1"/>
  <c r="L50" i="52"/>
  <c r="M52" i="53" s="1"/>
  <c r="M50" i="52"/>
  <c r="N52" i="53" s="1"/>
  <c r="N50" i="52"/>
  <c r="O52" i="53" s="1"/>
  <c r="Y80" i="52"/>
  <c r="Z82" i="53" s="1"/>
  <c r="Q80" i="52"/>
  <c r="R82" i="53" s="1"/>
  <c r="J80" i="52"/>
  <c r="K82" i="53" s="1"/>
  <c r="R80" i="52"/>
  <c r="S82" i="53" s="1"/>
  <c r="K80" i="52"/>
  <c r="L82" i="53" s="1"/>
  <c r="S80" i="52"/>
  <c r="T82" i="53" s="1"/>
  <c r="L80" i="52"/>
  <c r="M82" i="53" s="1"/>
  <c r="T80" i="52"/>
  <c r="U82" i="53" s="1"/>
  <c r="M80" i="52"/>
  <c r="N82" i="53" s="1"/>
  <c r="V80" i="52"/>
  <c r="W82" i="53" s="1"/>
  <c r="D80" i="52"/>
  <c r="E82" i="53" s="1"/>
  <c r="L46" i="52"/>
  <c r="M48" i="53" s="1"/>
  <c r="M46" i="52"/>
  <c r="N48" i="53" s="1"/>
  <c r="N46" i="52"/>
  <c r="O48" i="53" s="1"/>
  <c r="S4" i="52"/>
  <c r="T6" i="53" s="1"/>
  <c r="N4" i="52"/>
  <c r="O6" i="53" s="1"/>
  <c r="I4" i="52"/>
  <c r="J6" i="53" s="1"/>
  <c r="T4" i="52"/>
  <c r="U6" i="53" s="1"/>
  <c r="U4" i="52"/>
  <c r="V6" i="53" s="1"/>
  <c r="V4" i="52"/>
  <c r="W6" i="53" s="1"/>
  <c r="W4" i="52"/>
  <c r="X6" i="53" s="1"/>
  <c r="X4" i="52"/>
  <c r="Y6" i="53" s="1"/>
  <c r="Y4" i="52"/>
  <c r="Z6" i="53" s="1"/>
  <c r="AM6" i="53" s="1"/>
  <c r="C4" i="52"/>
  <c r="D6" i="53" s="1"/>
  <c r="D4" i="52"/>
  <c r="E6" i="53" s="1"/>
  <c r="K4" i="52"/>
  <c r="L6" i="53" s="1"/>
  <c r="F4" i="52"/>
  <c r="G6" i="53" s="1"/>
  <c r="J21" i="52"/>
  <c r="K23" i="53" s="1"/>
  <c r="K21" i="52"/>
  <c r="L23" i="53" s="1"/>
  <c r="L21" i="52"/>
  <c r="M23" i="53" s="1"/>
  <c r="C21" i="52"/>
  <c r="D23" i="53" s="1"/>
  <c r="Q21" i="52"/>
  <c r="R23" i="53" s="1"/>
  <c r="M21" i="52"/>
  <c r="N23" i="53" s="1"/>
  <c r="D21" i="52"/>
  <c r="E23" i="53" s="1"/>
  <c r="R21" i="52"/>
  <c r="S23" i="53" s="1"/>
  <c r="N21" i="52"/>
  <c r="O23" i="53" s="1"/>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N52" i="52"/>
  <c r="O54" i="53" s="1"/>
  <c r="Q52" i="52"/>
  <c r="R54" i="53" s="1"/>
  <c r="R52" i="52"/>
  <c r="S54" i="53" s="1"/>
  <c r="S52" i="52"/>
  <c r="T54" i="53" s="1"/>
  <c r="D52" i="52"/>
  <c r="E54" i="53" s="1"/>
  <c r="T52" i="52"/>
  <c r="U54" i="53" s="1"/>
  <c r="E52" i="52"/>
  <c r="F54" i="53" s="1"/>
  <c r="V52" i="52"/>
  <c r="W54" i="53" s="1"/>
  <c r="K52" i="52"/>
  <c r="L54" i="53" s="1"/>
  <c r="G52" i="52"/>
  <c r="H54" i="53" s="1"/>
  <c r="K59" i="52"/>
  <c r="L61" i="53" s="1"/>
  <c r="L59" i="52"/>
  <c r="M61" i="53" s="1"/>
  <c r="M59" i="52"/>
  <c r="N61" i="53" s="1"/>
  <c r="N59" i="52"/>
  <c r="O61" i="53" s="1"/>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J76" i="52"/>
  <c r="K78" i="53" s="1"/>
  <c r="V76" i="52"/>
  <c r="W78" i="53" s="1"/>
  <c r="K76" i="52"/>
  <c r="L78" i="53" s="1"/>
  <c r="W76" i="52"/>
  <c r="X78" i="53" s="1"/>
  <c r="L76" i="52"/>
  <c r="M78" i="53" s="1"/>
  <c r="X76" i="52"/>
  <c r="Y78" i="53" s="1"/>
  <c r="M76" i="52"/>
  <c r="N78" i="53" s="1"/>
  <c r="Y76" i="52"/>
  <c r="Z78" i="53" s="1"/>
  <c r="AA78" i="53" s="1"/>
  <c r="N76" i="52"/>
  <c r="O78" i="53" s="1"/>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M61" i="52"/>
  <c r="N63" i="53" s="1"/>
  <c r="J43" i="52"/>
  <c r="K45" i="53" s="1"/>
  <c r="N26" i="52"/>
  <c r="O28" i="53" s="1"/>
  <c r="L10" i="52"/>
  <c r="M12" i="53" s="1"/>
  <c r="Y64" i="52"/>
  <c r="Z66" i="53" s="1"/>
  <c r="AI66" i="53" s="1"/>
  <c r="W55" i="52"/>
  <c r="X57" i="53" s="1"/>
  <c r="T41" i="52"/>
  <c r="U43" i="53" s="1"/>
  <c r="S33" i="52"/>
  <c r="T35" i="53" s="1"/>
  <c r="Q25" i="52"/>
  <c r="R27" i="53" s="1"/>
  <c r="X15" i="52"/>
  <c r="Y17" i="53" s="1"/>
  <c r="W6" i="52"/>
  <c r="X8" i="53" s="1"/>
  <c r="Q35" i="52"/>
  <c r="R37" i="53" s="1"/>
  <c r="R35" i="52"/>
  <c r="S37" i="53" s="1"/>
  <c r="S35" i="52"/>
  <c r="T37" i="53" s="1"/>
  <c r="T35" i="52"/>
  <c r="U37" i="53" s="1"/>
  <c r="U35" i="52"/>
  <c r="V37" i="53" s="1"/>
  <c r="V35" i="52"/>
  <c r="W37" i="53" s="1"/>
  <c r="C35" i="52"/>
  <c r="D37" i="53" s="1"/>
  <c r="W35" i="52"/>
  <c r="X37" i="53" s="1"/>
  <c r="D35" i="52"/>
  <c r="E37" i="53" s="1"/>
  <c r="X35" i="52"/>
  <c r="Y37" i="53" s="1"/>
  <c r="J35" i="52"/>
  <c r="K37" i="53" s="1"/>
  <c r="E35" i="52"/>
  <c r="F37" i="53" s="1"/>
  <c r="Y35" i="52"/>
  <c r="Z37" i="53" s="1"/>
  <c r="AA37" i="53" s="1"/>
  <c r="K35" i="52"/>
  <c r="L37" i="53" s="1"/>
  <c r="F35" i="52"/>
  <c r="G37" i="53" s="1"/>
  <c r="L35" i="52"/>
  <c r="M37" i="53" s="1"/>
  <c r="G35" i="52"/>
  <c r="H37" i="53" s="1"/>
  <c r="M35" i="52"/>
  <c r="N37" i="53" s="1"/>
  <c r="H35" i="52"/>
  <c r="I37" i="53" s="1"/>
  <c r="N35" i="52"/>
  <c r="O37" i="53" s="1"/>
  <c r="I35" i="52"/>
  <c r="J37" i="53" s="1"/>
  <c r="E18" i="52"/>
  <c r="F20" i="53" s="1"/>
  <c r="F18" i="52"/>
  <c r="G20" i="53" s="1"/>
  <c r="J18" i="52"/>
  <c r="K20" i="53" s="1"/>
  <c r="G18" i="52"/>
  <c r="H20" i="53" s="1"/>
  <c r="K18" i="52"/>
  <c r="L20" i="53" s="1"/>
  <c r="H18" i="52"/>
  <c r="I20" i="53" s="1"/>
  <c r="L18" i="52"/>
  <c r="M20" i="53" s="1"/>
  <c r="I18" i="52"/>
  <c r="J20" i="53" s="1"/>
  <c r="M18" i="52"/>
  <c r="N20" i="53" s="1"/>
  <c r="Q18" i="52"/>
  <c r="R20" i="53" s="1"/>
  <c r="N18" i="52"/>
  <c r="O20" i="53" s="1"/>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J16" i="52"/>
  <c r="K18" i="53" s="1"/>
  <c r="X16" i="52"/>
  <c r="Y18" i="53" s="1"/>
  <c r="K16" i="52"/>
  <c r="L18" i="53" s="1"/>
  <c r="Y16" i="52"/>
  <c r="Z18" i="53" s="1"/>
  <c r="AD18" i="53" s="1"/>
  <c r="L16" i="52"/>
  <c r="M18" i="53" s="1"/>
  <c r="M16" i="52"/>
  <c r="N18" i="53" s="1"/>
  <c r="W20" i="52"/>
  <c r="X22" i="53" s="1"/>
  <c r="N20" i="52"/>
  <c r="O22" i="53" s="1"/>
  <c r="G20" i="52"/>
  <c r="H22" i="53" s="1"/>
  <c r="X20" i="52"/>
  <c r="Y22" i="53" s="1"/>
  <c r="H20" i="52"/>
  <c r="I22" i="53" s="1"/>
  <c r="Y20" i="52"/>
  <c r="Z22" i="53" s="1"/>
  <c r="AB22" i="53" s="1"/>
  <c r="I20" i="52"/>
  <c r="J22" i="53" s="1"/>
  <c r="Q20" i="52"/>
  <c r="R22" i="53" s="1"/>
  <c r="R20" i="52"/>
  <c r="S22" i="53" s="1"/>
  <c r="T20" i="52"/>
  <c r="U22" i="53" s="1"/>
  <c r="K20" i="52"/>
  <c r="L22" i="53" s="1"/>
  <c r="D20" i="52"/>
  <c r="E22" i="53" s="1"/>
  <c r="J51" i="52"/>
  <c r="K53" i="53" s="1"/>
  <c r="K51" i="52"/>
  <c r="L53" i="53" s="1"/>
  <c r="L51" i="52"/>
  <c r="M53" i="53" s="1"/>
  <c r="M51" i="52"/>
  <c r="N53" i="53" s="1"/>
  <c r="N51" i="52"/>
  <c r="O53" i="53" s="1"/>
  <c r="W58" i="52"/>
  <c r="X60" i="53" s="1"/>
  <c r="X58" i="52"/>
  <c r="Y60" i="53" s="1"/>
  <c r="Y58" i="52"/>
  <c r="Z60" i="53" s="1"/>
  <c r="AI60" i="53" s="1"/>
  <c r="Q58" i="52"/>
  <c r="R60" i="53" s="1"/>
  <c r="J58" i="52"/>
  <c r="K60" i="53" s="1"/>
  <c r="R58" i="52"/>
  <c r="S60" i="53" s="1"/>
  <c r="K58" i="52"/>
  <c r="L60" i="53" s="1"/>
  <c r="T58" i="52"/>
  <c r="U60" i="53" s="1"/>
  <c r="M58" i="52"/>
  <c r="N60" i="53" s="1"/>
  <c r="L78" i="52"/>
  <c r="M80" i="53" s="1"/>
  <c r="M78" i="52"/>
  <c r="N80" i="53" s="1"/>
  <c r="N78" i="52"/>
  <c r="O80" i="53" s="1"/>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M77" i="52"/>
  <c r="N79" i="53" s="1"/>
  <c r="J59" i="52"/>
  <c r="K61" i="53" s="1"/>
  <c r="N42" i="52"/>
  <c r="O44" i="53" s="1"/>
  <c r="L26" i="52"/>
  <c r="M28" i="53" s="1"/>
  <c r="N7" i="52"/>
  <c r="O9" i="53" s="1"/>
  <c r="Y75" i="52"/>
  <c r="Z77" i="53" s="1"/>
  <c r="AM77" i="53" s="1"/>
  <c r="W64" i="52"/>
  <c r="X66" i="53" s="1"/>
  <c r="T54" i="52"/>
  <c r="U56" i="53" s="1"/>
  <c r="S41" i="52"/>
  <c r="T43" i="53" s="1"/>
  <c r="Q33" i="52"/>
  <c r="R35" i="53" s="1"/>
  <c r="X23" i="52"/>
  <c r="Y25" i="53" s="1"/>
  <c r="W15" i="52"/>
  <c r="X17" i="53" s="1"/>
  <c r="U6" i="52"/>
  <c r="V8" i="53" s="1"/>
  <c r="BE24" i="59" l="1"/>
  <c r="AK24" i="59"/>
  <c r="CD24" i="59"/>
  <c r="CC24" i="59"/>
  <c r="AD24" i="59"/>
  <c r="CN24" i="59"/>
  <c r="BX24" i="59"/>
  <c r="BC24" i="59"/>
  <c r="CH24" i="59"/>
  <c r="AX24" i="59"/>
  <c r="BM24" i="59"/>
  <c r="BL24" i="59"/>
  <c r="N24" i="59"/>
  <c r="AQ24" i="59"/>
  <c r="BS24" i="59"/>
  <c r="W24" i="59"/>
  <c r="BR24" i="59"/>
  <c r="U24" i="59"/>
  <c r="CE24" i="59"/>
  <c r="BZ24" i="59"/>
  <c r="BI24" i="59"/>
  <c r="AS24" i="59"/>
  <c r="Z24" i="59"/>
  <c r="BF24" i="59"/>
  <c r="BB24" i="59"/>
  <c r="AW24" i="59"/>
  <c r="BH24" i="59"/>
  <c r="CI24" i="59"/>
  <c r="G24" i="59"/>
  <c r="AL24" i="59"/>
  <c r="BO24" i="59"/>
  <c r="AV24" i="59"/>
  <c r="V24" i="59"/>
  <c r="F24" i="59"/>
  <c r="E24" i="59"/>
  <c r="CG24" i="59"/>
  <c r="AF24" i="59"/>
  <c r="CQ24" i="59"/>
  <c r="AR24" i="59"/>
  <c r="Y24" i="59"/>
  <c r="J24" i="59"/>
  <c r="BU24" i="59"/>
  <c r="AY24" i="59"/>
  <c r="AH24" i="59"/>
  <c r="P24" i="59"/>
  <c r="CA24" i="59"/>
  <c r="BK24" i="59"/>
  <c r="AC24" i="59"/>
  <c r="M24" i="59"/>
  <c r="CM24" i="59"/>
  <c r="BW24" i="59"/>
  <c r="CF24" i="59"/>
  <c r="BP24" i="59"/>
  <c r="AI24" i="59"/>
  <c r="AG24" i="59"/>
  <c r="CO24" i="59"/>
  <c r="CL24" i="59"/>
  <c r="X24" i="59"/>
  <c r="H24" i="59"/>
  <c r="AU24" i="59"/>
  <c r="AE24" i="59"/>
  <c r="BQ24" i="59"/>
  <c r="R24" i="59"/>
  <c r="Q24" i="59"/>
  <c r="BJ24" i="59"/>
  <c r="CK24" i="59"/>
  <c r="AA24" i="59"/>
  <c r="BD24" i="59"/>
  <c r="AZ24" i="59"/>
  <c r="O24" i="59"/>
  <c r="AB24" i="59"/>
  <c r="BV24" i="59"/>
  <c r="AP24" i="59"/>
  <c r="BT24" i="59"/>
  <c r="AN24" i="59"/>
  <c r="AJ24" i="59"/>
  <c r="S24" i="59"/>
  <c r="CS24" i="59"/>
  <c r="AT24" i="59"/>
  <c r="BY24" i="59"/>
  <c r="BA24" i="59"/>
  <c r="T24" i="59"/>
  <c r="CT24" i="59"/>
  <c r="CR24" i="59"/>
  <c r="K24" i="59"/>
  <c r="CJ24" i="59"/>
  <c r="I24" i="59"/>
  <c r="CB24" i="59"/>
  <c r="AM24" i="59"/>
  <c r="D24" i="59"/>
  <c r="C24" i="59"/>
  <c r="BN24" i="59"/>
  <c r="CP24" i="59"/>
  <c r="L24" i="59"/>
  <c r="BG24" i="59"/>
  <c r="BO8" i="59"/>
  <c r="BM8" i="59"/>
  <c r="AV8" i="59"/>
  <c r="AC8" i="59"/>
  <c r="J8" i="59"/>
  <c r="CG8" i="59"/>
  <c r="E8" i="59"/>
  <c r="BN8" i="59"/>
  <c r="AW8" i="59"/>
  <c r="AF8" i="59"/>
  <c r="BJ8" i="59"/>
  <c r="AR8" i="59"/>
  <c r="AA8" i="59"/>
  <c r="CL8" i="59"/>
  <c r="CF8" i="59"/>
  <c r="AY8" i="59"/>
  <c r="P8" i="59"/>
  <c r="CQ8" i="59"/>
  <c r="BK8" i="59"/>
  <c r="CO8" i="59"/>
  <c r="M8" i="59"/>
  <c r="BW8" i="59"/>
  <c r="AI8" i="59"/>
  <c r="AX8" i="59"/>
  <c r="CA8" i="59"/>
  <c r="CK8" i="59"/>
  <c r="BQ8" i="59"/>
  <c r="BP8" i="59"/>
  <c r="AT8" i="59"/>
  <c r="BD8" i="59"/>
  <c r="AG8" i="59"/>
  <c r="AU8" i="59"/>
  <c r="AE8" i="59"/>
  <c r="BV8" i="59"/>
  <c r="AP8" i="59"/>
  <c r="AZ8" i="59"/>
  <c r="AJ8" i="59"/>
  <c r="CS8" i="59"/>
  <c r="CN8" i="59"/>
  <c r="AB8" i="59"/>
  <c r="BT8" i="59"/>
  <c r="AN8" i="59"/>
  <c r="S8" i="59"/>
  <c r="BY8" i="59"/>
  <c r="BG8" i="59"/>
  <c r="K8" i="59"/>
  <c r="BA8" i="59"/>
  <c r="T8" i="59"/>
  <c r="AH8" i="59"/>
  <c r="Q8" i="59"/>
  <c r="CR8" i="59"/>
  <c r="O8" i="59"/>
  <c r="AD8" i="59"/>
  <c r="I8" i="59"/>
  <c r="CB8" i="59"/>
  <c r="L8" i="59"/>
  <c r="D8" i="59"/>
  <c r="C8" i="59"/>
  <c r="CT8" i="59"/>
  <c r="R8" i="59"/>
  <c r="CC8" i="59"/>
  <c r="CP8" i="59"/>
  <c r="BI8" i="59"/>
  <c r="BX8" i="59"/>
  <c r="BC8" i="59"/>
  <c r="AK8" i="59"/>
  <c r="BL8" i="59"/>
  <c r="N8" i="59"/>
  <c r="Z8" i="59"/>
  <c r="W8" i="59"/>
  <c r="CD8" i="59"/>
  <c r="AQ8" i="59"/>
  <c r="U8" i="59"/>
  <c r="CE8" i="59"/>
  <c r="BZ8" i="59"/>
  <c r="AS8" i="59"/>
  <c r="Y8" i="59"/>
  <c r="BF8" i="59"/>
  <c r="CI8" i="59"/>
  <c r="BH8" i="59"/>
  <c r="CM8" i="59"/>
  <c r="V37" i="59"/>
  <c r="BV37" i="59"/>
  <c r="AM37" i="59"/>
  <c r="CP37" i="59"/>
  <c r="CE37" i="59"/>
  <c r="BR37" i="59"/>
  <c r="BB37" i="59"/>
  <c r="BL37" i="59"/>
  <c r="BH37" i="59"/>
  <c r="CM37" i="59"/>
  <c r="AC37" i="59"/>
  <c r="BF37" i="59"/>
  <c r="G37" i="59"/>
  <c r="E37" i="59"/>
  <c r="W37" i="59"/>
  <c r="AI37" i="59"/>
  <c r="AG37" i="59"/>
  <c r="P37" i="59"/>
  <c r="AR37" i="59"/>
  <c r="AW37" i="59"/>
  <c r="J37" i="59"/>
  <c r="AH37" i="59"/>
  <c r="BW37" i="59"/>
  <c r="AU37" i="59"/>
  <c r="BQ37" i="59"/>
  <c r="Q37" i="59"/>
  <c r="AB37" i="59"/>
  <c r="BG37" i="59"/>
  <c r="AN37" i="59"/>
  <c r="O37" i="59"/>
  <c r="H33" i="59"/>
  <c r="C33" i="59"/>
  <c r="CN33" i="59"/>
  <c r="G33" i="59"/>
  <c r="U33" i="59"/>
  <c r="N33" i="59"/>
  <c r="AL33" i="59"/>
  <c r="BM33" i="59"/>
  <c r="AA33" i="59"/>
  <c r="AX33" i="59"/>
  <c r="BF33" i="59"/>
  <c r="BQ33" i="59"/>
  <c r="Q33" i="59"/>
  <c r="AP33" i="59"/>
  <c r="R33" i="59"/>
  <c r="AE33" i="59"/>
  <c r="BI33" i="59"/>
  <c r="AK32" i="59"/>
  <c r="CT32" i="59"/>
  <c r="W32" i="59"/>
  <c r="BX32" i="59"/>
  <c r="BV32" i="59"/>
  <c r="N32" i="59"/>
  <c r="BN32" i="59"/>
  <c r="AW32" i="59"/>
  <c r="BO32" i="59"/>
  <c r="AX32" i="59"/>
  <c r="AF32" i="59"/>
  <c r="BJ32" i="59"/>
  <c r="CQ32" i="59"/>
  <c r="CK32" i="59"/>
  <c r="AJ32" i="59"/>
  <c r="AI32" i="59"/>
  <c r="BK32" i="59"/>
  <c r="AE32" i="59"/>
  <c r="AP32" i="59"/>
  <c r="CS32" i="59"/>
  <c r="AD32" i="59"/>
  <c r="CN32" i="59"/>
  <c r="CB32" i="59"/>
  <c r="BW36" i="59"/>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B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B23" i="59"/>
  <c r="H23" i="59" s="1"/>
  <c r="Z45" i="59"/>
  <c r="K33" i="59"/>
  <c r="AQ27" i="59"/>
  <c r="BW33" i="59"/>
  <c r="AB45" i="59"/>
  <c r="AC33" i="59"/>
  <c r="AU62" i="59"/>
  <c r="BK33" i="59"/>
  <c r="AH62" i="59"/>
  <c r="BN27" i="59"/>
  <c r="CD62" i="59"/>
  <c r="CT33" i="59"/>
  <c r="AY27" i="59"/>
  <c r="CE62" i="59"/>
  <c r="CE45" i="59"/>
  <c r="CH62" i="59"/>
  <c r="AO30" i="59"/>
  <c r="AJ72" i="53"/>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BT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s="1"/>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R21" i="59"/>
  <c r="BB21" i="59"/>
  <c r="CI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O330" i="58" s="1"/>
  <c r="P330" i="58" s="1"/>
  <c r="T242" i="58"/>
  <c r="R31" i="58"/>
  <c r="R177" i="58"/>
  <c r="R323" i="58"/>
  <c r="V323" i="58" s="1"/>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O329" i="58" s="1"/>
  <c r="P329" i="58" s="1"/>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O64" i="58" s="1"/>
  <c r="P64" i="58" s="1"/>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O328" i="58" s="1"/>
  <c r="P328" i="58" s="1"/>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150"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O327" i="58" s="1"/>
  <c r="P327" i="58" s="1"/>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151" i="58"/>
  <c r="M151" i="58" s="1"/>
  <c r="O151" i="58" s="1"/>
  <c r="P151" i="58" s="1"/>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BT12" i="59" s="1"/>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O185" i="58"/>
  <c r="P185" i="58" s="1"/>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AO6" i="59"/>
  <c r="BD40" i="59"/>
  <c r="BE12" i="59"/>
  <c r="CJ40"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H21" i="59" l="1"/>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s="1"/>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s="1"/>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s="1"/>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V15" i="53"/>
  <c r="AV14" i="53"/>
  <c r="AR14" i="53"/>
  <c r="AR15" i="53"/>
  <c r="AR13" i="53"/>
  <c r="AV17" i="53"/>
  <c r="AR17" i="53"/>
  <c r="AV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R6" i="53"/>
  <c r="AV71" i="53"/>
  <c r="BH16" i="46"/>
  <c r="BG16" i="46"/>
  <c r="AX16" i="46"/>
  <c r="AV81" i="53"/>
  <c r="AV20" i="53"/>
  <c r="AR49" i="53"/>
  <c r="AR30" i="53"/>
  <c r="AV37" i="53"/>
  <c r="AR47" i="53"/>
  <c r="AR9" i="53"/>
  <c r="AV77" i="53"/>
  <c r="AR77" i="53"/>
  <c r="AR81" i="53"/>
  <c r="AV46" i="53"/>
  <c r="AR43" i="53"/>
  <c r="AV33" i="53"/>
  <c r="AR42" i="53"/>
  <c r="AV49" i="53"/>
  <c r="AR55" i="53"/>
  <c r="AV75" i="53"/>
  <c r="AV31" i="53"/>
  <c r="AD17" i="46"/>
  <c r="AR24" i="53"/>
  <c r="AV54" i="53"/>
  <c r="AV38" i="53"/>
  <c r="AR36" i="53"/>
  <c r="AV43" i="53"/>
  <c r="AR60" i="53"/>
  <c r="AV36" i="53"/>
  <c r="BH5" i="46"/>
  <c r="CP5" i="46"/>
  <c r="CI5" i="46"/>
  <c r="AS39" i="44"/>
  <c r="B39" i="46"/>
  <c r="AR62" i="53"/>
  <c r="AR66" i="53"/>
  <c r="AR73" i="53"/>
  <c r="AR56" i="53"/>
  <c r="AV24" i="53"/>
  <c r="AR23" i="53"/>
  <c r="AV56" i="53"/>
  <c r="AV61" i="53"/>
  <c r="AR32" i="53"/>
  <c r="CA18" i="46"/>
  <c r="BS18" i="46"/>
  <c r="CE18" i="46"/>
  <c r="BF18" i="46"/>
  <c r="AY18" i="46"/>
  <c r="AS53" i="44"/>
  <c r="B53" i="46"/>
  <c r="AV26" i="53"/>
  <c r="AR40" i="53"/>
  <c r="AV42" i="53"/>
  <c r="AV59" i="53"/>
  <c r="AV39" i="53"/>
  <c r="AR72" i="53"/>
  <c r="AR64" i="53"/>
  <c r="AR34" i="53"/>
  <c r="AV28" i="53"/>
  <c r="AR63" i="53"/>
  <c r="AR39" i="53"/>
  <c r="AR25" i="53"/>
  <c r="AR61" i="53"/>
  <c r="AR65" i="53"/>
  <c r="AV57" i="53"/>
  <c r="AR11" i="53"/>
  <c r="AU19" i="46"/>
  <c r="AR19" i="46"/>
  <c r="AS54" i="44"/>
  <c r="B54" i="46"/>
  <c r="AR12" i="53"/>
  <c r="AR59" i="53"/>
  <c r="AR28" i="53"/>
  <c r="AV40" i="53"/>
  <c r="AV63" i="53"/>
  <c r="AV45" i="53"/>
  <c r="AV50" i="53"/>
  <c r="AR8" i="53"/>
  <c r="AR21" i="53"/>
  <c r="AV65" i="53"/>
  <c r="AS14" i="44"/>
  <c r="B14" i="46"/>
  <c r="AR46" i="53"/>
  <c r="AR54" i="53"/>
  <c r="AV30" i="53"/>
  <c r="AR70" i="53"/>
  <c r="AR27" i="53"/>
  <c r="AV35" i="53"/>
  <c r="AR19" i="53"/>
  <c r="AR26" i="53"/>
  <c r="AR76" i="53"/>
  <c r="AR80" i="53"/>
  <c r="AS55" i="44"/>
  <c r="B55" i="46"/>
  <c r="AV79" i="53"/>
  <c r="AR22" i="53"/>
  <c r="AR78" i="53"/>
  <c r="AV70" i="53"/>
  <c r="AV25" i="53"/>
  <c r="AV62" i="53"/>
  <c r="AV66" i="53"/>
  <c r="BA84" i="46"/>
  <c r="CL84" i="46"/>
  <c r="BH84" i="46"/>
  <c r="AC84" i="46"/>
  <c r="AR5" i="53"/>
  <c r="AR74" i="53"/>
  <c r="AR35" i="53"/>
  <c r="AV41" i="53"/>
  <c r="AV74" i="53"/>
  <c r="AV82" i="53"/>
  <c r="AV21" i="53"/>
  <c r="BH13" i="46"/>
  <c r="BT13" i="46"/>
  <c r="BW13" i="46"/>
  <c r="AZ13" i="46"/>
  <c r="AN13" i="46"/>
  <c r="AS37" i="44"/>
  <c r="B37" i="46"/>
  <c r="AR79" i="53"/>
  <c r="AV5" i="53"/>
  <c r="AR82" i="53"/>
  <c r="AV78" i="53"/>
  <c r="AR45" i="53"/>
  <c r="AR37" i="53"/>
  <c r="AS25" i="44"/>
  <c r="B25" i="46"/>
  <c r="AR71" i="53"/>
  <c r="AR75" i="53"/>
  <c r="AV80" i="53"/>
  <c r="AV34" i="53"/>
  <c r="AR41" i="53"/>
  <c r="AV27" i="53"/>
  <c r="AV32" i="53"/>
  <c r="AR50" i="53"/>
  <c r="AV73" i="53"/>
  <c r="AS38" i="44"/>
  <c r="B38" i="46"/>
  <c r="AR20" i="53"/>
  <c r="AV72" i="53"/>
  <c r="AV76" i="53"/>
  <c r="AR31" i="53"/>
  <c r="AR38" i="53"/>
  <c r="AV23" i="53"/>
  <c r="AV47" i="53"/>
  <c r="AR29" i="53"/>
  <c r="AR10" i="53"/>
  <c r="AV19" i="53"/>
  <c r="AS26" i="44"/>
  <c r="B26" i="46"/>
  <c r="BH15" i="46"/>
  <c r="CE15" i="46"/>
  <c r="BS15" i="46"/>
  <c r="BF15" i="46"/>
  <c r="AY15" i="46"/>
  <c r="BV15" i="46"/>
  <c r="AV22" i="53"/>
  <c r="AR33" i="53"/>
  <c r="AV55" i="53"/>
  <c r="AV60" i="53"/>
  <c r="AV64" i="53"/>
  <c r="AV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<sst xmlns="http://schemas.openxmlformats.org/spreadsheetml/2006/main" count="5903" uniqueCount="1193">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</sst>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8" applyNumberFormat="0" applyFill="0" applyAlignment="0" applyProtection="0"/>
    <xf numFmtId="0" fontId="36"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36" fillId="31" borderId="0" applyNumberFormat="0" applyBorder="0" applyAlignment="0" applyProtection="0"/>
    <xf numFmtId="43" fontId="54" fillId="0" borderId="0" applyFont="0" applyFill="0" applyBorder="0" applyAlignment="0" applyProtection="0"/>
    <xf numFmtId="0" fontId="11" fillId="0" borderId="0"/>
    <xf numFmtId="0" fontId="15" fillId="0" borderId="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43" fontId="15" fillId="0" borderId="0" applyFont="0" applyFill="0" applyBorder="0" applyAlignment="0" applyProtection="0"/>
    <xf numFmtId="0" fontId="10" fillId="0" borderId="0"/>
    <xf numFmtId="0" fontId="38" fillId="0" borderId="0"/>
    <xf numFmtId="0" fontId="9" fillId="0" borderId="0"/>
    <xf numFmtId="0" fontId="74" fillId="0" borderId="0"/>
  </cellStyleXfs>
  <cellXfs count="257">
    <xf numFmtId="0" fontId="0" fillId="0" borderId="0" xfId="0"/>
    <xf numFmtId="0" fontId="16" fillId="0" borderId="0" xfId="0" applyFont="1"/>
    <xf numFmtId="0" fontId="17" fillId="0" borderId="0" xfId="0" applyFont="1"/>
    <xf numFmtId="0" fontId="0" fillId="0" borderId="0" xfId="0" applyAlignment="1">
      <alignment horizontal="right"/>
    </xf>
    <xf numFmtId="2" fontId="0" fillId="0" borderId="0" xfId="0" applyNumberFormat="1" applyAlignment="1">
      <alignment horizontal="right"/>
    </xf>
    <xf numFmtId="0" fontId="15" fillId="0" borderId="0" xfId="0" applyFont="1" applyAlignment="1">
      <alignment horizontal="right" wrapText="1"/>
    </xf>
    <xf numFmtId="164" fontId="0" fillId="0" borderId="0" xfId="0" applyNumberFormat="1"/>
    <xf numFmtId="2" fontId="0" fillId="0" borderId="0" xfId="0" applyNumberFormat="1"/>
    <xf numFmtId="0" fontId="15" fillId="0" borderId="0" xfId="0" applyFont="1"/>
    <xf numFmtId="0" fontId="15" fillId="0" borderId="0" xfId="0" applyFont="1" applyAlignment="1">
      <alignment horizontal="right"/>
    </xf>
    <xf numFmtId="0" fontId="19" fillId="0" borderId="0" xfId="0" applyFont="1"/>
    <xf numFmtId="167" fontId="0" fillId="0" borderId="0" xfId="0" applyNumberFormat="1"/>
    <xf numFmtId="167" fontId="15" fillId="0" borderId="0" xfId="0" applyNumberFormat="1" applyFont="1" applyAlignment="1">
      <alignment horizontal="right" wrapText="1"/>
    </xf>
    <xf numFmtId="0" fontId="39" fillId="0" borderId="0" xfId="0" applyFont="1" applyAlignment="1">
      <alignment horizontal="left"/>
    </xf>
    <xf numFmtId="0" fontId="13"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35" fillId="0" borderId="0" xfId="0" applyFont="1" applyAlignment="1">
      <alignment horizontal="left"/>
    </xf>
    <xf numFmtId="0" fontId="42" fillId="0" borderId="0" xfId="0" applyFont="1" applyAlignment="1">
      <alignment horizontal="left"/>
    </xf>
    <xf numFmtId="0" fontId="35" fillId="0" borderId="9" xfId="0" applyFont="1" applyBorder="1" applyAlignment="1">
      <alignment horizontal="left" vertical="top"/>
    </xf>
    <xf numFmtId="0" fontId="35" fillId="0" borderId="0" xfId="0" applyFont="1" applyAlignment="1">
      <alignment horizontal="left" vertical="top"/>
    </xf>
    <xf numFmtId="0" fontId="37" fillId="0" borderId="0" xfId="0" applyFont="1" applyAlignment="1">
      <alignment horizontal="left" vertical="top"/>
    </xf>
    <xf numFmtId="0" fontId="43" fillId="0" borderId="0" xfId="0" applyFont="1" applyAlignment="1">
      <alignment horizontal="left" vertical="top"/>
    </xf>
    <xf numFmtId="0" fontId="44" fillId="0" borderId="0" xfId="0" applyFont="1" applyAlignment="1">
      <alignment horizontal="left" vertical="top"/>
    </xf>
    <xf numFmtId="0" fontId="46" fillId="0" borderId="0" xfId="0" applyFont="1" applyAlignment="1">
      <alignment horizontal="left" vertical="top"/>
    </xf>
    <xf numFmtId="0" fontId="48" fillId="0" borderId="12" xfId="0" applyFont="1" applyBorder="1" applyAlignment="1">
      <alignment horizontal="center" wrapText="1"/>
    </xf>
    <xf numFmtId="0" fontId="48" fillId="0" borderId="14" xfId="0" applyFont="1" applyBorder="1" applyAlignment="1">
      <alignment horizontal="center" wrapText="1"/>
    </xf>
    <xf numFmtId="0" fontId="47" fillId="0" borderId="13" xfId="0" applyFont="1" applyBorder="1" applyAlignment="1">
      <alignment vertical="top"/>
    </xf>
    <xf numFmtId="1" fontId="47" fillId="0" borderId="14" xfId="0" applyNumberFormat="1" applyFont="1" applyBorder="1" applyAlignment="1">
      <alignment horizontal="center"/>
    </xf>
    <xf numFmtId="2" fontId="47" fillId="0" borderId="14" xfId="0" applyNumberFormat="1" applyFont="1" applyBorder="1" applyAlignment="1">
      <alignment horizontal="center"/>
    </xf>
    <xf numFmtId="0" fontId="47" fillId="0" borderId="14" xfId="0" applyFont="1" applyBorder="1" applyAlignment="1">
      <alignment vertical="top"/>
    </xf>
    <xf numFmtId="0" fontId="47" fillId="0" borderId="14" xfId="0" applyFont="1" applyBorder="1"/>
    <xf numFmtId="1" fontId="48" fillId="0" borderId="0" xfId="0" applyNumberFormat="1" applyFont="1" applyAlignment="1">
      <alignment horizontal="center" wrapText="1"/>
    </xf>
    <xf numFmtId="1" fontId="48" fillId="0" borderId="14" xfId="0" applyNumberFormat="1" applyFont="1" applyBorder="1" applyAlignment="1">
      <alignment horizontal="center" wrapText="1"/>
    </xf>
    <xf numFmtId="0" fontId="52" fillId="0" borderId="0" xfId="0" applyFont="1"/>
    <xf numFmtId="0" fontId="15" fillId="0" borderId="0" xfId="0" applyFont="1" applyAlignment="1">
      <alignment horizontal="left" wrapText="1"/>
    </xf>
    <xf numFmtId="0" fontId="39" fillId="0" borderId="0" xfId="6" applyFont="1" applyFill="1" applyAlignment="1">
      <alignment horizontal="right" wrapText="1"/>
    </xf>
    <xf numFmtId="0" fontId="39" fillId="0" borderId="0" xfId="6" applyFont="1" applyFill="1"/>
    <xf numFmtId="0" fontId="15" fillId="0" borderId="17" xfId="0" applyFont="1" applyBorder="1" applyAlignment="1">
      <alignment horizontal="right" wrapText="1"/>
    </xf>
    <xf numFmtId="0" fontId="0" fillId="0" borderId="17" xfId="0" applyBorder="1" applyAlignment="1">
      <alignment horizontal="right"/>
    </xf>
    <xf numFmtId="0" fontId="15"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6"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5" fillId="0" borderId="0" xfId="0" applyFont="1" applyAlignment="1">
      <alignment horizontal="right" vertical="top"/>
    </xf>
    <xf numFmtId="0" fontId="17" fillId="0" borderId="0" xfId="0" applyFont="1" applyAlignment="1">
      <alignment vertical="top"/>
    </xf>
    <xf numFmtId="165" fontId="15" fillId="0" borderId="0" xfId="0" applyNumberFormat="1" applyFont="1" applyAlignment="1">
      <alignment horizontal="right" vertical="top"/>
    </xf>
    <xf numFmtId="164" fontId="15" fillId="0" borderId="0" xfId="0" applyNumberFormat="1" applyFont="1" applyAlignment="1">
      <alignment vertical="top"/>
    </xf>
    <xf numFmtId="2" fontId="15" fillId="0" borderId="0" xfId="0" applyNumberFormat="1" applyFont="1" applyAlignment="1">
      <alignment horizontal="right" vertical="top"/>
    </xf>
    <xf numFmtId="167" fontId="15" fillId="0" borderId="0" xfId="0" applyNumberFormat="1" applyFont="1" applyAlignment="1">
      <alignment vertical="top"/>
    </xf>
    <xf numFmtId="0" fontId="17" fillId="0" borderId="0" xfId="0" applyFont="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horizontal="left"/>
    </xf>
    <xf numFmtId="0" fontId="15" fillId="0" borderId="0" xfId="0" applyFont="1" applyAlignment="1">
      <alignment vertical="center" wrapText="1"/>
    </xf>
    <xf numFmtId="0" fontId="15"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5" fillId="0" borderId="0" xfId="0" applyNumberFormat="1" applyFont="1" applyAlignment="1">
      <alignment vertical="top"/>
    </xf>
    <xf numFmtId="0" fontId="15" fillId="0" borderId="0" xfId="0" applyFont="1" applyAlignment="1">
      <alignment vertical="top"/>
    </xf>
    <xf numFmtId="1" fontId="15" fillId="0" borderId="0" xfId="0" applyNumberFormat="1" applyFont="1" applyAlignment="1">
      <alignment horizontal="right" vertical="top"/>
    </xf>
    <xf numFmtId="164" fontId="15" fillId="0" borderId="0" xfId="0" applyNumberFormat="1" applyFont="1" applyAlignment="1">
      <alignment horizontal="right" vertical="top"/>
    </xf>
    <xf numFmtId="167" fontId="15" fillId="0" borderId="0" xfId="0" applyNumberFormat="1" applyFont="1" applyAlignment="1">
      <alignment horizontal="right" vertical="top"/>
    </xf>
    <xf numFmtId="1" fontId="15" fillId="0" borderId="0" xfId="0" applyNumberFormat="1" applyFont="1" applyAlignment="1">
      <alignment vertical="top"/>
    </xf>
    <xf numFmtId="0" fontId="45" fillId="0" borderId="9" xfId="0" applyFont="1" applyBorder="1" applyAlignment="1">
      <alignment horizontal="left" vertical="top"/>
    </xf>
    <xf numFmtId="0" fontId="45"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7" fillId="0" borderId="0" xfId="0" applyFont="1" applyAlignment="1">
      <alignment horizontal="right" wrapText="1"/>
    </xf>
    <xf numFmtId="167" fontId="17" fillId="0" borderId="0" xfId="0" applyNumberFormat="1" applyFont="1" applyAlignment="1">
      <alignment horizontal="right" wrapText="1"/>
    </xf>
    <xf numFmtId="0" fontId="15" fillId="0" borderId="0" xfId="0" applyFont="1" applyAlignment="1">
      <alignment horizontal="right" vertical="center" wrapText="1"/>
    </xf>
    <xf numFmtId="0" fontId="35" fillId="0" borderId="19" xfId="58" applyFont="1" applyBorder="1" applyAlignment="1">
      <alignment horizontal="center" vertical="top"/>
    </xf>
    <xf numFmtId="0" fontId="35" fillId="0" borderId="20" xfId="58" applyFont="1" applyBorder="1" applyAlignment="1">
      <alignment horizontal="center" vertical="top" wrapText="1"/>
    </xf>
    <xf numFmtId="0" fontId="10" fillId="0" borderId="0" xfId="58" applyFont="1"/>
    <xf numFmtId="0" fontId="35" fillId="0" borderId="20" xfId="58" applyFont="1" applyBorder="1" applyAlignment="1">
      <alignment horizontal="center" vertical="top"/>
    </xf>
    <xf numFmtId="0" fontId="35" fillId="0" borderId="22" xfId="58" applyFont="1" applyBorder="1" applyAlignment="1">
      <alignment horizontal="center" vertical="top" wrapText="1"/>
    </xf>
    <xf numFmtId="0" fontId="35" fillId="0" borderId="23" xfId="58" applyFont="1" applyBorder="1" applyAlignment="1">
      <alignment horizontal="center" vertical="top" wrapText="1"/>
    </xf>
    <xf numFmtId="0" fontId="35" fillId="0" borderId="0" xfId="58" applyFont="1" applyAlignment="1">
      <alignment horizontal="center" vertical="top" wrapText="1"/>
    </xf>
    <xf numFmtId="0" fontId="10" fillId="0" borderId="19" xfId="58" applyFont="1" applyBorder="1"/>
    <xf numFmtId="2" fontId="10" fillId="0" borderId="20" xfId="58" applyNumberFormat="1" applyFont="1" applyBorder="1" applyAlignment="1">
      <alignment horizontal="center"/>
    </xf>
    <xf numFmtId="0" fontId="10" fillId="0" borderId="0" xfId="58" applyFont="1" applyAlignment="1">
      <alignment horizontal="center"/>
    </xf>
    <xf numFmtId="2" fontId="10" fillId="0" borderId="19" xfId="58" applyNumberFormat="1" applyFont="1" applyBorder="1" applyAlignment="1">
      <alignment horizontal="center"/>
    </xf>
    <xf numFmtId="2" fontId="10" fillId="0" borderId="0" xfId="58" applyNumberFormat="1" applyFont="1" applyAlignment="1">
      <alignment horizontal="center"/>
    </xf>
    <xf numFmtId="0" fontId="56" fillId="0" borderId="0" xfId="58" applyFont="1" applyAlignment="1">
      <alignment horizontal="center" vertical="center" wrapText="1"/>
    </xf>
    <xf numFmtId="0" fontId="15" fillId="0" borderId="0" xfId="0" applyFont="1" applyAlignment="1">
      <alignment horizontal="left" vertical="top"/>
    </xf>
    <xf numFmtId="165" fontId="20" fillId="0" borderId="0" xfId="0" applyNumberFormat="1" applyFont="1" applyAlignment="1">
      <alignment vertical="top"/>
    </xf>
    <xf numFmtId="0" fontId="15" fillId="0" borderId="0" xfId="0" applyFont="1" applyAlignment="1">
      <alignment horizontal="center" vertical="center"/>
    </xf>
    <xf numFmtId="0" fontId="0" fillId="0" borderId="0" xfId="0" applyAlignment="1">
      <alignment vertical="center"/>
    </xf>
    <xf numFmtId="0" fontId="60"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58" fillId="0" borderId="0" xfId="0" applyFont="1" applyAlignment="1">
      <alignment horizontal="center" vertical="center"/>
    </xf>
    <xf numFmtId="0" fontId="65" fillId="0" borderId="0" xfId="0" applyFont="1" applyAlignment="1">
      <alignment horizontal="left" vertical="center"/>
    </xf>
    <xf numFmtId="0" fontId="59" fillId="0" borderId="0" xfId="0" applyFont="1" applyAlignment="1">
      <alignment horizontal="center" vertical="center"/>
    </xf>
    <xf numFmtId="0" fontId="63" fillId="0" borderId="0" xfId="0" applyFont="1" applyAlignment="1">
      <alignment vertical="center"/>
    </xf>
    <xf numFmtId="0" fontId="65" fillId="0" borderId="0" xfId="0" applyFont="1"/>
    <xf numFmtId="0" fontId="64" fillId="0" borderId="0" xfId="0" applyFont="1"/>
    <xf numFmtId="0" fontId="60" fillId="0" borderId="0" xfId="0" applyFont="1"/>
    <xf numFmtId="0" fontId="55" fillId="0" borderId="0" xfId="0" applyFont="1" applyAlignment="1">
      <alignment vertical="top"/>
    </xf>
    <xf numFmtId="2" fontId="15" fillId="0" borderId="0" xfId="0" applyNumberFormat="1" applyFont="1" applyAlignment="1">
      <alignment horizontal="center" vertical="center"/>
    </xf>
    <xf numFmtId="0" fontId="69" fillId="0" borderId="0" xfId="0" applyFont="1" applyAlignment="1">
      <alignment vertical="center"/>
    </xf>
    <xf numFmtId="0" fontId="69" fillId="0" borderId="0" xfId="0" applyFont="1" applyAlignment="1">
      <alignment horizontal="center" vertical="center" wrapText="1"/>
    </xf>
    <xf numFmtId="0" fontId="69" fillId="0" borderId="0" xfId="0" applyFont="1"/>
    <xf numFmtId="0" fontId="72" fillId="0" borderId="0" xfId="0" applyFont="1" applyAlignment="1">
      <alignment vertical="center"/>
    </xf>
    <xf numFmtId="0" fontId="69" fillId="0" borderId="0" xfId="0" applyFont="1" applyAlignment="1">
      <alignment horizontal="center" vertical="center"/>
    </xf>
    <xf numFmtId="0" fontId="16" fillId="0" borderId="0" xfId="0" applyFont="1" applyAlignment="1">
      <alignment vertical="center"/>
    </xf>
    <xf numFmtId="0" fontId="51" fillId="0" borderId="0" xfId="0" applyFont="1" applyAlignment="1">
      <alignment vertical="center"/>
    </xf>
    <xf numFmtId="165" fontId="15" fillId="0" borderId="0" xfId="0" applyNumberFormat="1" applyFont="1" applyAlignment="1">
      <alignment horizontal="right" vertical="center"/>
    </xf>
    <xf numFmtId="165" fontId="15" fillId="0" borderId="0" xfId="0" applyNumberFormat="1" applyFont="1" applyAlignment="1">
      <alignment vertical="top"/>
    </xf>
    <xf numFmtId="1" fontId="0" fillId="0" borderId="0" xfId="0" applyNumberFormat="1" applyAlignment="1">
      <alignment vertical="top"/>
    </xf>
    <xf numFmtId="0" fontId="15"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5" fillId="34" borderId="0" xfId="0" applyFont="1" applyFill="1" applyAlignment="1">
      <alignment horizontal="left" vertical="top" indent="1"/>
    </xf>
    <xf numFmtId="0" fontId="16" fillId="34" borderId="0" xfId="0" applyFont="1" applyFill="1" applyAlignment="1">
      <alignment vertical="top"/>
    </xf>
    <xf numFmtId="0" fontId="55" fillId="0" borderId="0" xfId="0" applyFont="1" applyAlignment="1">
      <alignment horizontal="left" vertical="top"/>
    </xf>
    <xf numFmtId="0" fontId="16" fillId="0" borderId="0" xfId="0" applyFont="1" applyAlignment="1">
      <alignment horizontal="left" vertical="top"/>
    </xf>
    <xf numFmtId="0" fontId="73" fillId="0" borderId="0" xfId="0" applyFont="1" applyAlignment="1">
      <alignment horizontal="left" vertical="top"/>
    </xf>
    <xf numFmtId="0" fontId="72" fillId="0" borderId="0" xfId="0" applyFont="1" applyAlignment="1">
      <alignment horizontal="left" vertical="top"/>
    </xf>
    <xf numFmtId="0" fontId="72" fillId="0" borderId="0" xfId="0" applyFont="1"/>
    <xf numFmtId="0" fontId="69" fillId="0" borderId="0" xfId="0" applyFont="1" applyAlignment="1">
      <alignment vertical="center" wrapText="1"/>
    </xf>
    <xf numFmtId="0" fontId="69" fillId="0" borderId="0" xfId="0" applyFont="1" applyAlignment="1">
      <alignment horizontal="left" vertical="top"/>
    </xf>
    <xf numFmtId="0" fontId="55" fillId="0" borderId="0" xfId="0" applyFont="1" applyAlignment="1">
      <alignment vertical="center"/>
    </xf>
    <xf numFmtId="0" fontId="0" fillId="0" borderId="0" xfId="0" applyAlignment="1">
      <alignment horizontal="center"/>
    </xf>
    <xf numFmtId="164" fontId="69" fillId="0" borderId="0" xfId="0" applyNumberFormat="1" applyFont="1" applyAlignment="1">
      <alignment horizontal="center" vertical="center"/>
    </xf>
    <xf numFmtId="0" fontId="69" fillId="34" borderId="0" xfId="0" applyFont="1" applyFill="1" applyAlignment="1">
      <alignment horizontal="center" vertical="center"/>
    </xf>
    <xf numFmtId="0" fontId="69" fillId="0" borderId="0" xfId="0" applyFont="1" applyAlignment="1">
      <alignment horizontal="center"/>
    </xf>
    <xf numFmtId="0" fontId="0" fillId="0" borderId="0" xfId="0" applyAlignment="1">
      <alignment wrapText="1"/>
    </xf>
    <xf numFmtId="0" fontId="8" fillId="0" borderId="0" xfId="60" applyFont="1"/>
    <xf numFmtId="0" fontId="74" fillId="0" borderId="0" xfId="60"/>
    <xf numFmtId="0" fontId="28" fillId="5" borderId="4" xfId="9"/>
    <xf numFmtId="0" fontId="75" fillId="0" borderId="0" xfId="60" applyFont="1"/>
    <xf numFmtId="0" fontId="28" fillId="5" borderId="4" xfId="9" applyAlignment="1">
      <alignment vertical="top"/>
    </xf>
    <xf numFmtId="0" fontId="30" fillId="6" borderId="4" xfId="11"/>
    <xf numFmtId="0" fontId="30" fillId="6" borderId="4" xfId="11" applyAlignment="1">
      <alignment vertical="top"/>
    </xf>
    <xf numFmtId="1" fontId="69" fillId="0" borderId="0" xfId="0" applyNumberFormat="1" applyFont="1" applyAlignment="1">
      <alignment horizontal="center" vertical="center"/>
    </xf>
    <xf numFmtId="0" fontId="0" fillId="0" borderId="0" xfId="0" applyAlignment="1">
      <alignment horizontal="center" vertical="top"/>
    </xf>
    <xf numFmtId="0" fontId="17" fillId="35" borderId="0" xfId="0" applyFont="1" applyFill="1" applyAlignment="1">
      <alignment vertical="top"/>
    </xf>
    <xf numFmtId="0" fontId="0" fillId="35" borderId="0" xfId="0" applyFill="1" applyAlignment="1">
      <alignment vertical="top"/>
    </xf>
    <xf numFmtId="0" fontId="15" fillId="35" borderId="0" xfId="0" applyFont="1" applyFill="1" applyAlignment="1">
      <alignment vertical="top"/>
    </xf>
    <xf numFmtId="164" fontId="15" fillId="35" borderId="0" xfId="0" applyNumberFormat="1" applyFont="1" applyFill="1" applyAlignment="1">
      <alignment vertical="top"/>
    </xf>
    <xf numFmtId="167" fontId="15" fillId="35" borderId="0" xfId="0" applyNumberFormat="1" applyFont="1" applyFill="1" applyAlignment="1">
      <alignment vertical="top"/>
    </xf>
    <xf numFmtId="1" fontId="15" fillId="35" borderId="0" xfId="0" applyNumberFormat="1" applyFont="1" applyFill="1" applyAlignment="1">
      <alignment vertical="top"/>
    </xf>
    <xf numFmtId="165" fontId="15" fillId="35" borderId="0" xfId="0" applyNumberFormat="1" applyFont="1" applyFill="1" applyAlignment="1">
      <alignment horizontal="right" vertical="top"/>
    </xf>
    <xf numFmtId="165" fontId="20" fillId="35" borderId="0" xfId="0" applyNumberFormat="1" applyFont="1" applyFill="1" applyAlignment="1">
      <alignment vertical="top"/>
    </xf>
    <xf numFmtId="1" fontId="15"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5"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5" fillId="0" borderId="0" xfId="0" applyNumberFormat="1" applyFont="1" applyAlignment="1">
      <alignment horizontal="left" vertical="top"/>
    </xf>
    <xf numFmtId="0" fontId="57" fillId="0" borderId="0" xfId="6" applyFont="1" applyFill="1" applyAlignment="1">
      <alignment vertical="top"/>
    </xf>
    <xf numFmtId="167" fontId="0" fillId="0" borderId="0" xfId="0" applyNumberFormat="1" applyAlignment="1">
      <alignment vertical="top"/>
    </xf>
    <xf numFmtId="1" fontId="37" fillId="0" borderId="0" xfId="0" applyNumberFormat="1" applyFont="1" applyAlignment="1">
      <alignment horizontal="left" vertical="top"/>
    </xf>
    <xf numFmtId="0" fontId="7" fillId="0" borderId="19" xfId="58" applyFont="1" applyBorder="1"/>
    <xf numFmtId="0" fontId="6" fillId="0" borderId="19" xfId="58" applyFont="1" applyBorder="1"/>
    <xf numFmtId="0" fontId="30" fillId="6" borderId="4" xfId="11" applyAlignment="1">
      <alignment horizontal="left" vertical="top"/>
    </xf>
    <xf numFmtId="0" fontId="78" fillId="0" borderId="0" xfId="58" applyFont="1"/>
    <xf numFmtId="0" fontId="78" fillId="0" borderId="19" xfId="58" applyFont="1" applyBorder="1"/>
    <xf numFmtId="0" fontId="55" fillId="0" borderId="0" xfId="0" applyFont="1"/>
    <xf numFmtId="0" fontId="78" fillId="0" borderId="0" xfId="58" applyFont="1" applyAlignment="1">
      <alignment horizontal="center"/>
    </xf>
    <xf numFmtId="2" fontId="78" fillId="0" borderId="0" xfId="58" applyNumberFormat="1" applyFont="1" applyAlignment="1">
      <alignment horizontal="center"/>
    </xf>
    <xf numFmtId="164" fontId="30" fillId="6" borderId="4" xfId="11" applyNumberFormat="1" applyAlignment="1">
      <alignment vertical="top"/>
    </xf>
    <xf numFmtId="0" fontId="33" fillId="0" borderId="0" xfId="58" applyFont="1"/>
    <xf numFmtId="2" fontId="10" fillId="34" borderId="20" xfId="58" applyNumberFormat="1" applyFont="1" applyFill="1" applyBorder="1" applyAlignment="1">
      <alignment horizontal="center"/>
    </xf>
    <xf numFmtId="0" fontId="6" fillId="34" borderId="0" xfId="58" applyFont="1" applyFill="1" applyAlignment="1">
      <alignment horizontal="center"/>
    </xf>
    <xf numFmtId="2" fontId="10" fillId="34" borderId="19" xfId="58" applyNumberFormat="1" applyFont="1" applyFill="1" applyBorder="1" applyAlignment="1">
      <alignment horizontal="center"/>
    </xf>
    <xf numFmtId="0" fontId="10" fillId="34" borderId="0" xfId="58" applyFont="1" applyFill="1" applyAlignment="1">
      <alignment horizontal="center"/>
    </xf>
    <xf numFmtId="2" fontId="10" fillId="34" borderId="0" xfId="58" applyNumberFormat="1" applyFont="1" applyFill="1" applyAlignment="1">
      <alignment horizontal="center"/>
    </xf>
    <xf numFmtId="0" fontId="15" fillId="36" borderId="0" xfId="0" applyFont="1" applyFill="1"/>
    <xf numFmtId="0" fontId="0" fillId="36" borderId="0" xfId="0" applyFill="1"/>
    <xf numFmtId="0" fontId="15" fillId="36" borderId="0" xfId="0" applyFont="1" applyFill="1" applyAlignment="1">
      <alignment wrapText="1"/>
    </xf>
    <xf numFmtId="0" fontId="0" fillId="36" borderId="0" xfId="0" applyFill="1" applyAlignment="1">
      <alignment wrapText="1"/>
    </xf>
    <xf numFmtId="0" fontId="26" fillId="3" borderId="0" xfId="7" applyAlignment="1">
      <alignment horizontal="center" vertical="center"/>
    </xf>
    <xf numFmtId="0" fontId="0" fillId="0" borderId="0" xfId="0" applyAlignment="1">
      <alignment horizontal="left" textRotation="90"/>
    </xf>
    <xf numFmtId="0" fontId="15" fillId="0" borderId="0" xfId="0" applyFont="1" applyAlignment="1">
      <alignment textRotation="90"/>
    </xf>
    <xf numFmtId="164" fontId="16" fillId="0" borderId="0" xfId="0" applyNumberFormat="1" applyFont="1" applyAlignment="1">
      <alignment horizontal="center" vertical="center"/>
    </xf>
    <xf numFmtId="0" fontId="15" fillId="0" borderId="0" xfId="0" applyFont="1" applyAlignment="1">
      <alignment horizontal="center" vertical="top"/>
    </xf>
    <xf numFmtId="167" fontId="16" fillId="0" borderId="0" xfId="0" applyNumberFormat="1" applyFont="1" applyAlignment="1">
      <alignment horizontal="center" vertical="center"/>
    </xf>
    <xf numFmtId="0" fontId="15"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5" fillId="0" borderId="0" xfId="0" applyFont="1" applyAlignment="1">
      <alignment horizontal="center" vertical="center" wrapText="1"/>
    </xf>
    <xf numFmtId="0" fontId="59" fillId="0" borderId="0" xfId="0" applyFont="1" applyAlignment="1">
      <alignment vertical="center"/>
    </xf>
    <xf numFmtId="0" fontId="59" fillId="0" borderId="0" xfId="0" applyFont="1" applyAlignment="1">
      <alignment horizontal="center" vertical="center"/>
    </xf>
    <xf numFmtId="0" fontId="58" fillId="0" borderId="0" xfId="0" applyFont="1" applyAlignment="1">
      <alignment horizontal="center" vertical="center"/>
    </xf>
    <xf numFmtId="0" fontId="69" fillId="0" borderId="0" xfId="0" applyFont="1" applyAlignment="1">
      <alignment horizontal="center" vertical="center" wrapText="1"/>
    </xf>
    <xf numFmtId="0" fontId="38" fillId="0" borderId="0" xfId="0" applyFont="1"/>
    <xf numFmtId="0" fontId="37" fillId="0" borderId="0" xfId="0" applyFont="1" applyFill="1" applyAlignment="1">
      <alignment horizontal="left" vertical="top"/>
    </xf>
    <xf numFmtId="0" fontId="10" fillId="34" borderId="19" xfId="58" applyFont="1" applyFill="1" applyBorder="1"/>
    <xf numFmtId="2" fontId="10" fillId="0" borderId="20" xfId="58" applyNumberFormat="1" applyFont="1" applyFill="1" applyBorder="1" applyAlignment="1">
      <alignment horizontal="center"/>
    </xf>
    <xf numFmtId="2" fontId="10" fillId="0" borderId="19" xfId="58" applyNumberFormat="1" applyFont="1" applyFill="1" applyBorder="1" applyAlignment="1">
      <alignment horizontal="center"/>
    </xf>
    <xf numFmtId="0" fontId="5" fillId="0" borderId="0" xfId="58" applyFont="1"/>
    <xf numFmtId="0" fontId="5" fillId="0" borderId="19" xfId="58" applyFont="1" applyBorder="1"/>
    <xf numFmtId="0" fontId="5" fillId="38" borderId="19" xfId="58" applyFont="1" applyFill="1" applyBorder="1"/>
    <xf numFmtId="0" fontId="78" fillId="38" borderId="0" xfId="58" applyFont="1" applyFill="1"/>
    <xf numFmtId="0" fontId="35" fillId="0" borderId="0" xfId="58" applyFont="1"/>
    <xf numFmtId="0" fontId="5" fillId="0" borderId="0" xfId="58" applyFont="1" applyAlignment="1">
      <alignment horizontal="center"/>
    </xf>
    <xf numFmtId="0" fontId="35" fillId="0" borderId="25" xfId="58" applyFont="1" applyBorder="1" applyAlignment="1">
      <alignment horizontal="center" vertical="top" wrapText="1"/>
    </xf>
    <xf numFmtId="0" fontId="5" fillId="0" borderId="0" xfId="58" applyFont="1" applyFill="1" applyAlignment="1">
      <alignment horizontal="center"/>
    </xf>
    <xf numFmtId="2" fontId="39" fillId="0" borderId="0" xfId="58" applyNumberFormat="1" applyFont="1"/>
    <xf numFmtId="0" fontId="5" fillId="34" borderId="19" xfId="58" applyFont="1" applyFill="1" applyBorder="1"/>
    <xf numFmtId="0" fontId="79" fillId="0" borderId="0" xfId="0" applyFont="1" applyAlignment="1">
      <alignment vertical="top"/>
    </xf>
    <xf numFmtId="1" fontId="79" fillId="0" borderId="0" xfId="0" applyNumberFormat="1" applyFont="1" applyAlignment="1">
      <alignment vertical="top"/>
    </xf>
    <xf numFmtId="0" fontId="80" fillId="0" borderId="0" xfId="0" applyFont="1" applyAlignment="1">
      <alignment horizontal="left" vertical="top"/>
    </xf>
    <xf numFmtId="0" fontId="81" fillId="0" borderId="0" xfId="0" applyFont="1" applyAlignment="1">
      <alignment horizontal="left" vertical="top"/>
    </xf>
    <xf numFmtId="0" fontId="82" fillId="0" borderId="0" xfId="58" applyFont="1"/>
    <xf numFmtId="0" fontId="69" fillId="32" borderId="0" xfId="0" applyFont="1" applyFill="1" applyAlignment="1">
      <alignment horizontal="center" vertical="center"/>
    </xf>
    <xf numFmtId="0" fontId="69" fillId="32" borderId="0" xfId="0" applyFont="1" applyFill="1"/>
    <xf numFmtId="0" fontId="69" fillId="32" borderId="0" xfId="0" applyFont="1" applyFill="1" applyAlignment="1">
      <alignment vertical="center"/>
    </xf>
    <xf numFmtId="0" fontId="83" fillId="34" borderId="0" xfId="0" applyFont="1" applyFill="1"/>
    <xf numFmtId="0" fontId="69" fillId="0" borderId="0" xfId="0" applyFont="1" applyFill="1" applyAlignment="1">
      <alignment horizontal="center" vertical="center"/>
    </xf>
    <xf numFmtId="0" fontId="75" fillId="32" borderId="0" xfId="60" applyFont="1" applyFill="1"/>
    <xf numFmtId="0" fontId="69" fillId="0" borderId="0" xfId="0" applyFont="1" applyFill="1"/>
    <xf numFmtId="0" fontId="84" fillId="0" borderId="0" xfId="0" applyFont="1"/>
    <xf numFmtId="0" fontId="4" fillId="0" borderId="0" xfId="58" applyFont="1" applyFill="1" applyAlignment="1">
      <alignment horizontal="center"/>
    </xf>
    <xf numFmtId="0" fontId="4" fillId="0" borderId="19" xfId="58" applyFont="1" applyBorder="1"/>
    <xf numFmtId="0" fontId="3" fillId="0" borderId="0" xfId="58" applyFont="1" applyFill="1" applyAlignment="1">
      <alignment horizontal="center"/>
    </xf>
    <xf numFmtId="0" fontId="15" fillId="0" borderId="0" xfId="0" applyFont="1" applyAlignment="1">
      <alignment horizontal="center" vertical="center" wrapText="1"/>
    </xf>
    <xf numFmtId="0" fontId="2" fillId="0" borderId="19" xfId="58" applyFont="1" applyBorder="1"/>
    <xf numFmtId="0" fontId="37" fillId="39" borderId="0" xfId="0" applyFont="1" applyFill="1" applyAlignment="1">
      <alignment horizontal="left" vertical="top"/>
    </xf>
    <xf numFmtId="0" fontId="35" fillId="0" borderId="21" xfId="58" applyFont="1" applyBorder="1" applyAlignment="1">
      <alignment horizontal="center" vertical="top" wrapText="1"/>
    </xf>
    <xf numFmtId="0" fontId="35" fillId="0" borderId="24" xfId="58" applyFont="1" applyBorder="1" applyAlignment="1">
      <alignment horizontal="center" vertical="top" wrapText="1"/>
    </xf>
    <xf numFmtId="0" fontId="35" fillId="0" borderId="0" xfId="58" applyFont="1" applyBorder="1" applyAlignment="1">
      <alignment horizontal="center" vertical="top" wrapText="1"/>
    </xf>
    <xf numFmtId="0" fontId="15" fillId="0" borderId="0" xfId="0" applyFont="1" applyAlignment="1">
      <alignment horizontal="center" vertical="center" wrapText="1"/>
    </xf>
    <xf numFmtId="0" fontId="47" fillId="0" borderId="16" xfId="0" applyFont="1" applyBorder="1" applyAlignment="1">
      <alignment vertical="top"/>
    </xf>
    <xf numFmtId="0" fontId="47" fillId="0" borderId="15" xfId="0" applyFont="1" applyBorder="1" applyAlignment="1">
      <alignment vertical="top"/>
    </xf>
    <xf numFmtId="0" fontId="47" fillId="0" borderId="15" xfId="0" applyFont="1" applyBorder="1" applyAlignment="1">
      <alignment vertical="top" wrapText="1"/>
    </xf>
    <xf numFmtId="0" fontId="47" fillId="0" borderId="11" xfId="0" applyFont="1" applyBorder="1" applyAlignment="1">
      <alignment vertical="top"/>
    </xf>
    <xf numFmtId="0" fontId="47" fillId="0" borderId="12" xfId="0" applyFont="1" applyBorder="1" applyAlignment="1">
      <alignment vertical="top"/>
    </xf>
    <xf numFmtId="0" fontId="47" fillId="0" borderId="12" xfId="0" applyFont="1" applyBorder="1" applyAlignment="1">
      <alignment wrapText="1"/>
    </xf>
    <xf numFmtId="0" fontId="47" fillId="0" borderId="14" xfId="0" applyFont="1" applyBorder="1" applyAlignment="1">
      <alignment wrapText="1"/>
    </xf>
    <xf numFmtId="0" fontId="47" fillId="0" borderId="13" xfId="0" applyFont="1" applyBorder="1" applyAlignment="1">
      <alignment vertical="top"/>
    </xf>
    <xf numFmtId="0" fontId="47" fillId="0" borderId="14" xfId="0" applyFont="1" applyBorder="1" applyAlignment="1">
      <alignment vertical="top"/>
    </xf>
    <xf numFmtId="0" fontId="47" fillId="0" borderId="0" xfId="0" applyFont="1" applyAlignment="1">
      <alignment wrapText="1"/>
    </xf>
    <xf numFmtId="0" fontId="47" fillId="0" borderId="10" xfId="0" applyFont="1" applyBorder="1" applyAlignment="1">
      <alignment vertical="top"/>
    </xf>
    <xf numFmtId="0" fontId="47" fillId="0" borderId="0" xfId="0" applyFont="1" applyAlignment="1">
      <alignment vertical="top"/>
    </xf>
    <xf numFmtId="0" fontId="47" fillId="0" borderId="15" xfId="0" applyFont="1" applyBorder="1"/>
    <xf numFmtId="0" fontId="47" fillId="0" borderId="15" xfId="0" applyFont="1" applyBorder="1" applyAlignment="1">
      <alignment horizontal="center"/>
    </xf>
    <xf numFmtId="2" fontId="48" fillId="0" borderId="12" xfId="0" applyNumberFormat="1" applyFont="1" applyBorder="1" applyAlignment="1">
      <alignment horizontal="center" wrapText="1"/>
    </xf>
    <xf numFmtId="2" fontId="48" fillId="0" borderId="14" xfId="0" applyNumberFormat="1" applyFont="1" applyBorder="1" applyAlignment="1">
      <alignment horizontal="center" wrapText="1"/>
    </xf>
    <xf numFmtId="0" fontId="47" fillId="0" borderId="11" xfId="0" applyFont="1" applyBorder="1" applyAlignment="1">
      <alignment horizontal="center"/>
    </xf>
    <xf numFmtId="0" fontId="47" fillId="0" borderId="13" xfId="0" applyFont="1" applyBorder="1" applyAlignment="1">
      <alignment horizontal="center"/>
    </xf>
    <xf numFmtId="0" fontId="48" fillId="0" borderId="12" xfId="0" applyFont="1" applyBorder="1" applyAlignment="1">
      <alignment horizontal="center"/>
    </xf>
    <xf numFmtId="0" fontId="48" fillId="0" borderId="14" xfId="0" applyFont="1" applyBorder="1" applyAlignment="1">
      <alignment horizontal="center"/>
    </xf>
    <xf numFmtId="0" fontId="48" fillId="0" borderId="12" xfId="0" applyFont="1" applyBorder="1" applyAlignment="1">
      <alignment horizontal="center" wrapText="1"/>
    </xf>
    <xf numFmtId="0" fontId="48" fillId="0" borderId="14" xfId="0" applyFont="1" applyBorder="1" applyAlignment="1">
      <alignment horizontal="center" wrapText="1"/>
    </xf>
    <xf numFmtId="0" fontId="59" fillId="0" borderId="0" xfId="0" applyFont="1" applyAlignment="1">
      <alignment vertical="center"/>
    </xf>
    <xf numFmtId="0" fontId="59" fillId="0" borderId="0" xfId="0" applyFont="1" applyAlignment="1">
      <alignment horizontal="center" vertical="center"/>
    </xf>
    <xf numFmtId="0" fontId="58" fillId="0" borderId="0" xfId="0" applyFont="1" applyAlignment="1">
      <alignment horizontal="center" vertical="center"/>
    </xf>
    <xf numFmtId="0" fontId="69"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93">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8" type="noConversion"/>
  <conditionalFormatting sqref="M16:N16">
    <cfRule type="cellIs" dxfId="19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30" t="s">
        <v>731</v>
      </c>
      <c r="I6" s="230" t="s">
        <v>342</v>
      </c>
      <c r="J6" s="230"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30"/>
      <c r="I7" s="230"/>
      <c r="J7" s="230"/>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1187</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1187</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6" priority="18">
      <formula>$A8&lt;&gt;$A7</formula>
    </cfRule>
    <cfRule type="expression" dxfId="115" priority="20">
      <formula>$A7=$A8</formula>
    </cfRule>
  </conditionalFormatting>
  <conditionalFormatting sqref="P8:P263 P265:P331">
    <cfRule type="cellIs" dxfId="114" priority="19" operator="greaterThan">
      <formula>$C8*(1+$P$3)</formula>
    </cfRule>
  </conditionalFormatting>
  <conditionalFormatting sqref="B253">
    <cfRule type="expression" dxfId="113" priority="14">
      <formula>$A253&lt;&gt;$A252</formula>
    </cfRule>
    <cfRule type="expression" dxfId="112" priority="15">
      <formula>$A252=$A253</formula>
    </cfRule>
  </conditionalFormatting>
  <conditionalFormatting sqref="B3">
    <cfRule type="expression" dxfId="111" priority="12">
      <formula>$A3&lt;&gt;$A2</formula>
    </cfRule>
    <cfRule type="expression" dxfId="110" priority="13">
      <formula>$A2=$A3</formula>
    </cfRule>
  </conditionalFormatting>
  <conditionalFormatting sqref="B258">
    <cfRule type="expression" dxfId="109" priority="10">
      <formula>$A258&lt;&gt;$A257</formula>
    </cfRule>
    <cfRule type="expression" dxfId="108" priority="11">
      <formula>$A257=$A258</formula>
    </cfRule>
  </conditionalFormatting>
  <conditionalFormatting sqref="H349:H353">
    <cfRule type="expression" dxfId="107" priority="8">
      <formula>$A349&lt;&gt;$A348</formula>
    </cfRule>
    <cfRule type="expression" dxfId="106" priority="9">
      <formula>$A348=$A349</formula>
    </cfRule>
  </conditionalFormatting>
  <conditionalFormatting sqref="B304:B308">
    <cfRule type="expression" dxfId="105" priority="6">
      <formula>$A304&lt;&gt;$A303</formula>
    </cfRule>
    <cfRule type="expression" dxfId="104" priority="7">
      <formula>$A303=$A304</formula>
    </cfRule>
  </conditionalFormatting>
  <conditionalFormatting sqref="A265:T265">
    <cfRule type="expression" dxfId="103" priority="192">
      <formula>$A265&lt;&gt;$A263</formula>
    </cfRule>
    <cfRule type="expression" dxfId="102" priority="193">
      <formula>$A263=$A265</formula>
    </cfRule>
  </conditionalFormatting>
  <conditionalFormatting sqref="A264 C264:T264">
    <cfRule type="expression" dxfId="101" priority="3">
      <formula>$A264&lt;&gt;$A263</formula>
    </cfRule>
    <cfRule type="expression" dxfId="100" priority="5">
      <formula>$A263=$A264</formula>
    </cfRule>
  </conditionalFormatting>
  <conditionalFormatting sqref="P264">
    <cfRule type="cellIs" dxfId="99" priority="4" operator="greaterThan">
      <formula>$C264*(1+$P$3)</formula>
    </cfRule>
  </conditionalFormatting>
  <conditionalFormatting sqref="B264">
    <cfRule type="expression" dxfId="98" priority="1">
      <formula>$A264&lt;&gt;$A263</formula>
    </cfRule>
    <cfRule type="expression" dxfId="97"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R92" activePane="bottomRight" state="frozen"/>
      <selection pane="topRight" activeCell="B1" sqref="B1"/>
      <selection pane="bottomLeft" activeCell="A3" sqref="A3"/>
      <selection pane="bottomRight" activeCell="A112" sqref="A112"/>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188" t="s">
        <v>829</v>
      </c>
      <c r="D6" s="188" t="s">
        <v>830</v>
      </c>
      <c r="E6" s="188" t="s">
        <v>863</v>
      </c>
      <c r="F6" s="188" t="s">
        <v>864</v>
      </c>
      <c r="G6" s="188" t="s">
        <v>740</v>
      </c>
      <c r="H6" s="230" t="s">
        <v>731</v>
      </c>
      <c r="I6" s="230" t="s">
        <v>342</v>
      </c>
      <c r="J6" s="230" t="s">
        <v>827</v>
      </c>
      <c r="K6" s="188" t="s">
        <v>1039</v>
      </c>
      <c r="L6" s="188" t="s">
        <v>903</v>
      </c>
      <c r="M6" s="188" t="s">
        <v>1040</v>
      </c>
      <c r="N6" s="188" t="s">
        <v>1035</v>
      </c>
      <c r="O6" s="185" t="s">
        <v>1036</v>
      </c>
      <c r="P6" s="188" t="s">
        <v>1037</v>
      </c>
      <c r="Q6" s="63" t="s">
        <v>962</v>
      </c>
      <c r="R6" s="63" t="s">
        <v>978</v>
      </c>
      <c r="S6" s="63" t="s">
        <v>986</v>
      </c>
      <c r="T6" s="63" t="s">
        <v>984</v>
      </c>
      <c r="U6" s="63"/>
      <c r="V6" s="131"/>
      <c r="W6" s="131"/>
      <c r="X6" s="131"/>
      <c r="Y6" s="131"/>
    </row>
    <row r="7" spans="1:25" x14ac:dyDescent="0.2">
      <c r="A7" s="63" t="s">
        <v>881</v>
      </c>
      <c r="B7" s="63" t="s">
        <v>882</v>
      </c>
      <c r="C7" s="188" t="s">
        <v>766</v>
      </c>
      <c r="D7" s="188" t="s">
        <v>766</v>
      </c>
      <c r="E7" s="188" t="s">
        <v>739</v>
      </c>
      <c r="F7" s="188" t="s">
        <v>739</v>
      </c>
      <c r="G7" s="188" t="s">
        <v>766</v>
      </c>
      <c r="H7" s="230"/>
      <c r="I7" s="230"/>
      <c r="J7" s="230"/>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SpcFuncData'!$B$5:$B$86,0))*0.5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SpcFuncData'!$B$5:$B$87,0))</f>
        <v>301</v>
      </c>
      <c r="S8" s="46">
        <f>INDEX('For CSV - 2022 VentSpcFuncData'!$L$6:$L$101,MATCH($B8,'For CSV - 2022 VentSpcFuncData'!$B$6:$B$101,0))</f>
        <v>58</v>
      </c>
      <c r="T8" s="46">
        <f>MATCH($A8,'For CSV - 2022 SpcFuncData'!$B$5:$B$86,0)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SpcFuncData'!$B$5:$B$86,0))*0.5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SpcFuncData'!$B$5:$B$87,0))</f>
        <v>301</v>
      </c>
      <c r="S9" s="46">
        <f>INDEX('For CSV - 2022 VentSpcFuncData'!$L$6:$L$101,MATCH($B9,'For CSV - 2022 VentSpcFuncData'!$B$6:$B$101,0))</f>
        <v>51</v>
      </c>
      <c r="T9" s="46">
        <f>MATCH($A9,'For CSV - 2022 SpcFuncData'!$B$5:$B$86,0)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SpcFuncData'!$B$5:$B$86,0))*0.5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SpcFuncData'!$B$5:$B$87,0))</f>
        <v>301</v>
      </c>
      <c r="S10" s="46">
        <f>INDEX('For CSV - 2022 VentSpcFuncData'!$L$6:$L$101,MATCH($B10,'For CSV - 2022 VentSpcFuncData'!$B$6:$B$101,0))</f>
        <v>58</v>
      </c>
      <c r="T10" s="46">
        <f>MATCH($A10,'For CSV - 2022 SpcFuncData'!$B$5:$B$86,0)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SpcFuncData'!$B$5:$B$86,0))*0.5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SpcFuncData'!$B$5:$B$87,0))</f>
        <v>301</v>
      </c>
      <c r="S11" s="46">
        <f>INDEX('For CSV - 2022 VentSpcFuncData'!$L$6:$L$101,MATCH($B11,'For CSV - 2022 VentSpcFuncData'!$B$6:$B$101,0))</f>
        <v>27</v>
      </c>
      <c r="T11" s="46">
        <f>MATCH($A11,'For CSV - 2022 SpcFuncData'!$B$5:$B$86,0)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SpcFuncData'!$B$5:$B$86,0))*0.5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SpcFuncData'!$B$5:$B$87,0))</f>
        <v>301</v>
      </c>
      <c r="S12" s="46">
        <f>INDEX('For CSV - 2022 VentSpcFuncData'!$L$6:$L$101,MATCH($B12,'For CSV - 2022 VentSpcFuncData'!$B$6:$B$101,0))</f>
        <v>88</v>
      </c>
      <c r="T12" s="46">
        <f>MATCH($A12,'For CSV - 2022 SpcFuncData'!$B$5:$B$86,0)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SpcFuncData'!$B$5:$B$86,0))*0.5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SpcFuncData'!$B$5:$B$87,0))</f>
        <v>302</v>
      </c>
      <c r="S13" s="46">
        <f>INDEX('For CSV - 2022 VentSpcFuncData'!$L$6:$L$101,MATCH($B13,'For CSV - 2022 VentSpcFuncData'!$B$6:$B$101,0))</f>
        <v>49</v>
      </c>
      <c r="T13" s="46">
        <f>MATCH($A13,'For CSV - 2022 SpcFuncData'!$B$5:$B$86,0)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SpcFuncData'!$B$5:$B$86,0))*0.5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SpcFuncData'!$B$5:$B$87,0))</f>
        <v>302</v>
      </c>
      <c r="S14" s="46">
        <f>INDEX('For CSV - 2022 VentSpcFuncData'!$L$6:$L$101,MATCH($B14,'For CSV - 2022 VentSpcFuncData'!$B$6:$B$101,0))</f>
        <v>49</v>
      </c>
      <c r="T14" s="46">
        <f>MATCH($A14,'For CSV - 2022 SpcFuncData'!$B$5:$B$86,0)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SpcFuncData'!$B$5:$B$86,0))*0.5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SpcFuncData'!$B$5:$B$87,0))</f>
        <v>303</v>
      </c>
      <c r="S15" s="46">
        <f>INDEX('For CSV - 2022 VentSpcFuncData'!$L$6:$L$101,MATCH($B15,'For CSV - 2022 VentSpcFuncData'!$B$6:$B$101,0))</f>
        <v>43</v>
      </c>
      <c r="T15" s="46">
        <f>MATCH($A15,'For CSV - 2022 SpcFuncData'!$B$5:$B$86,0)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SpcFuncData'!$B$5:$B$86,0))*0.5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SpcFuncData'!$B$5:$B$87,0))</f>
        <v>303</v>
      </c>
      <c r="S16" s="46">
        <f>INDEX('For CSV - 2022 VentSpcFuncData'!$L$6:$L$101,MATCH($B16,'For CSV - 2022 VentSpcFuncData'!$B$6:$B$101,0))</f>
        <v>43</v>
      </c>
      <c r="T16" s="46">
        <f>MATCH($A16,'For CSV - 2022 SpcFuncData'!$B$5:$B$86,0)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SpcFuncData'!$B$5:$B$86,0))*0.5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SpcFuncData'!$B$5:$B$87,0))</f>
        <v>304</v>
      </c>
      <c r="S17" s="46">
        <f>INDEX('For CSV - 2022 VentSpcFuncData'!$L$6:$L$101,MATCH($B17,'For CSV - 2022 VentSpcFuncData'!$B$6:$B$101,0))</f>
        <v>72</v>
      </c>
      <c r="T17" s="46">
        <f>MATCH($A17,'For CSV - 2022 SpcFuncData'!$B$5:$B$86,0)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SpcFuncData'!$B$5:$B$86,0))*0.5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SpcFuncData'!$B$5:$B$87,0))</f>
        <v>304</v>
      </c>
      <c r="S18" s="46">
        <f>INDEX('For CSV - 2022 VentSpcFuncData'!$L$6:$L$101,MATCH($B18,'For CSV - 2022 VentSpcFuncData'!$B$6:$B$101,0))</f>
        <v>72</v>
      </c>
      <c r="T18" s="46">
        <f>MATCH($A18,'For CSV - 2022 SpcFuncData'!$B$5:$B$86,0)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SpcFuncData'!$B$5:$B$86,0))*0.5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SpcFuncData'!$B$5:$B$87,0))</f>
        <v>305</v>
      </c>
      <c r="S19" s="46">
        <f>INDEX('For CSV - 2022 VentSpcFuncData'!$L$6:$L$101,MATCH($B19,'For CSV - 2022 VentSpcFuncData'!$B$6:$B$101,0))</f>
        <v>46</v>
      </c>
      <c r="T19" s="46">
        <f>MATCH($A19,'For CSV - 2022 SpcFuncData'!$B$5:$B$86,0)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SpcFuncData'!$B$5:$B$86,0))*0.5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SpcFuncData'!$B$5:$B$87,0))</f>
        <v>305</v>
      </c>
      <c r="S20" s="46">
        <f>INDEX('For CSV - 2022 VentSpcFuncData'!$L$6:$L$101,MATCH($B20,'For CSV - 2022 VentSpcFuncData'!$B$6:$B$101,0))</f>
        <v>46</v>
      </c>
      <c r="T20" s="46">
        <f>MATCH($A20,'For CSV - 2022 SpcFuncData'!$B$5:$B$86,0)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SpcFuncData'!$B$5:$B$86,0))*0.5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SpcFuncData'!$B$5:$B$87,0))</f>
        <v>306</v>
      </c>
      <c r="S21" s="46">
        <f>INDEX('For CSV - 2022 VentSpcFuncData'!$L$6:$L$101,MATCH($B21,'For CSV - 2022 VentSpcFuncData'!$B$6:$B$101,0))</f>
        <v>48</v>
      </c>
      <c r="T21" s="46">
        <f>MATCH($A21,'For CSV - 2022 SpcFuncData'!$B$5:$B$86,0)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SpcFuncData'!$B$5:$B$86,0))*0.5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SpcFuncData'!$B$5:$B$87,0))</f>
        <v>306</v>
      </c>
      <c r="S22" s="46">
        <f>INDEX('For CSV - 2022 VentSpcFuncData'!$L$6:$L$101,MATCH($B22,'For CSV - 2022 VentSpcFuncData'!$B$6:$B$101,0))</f>
        <v>48</v>
      </c>
      <c r="T22" s="46">
        <f>MATCH($A22,'For CSV - 2022 SpcFuncData'!$B$5:$B$86,0)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SpcFuncData'!$B$5:$B$86,0))*0.5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SpcFuncData'!$B$5:$B$87,0))</f>
        <v>307</v>
      </c>
      <c r="S23" s="46">
        <f>INDEX('For CSV - 2022 VentSpcFuncData'!$L$6:$L$101,MATCH($B23,'For CSV - 2022 VentSpcFuncData'!$B$6:$B$101,0))</f>
        <v>8</v>
      </c>
      <c r="T23" s="46">
        <f>MATCH($A23,'For CSV - 2022 SpcFuncData'!$B$5:$B$86,0)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SpcFuncData'!$B$5:$B$86,0))*0.5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SpcFuncData'!$B$5:$B$87,0))</f>
        <v>307</v>
      </c>
      <c r="S24" s="46">
        <f>INDEX('For CSV - 2022 VentSpcFuncData'!$L$6:$L$101,MATCH($B24,'For CSV - 2022 VentSpcFuncData'!$B$6:$B$101,0))</f>
        <v>8</v>
      </c>
      <c r="T24" s="46">
        <f>MATCH($A24,'For CSV - 2022 SpcFuncData'!$B$5:$B$86,0)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SpcFuncData'!$B$5:$B$86,0))*0.5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SpcFuncData'!$B$5:$B$87,0))</f>
        <v>308</v>
      </c>
      <c r="S25" s="46">
        <f>INDEX('For CSV - 2022 VentSpcFuncData'!$L$6:$L$101,MATCH($B25,'For CSV - 2022 VentSpcFuncData'!$B$6:$B$101,0))</f>
        <v>40</v>
      </c>
      <c r="T25" s="46">
        <f>MATCH($A25,'For CSV - 2022 SpcFuncData'!$B$5:$B$86,0)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SpcFuncData'!$B$5:$B$86,0))*0.5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SpcFuncData'!$B$5:$B$87,0))</f>
        <v>308</v>
      </c>
      <c r="S26" s="46">
        <f>INDEX('For CSV - 2022 VentSpcFuncData'!$L$6:$L$101,MATCH($B26,'For CSV - 2022 VentSpcFuncData'!$B$6:$B$101,0))</f>
        <v>40</v>
      </c>
      <c r="T26" s="46">
        <f>MATCH($A26,'For CSV - 2022 SpcFuncData'!$B$5:$B$86,0)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SpcFuncData'!$B$5:$B$86,0))*0.5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SpcFuncData'!$B$5:$B$87,0))</f>
        <v>309</v>
      </c>
      <c r="S27" s="46">
        <f>INDEX('For CSV - 2022 VentSpcFuncData'!$L$6:$L$101,MATCH($B27,'For CSV - 2022 VentSpcFuncData'!$B$6:$B$101,0))</f>
        <v>49</v>
      </c>
      <c r="T27" s="46">
        <f>MATCH($A27,'For CSV - 2022 SpcFuncData'!$B$5:$B$86,0)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SpcFuncData'!$B$5:$B$86,0))*0.5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SpcFuncData'!$B$5:$B$87,0))</f>
        <v>309</v>
      </c>
      <c r="S28" s="46">
        <f>INDEX('For CSV - 2022 VentSpcFuncData'!$L$6:$L$101,MATCH($B28,'For CSV - 2022 VentSpcFuncData'!$B$6:$B$101,0))</f>
        <v>49</v>
      </c>
      <c r="T28" s="46">
        <f>MATCH($A28,'For CSV - 2022 SpcFuncData'!$B$5:$B$86,0)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SpcFuncData'!$B$5:$B$86,0))*0.5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SpcFuncData'!$B$5:$B$87,0))</f>
        <v>310</v>
      </c>
      <c r="S29" s="46">
        <f>INDEX('For CSV - 2022 VentSpcFuncData'!$L$6:$L$101,MATCH($B29,'For CSV - 2022 VentSpcFuncData'!$B$6:$B$101,0))</f>
        <v>1</v>
      </c>
      <c r="T29" s="46">
        <f>MATCH($A29,'For CSV - 2022 SpcFuncData'!$B$5:$B$86,0)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SpcFuncData'!$B$5:$B$86,0))*0.5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SpcFuncData'!$B$5:$B$87,0))</f>
        <v>310</v>
      </c>
      <c r="S30" s="46">
        <f>INDEX('For CSV - 2022 VentSpcFuncData'!$L$6:$L$101,MATCH($B30,'For CSV - 2022 VentSpcFuncData'!$B$6:$B$101,0))</f>
        <v>1</v>
      </c>
      <c r="T30" s="46">
        <f>MATCH($A30,'For CSV - 2022 SpcFuncData'!$B$5:$B$86,0)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SpcFuncData'!$B$5:$B$86,0))*0.5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SpcFuncData'!$B$5:$B$87,0))</f>
        <v>310</v>
      </c>
      <c r="S31" s="46">
        <f>INDEX('For CSV - 2022 VentSpcFuncData'!$L$6:$L$101,MATCH($B31,'For CSV - 2022 VentSpcFuncData'!$B$6:$B$101,0))</f>
        <v>2</v>
      </c>
      <c r="T31" s="46">
        <f>MATCH($A31,'For CSV - 2022 SpcFuncData'!$B$5:$B$86,0)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SpcFuncData'!$B$5:$B$86,0))*0.5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SpcFuncData'!$B$5:$B$87,0))</f>
        <v>310</v>
      </c>
      <c r="S32" s="46">
        <f>INDEX('For CSV - 2022 VentSpcFuncData'!$L$6:$L$101,MATCH($B32,'For CSV - 2022 VentSpcFuncData'!$B$6:$B$101,0))</f>
        <v>3</v>
      </c>
      <c r="T32" s="46">
        <f>MATCH($A32,'For CSV - 2022 SpcFuncData'!$B$5:$B$86,0)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SpcFuncData'!$B$5:$B$86,0))*0.5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SpcFuncData'!$B$5:$B$87,0))</f>
        <v>310</v>
      </c>
      <c r="S33" s="46">
        <f>INDEX('For CSV - 2022 VentSpcFuncData'!$L$6:$L$101,MATCH($B33,'For CSV - 2022 VentSpcFuncData'!$B$6:$B$101,0))</f>
        <v>25</v>
      </c>
      <c r="T33" s="46">
        <f>MATCH($A33,'For CSV - 2022 SpcFuncData'!$B$5:$B$86,0)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SpcFuncData'!$B$5:$B$86,0))*0.5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SpcFuncData'!$B$5:$B$87,0))</f>
        <v>310</v>
      </c>
      <c r="S34" s="46">
        <f>INDEX('For CSV - 2022 VentSpcFuncData'!$L$6:$L$101,MATCH($B34,'For CSV - 2022 VentSpcFuncData'!$B$6:$B$101,0))</f>
        <v>58</v>
      </c>
      <c r="T34" s="46">
        <f>MATCH($A34,'For CSV - 2022 SpcFuncData'!$B$5:$B$86,0)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SpcFuncData'!$B$5:$B$86,0))*0.5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SpcFuncData'!$B$5:$B$87,0))</f>
        <v>310</v>
      </c>
      <c r="S35" s="46">
        <f>INDEX('For CSV - 2022 VentSpcFuncData'!$L$6:$L$101,MATCH($B35,'For CSV - 2022 VentSpcFuncData'!$B$6:$B$101,0))</f>
        <v>85</v>
      </c>
      <c r="T35" s="46">
        <f>MATCH($A35,'For CSV - 2022 SpcFuncData'!$B$5:$B$86,0)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SpcFuncData'!$B$5:$B$86,0))*0.5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SpcFuncData'!$B$5:$B$87,0))</f>
        <v>310</v>
      </c>
      <c r="S36" s="46">
        <f>INDEX('For CSV - 2022 VentSpcFuncData'!$L$6:$L$101,MATCH($B36,'For CSV - 2022 VentSpcFuncData'!$B$6:$B$101,0))</f>
        <v>92</v>
      </c>
      <c r="T36" s="46">
        <f>MATCH($A36,'For CSV - 2022 SpcFuncData'!$B$5:$B$86,0)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SpcFuncData'!$B$5:$B$86,0))*0.5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SpcFuncData'!$B$5:$B$87,0))</f>
        <v>311</v>
      </c>
      <c r="S37" s="46">
        <f>INDEX('For CSV - 2022 VentSpcFuncData'!$L$6:$L$101,MATCH($B37,'For CSV - 2022 VentSpcFuncData'!$B$6:$B$101,0))</f>
        <v>1</v>
      </c>
      <c r="T37" s="46">
        <f>MATCH($A37,'For CSV - 2022 SpcFuncData'!$B$5:$B$86,0)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SpcFuncData'!$B$5:$B$86,0))*0.5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SpcFuncData'!$B$5:$B$87,0))</f>
        <v>311</v>
      </c>
      <c r="S38" s="46">
        <f>INDEX('For CSV - 2022 VentSpcFuncData'!$L$6:$L$101,MATCH($B38,'For CSV - 2022 VentSpcFuncData'!$B$6:$B$101,0))</f>
        <v>1</v>
      </c>
      <c r="T38" s="46">
        <f>MATCH($A38,'For CSV - 2022 SpcFuncData'!$B$5:$B$86,0)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SpcFuncData'!$B$5:$B$86,0))*0.5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SpcFuncData'!$B$5:$B$87,0))</f>
        <v>311</v>
      </c>
      <c r="S39" s="46">
        <f>INDEX('For CSV - 2022 VentSpcFuncData'!$L$6:$L$101,MATCH($B39,'For CSV - 2022 VentSpcFuncData'!$B$6:$B$101,0))</f>
        <v>2</v>
      </c>
      <c r="T39" s="46">
        <f>MATCH($A39,'For CSV - 2022 SpcFuncData'!$B$5:$B$86,0)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SpcFuncData'!$B$5:$B$86,0))*0.5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SpcFuncData'!$B$5:$B$87,0))</f>
        <v>311</v>
      </c>
      <c r="S40" s="46">
        <f>INDEX('For CSV - 2022 VentSpcFuncData'!$L$6:$L$101,MATCH($B40,'For CSV - 2022 VentSpcFuncData'!$B$6:$B$101,0))</f>
        <v>3</v>
      </c>
      <c r="T40" s="46">
        <f>MATCH($A40,'For CSV - 2022 SpcFuncData'!$B$5:$B$86,0)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SpcFuncData'!$B$5:$B$86,0))*0.5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SpcFuncData'!$B$5:$B$87,0))</f>
        <v>311</v>
      </c>
      <c r="S41" s="46">
        <f>INDEX('For CSV - 2022 VentSpcFuncData'!$L$6:$L$101,MATCH($B41,'For CSV - 2022 VentSpcFuncData'!$B$6:$B$101,0))</f>
        <v>25</v>
      </c>
      <c r="T41" s="46">
        <f>MATCH($A41,'For CSV - 2022 SpcFuncData'!$B$5:$B$86,0)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SpcFuncData'!$B$5:$B$86,0))*0.5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SpcFuncData'!$B$5:$B$87,0))</f>
        <v>311</v>
      </c>
      <c r="S42" s="46">
        <f>INDEX('For CSV - 2022 VentSpcFuncData'!$L$6:$L$101,MATCH($B42,'For CSV - 2022 VentSpcFuncData'!$B$6:$B$101,0))</f>
        <v>58</v>
      </c>
      <c r="T42" s="46">
        <f>MATCH($A42,'For CSV - 2022 SpcFuncData'!$B$5:$B$86,0)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SpcFuncData'!$B$5:$B$86,0))*0.5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SpcFuncData'!$B$5:$B$87,0))</f>
        <v>312</v>
      </c>
      <c r="S43" s="46">
        <f>INDEX('For CSV - 2022 VentSpcFuncData'!$L$6:$L$101,MATCH($B43,'For CSV - 2022 VentSpcFuncData'!$B$6:$B$101,0))</f>
        <v>26</v>
      </c>
      <c r="T43" s="46">
        <f>MATCH($A43,'For CSV - 2022 SpcFuncData'!$B$5:$B$86,0)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SpcFuncData'!$B$5:$B$86,0))*0.5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SpcFuncData'!$B$5:$B$87,0))</f>
        <v>312</v>
      </c>
      <c r="S44" s="46">
        <f>INDEX('For CSV - 2022 VentSpcFuncData'!$L$6:$L$101,MATCH($B44,'For CSV - 2022 VentSpcFuncData'!$B$6:$B$101,0))</f>
        <v>26</v>
      </c>
      <c r="T44" s="46">
        <f>MATCH($A44,'For CSV - 2022 SpcFuncData'!$B$5:$B$86,0)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SpcFuncData'!$B$5:$B$86,0))*0.5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SpcFuncData'!$B$5:$B$87,0))</f>
        <v>313</v>
      </c>
      <c r="S45" s="46">
        <f>INDEX('For CSV - 2022 VentSpcFuncData'!$L$6:$L$101,MATCH($B45,'For CSV - 2022 VentSpcFuncData'!$B$6:$B$101,0))</f>
        <v>79</v>
      </c>
      <c r="T45" s="46">
        <f>MATCH($A45,'For CSV - 2022 SpcFuncData'!$B$5:$B$86,0)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SpcFuncData'!$B$5:$B$86,0))*0.5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SpcFuncData'!$B$5:$B$87,0))</f>
        <v>313</v>
      </c>
      <c r="S46" s="46">
        <f>INDEX('For CSV - 2022 VentSpcFuncData'!$L$6:$L$101,MATCH($B46,'For CSV - 2022 VentSpcFuncData'!$B$6:$B$101,0))</f>
        <v>78</v>
      </c>
      <c r="T46" s="46">
        <f>MATCH($A46,'For CSV - 2022 SpcFuncData'!$B$5:$B$86,0)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SpcFuncData'!$B$5:$B$86,0))*0.5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SpcFuncData'!$B$5:$B$87,0))</f>
        <v>313</v>
      </c>
      <c r="S47" s="46">
        <f>INDEX('For CSV - 2022 VentSpcFuncData'!$L$6:$L$101,MATCH($B47,'For CSV - 2022 VentSpcFuncData'!$B$6:$B$101,0))</f>
        <v>79</v>
      </c>
      <c r="T47" s="46">
        <f>MATCH($A47,'For CSV - 2022 SpcFuncData'!$B$5:$B$86,0)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SpcFuncData'!$B$5:$B$86,0))*0.5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SpcFuncData'!$B$5:$B$87,0))</f>
        <v>314</v>
      </c>
      <c r="S48" s="46">
        <f>INDEX('For CSV - 2022 VentSpcFuncData'!$L$6:$L$101,MATCH($B48,'For CSV - 2022 VentSpcFuncData'!$B$6:$B$101,0))</f>
        <v>3</v>
      </c>
      <c r="T48" s="46">
        <f>MATCH($A48,'For CSV - 2022 SpcFuncData'!$B$5:$B$86,0)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SpcFuncData'!$B$5:$B$86,0))*0.5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SpcFuncData'!$B$5:$B$87,0))</f>
        <v>314</v>
      </c>
      <c r="S49" s="46">
        <f>INDEX('For CSV - 2022 VentSpcFuncData'!$L$6:$L$101,MATCH($B49,'For CSV - 2022 VentSpcFuncData'!$B$6:$B$101,0))</f>
        <v>1</v>
      </c>
      <c r="T49" s="46">
        <f>MATCH($A49,'For CSV - 2022 SpcFuncData'!$B$5:$B$86,0)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SpcFuncData'!$B$5:$B$86,0))*0.5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SpcFuncData'!$B$5:$B$87,0))</f>
        <v>314</v>
      </c>
      <c r="S50" s="46">
        <f>INDEX('For CSV - 2022 VentSpcFuncData'!$L$6:$L$101,MATCH($B50,'For CSV - 2022 VentSpcFuncData'!$B$6:$B$101,0))</f>
        <v>2</v>
      </c>
      <c r="T50" s="46">
        <f>MATCH($A50,'For CSV - 2022 SpcFuncData'!$B$5:$B$86,0)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SpcFuncData'!$B$5:$B$86,0))*0.5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SpcFuncData'!$B$5:$B$87,0))</f>
        <v>314</v>
      </c>
      <c r="S51" s="46">
        <f>INDEX('For CSV - 2022 VentSpcFuncData'!$L$6:$L$101,MATCH($B51,'For CSV - 2022 VentSpcFuncData'!$B$6:$B$101,0))</f>
        <v>3</v>
      </c>
      <c r="T51" s="46">
        <f>MATCH($A51,'For CSV - 2022 SpcFuncData'!$B$5:$B$86,0)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SpcFuncData'!$B$5:$B$86,0))*0.5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SpcFuncData'!$B$5:$B$87,0))</f>
        <v>314</v>
      </c>
      <c r="S52" s="46">
        <f>INDEX('For CSV - 2022 VentSpcFuncData'!$L$6:$L$101,MATCH($B52,'For CSV - 2022 VentSpcFuncData'!$B$6:$B$101,0))</f>
        <v>48</v>
      </c>
      <c r="T52" s="46">
        <f>MATCH($A52,'For CSV - 2022 SpcFuncData'!$B$5:$B$86,0)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SpcFuncData'!$B$5:$B$86,0))*0.5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SpcFuncData'!$B$5:$B$87,0))</f>
        <v>314</v>
      </c>
      <c r="S53" s="46">
        <f>INDEX('For CSV - 2022 VentSpcFuncData'!$L$6:$L$101,MATCH($B53,'For CSV - 2022 VentSpcFuncData'!$B$6:$B$101,0))</f>
        <v>58</v>
      </c>
      <c r="T53" s="46">
        <f>MATCH($A53,'For CSV - 2022 SpcFuncData'!$B$5:$B$86,0)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SpcFuncData'!$B$5:$B$86,0))*0.5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SpcFuncData'!$B$5:$B$87,0))</f>
        <v>315</v>
      </c>
      <c r="S54" s="46">
        <f>INDEX('For CSV - 2022 VentSpcFuncData'!$L$6:$L$101,MATCH($B54,'For CSV - 2022 VentSpcFuncData'!$B$6:$B$101,0))</f>
        <v>10</v>
      </c>
      <c r="T54" s="46">
        <f>MATCH($A54,'For CSV - 2022 SpcFuncData'!$B$5:$B$86,0)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SpcFuncData'!$B$5:$B$86,0))*0.5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SpcFuncData'!$B$5:$B$87,0))</f>
        <v>315</v>
      </c>
      <c r="S55" s="46">
        <f>INDEX('For CSV - 2022 VentSpcFuncData'!$L$6:$L$101,MATCH($B55,'For CSV - 2022 VentSpcFuncData'!$B$6:$B$101,0))</f>
        <v>9</v>
      </c>
      <c r="T55" s="46">
        <f>MATCH($A55,'For CSV - 2022 SpcFuncData'!$B$5:$B$86,0)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SpcFuncData'!$B$5:$B$86,0))*0.5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SpcFuncData'!$B$5:$B$87,0))</f>
        <v>315</v>
      </c>
      <c r="S56" s="46">
        <f>INDEX('For CSV - 2022 VentSpcFuncData'!$L$6:$L$101,MATCH($B56,'For CSV - 2022 VentSpcFuncData'!$B$6:$B$101,0))</f>
        <v>10</v>
      </c>
      <c r="T56" s="46">
        <f>MATCH($A56,'For CSV - 2022 SpcFuncData'!$B$5:$B$86,0)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SpcFuncData'!$B$5:$B$86,0))*0.5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SpcFuncData'!$B$5:$B$87,0))</f>
        <v>315</v>
      </c>
      <c r="S57" s="46">
        <f>INDEX('For CSV - 2022 VentSpcFuncData'!$L$6:$L$101,MATCH($B57,'For CSV - 2022 VentSpcFuncData'!$B$6:$B$101,0))</f>
        <v>11</v>
      </c>
      <c r="T57" s="46">
        <f>MATCH($A57,'For CSV - 2022 SpcFuncData'!$B$5:$B$86,0)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SpcFuncData'!$B$5:$B$86,0))*0.5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SpcFuncData'!$B$5:$B$87,0))</f>
        <v>315</v>
      </c>
      <c r="S58" s="46">
        <f>INDEX('For CSV - 2022 VentSpcFuncData'!$L$6:$L$101,MATCH($B58,'For CSV - 2022 VentSpcFuncData'!$B$6:$B$101,0))</f>
        <v>12</v>
      </c>
      <c r="T58" s="46">
        <f>MATCH($A58,'For CSV - 2022 SpcFuncData'!$B$5:$B$86,0)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SpcFuncData'!$B$5:$B$86,0))*0.5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SpcFuncData'!$B$5:$B$87,0))</f>
        <v>315</v>
      </c>
      <c r="S59" s="46">
        <f>INDEX('For CSV - 2022 VentSpcFuncData'!$L$6:$L$101,MATCH($B59,'For CSV - 2022 VentSpcFuncData'!$B$6:$B$101,0))</f>
        <v>13</v>
      </c>
      <c r="T59" s="46">
        <f>MATCH($A59,'For CSV - 2022 SpcFuncData'!$B$5:$B$86,0)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SpcFuncData'!$B$5:$B$86,0))*0.5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SpcFuncData'!$B$5:$B$87,0))</f>
        <v>315</v>
      </c>
      <c r="S60" s="46">
        <f>INDEX('For CSV - 2022 VentSpcFuncData'!$L$6:$L$101,MATCH($B60,'For CSV - 2022 VentSpcFuncData'!$B$6:$B$101,0))</f>
        <v>14</v>
      </c>
      <c r="T60" s="46">
        <f>MATCH($A60,'For CSV - 2022 SpcFuncData'!$B$5:$B$86,0)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SpcFuncData'!$B$5:$B$86,0))*0.5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SpcFuncData'!$B$5:$B$87,0))</f>
        <v>315</v>
      </c>
      <c r="S61" s="46">
        <f>INDEX('For CSV - 2022 VentSpcFuncData'!$L$6:$L$101,MATCH($B61,'For CSV - 2022 VentSpcFuncData'!$B$6:$B$101,0))</f>
        <v>15</v>
      </c>
      <c r="T61" s="46">
        <f>MATCH($A61,'For CSV - 2022 SpcFuncData'!$B$5:$B$86,0)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SpcFuncData'!$B$5:$B$86,0))*0.5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SpcFuncData'!$B$5:$B$87,0))</f>
        <v>315</v>
      </c>
      <c r="S62" s="46">
        <f>INDEX('For CSV - 2022 VentSpcFuncData'!$L$6:$L$101,MATCH($B62,'For CSV - 2022 VentSpcFuncData'!$B$6:$B$101,0))</f>
        <v>16</v>
      </c>
      <c r="T62" s="46">
        <f>MATCH($A62,'For CSV - 2022 SpcFuncData'!$B$5:$B$86,0)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SpcFuncData'!$B$5:$B$86,0))*0.5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SpcFuncData'!$B$5:$B$87,0))</f>
        <v>315</v>
      </c>
      <c r="S63" s="46">
        <f>INDEX('For CSV - 2022 VentSpcFuncData'!$L$6:$L$101,MATCH($B63,'For CSV - 2022 VentSpcFuncData'!$B$6:$B$101,0))</f>
        <v>17</v>
      </c>
      <c r="T63" s="46">
        <f>MATCH($A63,'For CSV - 2022 SpcFuncData'!$B$5:$B$86,0)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SpcFuncData'!$B$5:$B$86,0))*0.5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SpcFuncData'!$B$5:$B$87,0))</f>
        <v>315</v>
      </c>
      <c r="S64" s="46">
        <f>INDEX('For CSV - 2022 VentSpcFuncData'!$L$6:$L$101,MATCH($B64,'For CSV - 2022 VentSpcFuncData'!$B$6:$B$101,0))</f>
        <v>19</v>
      </c>
      <c r="T64" s="46">
        <f>MATCH($A64,'For CSV - 2022 SpcFuncData'!$B$5:$B$86,0)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SpcFuncData'!$B$5:$B$86,0))*0.5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SpcFuncData'!$B$5:$B$87,0))</f>
        <v>315</v>
      </c>
      <c r="S65" s="46">
        <f>INDEX('For CSV - 2022 VentSpcFuncData'!$L$6:$L$101,MATCH($B65,'For CSV - 2022 VentSpcFuncData'!$B$6:$B$101,0))</f>
        <v>20</v>
      </c>
      <c r="T65" s="46">
        <f>MATCH($A65,'For CSV - 2022 SpcFuncData'!$B$5:$B$86,0)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SpcFuncData'!$B$5:$B$86,0))*0.5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SpcFuncData'!$B$5:$B$87,0))</f>
        <v>315</v>
      </c>
      <c r="S66" s="46">
        <f>INDEX('For CSV - 2022 VentSpcFuncData'!$L$6:$L$101,MATCH($B66,'For CSV - 2022 VentSpcFuncData'!$B$6:$B$101,0))</f>
        <v>21</v>
      </c>
      <c r="T66" s="46">
        <f>MATCH($A66,'For CSV - 2022 SpcFuncData'!$B$5:$B$86,0)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SpcFuncData'!$B$5:$B$86,0))*0.5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SpcFuncData'!$B$5:$B$87,0))</f>
        <v>315</v>
      </c>
      <c r="S67" s="46">
        <f>INDEX('For CSV - 2022 VentSpcFuncData'!$L$6:$L$101,MATCH($B67,'For CSV - 2022 VentSpcFuncData'!$B$6:$B$101,0))</f>
        <v>22</v>
      </c>
      <c r="T67" s="46">
        <f>MATCH($A67,'For CSV - 2022 SpcFuncData'!$B$5:$B$86,0)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SpcFuncData'!$B$5:$B$86,0))*0.5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SpcFuncData'!$B$5:$B$87,0))</f>
        <v>315</v>
      </c>
      <c r="S68" s="46">
        <f>INDEX('For CSV - 2022 VentSpcFuncData'!$L$6:$L$101,MATCH($B68,'For CSV - 2022 VentSpcFuncData'!$B$6:$B$101,0))</f>
        <v>23</v>
      </c>
      <c r="T68" s="46">
        <f>MATCH($A68,'For CSV - 2022 SpcFuncData'!$B$5:$B$86,0)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SpcFuncData'!$B$5:$B$86,0))*0.5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SpcFuncData'!$B$5:$B$87,0))</f>
        <v>315</v>
      </c>
      <c r="S69" s="46">
        <f>INDEX('For CSV - 2022 VentSpcFuncData'!$L$6:$L$101,MATCH($B69,'For CSV - 2022 VentSpcFuncData'!$B$6:$B$101,0))</f>
        <v>18</v>
      </c>
      <c r="T69" s="46">
        <f>MATCH($A69,'For CSV - 2022 SpcFuncData'!$B$5:$B$86,0)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SpcFuncData'!$B$5:$B$86,0))*0.5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SpcFuncData'!$B$5:$B$87,0))</f>
        <v>315</v>
      </c>
      <c r="S70" s="46">
        <f>INDEX('For CSV - 2022 VentSpcFuncData'!$L$6:$L$101,MATCH($B70,'For CSV - 2022 VentSpcFuncData'!$B$6:$B$101,0))</f>
        <v>26</v>
      </c>
      <c r="T70" s="46">
        <f>MATCH($A70,'For CSV - 2022 SpcFuncData'!$B$5:$B$86,0)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SpcFuncData'!$B$5:$B$86,0))*0.5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SpcFuncData'!$B$5:$B$87,0))</f>
        <v>315</v>
      </c>
      <c r="S71" s="46">
        <f>INDEX('For CSV - 2022 VentSpcFuncData'!$L$6:$L$101,MATCH($B71,'For CSV - 2022 VentSpcFuncData'!$B$6:$B$101,0))</f>
        <v>41</v>
      </c>
      <c r="T71" s="46">
        <f>MATCH($A71,'For CSV - 2022 SpcFuncData'!$B$5:$B$86,0)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SpcFuncData'!$B$5:$B$86,0))*0.5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SpcFuncData'!$B$5:$B$87,0))</f>
        <v>315</v>
      </c>
      <c r="S72" s="46">
        <f>INDEX('For CSV - 2022 VentSpcFuncData'!$L$6:$L$101,MATCH($B72,'For CSV - 2022 VentSpcFuncData'!$B$6:$B$101,0))</f>
        <v>44</v>
      </c>
      <c r="T72" s="46">
        <f>MATCH($A72,'For CSV - 2022 SpcFuncData'!$B$5:$B$86,0)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SpcFuncData'!$B$5:$B$86,0))*0.5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SpcFuncData'!$B$5:$B$87,0))</f>
        <v>315</v>
      </c>
      <c r="S73" s="46">
        <f>INDEX('For CSV - 2022 VentSpcFuncData'!$L$6:$L$101,MATCH($B73,'For CSV - 2022 VentSpcFuncData'!$B$6:$B$101,0))</f>
        <v>58</v>
      </c>
      <c r="T73" s="46">
        <f>MATCH($A73,'For CSV - 2022 SpcFuncData'!$B$5:$B$86,0)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SpcFuncData'!$B$5:$B$86,0))*0.5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SpcFuncData'!$B$5:$B$87,0))</f>
        <v>315</v>
      </c>
      <c r="S74" s="46">
        <f>INDEX('For CSV - 2022 VentSpcFuncData'!$L$6:$L$101,MATCH($B74,'For CSV - 2022 VentSpcFuncData'!$B$6:$B$101,0))</f>
        <v>78</v>
      </c>
      <c r="T74" s="46">
        <f>MATCH($A74,'For CSV - 2022 SpcFuncData'!$B$5:$B$86,0)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SpcFuncData'!$B$5:$B$86,0))*0.5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SpcFuncData'!$B$5:$B$87,0))</f>
        <v>315</v>
      </c>
      <c r="S75" s="46">
        <f>INDEX('For CSV - 2022 VentSpcFuncData'!$L$6:$L$101,MATCH($B75,'For CSV - 2022 VentSpcFuncData'!$B$6:$B$101,0))</f>
        <v>79</v>
      </c>
      <c r="T75" s="46">
        <f>MATCH($A75,'For CSV - 2022 SpcFuncData'!$B$5:$B$86,0)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SpcFuncData'!$B$5:$B$86,0))*0.5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SpcFuncData'!$B$5:$B$87,0))</f>
        <v>316</v>
      </c>
      <c r="S76" s="46">
        <f>INDEX('For CSV - 2022 VentSpcFuncData'!$L$6:$L$101,MATCH($B76,'For CSV - 2022 VentSpcFuncData'!$B$6:$B$101,0))</f>
        <v>61</v>
      </c>
      <c r="T76" s="46">
        <f>MATCH($A76,'For CSV - 2022 SpcFuncData'!$B$5:$B$86,0)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SpcFuncData'!$B$5:$B$86,0))*0.5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SpcFuncData'!$B$5:$B$87,0))</f>
        <v>316</v>
      </c>
      <c r="S77" s="46">
        <f>INDEX('For CSV - 2022 VentSpcFuncData'!$L$6:$L$101,MATCH($B77,'For CSV - 2022 VentSpcFuncData'!$B$6:$B$101,0))</f>
        <v>12</v>
      </c>
      <c r="T77" s="46">
        <f>MATCH($A77,'For CSV - 2022 SpcFuncData'!$B$5:$B$86,0)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SpcFuncData'!$B$5:$B$86,0))*0.5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SpcFuncData'!$B$5:$B$87,0))</f>
        <v>316</v>
      </c>
      <c r="S78" s="46">
        <f>INDEX('For CSV - 2022 VentSpcFuncData'!$L$6:$L$101,MATCH($B78,'For CSV - 2022 VentSpcFuncData'!$B$6:$B$101,0))</f>
        <v>17</v>
      </c>
      <c r="T78" s="46">
        <f>MATCH($A78,'For CSV - 2022 SpcFuncData'!$B$5:$B$86,0)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SpcFuncData'!$B$5:$B$86,0))*0.5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SpcFuncData'!$B$5:$B$87,0))</f>
        <v>316</v>
      </c>
      <c r="S79" s="46">
        <f>INDEX('For CSV - 2022 VentSpcFuncData'!$L$6:$L$101,MATCH($B79,'For CSV - 2022 VentSpcFuncData'!$B$6:$B$101,0))</f>
        <v>58</v>
      </c>
      <c r="T79" s="46">
        <f>MATCH($A79,'For CSV - 2022 SpcFuncData'!$B$5:$B$86,0)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SpcFuncData'!$B$5:$B$86,0))*0.5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SpcFuncData'!$B$5:$B$87,0))</f>
        <v>316</v>
      </c>
      <c r="S80" s="46">
        <f>INDEX('For CSV - 2022 VentSpcFuncData'!$L$6:$L$101,MATCH($B80,'For CSV - 2022 VentSpcFuncData'!$B$6:$B$101,0))</f>
        <v>61</v>
      </c>
      <c r="T80" s="46">
        <f>MATCH($A80,'For CSV - 2022 SpcFuncData'!$B$5:$B$86,0)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SpcFuncData'!$B$5:$B$86,0))*0.5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SpcFuncData'!$B$5:$B$87,0))</f>
        <v>316</v>
      </c>
      <c r="S81" s="46">
        <f>INDEX('For CSV - 2022 VentSpcFuncData'!$L$6:$L$101,MATCH($B81,'For CSV - 2022 VentSpcFuncData'!$B$6:$B$101,0))</f>
        <v>76</v>
      </c>
      <c r="T81" s="46">
        <f>MATCH($A81,'For CSV - 2022 SpcFuncData'!$B$5:$B$86,0)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SpcFuncData'!$B$5:$B$86,0))*0.5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SpcFuncData'!$B$5:$B$87,0))</f>
        <v>317</v>
      </c>
      <c r="S82" s="46">
        <f>INDEX('For CSV - 2022 VentSpcFuncData'!$L$6:$L$101,MATCH($B82,'For CSV - 2022 VentSpcFuncData'!$B$6:$B$101,0))</f>
        <v>81</v>
      </c>
      <c r="T82" s="46">
        <f>MATCH($A82,'For CSV - 2022 SpcFuncData'!$B$5:$B$86,0)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SpcFuncData'!$B$5:$B$86,0))*0.5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SpcFuncData'!$B$5:$B$87,0))</f>
        <v>317</v>
      </c>
      <c r="S83" s="46">
        <f>INDEX('For CSV - 2022 VentSpcFuncData'!$L$6:$L$101,MATCH($B83,'For CSV - 2022 VentSpcFuncData'!$B$6:$B$101,0))</f>
        <v>5</v>
      </c>
      <c r="T83" s="46">
        <f>MATCH($A83,'For CSV - 2022 SpcFuncData'!$B$5:$B$86,0)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SpcFuncData'!$B$5:$B$86,0))*0.5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SpcFuncData'!$B$5:$B$87,0))</f>
        <v>317</v>
      </c>
      <c r="S84" s="46">
        <f>INDEX('For CSV - 2022 VentSpcFuncData'!$L$6:$L$101,MATCH($B84,'For CSV - 2022 VentSpcFuncData'!$B$6:$B$101,0))</f>
        <v>49</v>
      </c>
      <c r="T84" s="46">
        <f>MATCH($A84,'For CSV - 2022 SpcFuncData'!$B$5:$B$86,0)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SpcFuncData'!$B$5:$B$86,0))*0.5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SpcFuncData'!$B$5:$B$87,0))</f>
        <v>317</v>
      </c>
      <c r="S85" s="46">
        <f>INDEX('For CSV - 2022 VentSpcFuncData'!$L$6:$L$101,MATCH($B85,'For CSV - 2022 VentSpcFuncData'!$B$6:$B$101,0))</f>
        <v>56</v>
      </c>
      <c r="T85" s="46">
        <f>MATCH($A85,'For CSV - 2022 SpcFuncData'!$B$5:$B$86,0)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SpcFuncData'!$B$5:$B$86,0))*0.5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SpcFuncData'!$B$5:$B$87,0))</f>
        <v>317</v>
      </c>
      <c r="S86" s="46">
        <f>INDEX('For CSV - 2022 VentSpcFuncData'!$L$6:$L$101,MATCH($B86,'For CSV - 2022 VentSpcFuncData'!$B$6:$B$101,0))</f>
        <v>58</v>
      </c>
      <c r="T86" s="46">
        <f>MATCH($A86,'For CSV - 2022 SpcFuncData'!$B$5:$B$86,0)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SpcFuncData'!$B$5:$B$86,0))*0.5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SpcFuncData'!$B$5:$B$87,0))</f>
        <v>317</v>
      </c>
      <c r="S87" s="46">
        <f>INDEX('For CSV - 2022 VentSpcFuncData'!$L$6:$L$101,MATCH($B87,'For CSV - 2022 VentSpcFuncData'!$B$6:$B$101,0))</f>
        <v>69</v>
      </c>
      <c r="T87" s="46">
        <f>MATCH($A87,'For CSV - 2022 SpcFuncData'!$B$5:$B$86,0)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SpcFuncData'!$B$5:$B$86,0))*0.5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SpcFuncData'!$B$5:$B$87,0))</f>
        <v>317</v>
      </c>
      <c r="S88" s="46">
        <f>INDEX('For CSV - 2022 VentSpcFuncData'!$L$6:$L$101,MATCH($B88,'For CSV - 2022 VentSpcFuncData'!$B$6:$B$101,0))</f>
        <v>72</v>
      </c>
      <c r="T88" s="46">
        <f>MATCH($A88,'For CSV - 2022 SpcFuncData'!$B$5:$B$86,0)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SpcFuncData'!$B$5:$B$86,0))*0.5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SpcFuncData'!$B$5:$B$87,0))</f>
        <v>317</v>
      </c>
      <c r="S89" s="46">
        <f>INDEX('For CSV - 2022 VentSpcFuncData'!$L$6:$L$101,MATCH($B89,'For CSV - 2022 VentSpcFuncData'!$B$6:$B$101,0))</f>
        <v>81</v>
      </c>
      <c r="T89" s="46">
        <f>MATCH($A89,'For CSV - 2022 SpcFuncData'!$B$5:$B$86,0)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SpcFuncData'!$B$5:$B$86,0))*0.5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SpcFuncData'!$B$5:$B$87,0))</f>
        <v>318</v>
      </c>
      <c r="S90" s="46">
        <f>INDEX('For CSV - 2022 VentSpcFuncData'!$L$6:$L$101,MATCH($B90,'For CSV - 2022 VentSpcFuncData'!$B$6:$B$101,0))</f>
        <v>48</v>
      </c>
      <c r="T90" s="46">
        <f>MATCH($A90,'For CSV - 2022 SpcFuncData'!$B$5:$B$86,0)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SpcFuncData'!$B$5:$B$86,0))*0.5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SpcFuncData'!$B$5:$B$87,0))</f>
        <v>318</v>
      </c>
      <c r="S91" s="46">
        <f>INDEX('For CSV - 2022 VentSpcFuncData'!$L$6:$L$101,MATCH($B91,'For CSV - 2022 VentSpcFuncData'!$B$6:$B$101,0))</f>
        <v>2</v>
      </c>
      <c r="T91" s="46">
        <f>MATCH($A91,'For CSV - 2022 SpcFuncData'!$B$5:$B$86,0)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SpcFuncData'!$B$5:$B$86,0))*0.5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SpcFuncData'!$B$5:$B$87,0))</f>
        <v>318</v>
      </c>
      <c r="S92" s="46">
        <f>INDEX('For CSV - 2022 VentSpcFuncData'!$L$6:$L$101,MATCH($B92,'For CSV - 2022 VentSpcFuncData'!$B$6:$B$101,0))</f>
        <v>3</v>
      </c>
      <c r="T92" s="46">
        <f>MATCH($A92,'For CSV - 2022 SpcFuncData'!$B$5:$B$86,0)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SpcFuncData'!$B$5:$B$86,0))*0.5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SpcFuncData'!$B$5:$B$87,0))</f>
        <v>318</v>
      </c>
      <c r="S93" s="46">
        <f>INDEX('For CSV - 2022 VentSpcFuncData'!$L$6:$L$101,MATCH($B93,'For CSV - 2022 VentSpcFuncData'!$B$6:$B$101,0))</f>
        <v>8</v>
      </c>
      <c r="T93" s="46">
        <f>MATCH($A93,'For CSV - 2022 SpcFuncData'!$B$5:$B$86,0)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SpcFuncData'!$B$5:$B$86,0))*0.5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SpcFuncData'!$B$5:$B$87,0))</f>
        <v>318</v>
      </c>
      <c r="S94" s="46">
        <f>INDEX('For CSV - 2022 VentSpcFuncData'!$L$6:$L$101,MATCH($B94,'For CSV - 2022 VentSpcFuncData'!$B$6:$B$101,0))</f>
        <v>15</v>
      </c>
      <c r="T94" s="46">
        <f>MATCH($A94,'For CSV - 2022 SpcFuncData'!$B$5:$B$86,0)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SpcFuncData'!$B$5:$B$86,0))*0.5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SpcFuncData'!$B$5:$B$87,0))</f>
        <v>318</v>
      </c>
      <c r="S95" s="46">
        <f>INDEX('For CSV - 2022 VentSpcFuncData'!$L$6:$L$101,MATCH($B95,'For CSV - 2022 VentSpcFuncData'!$B$6:$B$101,0))</f>
        <v>19</v>
      </c>
      <c r="T95" s="46">
        <f>MATCH($A95,'For CSV - 2022 SpcFuncData'!$B$5:$B$86,0)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SpcFuncData'!$B$5:$B$86,0))*0.5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SpcFuncData'!$B$5:$B$87,0))</f>
        <v>318</v>
      </c>
      <c r="S96" s="46">
        <f>INDEX('For CSV - 2022 VentSpcFuncData'!$L$6:$L$101,MATCH($B96,'For CSV - 2022 VentSpcFuncData'!$B$6:$B$101,0))</f>
        <v>48</v>
      </c>
      <c r="T96" s="46">
        <f>MATCH($A96,'For CSV - 2022 SpcFuncData'!$B$5:$B$86,0)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SpcFuncData'!$B$5:$B$86,0))*0.5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SpcFuncData'!$B$5:$B$87,0))</f>
        <v>318</v>
      </c>
      <c r="S97" s="46">
        <f>INDEX('For CSV - 2022 VentSpcFuncData'!$L$6:$L$101,MATCH($B97,'For CSV - 2022 VentSpcFuncData'!$B$6:$B$101,0))</f>
        <v>57</v>
      </c>
      <c r="T97" s="46">
        <f>MATCH($A97,'For CSV - 2022 SpcFuncData'!$B$5:$B$86,0)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SpcFuncData'!$B$5:$B$86,0))*0.5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SpcFuncData'!$B$5:$B$87,0))</f>
        <v>318</v>
      </c>
      <c r="S98" s="46">
        <f>INDEX('For CSV - 2022 VentSpcFuncData'!$L$6:$L$101,MATCH($B98,'For CSV - 2022 VentSpcFuncData'!$B$6:$B$101,0))</f>
        <v>58</v>
      </c>
      <c r="T98" s="46">
        <f>MATCH($A98,'For CSV - 2022 SpcFuncData'!$B$5:$B$86,0)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SpcFuncData'!$B$5:$B$86,0))*0.5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SpcFuncData'!$B$5:$B$87,0))</f>
        <v>319</v>
      </c>
      <c r="S99" s="46">
        <f>INDEX('For CSV - 2022 VentSpcFuncData'!$L$6:$L$101,MATCH($B99,'For CSV - 2022 VentSpcFuncData'!$B$6:$B$101,0))</f>
        <v>28</v>
      </c>
      <c r="T99" s="46">
        <f>MATCH($A99,'For CSV - 2022 SpcFuncData'!$B$5:$B$86,0)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SpcFuncData'!$B$5:$B$86,0))*0.5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SpcFuncData'!$B$5:$B$87,0))</f>
        <v>319</v>
      </c>
      <c r="S100" s="46">
        <f>INDEX('For CSV - 2022 VentSpcFuncData'!$L$6:$L$101,MATCH($B100,'For CSV - 2022 VentSpcFuncData'!$B$6:$B$101,0))</f>
        <v>28</v>
      </c>
      <c r="T100" s="46">
        <f>MATCH($A100,'For CSV - 2022 SpcFuncData'!$B$5:$B$86,0)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SpcFuncData'!$B$5:$B$86,0))*0.5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SpcFuncData'!$B$5:$B$87,0))</f>
        <v>320</v>
      </c>
      <c r="S101" s="46">
        <f>INDEX('For CSV - 2022 VentSpcFuncData'!$L$6:$L$101,MATCH($B101,'For CSV - 2022 VentSpcFuncData'!$B$6:$B$101,0))</f>
        <v>49</v>
      </c>
      <c r="T101" s="46">
        <f>MATCH($A101,'For CSV - 2022 SpcFuncData'!$B$5:$B$86,0)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SpcFuncData'!$B$5:$B$86,0))*0.5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SpcFuncData'!$B$5:$B$87,0))</f>
        <v>320</v>
      </c>
      <c r="S102" s="46">
        <f>INDEX('For CSV - 2022 VentSpcFuncData'!$L$6:$L$101,MATCH($B102,'For CSV - 2022 VentSpcFuncData'!$B$6:$B$101,0))</f>
        <v>49</v>
      </c>
      <c r="T102" s="46">
        <f>MATCH($A102,'For CSV - 2022 SpcFuncData'!$B$5:$B$86,0)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SpcFuncData'!$B$5:$B$86,0))*0.5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SpcFuncData'!$B$5:$B$87,0))</f>
        <v>320</v>
      </c>
      <c r="S103" s="46">
        <f>INDEX('For CSV - 2022 VentSpcFuncData'!$L$6:$L$101,MATCH($B103,'For CSV - 2022 VentSpcFuncData'!$B$6:$B$101,0))</f>
        <v>56</v>
      </c>
      <c r="T103" s="46">
        <f>MATCH($A103,'For CSV - 2022 SpcFuncData'!$B$5:$B$86,0)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SpcFuncData'!$B$5:$B$86,0))*0.5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SpcFuncData'!$B$5:$B$87,0))</f>
        <v>320</v>
      </c>
      <c r="S104" s="46">
        <f>INDEX('For CSV - 2022 VentSpcFuncData'!$L$6:$L$101,MATCH($B104,'For CSV - 2022 VentSpcFuncData'!$B$6:$B$101,0))</f>
        <v>69</v>
      </c>
      <c r="T104" s="46">
        <f>MATCH($A104,'For CSV - 2022 SpcFuncData'!$B$5:$B$86,0)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SpcFuncData'!$B$5:$B$86,0))*0.5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SpcFuncData'!$B$5:$B$87,0))</f>
        <v>320</v>
      </c>
      <c r="S105" s="46">
        <f>INDEX('For CSV - 2022 VentSpcFuncData'!$L$6:$L$101,MATCH($B105,'For CSV - 2022 VentSpcFuncData'!$B$6:$B$101,0))</f>
        <v>77</v>
      </c>
      <c r="T105" s="46">
        <f>MATCH($A105,'For CSV - 2022 SpcFuncData'!$B$5:$B$86,0)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SpcFuncData'!$B$5:$B$86,0))*0.5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SpcFuncData'!$B$5:$B$87,0))</f>
        <v>320</v>
      </c>
      <c r="S106" s="46">
        <f>INDEX('For CSV - 2022 VentSpcFuncData'!$L$6:$L$101,MATCH($B106,'For CSV - 2022 VentSpcFuncData'!$B$6:$B$101,0))</f>
        <v>81</v>
      </c>
      <c r="T106" s="46">
        <f>MATCH($A106,'For CSV - 2022 SpcFuncData'!$B$5:$B$86,0)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SpcFuncData'!$B$5:$B$86,0))*0.5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SpcFuncData'!$B$5:$B$87,0))</f>
        <v>321</v>
      </c>
      <c r="S107" s="46">
        <f>INDEX('For CSV - 2022 VentSpcFuncData'!$L$6:$L$101,MATCH($B107,'For CSV - 2022 VentSpcFuncData'!$B$6:$B$101,0))</f>
        <v>45</v>
      </c>
      <c r="T107" s="46">
        <f>MATCH($A107,'For CSV - 2022 SpcFuncData'!$B$5:$B$86,0)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SpcFuncData'!$B$5:$B$86,0))*0.5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SpcFuncData'!$B$5:$B$87,0))</f>
        <v>321</v>
      </c>
      <c r="S108" s="46">
        <f>INDEX('For CSV - 2022 VentSpcFuncData'!$L$6:$L$101,MATCH($B108,'For CSV - 2022 VentSpcFuncData'!$B$6:$B$101,0))</f>
        <v>42</v>
      </c>
      <c r="T108" s="46">
        <f>MATCH($A108,'For CSV - 2022 SpcFuncData'!$B$5:$B$86,0)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SpcFuncData'!$B$5:$B$86,0))*0.5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SpcFuncData'!$B$5:$B$87,0))</f>
        <v>321</v>
      </c>
      <c r="S109" s="46">
        <f>INDEX('For CSV - 2022 VentSpcFuncData'!$L$6:$L$101,MATCH($B109,'For CSV - 2022 VentSpcFuncData'!$B$6:$B$101,0))</f>
        <v>45</v>
      </c>
      <c r="T109" s="46">
        <f>MATCH($A109,'For CSV - 2022 SpcFuncData'!$B$5:$B$86,0)</f>
        <v>20</v>
      </c>
      <c r="V109" t="str">
        <f t="shared" si="7"/>
        <v>2,              45,     "Food Service - Restaurant dining rooms"</v>
      </c>
    </row>
    <row r="110" spans="1:22" x14ac:dyDescent="0.2">
      <c r="A110" s="63" t="s">
        <v>1187</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SpcFuncData'!$B$5:$B$86,0))*0.5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SpcFuncData'!$B$5:$B$87,0))</f>
        <v>322</v>
      </c>
      <c r="S110" s="46">
        <f>INDEX('For CSV - 2022 VentSpcFuncData'!$L$6:$L$101,MATCH($B110,'For CSV - 2022 VentSpcFuncData'!$B$6:$B$101,0))</f>
        <v>43</v>
      </c>
      <c r="T110" s="46">
        <f>MATCH($A110,'For CSV - 2022 SpcFuncData'!$B$5:$B$86,0)</f>
        <v>21</v>
      </c>
      <c r="V110" t="str">
        <f t="shared" si="7"/>
        <v>1, Spc:SpcFunc,        322,  43  ;  Dining Area (Cafeteria/Fast Food)</v>
      </c>
    </row>
    <row r="111" spans="1:22" x14ac:dyDescent="0.2">
      <c r="A111" s="63" t="s">
        <v>1187</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SpcFuncData'!$B$5:$B$86,0))*0.5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SpcFuncData'!$B$5:$B$87,0))</f>
        <v>322</v>
      </c>
      <c r="S111" s="46">
        <f>INDEX('For CSV - 2022 VentSpcFuncData'!$L$6:$L$101,MATCH($B111,'For CSV - 2022 VentSpcFuncData'!$B$6:$B$101,0))</f>
        <v>43</v>
      </c>
      <c r="T111" s="46">
        <f>MATCH($A111,'For CSV - 2022 SpcFuncData'!$B$5:$B$86,0)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SpcFuncData'!$B$5:$B$86,0))*0.5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SpcFuncData'!$B$5:$B$87,0))</f>
        <v>323</v>
      </c>
      <c r="S112" s="46">
        <f>INDEX('For CSV - 2022 VentSpcFuncData'!$L$6:$L$101,MATCH($B112,'For CSV - 2022 VentSpcFuncData'!$B$6:$B$101,0))</f>
        <v>43</v>
      </c>
      <c r="T112" s="46">
        <f>MATCH($A112,'For CSV - 2022 SpcFuncData'!$B$5:$B$86,0)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SpcFuncData'!$B$5:$B$86,0))*0.5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SpcFuncData'!$B$5:$B$87,0))</f>
        <v>323</v>
      </c>
      <c r="S113" s="46">
        <f>INDEX('For CSV - 2022 VentSpcFuncData'!$L$6:$L$101,MATCH($B113,'For CSV - 2022 VentSpcFuncData'!$B$6:$B$101,0))</f>
        <v>42</v>
      </c>
      <c r="T113" s="46">
        <f>MATCH($A113,'For CSV - 2022 SpcFuncData'!$B$5:$B$86,0)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SpcFuncData'!$B$5:$B$86,0))*0.5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SpcFuncData'!$B$5:$B$87,0))</f>
        <v>323</v>
      </c>
      <c r="S114" s="46">
        <f>INDEX('For CSV - 2022 VentSpcFuncData'!$L$6:$L$101,MATCH($B114,'For CSV - 2022 VentSpcFuncData'!$B$6:$B$101,0))</f>
        <v>43</v>
      </c>
      <c r="T114" s="46">
        <f>MATCH($A114,'For CSV - 2022 SpcFuncData'!$B$5:$B$86,0)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SpcFuncData'!$B$5:$B$86,0))*0.5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SpcFuncData'!$B$5:$B$87,0))</f>
        <v>323</v>
      </c>
      <c r="S115" s="46">
        <f>INDEX('For CSV - 2022 VentSpcFuncData'!$L$6:$L$101,MATCH($B115,'For CSV - 2022 VentSpcFuncData'!$B$6:$B$101,0))</f>
        <v>45</v>
      </c>
      <c r="T115" s="46">
        <f>MATCH($A115,'For CSV - 2022 SpcFuncData'!$B$5:$B$86,0)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SpcFuncData'!$B$5:$B$86,0))*0.5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SpcFuncData'!$B$5:$B$87,0))</f>
        <v>324</v>
      </c>
      <c r="S116" s="46">
        <f>INDEX('For CSV - 2022 VentSpcFuncData'!$L$6:$L$101,MATCH($B116,'For CSV - 2022 VentSpcFuncData'!$B$6:$B$101,0))</f>
        <v>68</v>
      </c>
      <c r="T116" s="46">
        <f>MATCH($A116,'For CSV - 2022 SpcFuncData'!$B$5:$B$86,0)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SpcFuncData'!$B$5:$B$86,0))*0.5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SpcFuncData'!$B$5:$B$87,0))</f>
        <v>324</v>
      </c>
      <c r="S117" s="46">
        <f>INDEX('For CSV - 2022 VentSpcFuncData'!$L$6:$L$101,MATCH($B117,'For CSV - 2022 VentSpcFuncData'!$B$6:$B$101,0))</f>
        <v>35</v>
      </c>
      <c r="T117" s="46">
        <f>MATCH($A117,'For CSV - 2022 SpcFuncData'!$B$5:$B$86,0)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SpcFuncData'!$B$5:$B$86,0))*0.5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SpcFuncData'!$B$5:$B$87,0))</f>
        <v>324</v>
      </c>
      <c r="S118" s="46">
        <f>INDEX('For CSV - 2022 VentSpcFuncData'!$L$6:$L$101,MATCH($B118,'For CSV - 2022 VentSpcFuncData'!$B$6:$B$101,0))</f>
        <v>51</v>
      </c>
      <c r="T118" s="46">
        <f>MATCH($A118,'For CSV - 2022 SpcFuncData'!$B$5:$B$86,0)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SpcFuncData'!$B$5:$B$86,0))*0.5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SpcFuncData'!$B$5:$B$87,0))</f>
        <v>324</v>
      </c>
      <c r="S119" s="46">
        <f>INDEX('For CSV - 2022 VentSpcFuncData'!$L$6:$L$101,MATCH($B119,'For CSV - 2022 VentSpcFuncData'!$B$6:$B$101,0))</f>
        <v>58</v>
      </c>
      <c r="T119" s="46">
        <f>MATCH($A119,'For CSV - 2022 SpcFuncData'!$B$5:$B$86,0)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SpcFuncData'!$B$5:$B$86,0))*0.5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SpcFuncData'!$B$5:$B$87,0))</f>
        <v>324</v>
      </c>
      <c r="S120" s="46">
        <f>INDEX('For CSV - 2022 VentSpcFuncData'!$L$6:$L$101,MATCH($B120,'For CSV - 2022 VentSpcFuncData'!$B$6:$B$101,0))</f>
        <v>68</v>
      </c>
      <c r="T120" s="46">
        <f>MATCH($A120,'For CSV - 2022 SpcFuncData'!$B$5:$B$86,0)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SpcFuncData'!$B$5:$B$86,0))*0.5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SpcFuncData'!$B$5:$B$87,0))</f>
        <v>325</v>
      </c>
      <c r="S121" s="46">
        <f>INDEX('For CSV - 2022 VentSpcFuncData'!$L$6:$L$101,MATCH($B121,'For CSV - 2022 VentSpcFuncData'!$B$6:$B$101,0))</f>
        <v>89</v>
      </c>
      <c r="T121" s="46">
        <f>MATCH($A121,'For CSV - 2022 SpcFuncData'!$B$5:$B$86,0)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SpcFuncData'!$B$5:$B$86,0))*0.5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SpcFuncData'!$B$5:$B$87,0))</f>
        <v>325</v>
      </c>
      <c r="S122" s="46">
        <f>INDEX('For CSV - 2022 VentSpcFuncData'!$L$6:$L$101,MATCH($B122,'For CSV - 2022 VentSpcFuncData'!$B$6:$B$101,0))</f>
        <v>19</v>
      </c>
      <c r="T122" s="46">
        <f>MATCH($A122,'For CSV - 2022 SpcFuncData'!$B$5:$B$86,0)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SpcFuncData'!$B$5:$B$86,0))*0.5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SpcFuncData'!$B$5:$B$87,0))</f>
        <v>325</v>
      </c>
      <c r="S123" s="46">
        <f>INDEX('For CSV - 2022 VentSpcFuncData'!$L$6:$L$101,MATCH($B123,'For CSV - 2022 VentSpcFuncData'!$B$6:$B$101,0))</f>
        <v>20</v>
      </c>
      <c r="T123" s="46">
        <f>MATCH($A123,'For CSV - 2022 SpcFuncData'!$B$5:$B$86,0)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SpcFuncData'!$B$5:$B$86,0))*0.5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SpcFuncData'!$B$5:$B$87,0))</f>
        <v>325</v>
      </c>
      <c r="S124" s="46">
        <f>INDEX('For CSV - 2022 VentSpcFuncData'!$L$6:$L$101,MATCH($B124,'For CSV - 2022 VentSpcFuncData'!$B$6:$B$101,0))</f>
        <v>86</v>
      </c>
      <c r="T124" s="46">
        <f>MATCH($A124,'For CSV - 2022 SpcFuncData'!$B$5:$B$86,0)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SpcFuncData'!$B$5:$B$86,0))*0.5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SpcFuncData'!$B$5:$B$87,0))</f>
        <v>325</v>
      </c>
      <c r="S125" s="46">
        <f>INDEX('For CSV - 2022 VentSpcFuncData'!$L$6:$L$101,MATCH($B125,'For CSV - 2022 VentSpcFuncData'!$B$6:$B$101,0))</f>
        <v>89</v>
      </c>
      <c r="T125" s="46">
        <f>MATCH($A125,'For CSV - 2022 SpcFuncData'!$B$5:$B$86,0)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SpcFuncData'!$B$5:$B$86,0))*0.5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SpcFuncData'!$B$5:$B$87,0))</f>
        <v>325</v>
      </c>
      <c r="S126" s="46">
        <f>INDEX('For CSV - 2022 VentSpcFuncData'!$L$6:$L$101,MATCH($B126,'For CSV - 2022 VentSpcFuncData'!$B$6:$B$101,0))</f>
        <v>90</v>
      </c>
      <c r="T126" s="46">
        <f>MATCH($A126,'For CSV - 2022 SpcFuncData'!$B$5:$B$86,0)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SpcFuncData'!$B$5:$B$86,0))*0.5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SpcFuncData'!$B$5:$B$87,0))</f>
        <v>325</v>
      </c>
      <c r="S127" s="46">
        <f>INDEX('For CSV - 2022 VentSpcFuncData'!$L$6:$L$101,MATCH($B127,'For CSV - 2022 VentSpcFuncData'!$B$6:$B$101,0))</f>
        <v>91</v>
      </c>
      <c r="T127" s="46">
        <f>MATCH($A127,'For CSV - 2022 SpcFuncData'!$B$5:$B$86,0)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SpcFuncData'!$B$5:$B$86,0))*0.5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SpcFuncData'!$B$5:$B$87,0))</f>
        <v>325</v>
      </c>
      <c r="S128" s="46">
        <f>INDEX('For CSV - 2022 VentSpcFuncData'!$L$6:$L$101,MATCH($B128,'For CSV - 2022 VentSpcFuncData'!$B$6:$B$101,0))</f>
        <v>94</v>
      </c>
      <c r="T128" s="46">
        <f>MATCH($A128,'For CSV - 2022 SpcFuncData'!$B$5:$B$86,0)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SpcFuncData'!$B$5:$B$86,0))*0.5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SpcFuncData'!$B$5:$B$87,0))</f>
        <v>325</v>
      </c>
      <c r="S129" s="46">
        <f>INDEX('For CSV - 2022 VentSpcFuncData'!$L$6:$L$101,MATCH($B129,'For CSV - 2022 VentSpcFuncData'!$B$6:$B$101,0))</f>
        <v>95</v>
      </c>
      <c r="T129" s="46">
        <f>MATCH($A129,'For CSV - 2022 SpcFuncData'!$B$5:$B$86,0)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SpcFuncData'!$B$5:$B$86,0))*0.5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SpcFuncData'!$B$5:$B$87,0))</f>
        <v>326</v>
      </c>
      <c r="S130" s="46">
        <f>INDEX('For CSV - 2022 VentSpcFuncData'!$L$6:$L$101,MATCH($B130,'For CSV - 2022 VentSpcFuncData'!$B$6:$B$101,0))</f>
        <v>60</v>
      </c>
      <c r="T130" s="46">
        <f>MATCH($A130,'For CSV - 2022 SpcFuncData'!$B$5:$B$86,0)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SpcFuncData'!$B$5:$B$86,0))*0.5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SpcFuncData'!$B$5:$B$87,0))</f>
        <v>326</v>
      </c>
      <c r="S131" s="46">
        <f>INDEX('For CSV - 2022 VentSpcFuncData'!$L$6:$L$101,MATCH($B131,'For CSV - 2022 VentSpcFuncData'!$B$6:$B$101,0))</f>
        <v>59</v>
      </c>
      <c r="T131" s="46">
        <f>MATCH($A131,'For CSV - 2022 SpcFuncData'!$B$5:$B$86,0)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SpcFuncData'!$B$5:$B$86,0))*0.5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SpcFuncData'!$B$5:$B$87,0))</f>
        <v>326</v>
      </c>
      <c r="S132" s="46">
        <f>INDEX('For CSV - 2022 VentSpcFuncData'!$L$6:$L$101,MATCH($B132,'For CSV - 2022 VentSpcFuncData'!$B$6:$B$101,0))</f>
        <v>60</v>
      </c>
      <c r="T132" s="46">
        <f>MATCH($A132,'For CSV - 2022 SpcFuncData'!$B$5:$B$86,0)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SpcFuncData'!$B$5:$B$86,0))*0.5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SpcFuncData'!$B$5:$B$87,0))</f>
        <v>326</v>
      </c>
      <c r="S133" s="46">
        <f>INDEX('For CSV - 2022 VentSpcFuncData'!$L$6:$L$101,MATCH($B133,'For CSV - 2022 VentSpcFuncData'!$B$6:$B$101,0))</f>
        <v>74</v>
      </c>
      <c r="T133" s="46">
        <f>MATCH($A133,'For CSV - 2022 SpcFuncData'!$B$5:$B$86,0)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SpcFuncData'!$B$5:$B$86,0))*0.5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SpcFuncData'!$B$5:$B$87,0))</f>
        <v>327</v>
      </c>
      <c r="S134" s="46">
        <f>INDEX('For CSV - 2022 VentSpcFuncData'!$L$6:$L$101,MATCH($B134,'For CSV - 2022 VentSpcFuncData'!$B$6:$B$101,0))</f>
        <v>58</v>
      </c>
      <c r="T134" s="46">
        <f>MATCH($A134,'For CSV - 2022 SpcFuncData'!$B$5:$B$86,0)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SpcFuncData'!$B$5:$B$86,0))*0.5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SpcFuncData'!$B$5:$B$87,0))</f>
        <v>327</v>
      </c>
      <c r="S135" s="46">
        <f>INDEX('For CSV - 2022 VentSpcFuncData'!$L$6:$L$101,MATCH($B135,'For CSV - 2022 VentSpcFuncData'!$B$6:$B$101,0))</f>
        <v>58</v>
      </c>
      <c r="T135" s="46">
        <f>MATCH($A135,'For CSV - 2022 SpcFuncData'!$B$5:$B$86,0)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SpcFuncData'!$B$5:$B$86,0))*0.5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SpcFuncData'!$B$5:$B$87,0))</f>
        <v>328</v>
      </c>
      <c r="S136" s="46">
        <f>INDEX('For CSV - 2022 VentSpcFuncData'!$L$6:$L$101,MATCH($B136,'For CSV - 2022 VentSpcFuncData'!$B$6:$B$101,0))</f>
        <v>58</v>
      </c>
      <c r="T136" s="46">
        <f>MATCH($A136,'For CSV - 2022 SpcFuncData'!$B$5:$B$86,0)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SpcFuncData'!$B$5:$B$86,0))*0.5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SpcFuncData'!$B$5:$B$87,0))</f>
        <v>328</v>
      </c>
      <c r="S137" s="46">
        <f>INDEX('For CSV - 2022 VentSpcFuncData'!$L$6:$L$101,MATCH($B137,'For CSV - 2022 VentSpcFuncData'!$B$6:$B$101,0))</f>
        <v>58</v>
      </c>
      <c r="T137" s="46">
        <f>MATCH($A137,'For CSV - 2022 SpcFuncData'!$B$5:$B$86,0)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SpcFuncData'!$B$5:$B$86,0))*0.5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SpcFuncData'!$B$5:$B$87,0))</f>
        <v>329</v>
      </c>
      <c r="S138" s="46">
        <f>INDEX('For CSV - 2022 VentSpcFuncData'!$L$6:$L$101,MATCH($B138,'For CSV - 2022 VentSpcFuncData'!$B$6:$B$101,0))</f>
        <v>58</v>
      </c>
      <c r="T138" s="46">
        <f>MATCH($A138,'For CSV - 2022 SpcFuncData'!$B$5:$B$86,0)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SpcFuncData'!$B$5:$B$86,0))*0.5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SpcFuncData'!$B$5:$B$87,0))</f>
        <v>329</v>
      </c>
      <c r="S139" s="46">
        <f>INDEX('For CSV - 2022 VentSpcFuncData'!$L$6:$L$101,MATCH($B139,'For CSV - 2022 VentSpcFuncData'!$B$6:$B$101,0))</f>
        <v>58</v>
      </c>
      <c r="T139" s="46">
        <f>MATCH($A139,'For CSV - 2022 SpcFuncData'!$B$5:$B$86,0)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SpcFuncData'!$B$5:$B$86,0))*0.5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SpcFuncData'!$B$5:$B$87,0))</f>
        <v>330</v>
      </c>
      <c r="S140" s="46">
        <f>INDEX('For CSV - 2022 VentSpcFuncData'!$L$6:$L$101,MATCH($B140,'For CSV - 2022 VentSpcFuncData'!$B$6:$B$101,0))</f>
        <v>58</v>
      </c>
      <c r="T140" s="46">
        <f>MATCH($A140,'For CSV - 2022 SpcFuncData'!$B$5:$B$86,0)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SpcFuncData'!$B$5:$B$86,0))*0.5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SpcFuncData'!$B$5:$B$87,0))</f>
        <v>330</v>
      </c>
      <c r="S141" s="46">
        <f>INDEX('For CSV - 2022 VentSpcFuncData'!$L$6:$L$101,MATCH($B141,'For CSV - 2022 VentSpcFuncData'!$B$6:$B$101,0))</f>
        <v>58</v>
      </c>
      <c r="T141" s="46">
        <f>MATCH($A141,'For CSV - 2022 SpcFuncData'!$B$5:$B$86,0)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SpcFuncData'!$B$5:$B$86,0))*0.5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SpcFuncData'!$B$5:$B$87,0))</f>
        <v>331</v>
      </c>
      <c r="S142" s="46">
        <f>INDEX('For CSV - 2022 VentSpcFuncData'!$L$6:$L$101,MATCH($B142,'For CSV - 2022 VentSpcFuncData'!$B$6:$B$101,0))</f>
        <v>58</v>
      </c>
      <c r="T142" s="46">
        <f>MATCH($A142,'For CSV - 2022 SpcFuncData'!$B$5:$B$86,0)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SpcFuncData'!$B$5:$B$86,0))*0.5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SpcFuncData'!$B$5:$B$87,0))</f>
        <v>331</v>
      </c>
      <c r="S143" s="46">
        <f>INDEX('For CSV - 2022 VentSpcFuncData'!$L$6:$L$101,MATCH($B143,'For CSV - 2022 VentSpcFuncData'!$B$6:$B$101,0))</f>
        <v>58</v>
      </c>
      <c r="T143" s="46">
        <f>MATCH($A143,'For CSV - 2022 SpcFuncData'!$B$5:$B$86,0)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SpcFuncData'!$B$5:$B$86,0))*0.5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SpcFuncData'!$B$5:$B$87,0))</f>
        <v>328</v>
      </c>
      <c r="S144" s="46">
        <f>INDEX('For CSV - 2022 VentSpcFuncData'!$L$6:$L$101,MATCH($B144,'For CSV - 2022 VentSpcFuncData'!$B$6:$B$101,0))</f>
        <v>58</v>
      </c>
      <c r="T144" s="46">
        <f>MATCH($A144,'For CSV - 2022 SpcFuncData'!$B$5:$B$86,0)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SpcFuncData'!$B$5:$B$86,0))*0.5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SpcFuncData'!$B$5:$B$87,0))</f>
        <v>328</v>
      </c>
      <c r="S145" s="46">
        <f>INDEX('For CSV - 2022 VentSpcFuncData'!$L$6:$L$101,MATCH($B145,'For CSV - 2022 VentSpcFuncData'!$B$6:$B$101,0))</f>
        <v>58</v>
      </c>
      <c r="T145" s="46">
        <f>MATCH($A145,'For CSV - 2022 SpcFuncData'!$B$5:$B$86,0)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SpcFuncData'!$B$5:$B$86,0))*0.5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SpcFuncData'!$B$5:$B$87,0))</f>
        <v>332</v>
      </c>
      <c r="S146" s="46">
        <f>INDEX('For CSV - 2022 VentSpcFuncData'!$L$6:$L$101,MATCH($B146,'For CSV - 2022 VentSpcFuncData'!$B$6:$B$101,0))</f>
        <v>58</v>
      </c>
      <c r="T146" s="46">
        <f>MATCH($A146,'For CSV - 2022 SpcFuncData'!$B$5:$B$86,0)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SpcFuncData'!$B$5:$B$86,0))*0.5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SpcFuncData'!$B$5:$B$87,0))</f>
        <v>332</v>
      </c>
      <c r="S147" s="46">
        <f>INDEX('For CSV - 2022 VentSpcFuncData'!$L$6:$L$101,MATCH($B147,'For CSV - 2022 VentSpcFuncData'!$B$6:$B$101,0))</f>
        <v>58</v>
      </c>
      <c r="T147" s="46">
        <f>MATCH($A147,'For CSV - 2022 SpcFuncData'!$B$5:$B$86,0)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SpcFuncData'!$B$5:$B$86,0))*0.5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SpcFuncData'!$B$5:$B$87,0))</f>
        <v>333</v>
      </c>
      <c r="S148" s="46">
        <f>INDEX('For CSV - 2022 VentSpcFuncData'!$L$6:$L$101,MATCH($B148,'For CSV - 2022 VentSpcFuncData'!$B$6:$B$101,0))</f>
        <v>58</v>
      </c>
      <c r="T148" s="46">
        <f>MATCH($A148,'For CSV - 2022 SpcFuncData'!$B$5:$B$86,0)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SpcFuncData'!$B$5:$B$86,0))*0.5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SpcFuncData'!$B$5:$B$87,0))</f>
        <v>333</v>
      </c>
      <c r="S149" s="46">
        <f>INDEX('For CSV - 2022 VentSpcFuncData'!$L$6:$L$101,MATCH($B149,'For CSV - 2022 VentSpcFuncData'!$B$6:$B$101,0))</f>
        <v>58</v>
      </c>
      <c r="T149" s="46">
        <f>MATCH($A149,'For CSV - 2022 SpcFuncData'!$B$5:$B$86,0)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SpcFuncData'!$B$5:$B$86,0))*0.5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SpcFuncData'!$B$5:$B$87,0))</f>
        <v>334</v>
      </c>
      <c r="S150" s="46">
        <f>INDEX('For CSV - 2022 VentSpcFuncData'!$L$6:$L$101,MATCH($B150,'For CSV - 2022 VentSpcFuncData'!$B$6:$B$101,0))</f>
        <v>58</v>
      </c>
      <c r="T150" s="46">
        <f>MATCH($A150,'For CSV - 2022 SpcFuncData'!$B$5:$B$86,0)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SpcFuncData'!$B$5:$B$86,0))*0.5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SpcFuncData'!$B$5:$B$87,0))</f>
        <v>334</v>
      </c>
      <c r="S151" s="46">
        <f>INDEX('For CSV - 2022 VentSpcFuncData'!$L$6:$L$101,MATCH($B151,'For CSV - 2022 VentSpcFuncData'!$B$6:$B$101,0))</f>
        <v>58</v>
      </c>
      <c r="T151" s="46">
        <f>MATCH($A151,'For CSV - 2022 SpcFuncData'!$B$5:$B$86,0)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SpcFuncData'!$B$5:$B$86,0))*0.5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SpcFuncData'!$B$5:$B$87,0))</f>
        <v>335</v>
      </c>
      <c r="S152" s="46">
        <f>INDEX('For CSV - 2022 VentSpcFuncData'!$L$6:$L$101,MATCH($B152,'For CSV - 2022 VentSpcFuncData'!$B$6:$B$101,0))</f>
        <v>58</v>
      </c>
      <c r="T152" s="46">
        <f>MATCH($A152,'For CSV - 2022 SpcFuncData'!$B$5:$B$86,0)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SpcFuncData'!$B$5:$B$86,0))*0.5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SpcFuncData'!$B$5:$B$87,0))</f>
        <v>335</v>
      </c>
      <c r="S153" s="46">
        <f>INDEX('For CSV - 2022 VentSpcFuncData'!$L$6:$L$101,MATCH($B153,'For CSV - 2022 VentSpcFuncData'!$B$6:$B$101,0))</f>
        <v>58</v>
      </c>
      <c r="T153" s="46">
        <f>MATCH($A153,'For CSV - 2022 SpcFuncData'!$B$5:$B$86,0)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SpcFuncData'!$B$5:$B$86,0))*0.5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SpcFuncData'!$B$5:$B$87,0))</f>
        <v>336</v>
      </c>
      <c r="S154" s="46">
        <f>INDEX('For CSV - 2022 VentSpcFuncData'!$L$6:$L$101,MATCH($B154,'For CSV - 2022 VentSpcFuncData'!$B$6:$B$101,0))</f>
        <v>96</v>
      </c>
      <c r="T154" s="46">
        <f>MATCH($A154,'For CSV - 2022 SpcFuncData'!$B$5:$B$86,0)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SpcFuncData'!$B$5:$B$86,0))*0.5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SpcFuncData'!$B$5:$B$87,0))</f>
        <v>336</v>
      </c>
      <c r="S155" s="46">
        <f>INDEX('For CSV - 2022 VentSpcFuncData'!$L$6:$L$101,MATCH($B155,'For CSV - 2022 VentSpcFuncData'!$B$6:$B$101,0))</f>
        <v>96</v>
      </c>
      <c r="T155" s="46">
        <f>MATCH($A155,'For CSV - 2022 SpcFuncData'!$B$5:$B$86,0)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SpcFuncData'!$B$5:$B$86,0))*0.5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SpcFuncData'!$B$5:$B$87,0))</f>
        <v>337</v>
      </c>
      <c r="S156" s="46">
        <f>INDEX('For CSV - 2022 VentSpcFuncData'!$L$6:$L$101,MATCH($B156,'For CSV - 2022 VentSpcFuncData'!$B$6:$B$101,0))</f>
        <v>57</v>
      </c>
      <c r="T156" s="46">
        <f>MATCH($A156,'For CSV - 2022 SpcFuncData'!$B$5:$B$86,0)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SpcFuncData'!$B$5:$B$86,0))*0.5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SpcFuncData'!$B$5:$B$87,0))</f>
        <v>337</v>
      </c>
      <c r="S157" s="46">
        <f>INDEX('For CSV - 2022 VentSpcFuncData'!$L$6:$L$101,MATCH($B157,'For CSV - 2022 VentSpcFuncData'!$B$6:$B$101,0))</f>
        <v>48</v>
      </c>
      <c r="T157" s="46">
        <f>MATCH($A157,'For CSV - 2022 SpcFuncData'!$B$5:$B$86,0)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SpcFuncData'!$B$5:$B$86,0))*0.5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SpcFuncData'!$B$5:$B$87,0))</f>
        <v>337</v>
      </c>
      <c r="S158" s="46">
        <f>INDEX('For CSV - 2022 VentSpcFuncData'!$L$6:$L$101,MATCH($B158,'For CSV - 2022 VentSpcFuncData'!$B$6:$B$101,0))</f>
        <v>56</v>
      </c>
      <c r="T158" s="46">
        <f>MATCH($A158,'For CSV - 2022 SpcFuncData'!$B$5:$B$86,0)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SpcFuncData'!$B$5:$B$86,0))*0.5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SpcFuncData'!$B$5:$B$87,0))</f>
        <v>337</v>
      </c>
      <c r="S159" s="46">
        <f>INDEX('For CSV - 2022 VentSpcFuncData'!$L$6:$L$101,MATCH($B159,'For CSV - 2022 VentSpcFuncData'!$B$6:$B$101,0))</f>
        <v>57</v>
      </c>
      <c r="T159" s="46">
        <f>MATCH($A159,'For CSV - 2022 SpcFuncData'!$B$5:$B$86,0)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SpcFuncData'!$B$5:$B$86,0))*0.5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SpcFuncData'!$B$5:$B$87,0))</f>
        <v>337</v>
      </c>
      <c r="S160" s="46">
        <f>INDEX('For CSV - 2022 VentSpcFuncData'!$L$6:$L$101,MATCH($B160,'For CSV - 2022 VentSpcFuncData'!$B$6:$B$101,0))</f>
        <v>87</v>
      </c>
      <c r="T160" s="46">
        <f>MATCH($A160,'For CSV - 2022 SpcFuncData'!$B$5:$B$86,0)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SpcFuncData'!$B$5:$B$86,0))*0.5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SpcFuncData'!$B$5:$B$87,0))</f>
        <v>338</v>
      </c>
      <c r="S161" s="46">
        <f>INDEX('For CSV - 2022 VentSpcFuncData'!$L$6:$L$101,MATCH($B161,'For CSV - 2022 VentSpcFuncData'!$B$6:$B$101,0))</f>
        <v>53</v>
      </c>
      <c r="T161" s="46">
        <f>MATCH($A161,'For CSV - 2022 SpcFuncData'!$B$5:$B$86,0)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SpcFuncData'!$B$5:$B$86,0))*0.5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SpcFuncData'!$B$5:$B$87,0))</f>
        <v>338</v>
      </c>
      <c r="S162" s="46">
        <f>INDEX('For CSV - 2022 VentSpcFuncData'!$L$6:$L$101,MATCH($B162,'For CSV - 2022 VentSpcFuncData'!$B$6:$B$101,0))</f>
        <v>52</v>
      </c>
      <c r="T162" s="46">
        <f>MATCH($A162,'For CSV - 2022 SpcFuncData'!$B$5:$B$86,0)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SpcFuncData'!$B$5:$B$86,0))*0.5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SpcFuncData'!$B$5:$B$87,0))</f>
        <v>338</v>
      </c>
      <c r="S163" s="46">
        <f>INDEX('For CSV - 2022 VentSpcFuncData'!$L$6:$L$101,MATCH($B163,'For CSV - 2022 VentSpcFuncData'!$B$6:$B$101,0))</f>
        <v>53</v>
      </c>
      <c r="T163" s="46">
        <f>MATCH($A163,'For CSV - 2022 SpcFuncData'!$B$5:$B$86,0)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SpcFuncData'!$B$5:$B$86,0))*0.5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SpcFuncData'!$B$5:$B$87,0))</f>
        <v>339</v>
      </c>
      <c r="S164" s="46">
        <f>INDEX('For CSV - 2022 VentSpcFuncData'!$L$6:$L$101,MATCH($B164,'For CSV - 2022 VentSpcFuncData'!$B$6:$B$101,0))</f>
        <v>44</v>
      </c>
      <c r="T164" s="46">
        <f>MATCH($A164,'For CSV - 2022 SpcFuncData'!$B$5:$B$86,0)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SpcFuncData'!$B$5:$B$86,0))*0.5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SpcFuncData'!$B$5:$B$87,0))</f>
        <v>339</v>
      </c>
      <c r="S165" s="46">
        <f>INDEX('For CSV - 2022 VentSpcFuncData'!$L$6:$L$101,MATCH($B165,'For CSV - 2022 VentSpcFuncData'!$B$6:$B$101,0))</f>
        <v>44</v>
      </c>
      <c r="T165" s="46">
        <f>MATCH($A165,'For CSV - 2022 SpcFuncData'!$B$5:$B$86,0)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SpcFuncData'!$B$5:$B$86,0))*0.5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SpcFuncData'!$B$5:$B$87,0))</f>
        <v>340</v>
      </c>
      <c r="S166" s="46">
        <f>INDEX('For CSV - 2022 VentSpcFuncData'!$L$6:$L$101,MATCH($B166,'For CSV - 2022 VentSpcFuncData'!$B$6:$B$101,0))</f>
        <v>31</v>
      </c>
      <c r="T166" s="46">
        <f>MATCH($A166,'For CSV - 2022 SpcFuncData'!$B$5:$B$86,0)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SpcFuncData'!$B$5:$B$86,0))*0.5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SpcFuncData'!$B$5:$B$87,0))</f>
        <v>340</v>
      </c>
      <c r="S167" s="46">
        <f>INDEX('For CSV - 2022 VentSpcFuncData'!$L$6:$L$101,MATCH($B167,'For CSV - 2022 VentSpcFuncData'!$B$6:$B$101,0))</f>
        <v>31</v>
      </c>
      <c r="T167" s="46">
        <f>MATCH($A167,'For CSV - 2022 SpcFuncData'!$B$5:$B$86,0)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SpcFuncData'!$B$5:$B$86,0))*0.5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SpcFuncData'!$B$5:$B$87,0))</f>
        <v>341</v>
      </c>
      <c r="S168" s="46">
        <f>INDEX('For CSV - 2022 VentSpcFuncData'!$L$6:$L$101,MATCH($B168,'For CSV - 2022 VentSpcFuncData'!$B$6:$B$101,0))</f>
        <v>22</v>
      </c>
      <c r="T168" s="46">
        <f>MATCH($A168,'For CSV - 2022 SpcFuncData'!$B$5:$B$86,0)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SpcFuncData'!$B$5:$B$86,0))*0.5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SpcFuncData'!$B$5:$B$87,0))</f>
        <v>341</v>
      </c>
      <c r="S169" s="46">
        <f>INDEX('For CSV - 2022 VentSpcFuncData'!$L$6:$L$101,MATCH($B169,'For CSV - 2022 VentSpcFuncData'!$B$6:$B$101,0))</f>
        <v>21</v>
      </c>
      <c r="T169" s="46">
        <f>MATCH($A169,'For CSV - 2022 SpcFuncData'!$B$5:$B$86,0)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SpcFuncData'!$B$5:$B$86,0))*0.5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SpcFuncData'!$B$5:$B$87,0))</f>
        <v>341</v>
      </c>
      <c r="S170" s="46">
        <f>INDEX('For CSV - 2022 VentSpcFuncData'!$L$6:$L$101,MATCH($B170,'For CSV - 2022 VentSpcFuncData'!$B$6:$B$101,0))</f>
        <v>22</v>
      </c>
      <c r="T170" s="46">
        <f>MATCH($A170,'For CSV - 2022 SpcFuncData'!$B$5:$B$86,0)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SpcFuncData'!$B$5:$B$86,0))*0.5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SpcFuncData'!$B$5:$B$87,0))</f>
        <v>341</v>
      </c>
      <c r="S171" s="46">
        <f>INDEX('For CSV - 2022 VentSpcFuncData'!$L$6:$L$101,MATCH($B171,'For CSV - 2022 VentSpcFuncData'!$B$6:$B$101,0))</f>
        <v>63</v>
      </c>
      <c r="T171" s="46">
        <f>MATCH($A171,'For CSV - 2022 SpcFuncData'!$B$5:$B$86,0)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SpcFuncData'!$B$5:$B$86,0))*0.5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SpcFuncData'!$B$5:$B$87,0))</f>
        <v>341</v>
      </c>
      <c r="S172" s="46">
        <f>INDEX('For CSV - 2022 VentSpcFuncData'!$L$6:$L$101,MATCH($B172,'For CSV - 2022 VentSpcFuncData'!$B$6:$B$101,0))</f>
        <v>64</v>
      </c>
      <c r="T172" s="46">
        <f>MATCH($A172,'For CSV - 2022 SpcFuncData'!$B$5:$B$86,0)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SpcFuncData'!$B$5:$B$86,0))*0.5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SpcFuncData'!$B$5:$B$87,0))</f>
        <v>341</v>
      </c>
      <c r="S173" s="46">
        <f>INDEX('For CSV - 2022 VentSpcFuncData'!$L$6:$L$101,MATCH($B173,'For CSV - 2022 VentSpcFuncData'!$B$6:$B$101,0))</f>
        <v>58</v>
      </c>
      <c r="T173" s="46">
        <f>MATCH($A173,'For CSV - 2022 SpcFuncData'!$B$5:$B$86,0)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SpcFuncData'!$B$5:$B$86,0))*0.5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SpcFuncData'!$B$5:$B$87,0))</f>
        <v>342</v>
      </c>
      <c r="S174" s="46">
        <f>INDEX('For CSV - 2022 VentSpcFuncData'!$L$6:$L$101,MATCH($B174,'For CSV - 2022 VentSpcFuncData'!$B$6:$B$101,0))</f>
        <v>55</v>
      </c>
      <c r="T174" s="46">
        <f>MATCH($A174,'For CSV - 2022 SpcFuncData'!$B$5:$B$86,0)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SpcFuncData'!$B$5:$B$86,0))*0.5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SpcFuncData'!$B$5:$B$87,0))</f>
        <v>342</v>
      </c>
      <c r="S175" s="46">
        <f>INDEX('For CSV - 2022 VentSpcFuncData'!$L$6:$L$101,MATCH($B175,'For CSV - 2022 VentSpcFuncData'!$B$6:$B$101,0))</f>
        <v>37</v>
      </c>
      <c r="T175" s="46">
        <f>MATCH($A175,'For CSV - 2022 SpcFuncData'!$B$5:$B$86,0)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SpcFuncData'!$B$5:$B$86,0))*0.5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SpcFuncData'!$B$5:$B$87,0))</f>
        <v>342</v>
      </c>
      <c r="S176" s="46">
        <f>INDEX('For CSV - 2022 VentSpcFuncData'!$L$6:$L$101,MATCH($B176,'For CSV - 2022 VentSpcFuncData'!$B$6:$B$101,0))</f>
        <v>54</v>
      </c>
      <c r="T176" s="46">
        <f>MATCH($A176,'For CSV - 2022 SpcFuncData'!$B$5:$B$86,0)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SpcFuncData'!$B$5:$B$86,0))*0.5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SpcFuncData'!$B$5:$B$87,0))</f>
        <v>342</v>
      </c>
      <c r="S177" s="46">
        <f>INDEX('For CSV - 2022 VentSpcFuncData'!$L$6:$L$101,MATCH($B177,'For CSV - 2022 VentSpcFuncData'!$B$6:$B$101,0))</f>
        <v>55</v>
      </c>
      <c r="T177" s="46">
        <f>MATCH($A177,'For CSV - 2022 SpcFuncData'!$B$5:$B$86,0)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SpcFuncData'!$B$5:$B$86,0))*0.5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SpcFuncData'!$B$5:$B$87,0))</f>
        <v>342</v>
      </c>
      <c r="S178" s="46">
        <f>INDEX('For CSV - 2022 VentSpcFuncData'!$L$6:$L$101,MATCH($B178,'For CSV - 2022 VentSpcFuncData'!$B$6:$B$101,0))</f>
        <v>80</v>
      </c>
      <c r="T178" s="46">
        <f>MATCH($A178,'For CSV - 2022 SpcFuncData'!$B$5:$B$86,0)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SpcFuncData'!$B$5:$B$86,0))*0.5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SpcFuncData'!$B$5:$B$87,0))</f>
        <v>343</v>
      </c>
      <c r="S179" s="46">
        <f>INDEX('For CSV - 2022 VentSpcFuncData'!$L$6:$L$101,MATCH($B179,'For CSV - 2022 VentSpcFuncData'!$B$6:$B$101,0))</f>
        <v>4</v>
      </c>
      <c r="T179" s="46">
        <f>MATCH($A179,'For CSV - 2022 SpcFuncData'!$B$5:$B$86,0)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SpcFuncData'!$B$5:$B$86,0))*0.5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SpcFuncData'!$B$5:$B$87,0))</f>
        <v>343</v>
      </c>
      <c r="S180" s="46">
        <f>INDEX('For CSV - 2022 VentSpcFuncData'!$L$6:$L$101,MATCH($B180,'For CSV - 2022 VentSpcFuncData'!$B$6:$B$101,0))</f>
        <v>4</v>
      </c>
      <c r="T180" s="46">
        <f>MATCH($A180,'For CSV - 2022 SpcFuncData'!$B$5:$B$86,0)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SpcFuncData'!$B$5:$B$86,0))*0.5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SpcFuncData'!$B$5:$B$87,0))</f>
        <v>344</v>
      </c>
      <c r="S181" s="46">
        <f>INDEX('For CSV - 2022 VentSpcFuncData'!$L$6:$L$101,MATCH($B181,'For CSV - 2022 VentSpcFuncData'!$B$6:$B$101,0))</f>
        <v>4</v>
      </c>
      <c r="T181" s="46">
        <f>MATCH($A181,'For CSV - 2022 SpcFuncData'!$B$5:$B$86,0)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SpcFuncData'!$B$5:$B$86,0))*0.5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SpcFuncData'!$B$5:$B$87,0))</f>
        <v>344</v>
      </c>
      <c r="S182" s="46">
        <f>INDEX('For CSV - 2022 VentSpcFuncData'!$L$6:$L$101,MATCH($B182,'For CSV - 2022 VentSpcFuncData'!$B$6:$B$101,0))</f>
        <v>4</v>
      </c>
      <c r="T182" s="46">
        <f>MATCH($A182,'For CSV - 2022 SpcFuncData'!$B$5:$B$86,0)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SpcFuncData'!$B$5:$B$86,0))*0.5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SpcFuncData'!$B$5:$B$87,0))</f>
        <v>345</v>
      </c>
      <c r="S183" s="46">
        <f>INDEX('For CSV - 2022 VentSpcFuncData'!$L$6:$L$101,MATCH($B183,'For CSV - 2022 VentSpcFuncData'!$B$6:$B$101,0))</f>
        <v>72</v>
      </c>
      <c r="T183" s="46">
        <f>MATCH($A183,'For CSV - 2022 SpcFuncData'!$B$5:$B$86,0)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SpcFuncData'!$B$5:$B$86,0))*0.5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SpcFuncData'!$B$5:$B$87,0))</f>
        <v>345</v>
      </c>
      <c r="S184" s="46">
        <f>INDEX('For CSV - 2022 VentSpcFuncData'!$L$6:$L$101,MATCH($B184,'For CSV - 2022 VentSpcFuncData'!$B$6:$B$101,0))</f>
        <v>5</v>
      </c>
      <c r="T184" s="46">
        <f>MATCH($A184,'For CSV - 2022 SpcFuncData'!$B$5:$B$86,0)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SpcFuncData'!$B$5:$B$86,0))*0.5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SpcFuncData'!$B$5:$B$87,0))</f>
        <v>345</v>
      </c>
      <c r="S185" s="46">
        <f>INDEX('For CSV - 2022 VentSpcFuncData'!$L$6:$L$101,MATCH($B185,'For CSV - 2022 VentSpcFuncData'!$B$6:$B$101,0))</f>
        <v>56</v>
      </c>
      <c r="T185" s="46">
        <f>MATCH($A185,'For CSV - 2022 SpcFuncData'!$B$5:$B$86,0)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SpcFuncData'!$B$5:$B$86,0))*0.5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SpcFuncData'!$B$5:$B$87,0))</f>
        <v>345</v>
      </c>
      <c r="S186" s="46">
        <f>INDEX('For CSV - 2022 VentSpcFuncData'!$L$6:$L$101,MATCH($B186,'For CSV - 2022 VentSpcFuncData'!$B$6:$B$101,0))</f>
        <v>60</v>
      </c>
      <c r="T186" s="46">
        <f>MATCH($A186,'For CSV - 2022 SpcFuncData'!$B$5:$B$86,0)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SpcFuncData'!$B$5:$B$86,0))*0.5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SpcFuncData'!$B$5:$B$87,0))</f>
        <v>345</v>
      </c>
      <c r="S187" s="46">
        <f>INDEX('For CSV - 2022 VentSpcFuncData'!$L$6:$L$101,MATCH($B187,'For CSV - 2022 VentSpcFuncData'!$B$6:$B$101,0))</f>
        <v>72</v>
      </c>
      <c r="T187" s="46">
        <f>MATCH($A187,'For CSV - 2022 SpcFuncData'!$B$5:$B$86,0)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SpcFuncData'!$B$5:$B$86,0))*0.5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SpcFuncData'!$B$5:$B$87,0))</f>
        <v>346</v>
      </c>
      <c r="S188" s="46">
        <f>INDEX('For CSV - 2022 VentSpcFuncData'!$L$6:$L$101,MATCH($B188,'For CSV - 2022 VentSpcFuncData'!$B$6:$B$101,0))</f>
        <v>32</v>
      </c>
      <c r="T188" s="46">
        <f>MATCH($A188,'For CSV - 2022 SpcFuncData'!$B$5:$B$86,0)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SpcFuncData'!$B$5:$B$86,0))*0.5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SpcFuncData'!$B$5:$B$87,0))</f>
        <v>346</v>
      </c>
      <c r="S189" s="46">
        <f>INDEX('For CSV - 2022 VentSpcFuncData'!$L$6:$L$101,MATCH($B189,'For CSV - 2022 VentSpcFuncData'!$B$6:$B$101,0))</f>
        <v>24</v>
      </c>
      <c r="T189" s="46">
        <f>MATCH($A189,'For CSV - 2022 SpcFuncData'!$B$5:$B$86,0)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SpcFuncData'!$B$5:$B$86,0))*0.5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SpcFuncData'!$B$5:$B$87,0))</f>
        <v>346</v>
      </c>
      <c r="S190" s="46">
        <f>INDEX('For CSV - 2022 VentSpcFuncData'!$L$6:$L$101,MATCH($B190,'For CSV - 2022 VentSpcFuncData'!$B$6:$B$101,0))</f>
        <v>32</v>
      </c>
      <c r="T190" s="46">
        <f>MATCH($A190,'For CSV - 2022 SpcFuncData'!$B$5:$B$86,0)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SpcFuncData'!$B$5:$B$86,0))*0.5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SpcFuncData'!$B$5:$B$87,0))</f>
        <v>346</v>
      </c>
      <c r="S191" s="46">
        <f>INDEX('For CSV - 2022 VentSpcFuncData'!$L$6:$L$101,MATCH($B191,'For CSV - 2022 VentSpcFuncData'!$B$6:$B$101,0))</f>
        <v>36</v>
      </c>
      <c r="T191" s="46">
        <f>MATCH($A191,'For CSV - 2022 SpcFuncData'!$B$5:$B$86,0)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SpcFuncData'!$B$5:$B$86,0))*0.5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SpcFuncData'!$B$5:$B$87,0))</f>
        <v>347</v>
      </c>
      <c r="S192" s="46">
        <f>INDEX('For CSV - 2022 VentSpcFuncData'!$L$6:$L$101,MATCH($B192,'For CSV - 2022 VentSpcFuncData'!$B$6:$B$101,0))</f>
        <v>46</v>
      </c>
      <c r="T192" s="46">
        <f>MATCH($A192,'For CSV - 2022 SpcFuncData'!$B$5:$B$86,0)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SpcFuncData'!$B$5:$B$86,0))*0.5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SpcFuncData'!$B$5:$B$87,0))</f>
        <v>347</v>
      </c>
      <c r="S193" s="46">
        <f>INDEX('For CSV - 2022 VentSpcFuncData'!$L$6:$L$101,MATCH($B193,'For CSV - 2022 VentSpcFuncData'!$B$6:$B$101,0))</f>
        <v>46</v>
      </c>
      <c r="T193" s="46">
        <f>MATCH($A193,'For CSV - 2022 SpcFuncData'!$B$5:$B$86,0)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SpcFuncData'!$B$5:$B$86,0))*0.5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SpcFuncData'!$B$5:$B$87,0))</f>
        <v>347</v>
      </c>
      <c r="S194" s="46">
        <f>INDEX('For CSV - 2022 VentSpcFuncData'!$L$6:$L$101,MATCH($B194,'For CSV - 2022 VentSpcFuncData'!$B$6:$B$101,0))</f>
        <v>47</v>
      </c>
      <c r="T194" s="46">
        <f>MATCH($A194,'For CSV - 2022 SpcFuncData'!$B$5:$B$86,0)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SpcFuncData'!$B$5:$B$86,0))*0.5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SpcFuncData'!$B$5:$B$87,0))</f>
        <v>347</v>
      </c>
      <c r="S195" s="46">
        <f>INDEX('For CSV - 2022 VentSpcFuncData'!$L$6:$L$101,MATCH($B195,'For CSV - 2022 VentSpcFuncData'!$B$6:$B$101,0))</f>
        <v>58</v>
      </c>
      <c r="T195" s="46">
        <f>MATCH($A195,'For CSV - 2022 SpcFuncData'!$B$5:$B$86,0)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SpcFuncData'!$B$5:$B$86,0))*0.5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SpcFuncData'!$B$5:$B$87,0))</f>
        <v>347</v>
      </c>
      <c r="S196" s="46">
        <f>INDEX('For CSV - 2022 VentSpcFuncData'!$L$6:$L$101,MATCH($B196,'For CSV - 2022 VentSpcFuncData'!$B$6:$B$101,0))</f>
        <v>69</v>
      </c>
      <c r="T196" s="46">
        <f>MATCH($A196,'For CSV - 2022 SpcFuncData'!$B$5:$B$86,0)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SpcFuncData'!$B$5:$B$86,0))*0.5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SpcFuncData'!$B$5:$B$87,0))</f>
        <v>347</v>
      </c>
      <c r="S197" s="46">
        <f>INDEX('For CSV - 2022 VentSpcFuncData'!$L$6:$L$101,MATCH($B197,'For CSV - 2022 VentSpcFuncData'!$B$6:$B$101,0))</f>
        <v>71</v>
      </c>
      <c r="T197" s="46">
        <f>MATCH($A197,'For CSV - 2022 SpcFuncData'!$B$5:$B$86,0)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SpcFuncData'!$B$5:$B$86,0))*0.5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SpcFuncData'!$B$5:$B$87,0))</f>
        <v>347</v>
      </c>
      <c r="S198" s="46">
        <f>INDEX('For CSV - 2022 VentSpcFuncData'!$L$6:$L$101,MATCH($B198,'For CSV - 2022 VentSpcFuncData'!$B$6:$B$101,0))</f>
        <v>75</v>
      </c>
      <c r="T198" s="46">
        <f>MATCH($A198,'For CSV - 2022 SpcFuncData'!$B$5:$B$86,0)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SpcFuncData'!$B$5:$B$86,0))*0.5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SpcFuncData'!$B$5:$B$87,0))</f>
        <v>348</v>
      </c>
      <c r="S199" s="46">
        <f>INDEX('For CSV - 2022 VentSpcFuncData'!$L$6:$L$101,MATCH($B199,'For CSV - 2022 VentSpcFuncData'!$B$6:$B$101,0))</f>
        <v>63</v>
      </c>
      <c r="T199" s="46">
        <f>MATCH($A199,'For CSV - 2022 SpcFuncData'!$B$5:$B$86,0)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SpcFuncData'!$B$5:$B$86,0))*0.5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SpcFuncData'!$B$5:$B$87,0))</f>
        <v>348</v>
      </c>
      <c r="S200" s="46">
        <f>INDEX('For CSV - 2022 VentSpcFuncData'!$L$6:$L$101,MATCH($B200,'For CSV - 2022 VentSpcFuncData'!$B$6:$B$101,0))</f>
        <v>28</v>
      </c>
      <c r="T200" s="46">
        <f>MATCH($A200,'For CSV - 2022 SpcFuncData'!$B$5:$B$86,0)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SpcFuncData'!$B$5:$B$86,0))*0.5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SpcFuncData'!$B$5:$B$87,0))</f>
        <v>348</v>
      </c>
      <c r="S201" s="46">
        <f>INDEX('For CSV - 2022 VentSpcFuncData'!$L$6:$L$101,MATCH($B201,'For CSV - 2022 VentSpcFuncData'!$B$6:$B$101,0))</f>
        <v>29</v>
      </c>
      <c r="T201" s="46">
        <f>MATCH($A201,'For CSV - 2022 SpcFuncData'!$B$5:$B$86,0)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SpcFuncData'!$B$5:$B$86,0))*0.5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SpcFuncData'!$B$5:$B$87,0))</f>
        <v>348</v>
      </c>
      <c r="S202" s="46">
        <f>INDEX('For CSV - 2022 VentSpcFuncData'!$L$6:$L$101,MATCH($B202,'For CSV - 2022 VentSpcFuncData'!$B$6:$B$101,0))</f>
        <v>30</v>
      </c>
      <c r="T202" s="46">
        <f>MATCH($A202,'For CSV - 2022 SpcFuncData'!$B$5:$B$86,0)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SpcFuncData'!$B$5:$B$86,0))*0.5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SpcFuncData'!$B$5:$B$87,0))</f>
        <v>348</v>
      </c>
      <c r="S203" s="46">
        <f>INDEX('For CSV - 2022 VentSpcFuncData'!$L$6:$L$101,MATCH($B203,'For CSV - 2022 VentSpcFuncData'!$B$6:$B$101,0))</f>
        <v>33</v>
      </c>
      <c r="T203" s="46">
        <f>MATCH($A203,'For CSV - 2022 SpcFuncData'!$B$5:$B$86,0)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SpcFuncData'!$B$5:$B$86,0))*0.5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SpcFuncData'!$B$5:$B$87,0))</f>
        <v>348</v>
      </c>
      <c r="S204" s="46">
        <f>INDEX('For CSV - 2022 VentSpcFuncData'!$L$6:$L$101,MATCH($B204,'For CSV - 2022 VentSpcFuncData'!$B$6:$B$101,0))</f>
        <v>41</v>
      </c>
      <c r="T204" s="46">
        <f>MATCH($A204,'For CSV - 2022 SpcFuncData'!$B$5:$B$86,0)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SpcFuncData'!$B$5:$B$86,0))*0.5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SpcFuncData'!$B$5:$B$87,0))</f>
        <v>348</v>
      </c>
      <c r="S205" s="46">
        <f>INDEX('For CSV - 2022 VentSpcFuncData'!$L$6:$L$101,MATCH($B205,'For CSV - 2022 VentSpcFuncData'!$B$6:$B$101,0))</f>
        <v>55</v>
      </c>
      <c r="T205" s="46">
        <f>MATCH($A205,'For CSV - 2022 SpcFuncData'!$B$5:$B$86,0)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SpcFuncData'!$B$5:$B$86,0))*0.5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SpcFuncData'!$B$5:$B$87,0))</f>
        <v>348</v>
      </c>
      <c r="S206" s="46">
        <f>INDEX('For CSV - 2022 VentSpcFuncData'!$L$6:$L$101,MATCH($B206,'For CSV - 2022 VentSpcFuncData'!$B$6:$B$101,0))</f>
        <v>58</v>
      </c>
      <c r="T206" s="46">
        <f>MATCH($A206,'For CSV - 2022 SpcFuncData'!$B$5:$B$86,0)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SpcFuncData'!$B$5:$B$86,0))*0.5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SpcFuncData'!$B$5:$B$87,0))</f>
        <v>348</v>
      </c>
      <c r="S207" s="46">
        <f>INDEX('For CSV - 2022 VentSpcFuncData'!$L$6:$L$101,MATCH($B207,'For CSV - 2022 VentSpcFuncData'!$B$6:$B$101,0))</f>
        <v>63</v>
      </c>
      <c r="T207" s="46">
        <f>MATCH($A207,'For CSV - 2022 SpcFuncData'!$B$5:$B$86,0)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SpcFuncData'!$B$5:$B$86,0))*0.5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SpcFuncData'!$B$5:$B$87,0))</f>
        <v>348</v>
      </c>
      <c r="S208" s="46">
        <f>INDEX('For CSV - 2022 VentSpcFuncData'!$L$6:$L$101,MATCH($B208,'For CSV - 2022 VentSpcFuncData'!$B$6:$B$101,0))</f>
        <v>67</v>
      </c>
      <c r="T208" s="46">
        <f>MATCH($A208,'For CSV - 2022 SpcFuncData'!$B$5:$B$86,0)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SpcFuncData'!$B$5:$B$86,0))*0.5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SpcFuncData'!$B$5:$B$87,0))</f>
        <v>349</v>
      </c>
      <c r="S209" s="46">
        <f>INDEX('For CSV - 2022 VentSpcFuncData'!$L$6:$L$101,MATCH($B209,'For CSV - 2022 VentSpcFuncData'!$B$6:$B$101,0))</f>
        <v>63</v>
      </c>
      <c r="T209" s="46">
        <f>MATCH($A209,'For CSV - 2022 SpcFuncData'!$B$5:$B$86,0)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SpcFuncData'!$B$5:$B$86,0))*0.5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SpcFuncData'!$B$5:$B$87,0))</f>
        <v>349</v>
      </c>
      <c r="S210" s="46">
        <f>INDEX('For CSV - 2022 VentSpcFuncData'!$L$6:$L$101,MATCH($B210,'For CSV - 2022 VentSpcFuncData'!$B$6:$B$101,0))</f>
        <v>28</v>
      </c>
      <c r="T210" s="46">
        <f>MATCH($A210,'For CSV - 2022 SpcFuncData'!$B$5:$B$86,0)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SpcFuncData'!$B$5:$B$86,0))*0.5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SpcFuncData'!$B$5:$B$87,0))</f>
        <v>349</v>
      </c>
      <c r="S211" s="46">
        <f>INDEX('For CSV - 2022 VentSpcFuncData'!$L$6:$L$101,MATCH($B211,'For CSV - 2022 VentSpcFuncData'!$B$6:$B$101,0))</f>
        <v>29</v>
      </c>
      <c r="T211" s="46">
        <f>MATCH($A211,'For CSV - 2022 SpcFuncData'!$B$5:$B$86,0)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SpcFuncData'!$B$5:$B$86,0))*0.5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SpcFuncData'!$B$5:$B$87,0))</f>
        <v>349</v>
      </c>
      <c r="S212" s="46">
        <f>INDEX('For CSV - 2022 VentSpcFuncData'!$L$6:$L$101,MATCH($B212,'For CSV - 2022 VentSpcFuncData'!$B$6:$B$101,0))</f>
        <v>33</v>
      </c>
      <c r="T212" s="46">
        <f>MATCH($A212,'For CSV - 2022 SpcFuncData'!$B$5:$B$86,0)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SpcFuncData'!$B$5:$B$86,0))*0.5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SpcFuncData'!$B$5:$B$87,0))</f>
        <v>349</v>
      </c>
      <c r="S213" s="46">
        <f>INDEX('For CSV - 2022 VentSpcFuncData'!$L$6:$L$101,MATCH($B213,'For CSV - 2022 VentSpcFuncData'!$B$6:$B$101,0))</f>
        <v>41</v>
      </c>
      <c r="T213" s="46">
        <f>MATCH($A213,'For CSV - 2022 SpcFuncData'!$B$5:$B$86,0)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SpcFuncData'!$B$5:$B$86,0))*0.5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SpcFuncData'!$B$5:$B$87,0))</f>
        <v>349</v>
      </c>
      <c r="S214" s="46">
        <f>INDEX('For CSV - 2022 VentSpcFuncData'!$L$6:$L$101,MATCH($B214,'For CSV - 2022 VentSpcFuncData'!$B$6:$B$101,0))</f>
        <v>58</v>
      </c>
      <c r="T214" s="46">
        <f>MATCH($A214,'For CSV - 2022 SpcFuncData'!$B$5:$B$86,0)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SpcFuncData'!$B$5:$B$86,0))*0.5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SpcFuncData'!$B$5:$B$87,0))</f>
        <v>349</v>
      </c>
      <c r="S215" s="46">
        <f>INDEX('For CSV - 2022 VentSpcFuncData'!$L$6:$L$101,MATCH($B215,'For CSV - 2022 VentSpcFuncData'!$B$6:$B$101,0))</f>
        <v>63</v>
      </c>
      <c r="T215" s="46">
        <f>MATCH($A215,'For CSV - 2022 SpcFuncData'!$B$5:$B$86,0)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SpcFuncData'!$B$5:$B$86,0))*0.5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SpcFuncData'!$B$5:$B$87,0))</f>
        <v>349</v>
      </c>
      <c r="S216" s="46">
        <f>INDEX('For CSV - 2022 VentSpcFuncData'!$L$6:$L$101,MATCH($B216,'For CSV - 2022 VentSpcFuncData'!$B$6:$B$101,0))</f>
        <v>67</v>
      </c>
      <c r="T216" s="46">
        <f>MATCH($A216,'For CSV - 2022 SpcFuncData'!$B$5:$B$86,0)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SpcFuncData'!$B$5:$B$86,0))*0.5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SpcFuncData'!$B$5:$B$87,0))</f>
        <v>350</v>
      </c>
      <c r="S217" s="46">
        <f>INDEX('For CSV - 2022 VentSpcFuncData'!$L$6:$L$101,MATCH($B217,'For CSV - 2022 VentSpcFuncData'!$B$6:$B$101,0))</f>
        <v>63</v>
      </c>
      <c r="T217" s="46">
        <f>MATCH($A217,'For CSV - 2022 SpcFuncData'!$B$5:$B$86,0)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SpcFuncData'!$B$5:$B$86,0))*0.5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SpcFuncData'!$B$5:$B$87,0))</f>
        <v>350</v>
      </c>
      <c r="S218" s="46">
        <f>INDEX('For CSV - 2022 VentSpcFuncData'!$L$6:$L$101,MATCH($B218,'For CSV - 2022 VentSpcFuncData'!$B$6:$B$101,0))</f>
        <v>28</v>
      </c>
      <c r="T218" s="46">
        <f>MATCH($A218,'For CSV - 2022 SpcFuncData'!$B$5:$B$86,0)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SpcFuncData'!$B$5:$B$86,0))*0.5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SpcFuncData'!$B$5:$B$87,0))</f>
        <v>350</v>
      </c>
      <c r="S219" s="46">
        <f>INDEX('For CSV - 2022 VentSpcFuncData'!$L$6:$L$101,MATCH($B219,'For CSV - 2022 VentSpcFuncData'!$B$6:$B$101,0))</f>
        <v>29</v>
      </c>
      <c r="T219" s="46">
        <f>MATCH($A219,'For CSV - 2022 SpcFuncData'!$B$5:$B$86,0)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SpcFuncData'!$B$5:$B$86,0))*0.5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SpcFuncData'!$B$5:$B$87,0))</f>
        <v>350</v>
      </c>
      <c r="S220" s="46">
        <f>INDEX('For CSV - 2022 VentSpcFuncData'!$L$6:$L$101,MATCH($B220,'For CSV - 2022 VentSpcFuncData'!$B$6:$B$101,0))</f>
        <v>33</v>
      </c>
      <c r="T220" s="46">
        <f>MATCH($A220,'For CSV - 2022 SpcFuncData'!$B$5:$B$86,0)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SpcFuncData'!$B$5:$B$86,0))*0.5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SpcFuncData'!$B$5:$B$87,0))</f>
        <v>350</v>
      </c>
      <c r="S221" s="46">
        <f>INDEX('For CSV - 2022 VentSpcFuncData'!$L$6:$L$101,MATCH($B221,'For CSV - 2022 VentSpcFuncData'!$B$6:$B$101,0))</f>
        <v>41</v>
      </c>
      <c r="T221" s="46">
        <f>MATCH($A221,'For CSV - 2022 SpcFuncData'!$B$5:$B$86,0)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SpcFuncData'!$B$5:$B$86,0))*0.5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SpcFuncData'!$B$5:$B$87,0))</f>
        <v>350</v>
      </c>
      <c r="S222" s="46">
        <f>INDEX('For CSV - 2022 VentSpcFuncData'!$L$6:$L$101,MATCH($B222,'For CSV - 2022 VentSpcFuncData'!$B$6:$B$101,0))</f>
        <v>58</v>
      </c>
      <c r="T222" s="46">
        <f>MATCH($A222,'For CSV - 2022 SpcFuncData'!$B$5:$B$86,0)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SpcFuncData'!$B$5:$B$86,0))*0.5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SpcFuncData'!$B$5:$B$87,0))</f>
        <v>350</v>
      </c>
      <c r="S223" s="46">
        <f>INDEX('For CSV - 2022 VentSpcFuncData'!$L$6:$L$101,MATCH($B223,'For CSV - 2022 VentSpcFuncData'!$B$6:$B$101,0))</f>
        <v>63</v>
      </c>
      <c r="T223" s="46">
        <f>MATCH($A223,'For CSV - 2022 SpcFuncData'!$B$5:$B$86,0)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SpcFuncData'!$B$5:$B$86,0))*0.5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SpcFuncData'!$B$5:$B$87,0))</f>
        <v>350</v>
      </c>
      <c r="S224" s="46">
        <f>INDEX('For CSV - 2022 VentSpcFuncData'!$L$6:$L$101,MATCH($B224,'For CSV - 2022 VentSpcFuncData'!$B$6:$B$101,0))</f>
        <v>67</v>
      </c>
      <c r="T224" s="46">
        <f>MATCH($A224,'For CSV - 2022 SpcFuncData'!$B$5:$B$86,0)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SpcFuncData'!$B$5:$B$86,0))*0.5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SpcFuncData'!$B$5:$B$87,0))</f>
        <v>351</v>
      </c>
      <c r="S225" s="46">
        <f>INDEX('For CSV - 2022 VentSpcFuncData'!$L$6:$L$101,MATCH($B225,'For CSV - 2022 VentSpcFuncData'!$B$6:$B$101,0))</f>
        <v>7</v>
      </c>
      <c r="T225" s="46">
        <f>MATCH($A225,'For CSV - 2022 SpcFuncData'!$B$5:$B$86,0)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SpcFuncData'!$B$5:$B$86,0))*0.5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SpcFuncData'!$B$5:$B$87,0))</f>
        <v>351</v>
      </c>
      <c r="S226" s="46">
        <f>INDEX('For CSV - 2022 VentSpcFuncData'!$L$6:$L$101,MATCH($B226,'For CSV - 2022 VentSpcFuncData'!$B$6:$B$101,0))</f>
        <v>6</v>
      </c>
      <c r="T226" s="46">
        <f>MATCH($A226,'For CSV - 2022 SpcFuncData'!$B$5:$B$86,0)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SpcFuncData'!$B$5:$B$86,0))*0.5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SpcFuncData'!$B$5:$B$87,0))</f>
        <v>351</v>
      </c>
      <c r="S227" s="46">
        <f>INDEX('For CSV - 2022 VentSpcFuncData'!$L$6:$L$101,MATCH($B227,'For CSV - 2022 VentSpcFuncData'!$B$6:$B$101,0))</f>
        <v>7</v>
      </c>
      <c r="T227" s="46">
        <f>MATCH($A227,'For CSV - 2022 SpcFuncData'!$B$5:$B$86,0)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SpcFuncData'!$B$5:$B$86,0))*0.5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SpcFuncData'!$B$5:$B$87,0))</f>
        <v>352</v>
      </c>
      <c r="S228" s="46">
        <f>INDEX('For CSV - 2022 VentSpcFuncData'!$L$6:$L$101,MATCH($B228,'For CSV - 2022 VentSpcFuncData'!$B$6:$B$101,0))</f>
        <v>63</v>
      </c>
      <c r="T228" s="46">
        <f>MATCH($A228,'For CSV - 2022 SpcFuncData'!$B$5:$B$86,0)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SpcFuncData'!$B$5:$B$86,0))*0.5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SpcFuncData'!$B$5:$B$87,0))</f>
        <v>352</v>
      </c>
      <c r="S229" s="46">
        <f>INDEX('For CSV - 2022 VentSpcFuncData'!$L$6:$L$101,MATCH($B229,'For CSV - 2022 VentSpcFuncData'!$B$6:$B$101,0))</f>
        <v>9</v>
      </c>
      <c r="T229" s="46">
        <f>MATCH($A229,'For CSV - 2022 SpcFuncData'!$B$5:$B$86,0)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SpcFuncData'!$B$5:$B$86,0))*0.5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SpcFuncData'!$B$5:$B$87,0))</f>
        <v>352</v>
      </c>
      <c r="S230" s="46">
        <f>INDEX('For CSV - 2022 VentSpcFuncData'!$L$6:$L$101,MATCH($B230,'For CSV - 2022 VentSpcFuncData'!$B$6:$B$101,0))</f>
        <v>21</v>
      </c>
      <c r="T230" s="46">
        <f>MATCH($A230,'For CSV - 2022 SpcFuncData'!$B$5:$B$86,0)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SpcFuncData'!$B$5:$B$86,0))*0.5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SpcFuncData'!$B$5:$B$87,0))</f>
        <v>352</v>
      </c>
      <c r="S231" s="46">
        <f>INDEX('For CSV - 2022 VentSpcFuncData'!$L$6:$L$101,MATCH($B231,'For CSV - 2022 VentSpcFuncData'!$B$6:$B$101,0))</f>
        <v>22</v>
      </c>
      <c r="T231" s="46">
        <f>MATCH($A231,'For CSV - 2022 SpcFuncData'!$B$5:$B$86,0)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SpcFuncData'!$B$5:$B$86,0))*0.5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SpcFuncData'!$B$5:$B$87,0))</f>
        <v>352</v>
      </c>
      <c r="S232" s="46">
        <f>INDEX('For CSV - 2022 VentSpcFuncData'!$L$6:$L$101,MATCH($B232,'For CSV - 2022 VentSpcFuncData'!$B$6:$B$101,0))</f>
        <v>23</v>
      </c>
      <c r="T232" s="46">
        <f>MATCH($A232,'For CSV - 2022 SpcFuncData'!$B$5:$B$86,0)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SpcFuncData'!$B$5:$B$86,0))*0.5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SpcFuncData'!$B$5:$B$87,0))</f>
        <v>352</v>
      </c>
      <c r="S233" s="46">
        <f>INDEX('For CSV - 2022 VentSpcFuncData'!$L$6:$L$101,MATCH($B233,'For CSV - 2022 VentSpcFuncData'!$B$6:$B$101,0))</f>
        <v>28</v>
      </c>
      <c r="T233" s="46">
        <f>MATCH($A233,'For CSV - 2022 SpcFuncData'!$B$5:$B$86,0)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SpcFuncData'!$B$5:$B$86,0))*0.5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SpcFuncData'!$B$5:$B$87,0))</f>
        <v>352</v>
      </c>
      <c r="S234" s="46">
        <f>INDEX('For CSV - 2022 VentSpcFuncData'!$L$6:$L$101,MATCH($B234,'For CSV - 2022 VentSpcFuncData'!$B$6:$B$101,0))</f>
        <v>29</v>
      </c>
      <c r="T234" s="46">
        <f>MATCH($A234,'For CSV - 2022 SpcFuncData'!$B$5:$B$86,0)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SpcFuncData'!$B$5:$B$86,0))*0.5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SpcFuncData'!$B$5:$B$87,0))</f>
        <v>352</v>
      </c>
      <c r="S235" s="46">
        <f>INDEX('For CSV - 2022 VentSpcFuncData'!$L$6:$L$101,MATCH($B235,'For CSV - 2022 VentSpcFuncData'!$B$6:$B$101,0))</f>
        <v>41</v>
      </c>
      <c r="T235" s="46">
        <f>MATCH($A235,'For CSV - 2022 SpcFuncData'!$B$5:$B$86,0)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SpcFuncData'!$B$5:$B$86,0))*0.5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SpcFuncData'!$B$5:$B$87,0))</f>
        <v>352</v>
      </c>
      <c r="S236" s="46">
        <f>INDEX('For CSV - 2022 VentSpcFuncData'!$L$6:$L$101,MATCH($B236,'For CSV - 2022 VentSpcFuncData'!$B$6:$B$101,0))</f>
        <v>50</v>
      </c>
      <c r="T236" s="46">
        <f>MATCH($A236,'For CSV - 2022 SpcFuncData'!$B$5:$B$86,0)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SpcFuncData'!$B$5:$B$86,0))*0.5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SpcFuncData'!$B$5:$B$87,0))</f>
        <v>352</v>
      </c>
      <c r="S237" s="46">
        <f>INDEX('For CSV - 2022 VentSpcFuncData'!$L$6:$L$101,MATCH($B237,'For CSV - 2022 VentSpcFuncData'!$B$6:$B$101,0))</f>
        <v>58</v>
      </c>
      <c r="T237" s="46">
        <f>MATCH($A237,'For CSV - 2022 SpcFuncData'!$B$5:$B$86,0)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SpcFuncData'!$B$5:$B$86,0))*0.5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SpcFuncData'!$B$5:$B$87,0))</f>
        <v>352</v>
      </c>
      <c r="S238" s="46">
        <f>INDEX('For CSV - 2022 VentSpcFuncData'!$L$6:$L$101,MATCH($B238,'For CSV - 2022 VentSpcFuncData'!$B$6:$B$101,0))</f>
        <v>63</v>
      </c>
      <c r="T238" s="46">
        <f>MATCH($A238,'For CSV - 2022 SpcFuncData'!$B$5:$B$86,0)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SpcFuncData'!$B$5:$B$86,0))*0.5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SpcFuncData'!$B$5:$B$87,0))</f>
        <v>352</v>
      </c>
      <c r="S239" s="46">
        <f>INDEX('For CSV - 2022 VentSpcFuncData'!$L$6:$L$101,MATCH($B239,'For CSV - 2022 VentSpcFuncData'!$B$6:$B$101,0))</f>
        <v>65</v>
      </c>
      <c r="T239" s="46">
        <f>MATCH($A239,'For CSV - 2022 SpcFuncData'!$B$5:$B$86,0)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SpcFuncData'!$B$5:$B$86,0))*0.5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SpcFuncData'!$B$5:$B$87,0))</f>
        <v>352</v>
      </c>
      <c r="S240" s="46">
        <f>INDEX('For CSV - 2022 VentSpcFuncData'!$L$6:$L$101,MATCH($B240,'For CSV - 2022 VentSpcFuncData'!$B$6:$B$101,0))</f>
        <v>67</v>
      </c>
      <c r="T240" s="46">
        <f>MATCH($A240,'For CSV - 2022 SpcFuncData'!$B$5:$B$86,0)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SpcFuncData'!$B$5:$B$86,0))*0.5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SpcFuncData'!$B$5:$B$87,0))</f>
        <v>354</v>
      </c>
      <c r="S241" s="46">
        <f>INDEX('For CSV - 2022 VentSpcFuncData'!$L$6:$L$101,MATCH($B241,'For CSV - 2022 VentSpcFuncData'!$B$6:$B$101,0))</f>
        <v>74</v>
      </c>
      <c r="T241" s="46">
        <f>MATCH($A241,'For CSV - 2022 SpcFuncData'!$B$5:$B$86,0)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SpcFuncData'!$B$5:$B$86,0))*0.5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SpcFuncData'!$B$5:$B$87,0))</f>
        <v>354</v>
      </c>
      <c r="S242" s="46">
        <f>INDEX('For CSV - 2022 VentSpcFuncData'!$L$6:$L$101,MATCH($B242,'For CSV - 2022 VentSpcFuncData'!$B$6:$B$101,0))</f>
        <v>74</v>
      </c>
      <c r="T242" s="46">
        <f>MATCH($A242,'For CSV - 2022 SpcFuncData'!$B$5:$B$86,0)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SpcFuncData'!$B$5:$B$86,0))*0.5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SpcFuncData'!$B$5:$B$87,0))</f>
        <v>353</v>
      </c>
      <c r="S243" s="46">
        <f>INDEX('For CSV - 2022 VentSpcFuncData'!$L$6:$L$101,MATCH($B243,'For CSV - 2022 VentSpcFuncData'!$B$6:$B$101,0))</f>
        <v>74</v>
      </c>
      <c r="T243" s="46">
        <f>MATCH($A243,'For CSV - 2022 SpcFuncData'!$B$5:$B$86,0)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SpcFuncData'!$B$5:$B$86,0))*0.5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SpcFuncData'!$B$5:$B$87,0))</f>
        <v>353</v>
      </c>
      <c r="S244" s="46">
        <f>INDEX('For CSV - 2022 VentSpcFuncData'!$L$6:$L$101,MATCH($B244,'For CSV - 2022 VentSpcFuncData'!$B$6:$B$101,0))</f>
        <v>74</v>
      </c>
      <c r="T244" s="46">
        <f>MATCH($A244,'For CSV - 2022 SpcFuncData'!$B$5:$B$86,0)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SpcFuncData'!$B$5:$B$86,0))*0.5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SpcFuncData'!$B$5:$B$87,0))</f>
        <v>355</v>
      </c>
      <c r="S245" s="46">
        <f>INDEX('For CSV - 2022 VentSpcFuncData'!$L$6:$L$101,MATCH($B245,'For CSV - 2022 VentSpcFuncData'!$B$6:$B$101,0))</f>
        <v>34</v>
      </c>
      <c r="T245" s="46">
        <f>MATCH($A245,'For CSV - 2022 SpcFuncData'!$B$5:$B$86,0)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SpcFuncData'!$B$5:$B$86,0))*0.5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SpcFuncData'!$B$5:$B$87,0))</f>
        <v>355</v>
      </c>
      <c r="S246" s="46">
        <f>INDEX('For CSV - 2022 VentSpcFuncData'!$L$6:$L$101,MATCH($B246,'For CSV - 2022 VentSpcFuncData'!$B$6:$B$101,0))</f>
        <v>34</v>
      </c>
      <c r="T246" s="46">
        <f>MATCH($A246,'For CSV - 2022 SpcFuncData'!$B$5:$B$86,0)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SpcFuncData'!$B$5:$B$86,0))*0.5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SpcFuncData'!$B$5:$B$87,0))</f>
        <v>356</v>
      </c>
      <c r="S247" s="46">
        <f>INDEX('For CSV - 2022 VentSpcFuncData'!$L$6:$L$101,MATCH($B247,'For CSV - 2022 VentSpcFuncData'!$B$6:$B$101,0))</f>
        <v>34</v>
      </c>
      <c r="T247" s="46">
        <f>MATCH($A247,'For CSV - 2022 SpcFuncData'!$B$5:$B$86,0)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SpcFuncData'!$B$5:$B$86,0))*0.5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SpcFuncData'!$B$5:$B$87,0))</f>
        <v>356</v>
      </c>
      <c r="S248" s="46">
        <f>INDEX('For CSV - 2022 VentSpcFuncData'!$L$6:$L$101,MATCH($B248,'For CSV - 2022 VentSpcFuncData'!$B$6:$B$101,0))</f>
        <v>34</v>
      </c>
      <c r="T248" s="46">
        <f>MATCH($A248,'For CSV - 2022 SpcFuncData'!$B$5:$B$86,0)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SpcFuncData'!$B$5:$B$86,0))*0.5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SpcFuncData'!$B$5:$B$87,0))</f>
        <v>357</v>
      </c>
      <c r="S249" s="46">
        <f>INDEX('For CSV - 2022 VentSpcFuncData'!$L$6:$L$101,MATCH($B249,'For CSV - 2022 VentSpcFuncData'!$B$6:$B$101,0))</f>
        <v>64</v>
      </c>
      <c r="T249" s="46">
        <f>MATCH($A249,'For CSV - 2022 SpcFuncData'!$B$5:$B$86,0)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SpcFuncData'!$B$5:$B$86,0))*0.5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SpcFuncData'!$B$5:$B$87,0))</f>
        <v>357</v>
      </c>
      <c r="S250" s="46">
        <f>INDEX('For CSV - 2022 VentSpcFuncData'!$L$6:$L$101,MATCH($B250,'For CSV - 2022 VentSpcFuncData'!$B$6:$B$101,0))</f>
        <v>64</v>
      </c>
      <c r="T250" s="46">
        <f>MATCH($A250,'For CSV - 2022 SpcFuncData'!$B$5:$B$86,0)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SpcFuncData'!$B$5:$B$86,0))*0.5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SpcFuncData'!$B$5:$B$87,0))</f>
        <v>358</v>
      </c>
      <c r="S251" s="46">
        <f>INDEX('For CSV - 2022 VentSpcFuncData'!$L$6:$L$101,MATCH($B251,'For CSV - 2022 VentSpcFuncData'!$B$6:$B$101,0))</f>
        <v>84</v>
      </c>
      <c r="T251" s="46">
        <f>MATCH($A251,'For CSV - 2022 SpcFuncData'!$B$5:$B$86,0)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SpcFuncData'!$B$5:$B$86,0))*0.5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SpcFuncData'!$B$5:$B$87,0))</f>
        <v>358</v>
      </c>
      <c r="S252" s="46">
        <f>INDEX('For CSV - 2022 VentSpcFuncData'!$L$6:$L$101,MATCH($B252,'For CSV - 2022 VentSpcFuncData'!$B$6:$B$101,0))</f>
        <v>84</v>
      </c>
      <c r="T252" s="46">
        <f>MATCH($A252,'For CSV - 2022 SpcFuncData'!$B$5:$B$86,0)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SpcFuncData'!$B$5:$B$86,0))*0.5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SpcFuncData'!$B$5:$B$87,0))</f>
        <v>359</v>
      </c>
      <c r="S253" s="46">
        <f>INDEX('For CSV - 2022 VentSpcFuncData'!$L$6:$L$101,MATCH($B253,'For CSV - 2022 VentSpcFuncData'!$B$6:$B$101,0))</f>
        <v>83</v>
      </c>
      <c r="T253" s="46">
        <f>MATCH($A253,'For CSV - 2022 SpcFuncData'!$B$5:$B$86,0)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SpcFuncData'!$B$5:$B$86,0))*0.5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SpcFuncData'!$B$5:$B$87,0))</f>
        <v>359</v>
      </c>
      <c r="S254" s="46">
        <f>INDEX('For CSV - 2022 VentSpcFuncData'!$L$6:$L$101,MATCH($B254,'For CSV - 2022 VentSpcFuncData'!$B$6:$B$101,0))</f>
        <v>83</v>
      </c>
      <c r="T254" s="46">
        <f>MATCH($A254,'For CSV - 2022 SpcFuncData'!$B$5:$B$86,0)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SpcFuncData'!$B$5:$B$86,0))*0.5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SpcFuncData'!$B$5:$B$87,0))</f>
        <v>359</v>
      </c>
      <c r="S255" s="46">
        <f>INDEX('For CSV - 2022 VentSpcFuncData'!$L$6:$L$101,MATCH($B255,'For CSV - 2022 VentSpcFuncData'!$B$6:$B$101,0))</f>
        <v>82</v>
      </c>
      <c r="T255" s="46">
        <f>MATCH($A255,'For CSV - 2022 SpcFuncData'!$B$5:$B$86,0)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SpcFuncData'!$B$5:$B$86,0))*0.5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SpcFuncData'!$B$5:$B$87,0))</f>
        <v>360</v>
      </c>
      <c r="S256" s="46">
        <f>INDEX('For CSV - 2022 VentSpcFuncData'!$L$6:$L$101,MATCH($B256,'For CSV - 2022 VentSpcFuncData'!$B$6:$B$101,0))</f>
        <v>83</v>
      </c>
      <c r="T256" s="46">
        <f>MATCH($A256,'For CSV - 2022 SpcFuncData'!$B$5:$B$86,0)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SpcFuncData'!$B$5:$B$86,0))*0.5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SpcFuncData'!$B$5:$B$87,0))</f>
        <v>360</v>
      </c>
      <c r="S257" s="46">
        <f>INDEX('For CSV - 2022 VentSpcFuncData'!$L$6:$L$101,MATCH($B257,'For CSV - 2022 VentSpcFuncData'!$B$6:$B$101,0))</f>
        <v>83</v>
      </c>
      <c r="T257" s="46">
        <f>MATCH($A257,'For CSV - 2022 SpcFuncData'!$B$5:$B$86,0)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SpcFuncData'!$B$5:$B$86,0))*0.5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SpcFuncData'!$B$5:$B$87,0))</f>
        <v>360</v>
      </c>
      <c r="S258" s="46">
        <f>INDEX('For CSV - 2022 VentSpcFuncData'!$L$6:$L$101,MATCH($B258,'For CSV - 2022 VentSpcFuncData'!$B$6:$B$101,0))</f>
        <v>58</v>
      </c>
      <c r="T258" s="46">
        <f>MATCH($A258,'For CSV - 2022 SpcFuncData'!$B$5:$B$86,0)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SpcFuncData'!$B$5:$B$86,0))*0.5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SpcFuncData'!$B$5:$B$87,0))</f>
        <v>361</v>
      </c>
      <c r="S259" s="46">
        <f>INDEX('For CSV - 2022 VentSpcFuncData'!$L$6:$L$101,MATCH($B259,'For CSV - 2022 VentSpcFuncData'!$B$6:$B$101,0))</f>
        <v>8</v>
      </c>
      <c r="T259" s="46">
        <f>MATCH($A259,'For CSV - 2022 SpcFuncData'!$B$5:$B$86,0)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SpcFuncData'!$B$5:$B$86,0))*0.5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SpcFuncData'!$B$5:$B$87,0))</f>
        <v>361</v>
      </c>
      <c r="S260" s="46">
        <f>INDEX('For CSV - 2022 VentSpcFuncData'!$L$6:$L$101,MATCH($B260,'For CSV - 2022 VentSpcFuncData'!$B$6:$B$101,0))</f>
        <v>8</v>
      </c>
      <c r="T260" s="46">
        <f>MATCH($A260,'For CSV - 2022 SpcFuncData'!$B$5:$B$86,0)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SpcFuncData'!$B$5:$B$86,0))*0.5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SpcFuncData'!$B$5:$B$87,0))</f>
        <v>362</v>
      </c>
      <c r="S261" s="46">
        <f>INDEX('For CSV - 2022 VentSpcFuncData'!$L$6:$L$101,MATCH($B261,'For CSV - 2022 VentSpcFuncData'!$B$6:$B$101,0))</f>
        <v>40</v>
      </c>
      <c r="T261" s="46">
        <f>MATCH($A261,'For CSV - 2022 SpcFuncData'!$B$5:$B$86,0)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SpcFuncData'!$B$5:$B$86,0))*0.5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SpcFuncData'!$B$5:$B$87,0))</f>
        <v>362</v>
      </c>
      <c r="S262" s="46">
        <f>INDEX('For CSV - 2022 VentSpcFuncData'!$L$6:$L$101,MATCH($B262,'For CSV - 2022 VentSpcFuncData'!$B$6:$B$101,0))</f>
        <v>36</v>
      </c>
      <c r="T262" s="46">
        <f>MATCH($A262,'For CSV - 2022 SpcFuncData'!$B$5:$B$86,0)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SpcFuncData'!$B$5:$B$86,0))*0.5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SpcFuncData'!$B$5:$B$87,0))</f>
        <v>362</v>
      </c>
      <c r="S263" s="46">
        <f>INDEX('For CSV - 2022 VentSpcFuncData'!$L$6:$L$101,MATCH($B263,'For CSV - 2022 VentSpcFuncData'!$B$6:$B$101,0))</f>
        <v>39</v>
      </c>
      <c r="T263" s="46">
        <f>MATCH($A263,'For CSV - 2022 SpcFuncData'!$B$5:$B$86,0)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SpcFuncData'!$B$5:$B$86,0))*0.5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SpcFuncData'!$B$5:$B$87,0))</f>
        <v>362</v>
      </c>
      <c r="S264" s="46">
        <f>INDEX('For CSV - 2022 VentSpcFuncData'!$L$6:$L$101,MATCH($B264,'For CSV - 2022 VentSpcFuncData'!$B$6:$B$101,0))</f>
        <v>40</v>
      </c>
      <c r="T264" s="46">
        <f>MATCH($A264,'For CSV - 2022 SpcFuncData'!$B$5:$B$86,0)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SpcFuncData'!$B$5:$B$86,0))*0.5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SpcFuncData'!$B$5:$B$87,0))</f>
        <v>363</v>
      </c>
      <c r="S265" s="46">
        <f>INDEX('For CSV - 2022 VentSpcFuncData'!$L$6:$L$101,MATCH($B265,'For CSV - 2022 VentSpcFuncData'!$B$6:$B$101,0))</f>
        <v>49</v>
      </c>
      <c r="T265" s="46">
        <f>MATCH($A265,'For CSV - 2022 SpcFuncData'!$B$5:$B$86,0)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SpcFuncData'!$B$5:$B$86,0))*0.5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SpcFuncData'!$B$5:$B$87,0))</f>
        <v>363</v>
      </c>
      <c r="S266" s="46">
        <f>INDEX('For CSV - 2022 VentSpcFuncData'!$L$6:$L$101,MATCH($B266,'For CSV - 2022 VentSpcFuncData'!$B$6:$B$101,0))</f>
        <v>49</v>
      </c>
      <c r="T266" s="46">
        <f>MATCH($A266,'For CSV - 2022 SpcFuncData'!$B$5:$B$86,0)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SpcFuncData'!$B$5:$B$86,0))*0.5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SpcFuncData'!$B$5:$B$87,0))</f>
        <v>363</v>
      </c>
      <c r="S267" s="46">
        <f>INDEX('For CSV - 2022 VentSpcFuncData'!$L$6:$L$101,MATCH($B267,'For CSV - 2022 VentSpcFuncData'!$B$6:$B$101,0))</f>
        <v>51</v>
      </c>
      <c r="T267" s="46">
        <f>MATCH($A267,'For CSV - 2022 SpcFuncData'!$B$5:$B$86,0)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SpcFuncData'!$B$5:$B$86,0))*0.5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SpcFuncData'!$B$5:$B$87,0))</f>
        <v>363</v>
      </c>
      <c r="S268" s="46">
        <f>INDEX('For CSV - 2022 VentSpcFuncData'!$L$6:$L$101,MATCH($B268,'For CSV - 2022 VentSpcFuncData'!$B$6:$B$101,0))</f>
        <v>77</v>
      </c>
      <c r="T268" s="46">
        <f>MATCH($A268,'For CSV - 2022 SpcFuncData'!$B$5:$B$86,0)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SpcFuncData'!$B$5:$B$86,0))*0.5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SpcFuncData'!$B$5:$B$87,0))</f>
        <v>364</v>
      </c>
      <c r="S269" s="46">
        <f>INDEX('For CSV - 2022 VentSpcFuncData'!$L$6:$L$101,MATCH($B269,'For CSV - 2022 VentSpcFuncData'!$B$6:$B$101,0))</f>
        <v>70</v>
      </c>
      <c r="T269" s="46">
        <f>MATCH($A269,'For CSV - 2022 SpcFuncData'!$B$5:$B$86,0)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SpcFuncData'!$B$5:$B$86,0))*0.5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SpcFuncData'!$B$5:$B$87,0))</f>
        <v>364</v>
      </c>
      <c r="S270" s="46">
        <f>INDEX('For CSV - 2022 VentSpcFuncData'!$L$6:$L$101,MATCH($B270,'For CSV - 2022 VentSpcFuncData'!$B$6:$B$101,0))</f>
        <v>38</v>
      </c>
      <c r="T270" s="46">
        <f>MATCH($A270,'For CSV - 2022 SpcFuncData'!$B$5:$B$86,0)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SpcFuncData'!$B$5:$B$86,0))*0.5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SpcFuncData'!$B$5:$B$87,0))</f>
        <v>364</v>
      </c>
      <c r="S271" s="46">
        <f>INDEX('For CSV - 2022 VentSpcFuncData'!$L$6:$L$101,MATCH($B271,'For CSV - 2022 VentSpcFuncData'!$B$6:$B$101,0))</f>
        <v>50</v>
      </c>
      <c r="T271" s="46">
        <f>MATCH($A271,'For CSV - 2022 SpcFuncData'!$B$5:$B$86,0)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SpcFuncData'!$B$5:$B$86,0))*0.5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SpcFuncData'!$B$5:$B$87,0))</f>
        <v>364</v>
      </c>
      <c r="S272" s="46">
        <f>INDEX('For CSV - 2022 VentSpcFuncData'!$L$6:$L$101,MATCH($B272,'For CSV - 2022 VentSpcFuncData'!$B$6:$B$101,0))</f>
        <v>58</v>
      </c>
      <c r="T272" s="46">
        <f>MATCH($A272,'For CSV - 2022 SpcFuncData'!$B$5:$B$86,0)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SpcFuncData'!$B$5:$B$86,0))*0.5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SpcFuncData'!$B$5:$B$87,0))</f>
        <v>364</v>
      </c>
      <c r="S273" s="46">
        <f>INDEX('For CSV - 2022 VentSpcFuncData'!$L$6:$L$101,MATCH($B273,'For CSV - 2022 VentSpcFuncData'!$B$6:$B$101,0))</f>
        <v>70</v>
      </c>
      <c r="T273" s="46">
        <f>MATCH($A273,'For CSV - 2022 SpcFuncData'!$B$5:$B$86,0)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SpcFuncData'!$B$5:$B$86,0))*0.5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SpcFuncData'!$B$5:$B$87,0))</f>
        <v>364</v>
      </c>
      <c r="S274" s="46">
        <f>INDEX('For CSV - 2022 VentSpcFuncData'!$L$6:$L$101,MATCH($B274,'For CSV - 2022 VentSpcFuncData'!$B$6:$B$101,0))</f>
        <v>73</v>
      </c>
      <c r="T274" s="46">
        <f>MATCH($A274,'For CSV - 2022 SpcFuncData'!$B$5:$B$86,0)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SpcFuncData'!$B$5:$B$86,0))*0.5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SpcFuncData'!$B$5:$B$87,0))</f>
        <v>365</v>
      </c>
      <c r="S275" s="46">
        <f>INDEX('For CSV - 2022 VentSpcFuncData'!$L$6:$L$101,MATCH($B275,'For CSV - 2022 VentSpcFuncData'!$B$6:$B$101,0))</f>
        <v>62</v>
      </c>
      <c r="T275" s="46">
        <f>MATCH($A275,'For CSV - 2022 SpcFuncData'!$B$5:$B$86,0)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SpcFuncData'!$B$5:$B$86,0))*0.5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SpcFuncData'!$B$5:$B$87,0))</f>
        <v>365</v>
      </c>
      <c r="S276" s="46">
        <f>INDEX('For CSV - 2022 VentSpcFuncData'!$L$6:$L$101,MATCH($B276,'For CSV - 2022 VentSpcFuncData'!$B$6:$B$101,0))</f>
        <v>35</v>
      </c>
      <c r="T276" s="46">
        <f>MATCH($A276,'For CSV - 2022 SpcFuncData'!$B$5:$B$86,0)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SpcFuncData'!$B$5:$B$86,0))*0.5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SpcFuncData'!$B$5:$B$87,0))</f>
        <v>365</v>
      </c>
      <c r="S277" s="46">
        <f>INDEX('For CSV - 2022 VentSpcFuncData'!$L$6:$L$101,MATCH($B277,'For CSV - 2022 VentSpcFuncData'!$B$6:$B$101,0))</f>
        <v>58</v>
      </c>
      <c r="T277" s="46">
        <f>MATCH($A277,'For CSV - 2022 SpcFuncData'!$B$5:$B$86,0)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SpcFuncData'!$B$5:$B$86,0))*0.5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SpcFuncData'!$B$5:$B$87,0))</f>
        <v>365</v>
      </c>
      <c r="S278" s="46">
        <f>INDEX('For CSV - 2022 VentSpcFuncData'!$L$6:$L$101,MATCH($B278,'For CSV - 2022 VentSpcFuncData'!$B$6:$B$101,0))</f>
        <v>62</v>
      </c>
      <c r="T278" s="46">
        <f>MATCH($A278,'For CSV - 2022 SpcFuncData'!$B$5:$B$86,0)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SpcFuncData'!$B$5:$B$86,0))*0.5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SpcFuncData'!$B$5:$B$87,0))</f>
        <v>366</v>
      </c>
      <c r="S279" s="46">
        <f>INDEX('For CSV - 2022 VentSpcFuncData'!$L$6:$L$101,MATCH($B279,'For CSV - 2022 VentSpcFuncData'!$B$6:$B$101,0))</f>
        <v>66</v>
      </c>
      <c r="T279" s="46">
        <f>MATCH($A279,'For CSV - 2022 SpcFuncData'!$B$5:$B$86,0)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SpcFuncData'!$B$5:$B$86,0))*0.5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SpcFuncData'!$B$5:$B$87,0))</f>
        <v>366</v>
      </c>
      <c r="S280" s="46">
        <f>INDEX('For CSV - 2022 VentSpcFuncData'!$L$6:$L$101,MATCH($B280,'For CSV - 2022 VentSpcFuncData'!$B$6:$B$101,0))</f>
        <v>66</v>
      </c>
      <c r="T280" s="46">
        <f>MATCH($A280,'For CSV - 2022 SpcFuncData'!$B$5:$B$86,0)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SpcFuncData'!$B$5:$B$86,0))*0.5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SpcFuncData'!$B$5:$B$87,0))</f>
        <v>367</v>
      </c>
      <c r="S281" s="46">
        <f>INDEX('For CSV - 2022 VentSpcFuncData'!$L$6:$L$101,MATCH($B281,'For CSV - 2022 VentSpcFuncData'!$B$6:$B$101,0))</f>
        <v>89</v>
      </c>
      <c r="T281" s="46">
        <f>MATCH($A281,'For CSV - 2022 SpcFuncData'!$B$5:$B$86,0)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SpcFuncData'!$B$5:$B$86,0))*0.5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SpcFuncData'!$B$5:$B$87,0))</f>
        <v>367</v>
      </c>
      <c r="S282" s="46">
        <f>INDEX('For CSV - 2022 VentSpcFuncData'!$L$6:$L$101,MATCH($B282,'For CSV - 2022 VentSpcFuncData'!$B$6:$B$101,0))</f>
        <v>25</v>
      </c>
      <c r="T282" s="46">
        <f>MATCH($A282,'For CSV - 2022 SpcFuncData'!$B$5:$B$86,0)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SpcFuncData'!$B$5:$B$86,0))*0.5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SpcFuncData'!$B$5:$B$87,0))</f>
        <v>367</v>
      </c>
      <c r="S283" s="46">
        <f>INDEX('For CSV - 2022 VentSpcFuncData'!$L$6:$L$101,MATCH($B283,'For CSV - 2022 VentSpcFuncData'!$B$6:$B$101,0))</f>
        <v>89</v>
      </c>
      <c r="T283" s="46">
        <f>MATCH($A283,'For CSV - 2022 SpcFuncData'!$B$5:$B$86,0)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SpcFuncData'!$B$5:$B$86,0))*0.5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SpcFuncData'!$B$5:$B$87,0))</f>
        <v>367</v>
      </c>
      <c r="S284" s="46">
        <f>INDEX('For CSV - 2022 VentSpcFuncData'!$L$6:$L$101,MATCH($B284,'For CSV - 2022 VentSpcFuncData'!$B$6:$B$101,0))</f>
        <v>94</v>
      </c>
      <c r="T284" s="46">
        <f>MATCH($A284,'For CSV - 2022 SpcFuncData'!$B$5:$B$86,0)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SpcFuncData'!$B$5:$B$86,0))*0.5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SpcFuncData'!$B$5:$B$87,0))</f>
        <v>367</v>
      </c>
      <c r="S285" s="46">
        <f>INDEX('For CSV - 2022 VentSpcFuncData'!$L$6:$L$101,MATCH($B285,'For CSV - 2022 VentSpcFuncData'!$B$6:$B$101,0))</f>
        <v>95</v>
      </c>
      <c r="T285" s="46">
        <f>MATCH($A285,'For CSV - 2022 SpcFuncData'!$B$5:$B$86,0)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SpcFuncData'!$B$5:$B$86,0))*0.5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SpcFuncData'!$B$5:$B$87,0))</f>
        <v>368</v>
      </c>
      <c r="S286" s="46">
        <f>INDEX('For CSV - 2022 VentSpcFuncData'!$L$6:$L$101,MATCH($B286,'For CSV - 2022 VentSpcFuncData'!$B$6:$B$101,0))</f>
        <v>89</v>
      </c>
      <c r="T286" s="46">
        <f>MATCH($A286,'For CSV - 2022 SpcFuncData'!$B$5:$B$86,0)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SpcFuncData'!$B$5:$B$86,0))*0.5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SpcFuncData'!$B$5:$B$87,0))</f>
        <v>368</v>
      </c>
      <c r="S287" s="46">
        <f>INDEX('For CSV - 2022 VentSpcFuncData'!$L$6:$L$101,MATCH($B287,'For CSV - 2022 VentSpcFuncData'!$B$6:$B$101,0))</f>
        <v>25</v>
      </c>
      <c r="T287" s="46">
        <f>MATCH($A287,'For CSV - 2022 SpcFuncData'!$B$5:$B$86,0)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SpcFuncData'!$B$5:$B$86,0))*0.5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SpcFuncData'!$B$5:$B$87,0))</f>
        <v>368</v>
      </c>
      <c r="S288" s="46">
        <f>INDEX('For CSV - 2022 VentSpcFuncData'!$L$6:$L$101,MATCH($B288,'For CSV - 2022 VentSpcFuncData'!$B$6:$B$101,0))</f>
        <v>89</v>
      </c>
      <c r="T288" s="46">
        <f>MATCH($A288,'For CSV - 2022 SpcFuncData'!$B$5:$B$86,0)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SpcFuncData'!$B$5:$B$86,0))*0.5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SpcFuncData'!$B$5:$B$87,0))</f>
        <v>368</v>
      </c>
      <c r="S289" s="46">
        <f>INDEX('For CSV - 2022 VentSpcFuncData'!$L$6:$L$101,MATCH($B289,'For CSV - 2022 VentSpcFuncData'!$B$6:$B$101,0))</f>
        <v>94</v>
      </c>
      <c r="T289" s="46">
        <f>MATCH($A289,'For CSV - 2022 SpcFuncData'!$B$5:$B$86,0)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SpcFuncData'!$B$5:$B$86,0))*0.5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SpcFuncData'!$B$5:$B$87,0))</f>
        <v>368</v>
      </c>
      <c r="S290" s="46">
        <f>INDEX('For CSV - 2022 VentSpcFuncData'!$L$6:$L$101,MATCH($B290,'For CSV - 2022 VentSpcFuncData'!$B$6:$B$101,0))</f>
        <v>95</v>
      </c>
      <c r="T290" s="46">
        <f>MATCH($A290,'For CSV - 2022 SpcFuncData'!$B$5:$B$86,0)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SpcFuncData'!$B$5:$B$86,0))*0.5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SpcFuncData'!$B$5:$B$87,0))</f>
        <v>369</v>
      </c>
      <c r="S291" s="46">
        <f>INDEX('For CSV - 2022 VentSpcFuncData'!$L$6:$L$101,MATCH($B291,'For CSV - 2022 VentSpcFuncData'!$B$6:$B$101,0))</f>
        <v>89</v>
      </c>
      <c r="T291" s="46">
        <f>MATCH($A291,'For CSV - 2022 SpcFuncData'!$B$5:$B$86,0)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SpcFuncData'!$B$5:$B$86,0))*0.5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SpcFuncData'!$B$5:$B$87,0))</f>
        <v>369</v>
      </c>
      <c r="S292" s="46">
        <f>INDEX('For CSV - 2022 VentSpcFuncData'!$L$6:$L$101,MATCH($B292,'For CSV - 2022 VentSpcFuncData'!$B$6:$B$101,0))</f>
        <v>25</v>
      </c>
      <c r="T292" s="46">
        <f>MATCH($A292,'For CSV - 2022 SpcFuncData'!$B$5:$B$86,0)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SpcFuncData'!$B$5:$B$86,0))*0.5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SpcFuncData'!$B$5:$B$87,0))</f>
        <v>369</v>
      </c>
      <c r="S293" s="46">
        <f>INDEX('For CSV - 2022 VentSpcFuncData'!$L$6:$L$101,MATCH($B293,'For CSV - 2022 VentSpcFuncData'!$B$6:$B$101,0))</f>
        <v>89</v>
      </c>
      <c r="T293" s="46">
        <f>MATCH($A293,'For CSV - 2022 SpcFuncData'!$B$5:$B$86,0)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SpcFuncData'!$B$5:$B$86,0))*0.5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SpcFuncData'!$B$5:$B$87,0))</f>
        <v>369</v>
      </c>
      <c r="S294" s="46">
        <f>INDEX('For CSV - 2022 VentSpcFuncData'!$L$6:$L$101,MATCH($B294,'For CSV - 2022 VentSpcFuncData'!$B$6:$B$101,0))</f>
        <v>94</v>
      </c>
      <c r="T294" s="46">
        <f>MATCH($A294,'For CSV - 2022 SpcFuncData'!$B$5:$B$86,0)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SpcFuncData'!$B$5:$B$86,0))*0.5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SpcFuncData'!$B$5:$B$87,0))</f>
        <v>369</v>
      </c>
      <c r="S295" s="46">
        <f>INDEX('For CSV - 2022 VentSpcFuncData'!$L$6:$L$101,MATCH($B295,'For CSV - 2022 VentSpcFuncData'!$B$6:$B$101,0))</f>
        <v>95</v>
      </c>
      <c r="T295" s="46">
        <f>MATCH($A295,'For CSV - 2022 SpcFuncData'!$B$5:$B$86,0)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SpcFuncData'!$B$5:$B$86,0))*0.5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SpcFuncData'!$B$5:$B$87,0))</f>
        <v>370</v>
      </c>
      <c r="S296" s="46">
        <f>INDEX('For CSV - 2022 VentSpcFuncData'!$L$6:$L$101,MATCH($B296,'For CSV - 2022 VentSpcFuncData'!$B$6:$B$101,0))</f>
        <v>89</v>
      </c>
      <c r="T296" s="46">
        <f>MATCH($A296,'For CSV - 2022 SpcFuncData'!$B$5:$B$86,0)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SpcFuncData'!$B$5:$B$86,0))*0.5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SpcFuncData'!$B$5:$B$87,0))</f>
        <v>370</v>
      </c>
      <c r="S297" s="46">
        <f>INDEX('For CSV - 2022 VentSpcFuncData'!$L$6:$L$101,MATCH($B297,'For CSV - 2022 VentSpcFuncData'!$B$6:$B$101,0))</f>
        <v>89</v>
      </c>
      <c r="T297" s="46">
        <f>MATCH($A297,'For CSV - 2022 SpcFuncData'!$B$5:$B$86,0)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SpcFuncData'!$B$5:$B$86,0))*0.5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SpcFuncData'!$B$5:$B$87,0))</f>
        <v>370</v>
      </c>
      <c r="S298" s="46">
        <f>INDEX('For CSV - 2022 VentSpcFuncData'!$L$6:$L$101,MATCH($B298,'For CSV - 2022 VentSpcFuncData'!$B$6:$B$101,0))</f>
        <v>90</v>
      </c>
      <c r="T298" s="46">
        <f>MATCH($A298,'For CSV - 2022 SpcFuncData'!$B$5:$B$86,0)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SpcFuncData'!$B$5:$B$86,0))*0.5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SpcFuncData'!$B$5:$B$87,0))</f>
        <v>370</v>
      </c>
      <c r="S299" s="46">
        <f>INDEX('For CSV - 2022 VentSpcFuncData'!$L$6:$L$101,MATCH($B299,'For CSV - 2022 VentSpcFuncData'!$B$6:$B$101,0))</f>
        <v>91</v>
      </c>
      <c r="T299" s="46">
        <f>MATCH($A299,'For CSV - 2022 SpcFuncData'!$B$5:$B$86,0)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SpcFuncData'!$B$5:$B$86,0))*0.5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SpcFuncData'!$B$5:$B$87,0))</f>
        <v>370</v>
      </c>
      <c r="S300" s="46">
        <f>INDEX('For CSV - 2022 VentSpcFuncData'!$L$6:$L$101,MATCH($B300,'For CSV - 2022 VentSpcFuncData'!$B$6:$B$101,0))</f>
        <v>94</v>
      </c>
      <c r="T300" s="46">
        <f>MATCH($A300,'For CSV - 2022 SpcFuncData'!$B$5:$B$86,0)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SpcFuncData'!$B$5:$B$86,0))*0.5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SpcFuncData'!$B$5:$B$87,0))</f>
        <v>370</v>
      </c>
      <c r="S301" s="46">
        <f>INDEX('For CSV - 2022 VentSpcFuncData'!$L$6:$L$101,MATCH($B301,'For CSV - 2022 VentSpcFuncData'!$B$6:$B$101,0))</f>
        <v>95</v>
      </c>
      <c r="T301" s="46">
        <f>MATCH($A301,'For CSV - 2022 SpcFuncData'!$B$5:$B$86,0)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SpcFuncData'!$B$5:$B$86,0))*0.5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SpcFuncData'!$B$5:$B$87,0))</f>
        <v>371</v>
      </c>
      <c r="S302" s="46">
        <f>INDEX('For CSV - 2022 VentSpcFuncData'!$L$6:$L$101,MATCH($B302,'For CSV - 2022 VentSpcFuncData'!$B$6:$B$101,0))</f>
        <v>1</v>
      </c>
      <c r="T302" s="46">
        <f>MATCH($A302,'For CSV - 2022 SpcFuncData'!$B$5:$B$86,0)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SpcFuncData'!$B$5:$B$86,0))*0.5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SpcFuncData'!$B$5:$B$87,0))</f>
        <v>371</v>
      </c>
      <c r="S303" s="46">
        <f>INDEX('For CSV - 2022 VentSpcFuncData'!$L$6:$L$101,MATCH($B303,'For CSV - 2022 VentSpcFuncData'!$B$6:$B$101,0))</f>
        <v>1</v>
      </c>
      <c r="T303" s="46">
        <f>MATCH($A303,'For CSV - 2022 SpcFuncData'!$B$5:$B$86,0)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SpcFuncData'!$B$5:$B$86,0))*0.5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SpcFuncData'!$B$5:$B$87,0))</f>
        <v>372</v>
      </c>
      <c r="S304" s="46">
        <f>INDEX('For CSV - 2022 VentSpcFuncData'!$L$6:$L$101,MATCH($B304,'For CSV - 2022 VentSpcFuncData'!$B$6:$B$101,0))</f>
        <v>93</v>
      </c>
      <c r="T304" s="46">
        <f>MATCH($A304,'For CSV - 2022 SpcFuncData'!$B$5:$B$86,0)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SpcFuncData'!$B$5:$B$86,0))*0.5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SpcFuncData'!$B$5:$B$87,0))</f>
        <v>372</v>
      </c>
      <c r="S305" s="46">
        <f>INDEX('For CSV - 2022 VentSpcFuncData'!$L$6:$L$101,MATCH($B305,'For CSV - 2022 VentSpcFuncData'!$B$6:$B$101,0))</f>
        <v>20</v>
      </c>
      <c r="T305" s="46">
        <f>MATCH($A305,'For CSV - 2022 SpcFuncData'!$B$5:$B$86,0)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SpcFuncData'!$B$5:$B$86,0))*0.5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SpcFuncData'!$B$5:$B$87,0))</f>
        <v>372</v>
      </c>
      <c r="S306" s="46">
        <f>INDEX('For CSV - 2022 VentSpcFuncData'!$L$6:$L$101,MATCH($B306,'For CSV - 2022 VentSpcFuncData'!$B$6:$B$101,0))</f>
        <v>58</v>
      </c>
      <c r="T306" s="46">
        <f>MATCH($A306,'For CSV - 2022 SpcFuncData'!$B$5:$B$86,0)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SpcFuncData'!$B$5:$B$86,0))*0.5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SpcFuncData'!$B$5:$B$87,0))</f>
        <v>372</v>
      </c>
      <c r="S307" s="46">
        <f>INDEX('For CSV - 2022 VentSpcFuncData'!$L$6:$L$101,MATCH($B307,'For CSV - 2022 VentSpcFuncData'!$B$6:$B$101,0))</f>
        <v>93</v>
      </c>
      <c r="T307" s="46">
        <f>MATCH($A307,'For CSV - 2022 SpcFuncData'!$B$5:$B$86,0)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SpcFuncData'!$B$5:$B$86,0))*0.5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SpcFuncData'!$B$5:$B$87,0))</f>
        <v>373</v>
      </c>
      <c r="S308" s="46">
        <f>INDEX('For CSV - 2022 VentSpcFuncData'!$L$6:$L$101,MATCH($B308,'For CSV - 2022 VentSpcFuncData'!$B$6:$B$101,0))</f>
        <v>69</v>
      </c>
      <c r="T308" s="46">
        <f>MATCH($A308,'For CSV - 2022 SpcFuncData'!$B$5:$B$86,0)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SpcFuncData'!$B$5:$B$86,0))*0.5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SpcFuncData'!$B$5:$B$87,0))</f>
        <v>373</v>
      </c>
      <c r="S309" s="46">
        <f>INDEX('For CSV - 2022 VentSpcFuncData'!$L$6:$L$101,MATCH($B309,'For CSV - 2022 VentSpcFuncData'!$B$6:$B$101,0))</f>
        <v>67</v>
      </c>
      <c r="T309" s="46">
        <f>MATCH($A309,'For CSV - 2022 SpcFuncData'!$B$5:$B$86,0)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SpcFuncData'!$B$5:$B$86,0))*0.5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SpcFuncData'!$B$5:$B$87,0))</f>
        <v>373</v>
      </c>
      <c r="S310" s="46">
        <f>INDEX('For CSV - 2022 VentSpcFuncData'!$L$6:$L$101,MATCH($B310,'For CSV - 2022 VentSpcFuncData'!$B$6:$B$101,0))</f>
        <v>69</v>
      </c>
      <c r="T310" s="46">
        <f>MATCH($A310,'For CSV - 2022 SpcFuncData'!$B$5:$B$86,0)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SpcFuncData'!$B$5:$B$86,0))*0.5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SpcFuncData'!$B$5:$B$87,0))</f>
        <v>374</v>
      </c>
      <c r="S311" s="46">
        <f>INDEX('For CSV - 2022 VentSpcFuncData'!$L$6:$L$101,MATCH($B311,'For CSV - 2022 VentSpcFuncData'!$B$6:$B$101,0))</f>
        <v>69</v>
      </c>
      <c r="T311" s="46">
        <f>MATCH($A311,'For CSV - 2022 SpcFuncData'!$B$5:$B$86,0)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SpcFuncData'!$B$5:$B$86,0))*0.5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SpcFuncData'!$B$5:$B$87,0))</f>
        <v>374</v>
      </c>
      <c r="S312" s="46">
        <f>INDEX('For CSV - 2022 VentSpcFuncData'!$L$6:$L$101,MATCH($B312,'For CSV - 2022 VentSpcFuncData'!$B$6:$B$101,0))</f>
        <v>5</v>
      </c>
      <c r="T312" s="46">
        <f>MATCH($A312,'For CSV - 2022 SpcFuncData'!$B$5:$B$86,0)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SpcFuncData'!$B$5:$B$86,0))*0.5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SpcFuncData'!$B$5:$B$87,0))</f>
        <v>374</v>
      </c>
      <c r="S313" s="46">
        <f>INDEX('For CSV - 2022 VentSpcFuncData'!$L$6:$L$101,MATCH($B313,'For CSV - 2022 VentSpcFuncData'!$B$6:$B$101,0))</f>
        <v>69</v>
      </c>
      <c r="T313" s="46">
        <f>MATCH($A313,'For CSV - 2022 SpcFuncData'!$B$5:$B$86,0)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SpcFuncData'!$B$5:$B$86,0))*0.5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SpcFuncData'!$B$5:$B$87,0))</f>
        <v>375</v>
      </c>
      <c r="S314" s="46">
        <f>INDEX('For CSV - 2022 VentSpcFuncData'!$L$6:$L$101,MATCH($B314,'For CSV - 2022 VentSpcFuncData'!$B$6:$B$101,0))</f>
        <v>74</v>
      </c>
      <c r="T314" s="46">
        <f>MATCH($A314,'For CSV - 2022 SpcFuncData'!$B$5:$B$86,0)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SpcFuncData'!$B$5:$B$86,0))*0.5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SpcFuncData'!$B$5:$B$87,0))</f>
        <v>375</v>
      </c>
      <c r="S315" s="46">
        <f>INDEX('For CSV - 2022 VentSpcFuncData'!$L$6:$L$101,MATCH($B315,'For CSV - 2022 VentSpcFuncData'!$B$6:$B$101,0))</f>
        <v>83</v>
      </c>
      <c r="T315" s="46">
        <f>MATCH($A315,'For CSV - 2022 SpcFuncData'!$B$5:$B$86,0)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SpcFuncData'!$B$5:$B$86,0))*0.5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SpcFuncData'!$B$5:$B$87,0))</f>
        <v>375</v>
      </c>
      <c r="S316" s="46">
        <f>INDEX('For CSV - 2022 VentSpcFuncData'!$L$6:$L$101,MATCH($B316,'For CSV - 2022 VentSpcFuncData'!$B$6:$B$101,0))</f>
        <v>43</v>
      </c>
      <c r="T316" s="46">
        <f>MATCH($A316,'For CSV - 2022 SpcFuncData'!$B$5:$B$86,0)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SpcFuncData'!$B$5:$B$86,0))*0.5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SpcFuncData'!$B$5:$B$87,0))</f>
        <v>375</v>
      </c>
      <c r="S317" s="46">
        <f>INDEX('For CSV - 2022 VentSpcFuncData'!$L$6:$L$101,MATCH($B317,'For CSV - 2022 VentSpcFuncData'!$B$6:$B$101,0))</f>
        <v>45</v>
      </c>
      <c r="T317" s="46">
        <f>MATCH($A317,'For CSV - 2022 SpcFuncData'!$B$5:$B$86,0)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SpcFuncData'!$B$5:$B$86,0))*0.5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SpcFuncData'!$B$5:$B$87,0))</f>
        <v>375</v>
      </c>
      <c r="S318" s="46">
        <f>INDEX('For CSV - 2022 VentSpcFuncData'!$L$6:$L$101,MATCH($B318,'For CSV - 2022 VentSpcFuncData'!$B$6:$B$101,0))</f>
        <v>58</v>
      </c>
      <c r="T318" s="46">
        <f>MATCH($A318,'For CSV - 2022 SpcFuncData'!$B$5:$B$86,0)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SpcFuncData'!$B$5:$B$86,0))*0.5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SpcFuncData'!$B$5:$B$87,0))</f>
        <v>375</v>
      </c>
      <c r="S319" s="46">
        <f>INDEX('For CSV - 2022 VentSpcFuncData'!$L$6:$L$101,MATCH($B319,'For CSV - 2022 VentSpcFuncData'!$B$6:$B$101,0))</f>
        <v>70</v>
      </c>
      <c r="T319" s="46">
        <f>MATCH($A319,'For CSV - 2022 SpcFuncData'!$B$5:$B$86,0)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SpcFuncData'!$B$5:$B$86,0))*0.5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SpcFuncData'!$B$5:$B$87,0))</f>
        <v>375</v>
      </c>
      <c r="S320" s="46">
        <f>INDEX('For CSV - 2022 VentSpcFuncData'!$L$6:$L$101,MATCH($B320,'For CSV - 2022 VentSpcFuncData'!$B$6:$B$101,0))</f>
        <v>74</v>
      </c>
      <c r="T320" s="46">
        <f>MATCH($A320,'For CSV - 2022 SpcFuncData'!$B$5:$B$86,0)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SpcFuncData'!$B$5:$B$86,0))*0.5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SpcFuncData'!$B$5:$B$87,0))</f>
        <v>376</v>
      </c>
      <c r="S321" s="46">
        <f>INDEX('For CSV - 2022 VentSpcFuncData'!$L$6:$L$101,MATCH($B321,'For CSV - 2022 VentSpcFuncData'!$B$6:$B$101,0))</f>
        <v>96</v>
      </c>
      <c r="T321" s="46">
        <f>MATCH($A321,'For CSV - 2022 SpcFuncData'!$B$5:$B$86,0)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SpcFuncData'!$B$5:$B$86,0))*0.5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SpcFuncData'!$B$5:$B$87,0))</f>
        <v>376</v>
      </c>
      <c r="S322" s="46">
        <f>INDEX('For CSV - 2022 VentSpcFuncData'!$L$6:$L$101,MATCH($B322,'For CSV - 2022 VentSpcFuncData'!$B$6:$B$101,0))</f>
        <v>96</v>
      </c>
      <c r="T322" s="46">
        <f>MATCH($A322,'For CSV - 2022 SpcFuncData'!$B$5:$B$86,0)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SpcFuncData'!$B$5:$B$86,0))*0.5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SpcFuncData'!$B$5:$B$87,0))</f>
        <v>377</v>
      </c>
      <c r="S323" s="46">
        <f>INDEX('For CSV - 2022 VentSpcFuncData'!$L$6:$L$101,MATCH($B323,'For CSV - 2022 VentSpcFuncData'!$B$6:$B$101,0))</f>
        <v>96</v>
      </c>
      <c r="T323" s="46">
        <f>MATCH($A323,'For CSV - 2022 SpcFuncData'!$B$5:$B$86,0)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SpcFuncData'!$B$5:$B$86,0))*0.5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SpcFuncData'!$B$5:$B$87,0))</f>
        <v>377</v>
      </c>
      <c r="S324" s="46">
        <f>INDEX('For CSV - 2022 VentSpcFuncData'!$L$6:$L$101,MATCH($B324,'For CSV - 2022 VentSpcFuncData'!$B$6:$B$101,0))</f>
        <v>96</v>
      </c>
      <c r="T324" s="46">
        <f>MATCH($A324,'For CSV - 2022 SpcFuncData'!$B$5:$B$86,0)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SpcFuncData'!$B$5:$B$86,0))*0.5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SpcFuncData'!$B$5:$B$87,0))</f>
        <v>378</v>
      </c>
      <c r="S325" s="46">
        <f>INDEX('For CSV - 2022 VentSpcFuncData'!$L$6:$L$101,MATCH($B325,'For CSV - 2022 VentSpcFuncData'!$B$6:$B$101,0))</f>
        <v>48</v>
      </c>
      <c r="T325" s="46">
        <f>MATCH($A325,'For CSV - 2022 SpcFuncData'!$B$5:$B$86,0)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SpcFuncData'!$B$5:$B$86,0))*0.5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SpcFuncData'!$B$5:$B$87,0))</f>
        <v>378</v>
      </c>
      <c r="S326" s="46">
        <f>INDEX('For CSV - 2022 VentSpcFuncData'!$L$6:$L$101,MATCH($B326,'For CSV - 2022 VentSpcFuncData'!$B$6:$B$101,0))</f>
        <v>48</v>
      </c>
      <c r="T326" s="46">
        <f>MATCH($A326,'For CSV - 2022 SpcFuncData'!$B$5:$B$86,0)</f>
        <v>77</v>
      </c>
      <c r="V326" t="str">
        <f t="shared" si="25"/>
        <v>2,              48,     "General - Conference/meeting"</v>
      </c>
    </row>
    <row r="327" spans="1:22" x14ac:dyDescent="0.2">
      <c r="A327" s="63"/>
      <c r="B327" s="59"/>
      <c r="C327" s="62" t="e">
        <f>VLOOKUP($B327,'2022 Ventilation List SORT'!$A$6:$I$102,2)</f>
        <v>#N/A</v>
      </c>
      <c r="D327" s="62" t="e">
        <f>VLOOKUP($B327,'2022 Ventilation List SORT'!$A$6:$I$102,3)</f>
        <v>#N/A</v>
      </c>
      <c r="E327" s="67" t="e">
        <f>VLOOKUP($B327,'2022 Ventilation List SORT'!$A$6:$I$102,4)</f>
        <v>#N/A</v>
      </c>
      <c r="F327" s="67" t="e">
        <f>VLOOKUP($B327,'2022 Ventilation List SORT'!$A$6:$I$102,5)</f>
        <v>#N/A</v>
      </c>
      <c r="G327" s="62" t="e">
        <f>VLOOKUP($B327,'2022 Ventilation List SORT'!$A$6:$I$102,6)</f>
        <v>#N/A</v>
      </c>
      <c r="H327" s="67" t="e">
        <f>VLOOKUP($B327,'2022 Ventilation List SORT'!$A$6:$I$102,7)</f>
        <v>#N/A</v>
      </c>
      <c r="I327" s="62" t="e">
        <f>VLOOKUP($B327,'2022 Ventilation List SORT'!$A$6:$I$102,8)</f>
        <v>#N/A</v>
      </c>
      <c r="J327" s="103" t="e">
        <f>VLOOKUP($B327,'2022 Ventilation List SORT'!$A$6:$I$102,9)</f>
        <v>#N/A</v>
      </c>
      <c r="K327" s="182" t="e">
        <f>INDEX('For CSV - 2022 SpcFuncData'!$D$5:$D$86,MATCH($A327,'For CSV - 2022 SpcFuncData'!$B$5:$B$86,0))*0.5</f>
        <v>#N/A</v>
      </c>
      <c r="L327" s="182" t="e">
        <f>INDEX('For CSV - 2022 VentSpcFuncData'!$K$6:$K$101,MATCH($B327,'For CSV - 2022 VentSpcFuncData'!$B$6:$B$101,0))</f>
        <v>#N/A</v>
      </c>
      <c r="M327" s="182" t="e">
        <f t="shared" si="23"/>
        <v>#N/A</v>
      </c>
      <c r="N327" s="182" t="e">
        <f>INDEX('For CSV - 2022 VentSpcFuncData'!$J$6:$J$101,MATCH($B327,'For CSV - 2022 VentSpcFuncData'!$B$6:$B$101,0))</f>
        <v>#N/A</v>
      </c>
      <c r="O327" s="182" t="e">
        <f t="shared" si="24"/>
        <v>#N/A</v>
      </c>
      <c r="P327" s="184" t="e">
        <f t="shared" si="21"/>
        <v>#N/A</v>
      </c>
      <c r="Q327" s="46" t="str">
        <f t="shared" si="26"/>
        <v>,</v>
      </c>
      <c r="R327" s="46" t="e">
        <f>INDEX('For CSV - 2022 SpcFuncData'!$AN$5:$AN$87,MATCH($A327,'For CSV - 2022 SpcFuncData'!$B$5:$B$87,0))</f>
        <v>#N/A</v>
      </c>
      <c r="S327" s="46" t="e">
        <f>INDEX('For CSV - 2022 VentSpcFuncData'!$L$6:$L$101,MATCH($B327,'For CSV - 2022 VentSpcFuncData'!$B$6:$B$101,0))</f>
        <v>#N/A</v>
      </c>
      <c r="T327" s="46" t="e">
        <f>MATCH($A327,'For CSV - 2022 SpcFuncData'!$B$5:$B$86,0)</f>
        <v>#N/A</v>
      </c>
      <c r="V327" t="e">
        <f t="shared" si="25"/>
        <v>#N/A</v>
      </c>
    </row>
    <row r="328" spans="1:22" ht="13.5" customHeight="1" x14ac:dyDescent="0.2">
      <c r="A328" s="63"/>
      <c r="B328" s="59"/>
      <c r="C328" s="62" t="e">
        <f>VLOOKUP($B328,'2022 Ventilation List SORT'!$A$6:$I$102,2)</f>
        <v>#N/A</v>
      </c>
      <c r="D328" s="62" t="e">
        <f>VLOOKUP($B328,'2022 Ventilation List SORT'!$A$6:$I$102,3)</f>
        <v>#N/A</v>
      </c>
      <c r="E328" s="67" t="e">
        <f>VLOOKUP($B328,'2022 Ventilation List SORT'!$A$6:$I$102,4)</f>
        <v>#N/A</v>
      </c>
      <c r="F328" s="67" t="e">
        <f>VLOOKUP($B328,'2022 Ventilation List SORT'!$A$6:$I$102,5)</f>
        <v>#N/A</v>
      </c>
      <c r="G328" s="62" t="e">
        <f>VLOOKUP($B328,'2022 Ventilation List SORT'!$A$6:$I$102,6)</f>
        <v>#N/A</v>
      </c>
      <c r="H328" s="67" t="e">
        <f>VLOOKUP($B328,'2022 Ventilation List SORT'!$A$6:$I$102,7)</f>
        <v>#N/A</v>
      </c>
      <c r="I328" s="62" t="e">
        <f>VLOOKUP($B328,'2022 Ventilation List SORT'!$A$6:$I$102,8)</f>
        <v>#N/A</v>
      </c>
      <c r="J328" s="103" t="e">
        <f>VLOOKUP($B328,'2022 Ventilation List SORT'!$A$6:$I$102,9)</f>
        <v>#N/A</v>
      </c>
      <c r="K328" s="182" t="e">
        <f>INDEX('For CSV - 2022 SpcFuncData'!$D$5:$D$86,MATCH($A328,'For CSV - 2022 SpcFuncData'!$B$5:$B$86,0))*0.5</f>
        <v>#N/A</v>
      </c>
      <c r="L328" s="182" t="e">
        <f>INDEX('For CSV - 2022 VentSpcFuncData'!$K$6:$K$101,MATCH($B328,'For CSV - 2022 VentSpcFuncData'!$B$6:$B$101,0))</f>
        <v>#N/A</v>
      </c>
      <c r="M328" s="182" t="e">
        <f t="shared" si="23"/>
        <v>#N/A</v>
      </c>
      <c r="N328" s="182" t="e">
        <f>INDEX('For CSV - 2022 VentSpcFuncData'!$J$6:$J$101,MATCH($B328,'For CSV - 2022 VentSpcFuncData'!$B$6:$B$101,0))</f>
        <v>#N/A</v>
      </c>
      <c r="O328" s="182" t="e">
        <f t="shared" si="24"/>
        <v>#N/A</v>
      </c>
      <c r="P328" s="184" t="e">
        <f t="shared" ref="P328:P330" si="27">K328*O328/1000</f>
        <v>#N/A</v>
      </c>
      <c r="Q328" s="46" t="str">
        <f t="shared" si="26"/>
        <v>,</v>
      </c>
      <c r="R328" s="46" t="e">
        <f>INDEX('For CSV - 2022 SpcFuncData'!$AN$5:$AN$87,MATCH($A328,'For CSV - 2022 SpcFuncData'!$B$5:$B$87,0))</f>
        <v>#N/A</v>
      </c>
      <c r="S328" s="46" t="e">
        <f>INDEX('For CSV - 2022 VentSpcFuncData'!$L$6:$L$101,MATCH($B328,'For CSV - 2022 VentSpcFuncData'!$B$6:$B$101,0))</f>
        <v>#N/A</v>
      </c>
      <c r="T328" s="46" t="e">
        <f>MATCH($A328,'For CSV - 2022 SpcFuncData'!$B$5:$B$86,0)</f>
        <v>#N/A</v>
      </c>
      <c r="V328" t="e">
        <f t="shared" si="25"/>
        <v>#N/A</v>
      </c>
    </row>
    <row r="329" spans="1:22" x14ac:dyDescent="0.2">
      <c r="A329" s="63"/>
      <c r="B329" s="59"/>
      <c r="C329" s="62" t="e">
        <f>VLOOKUP($B329,'2022 Ventilation List SORT'!$A$6:$I$102,2)</f>
        <v>#N/A</v>
      </c>
      <c r="D329" s="62" t="e">
        <f>VLOOKUP($B329,'2022 Ventilation List SORT'!$A$6:$I$102,3)</f>
        <v>#N/A</v>
      </c>
      <c r="E329" s="67" t="e">
        <f>VLOOKUP($B329,'2022 Ventilation List SORT'!$A$6:$I$102,4)</f>
        <v>#N/A</v>
      </c>
      <c r="F329" s="67" t="e">
        <f>VLOOKUP($B329,'2022 Ventilation List SORT'!$A$6:$I$102,5)</f>
        <v>#N/A</v>
      </c>
      <c r="G329" s="62" t="e">
        <f>VLOOKUP($B329,'2022 Ventilation List SORT'!$A$6:$I$102,6)</f>
        <v>#N/A</v>
      </c>
      <c r="H329" s="67" t="e">
        <f>VLOOKUP($B329,'2022 Ventilation List SORT'!$A$6:$I$102,7)</f>
        <v>#N/A</v>
      </c>
      <c r="I329" s="62" t="e">
        <f>VLOOKUP($B329,'2022 Ventilation List SORT'!$A$6:$I$102,8)</f>
        <v>#N/A</v>
      </c>
      <c r="J329" s="103" t="e">
        <f>VLOOKUP($B329,'2022 Ventilation List SORT'!$A$6:$I$102,9)</f>
        <v>#N/A</v>
      </c>
      <c r="K329" s="182" t="e">
        <f>INDEX('For CSV - 2022 SpcFuncData'!$D$5:$D$86,MATCH($A329,'For CSV - 2022 SpcFuncData'!$B$5:$B$86,0))*0.5</f>
        <v>#N/A</v>
      </c>
      <c r="L329" s="182" t="e">
        <f>INDEX('For CSV - 2022 VentSpcFuncData'!$K$6:$K$101,MATCH($B329,'For CSV - 2022 VentSpcFuncData'!$B$6:$B$101,0))</f>
        <v>#N/A</v>
      </c>
      <c r="M329" s="182" t="e">
        <f t="shared" si="23"/>
        <v>#N/A</v>
      </c>
      <c r="N329" s="182" t="e">
        <f>INDEX('For CSV - 2022 VentSpcFuncData'!$J$6:$J$101,MATCH($B329,'For CSV - 2022 VentSpcFuncData'!$B$6:$B$101,0))</f>
        <v>#N/A</v>
      </c>
      <c r="O329" s="182" t="e">
        <f t="shared" si="24"/>
        <v>#N/A</v>
      </c>
      <c r="P329" s="184" t="e">
        <f t="shared" si="27"/>
        <v>#N/A</v>
      </c>
      <c r="Q329" s="46" t="str">
        <f t="shared" si="26"/>
        <v>,</v>
      </c>
      <c r="R329" s="46" t="e">
        <f>INDEX('For CSV - 2022 SpcFuncData'!$AN$5:$AN$87,MATCH($A329,'For CSV - 2022 SpcFuncData'!$B$5:$B$87,0))</f>
        <v>#N/A</v>
      </c>
      <c r="S329" s="46" t="e">
        <f>INDEX('For CSV - 2022 VentSpcFuncData'!$L$6:$L$101,MATCH($B329,'For CSV - 2022 VentSpcFuncData'!$B$6:$B$101,0))</f>
        <v>#N/A</v>
      </c>
      <c r="T329" s="46" t="e">
        <f>MATCH($A329,'For CSV - 2022 SpcFuncData'!$B$5:$B$86,0)</f>
        <v>#N/A</v>
      </c>
      <c r="V329" t="e">
        <f t="shared" si="25"/>
        <v>#N/A</v>
      </c>
    </row>
    <row r="330" spans="1:22" x14ac:dyDescent="0.2">
      <c r="A330" s="63"/>
      <c r="B330" s="59"/>
      <c r="C330" s="62" t="e">
        <f>VLOOKUP($B330,'2022 Ventilation List SORT'!$A$6:$I$102,2)</f>
        <v>#N/A</v>
      </c>
      <c r="D330" s="62" t="e">
        <f>VLOOKUP($B330,'2022 Ventilation List SORT'!$A$6:$I$102,3)</f>
        <v>#N/A</v>
      </c>
      <c r="E330" s="67" t="e">
        <f>VLOOKUP($B330,'2022 Ventilation List SORT'!$A$6:$I$102,4)</f>
        <v>#N/A</v>
      </c>
      <c r="F330" s="67" t="e">
        <f>VLOOKUP($B330,'2022 Ventilation List SORT'!$A$6:$I$102,5)</f>
        <v>#N/A</v>
      </c>
      <c r="G330" s="62" t="e">
        <f>VLOOKUP($B330,'2022 Ventilation List SORT'!$A$6:$I$102,6)</f>
        <v>#N/A</v>
      </c>
      <c r="H330" s="67" t="e">
        <f>VLOOKUP($B330,'2022 Ventilation List SORT'!$A$6:$I$102,7)</f>
        <v>#N/A</v>
      </c>
      <c r="I330" s="62" t="e">
        <f>VLOOKUP($B330,'2022 Ventilation List SORT'!$A$6:$I$102,8)</f>
        <v>#N/A</v>
      </c>
      <c r="J330" s="103" t="e">
        <f>VLOOKUP($B330,'2022 Ventilation List SORT'!$A$6:$I$102,9)</f>
        <v>#N/A</v>
      </c>
      <c r="K330" s="182" t="e">
        <f>INDEX('For CSV - 2022 SpcFuncData'!$D$5:$D$86,MATCH($A330,'For CSV - 2022 SpcFuncData'!$B$5:$B$86,0))*0.5</f>
        <v>#N/A</v>
      </c>
      <c r="L330" s="182" t="e">
        <f>INDEX('For CSV - 2022 VentSpcFuncData'!$K$6:$K$101,MATCH($B330,'For CSV - 2022 VentSpcFuncData'!$B$6:$B$101,0))</f>
        <v>#N/A</v>
      </c>
      <c r="M330" s="182" t="e">
        <f>IF(L330=0,K330,L330)</f>
        <v>#N/A</v>
      </c>
      <c r="N330" s="182" t="e">
        <f>INDEX('For CSV - 2022 VentSpcFuncData'!$J$6:$J$101,MATCH($B330,'For CSV - 2022 VentSpcFuncData'!$B$6:$B$101,0))</f>
        <v>#N/A</v>
      </c>
      <c r="O330" s="182" t="e">
        <f t="shared" ref="O330" si="28">MIN(IF(SUM(K330,M330)=0,0,M330/K330*N330),15)</f>
        <v>#N/A</v>
      </c>
      <c r="P330" s="184" t="e">
        <f t="shared" si="27"/>
        <v>#N/A</v>
      </c>
      <c r="Q330" s="46" t="str">
        <f t="shared" si="26"/>
        <v>,</v>
      </c>
      <c r="R330" s="46" t="e">
        <f>INDEX('For CSV - 2022 SpcFuncData'!$AN$5:$AN$87,MATCH($A330,'For CSV - 2022 SpcFuncData'!$B$5:$B$87,0))</f>
        <v>#N/A</v>
      </c>
      <c r="S330" s="46" t="e">
        <f>INDEX('For CSV - 2022 VentSpcFuncData'!$L$6:$L$101,MATCH($B330,'For CSV - 2022 VentSpcFuncData'!$B$6:$B$101,0))</f>
        <v>#N/A</v>
      </c>
      <c r="T330" s="46" t="e">
        <f>MATCH($A330,'For CSV - 2022 SpcFuncData'!$B$5:$B$86,0)</f>
        <v>#N/A</v>
      </c>
      <c r="V330" t="e">
        <f t="shared" ref="V330" si="29">IF($A329&lt;&gt;$A330,$V$3&amp;$R330&amp;$W$3&amp;$S330&amp;$X$3&amp;TEXT($A330,0),IF($A330=$A329,$V$4&amp;$S330&amp;$W$4&amp;$X$4&amp;$B330&amp;""""))</f>
        <v>#N/A</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0">COUNTIF($B$8:$B$314,B339)</f>
        <v>7</v>
      </c>
      <c r="B339" s="59" t="s">
        <v>904</v>
      </c>
      <c r="C339" s="118" t="s">
        <v>870</v>
      </c>
      <c r="D339" s="115"/>
      <c r="E339" s="115"/>
      <c r="F339" s="115"/>
      <c r="G339" s="115"/>
      <c r="H339" s="116"/>
      <c r="I339" s="115"/>
    </row>
    <row r="340" spans="1:9" x14ac:dyDescent="0.2">
      <c r="A340" s="46">
        <f t="shared" si="30"/>
        <v>4</v>
      </c>
      <c r="B340" s="59" t="s">
        <v>944</v>
      </c>
      <c r="C340" s="114" t="s">
        <v>869</v>
      </c>
      <c r="D340" s="115"/>
      <c r="E340" s="115"/>
      <c r="F340" s="115"/>
      <c r="G340" s="115"/>
      <c r="H340" s="116"/>
      <c r="I340" s="115"/>
    </row>
    <row r="341" spans="1:9" x14ac:dyDescent="0.2">
      <c r="A341" s="46">
        <f t="shared" si="30"/>
        <v>5</v>
      </c>
      <c r="B341" s="59" t="s">
        <v>905</v>
      </c>
      <c r="C341" s="117" t="s">
        <v>865</v>
      </c>
      <c r="D341" s="115"/>
      <c r="E341" s="115"/>
      <c r="F341" s="115"/>
      <c r="G341" s="115"/>
      <c r="H341" s="116"/>
      <c r="I341" s="115"/>
    </row>
    <row r="342" spans="1:9" x14ac:dyDescent="0.2">
      <c r="A342" s="46">
        <f t="shared" si="30"/>
        <v>4</v>
      </c>
      <c r="B342" s="59" t="s">
        <v>845</v>
      </c>
      <c r="C342" s="117" t="s">
        <v>866</v>
      </c>
      <c r="D342" s="115"/>
      <c r="E342" s="115"/>
      <c r="F342" s="115"/>
      <c r="G342" s="115"/>
      <c r="H342" s="116"/>
      <c r="I342" s="115"/>
    </row>
    <row r="343" spans="1:9" x14ac:dyDescent="0.2">
      <c r="A343" s="46">
        <f t="shared" si="30"/>
        <v>3</v>
      </c>
      <c r="B343" s="59" t="s">
        <v>846</v>
      </c>
      <c r="C343" s="117" t="s">
        <v>867</v>
      </c>
      <c r="D343" s="115"/>
      <c r="E343" s="115"/>
      <c r="F343" s="115"/>
      <c r="G343" s="115"/>
      <c r="H343" s="116"/>
      <c r="I343" s="115"/>
    </row>
    <row r="344" spans="1:9" x14ac:dyDescent="0.2">
      <c r="A344" s="46">
        <f t="shared" si="30"/>
        <v>1</v>
      </c>
      <c r="B344" s="59" t="s">
        <v>947</v>
      </c>
      <c r="C344" s="117" t="s">
        <v>871</v>
      </c>
      <c r="D344" s="115"/>
      <c r="E344" s="115"/>
      <c r="F344" s="115"/>
      <c r="G344" s="115"/>
      <c r="H344" s="116"/>
      <c r="I344" s="115"/>
    </row>
    <row r="345" spans="1:9" x14ac:dyDescent="0.2">
      <c r="A345" s="46">
        <f t="shared" si="30"/>
        <v>2</v>
      </c>
      <c r="B345" s="59" t="s">
        <v>847</v>
      </c>
      <c r="H345" s="113"/>
    </row>
    <row r="346" spans="1:9" x14ac:dyDescent="0.2">
      <c r="A346" s="46">
        <f t="shared" si="30"/>
        <v>5</v>
      </c>
      <c r="B346" s="59" t="s">
        <v>945</v>
      </c>
      <c r="H346" s="113"/>
    </row>
    <row r="347" spans="1:9" x14ac:dyDescent="0.2">
      <c r="A347" s="46">
        <f t="shared" si="30"/>
        <v>2</v>
      </c>
      <c r="B347" s="59" t="s">
        <v>831</v>
      </c>
      <c r="H347" s="113"/>
    </row>
    <row r="348" spans="1:9" x14ac:dyDescent="0.2">
      <c r="A348" s="46">
        <f t="shared" si="30"/>
        <v>2</v>
      </c>
      <c r="B348" s="59" t="s">
        <v>953</v>
      </c>
    </row>
    <row r="349" spans="1:9" x14ac:dyDescent="0.2">
      <c r="A349" s="46">
        <f t="shared" si="30"/>
        <v>1</v>
      </c>
      <c r="B349" s="59" t="s">
        <v>832</v>
      </c>
      <c r="H349" s="59"/>
    </row>
    <row r="350" spans="1:9" x14ac:dyDescent="0.2">
      <c r="A350" s="46">
        <f t="shared" si="30"/>
        <v>2</v>
      </c>
      <c r="B350" s="59" t="s">
        <v>833</v>
      </c>
      <c r="H350" s="59"/>
    </row>
    <row r="351" spans="1:9" x14ac:dyDescent="0.2">
      <c r="A351" s="46">
        <f t="shared" si="30"/>
        <v>1</v>
      </c>
      <c r="B351" s="59" t="s">
        <v>834</v>
      </c>
      <c r="H351" s="59"/>
    </row>
    <row r="352" spans="1:9" x14ac:dyDescent="0.2">
      <c r="A352" s="46">
        <f t="shared" si="30"/>
        <v>1</v>
      </c>
      <c r="B352" s="59" t="s">
        <v>835</v>
      </c>
      <c r="H352" s="59"/>
    </row>
    <row r="353" spans="1:41" x14ac:dyDescent="0.2">
      <c r="A353" s="46">
        <f t="shared" si="30"/>
        <v>2</v>
      </c>
      <c r="B353" s="59" t="s">
        <v>836</v>
      </c>
      <c r="H353" s="59"/>
    </row>
    <row r="354" spans="1:41" x14ac:dyDescent="0.2">
      <c r="A354" s="46">
        <f t="shared" si="30"/>
        <v>1</v>
      </c>
      <c r="B354" s="59" t="s">
        <v>837</v>
      </c>
    </row>
    <row r="355" spans="1:41" x14ac:dyDescent="0.2">
      <c r="A355" s="46">
        <f t="shared" si="30"/>
        <v>2</v>
      </c>
      <c r="B355" s="59" t="s">
        <v>838</v>
      </c>
    </row>
    <row r="356" spans="1:41" x14ac:dyDescent="0.2">
      <c r="A356" s="46">
        <f t="shared" si="30"/>
        <v>3</v>
      </c>
      <c r="B356" s="59" t="s">
        <v>949</v>
      </c>
    </row>
    <row r="357" spans="1:41" x14ac:dyDescent="0.2">
      <c r="A357" s="46">
        <f t="shared" si="30"/>
        <v>0</v>
      </c>
      <c r="B357" s="59" t="s">
        <v>839</v>
      </c>
    </row>
    <row r="358" spans="1:41" x14ac:dyDescent="0.2">
      <c r="A358" s="46">
        <f t="shared" si="30"/>
        <v>3</v>
      </c>
      <c r="B358" s="59" t="s">
        <v>840</v>
      </c>
    </row>
    <row r="359" spans="1:41" x14ac:dyDescent="0.2">
      <c r="A359" s="46">
        <f t="shared" si="30"/>
        <v>4</v>
      </c>
      <c r="B359" s="59" t="s">
        <v>841</v>
      </c>
    </row>
    <row r="360" spans="1:41" x14ac:dyDescent="0.2">
      <c r="A360" s="46">
        <f t="shared" si="30"/>
        <v>2</v>
      </c>
      <c r="B360" s="59" t="s">
        <v>843</v>
      </c>
    </row>
    <row r="361" spans="1:41" s="63" customFormat="1" x14ac:dyDescent="0.2">
      <c r="A361" s="46">
        <f t="shared" si="30"/>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0"/>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0"/>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0"/>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0"/>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0"/>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0"/>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0"/>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0"/>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0"/>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0"/>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0"/>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0"/>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0"/>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0"/>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0"/>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0"/>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0"/>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0"/>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0"/>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0"/>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0"/>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0"/>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0"/>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0"/>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0"/>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0"/>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0"/>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0"/>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0"/>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0"/>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0"/>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0"/>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0"/>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0"/>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0"/>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0"/>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0"/>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0"/>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0"/>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0"/>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0"/>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1">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1"/>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1"/>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1"/>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1"/>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1"/>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1"/>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1"/>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1"/>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1"/>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1"/>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1"/>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1"/>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1"/>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1"/>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1"/>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1"/>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1"/>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1"/>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1"/>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1"/>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1"/>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1"/>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1"/>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1"/>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1"/>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1"/>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1"/>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1"/>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31:T331 A304:A308 A259:B263 A266:B303 A309:B330 M266:M330 A9:B252 M9:M263 C9:L330 O9:Q263 O266:Q330 N9:N330 R9:T330">
    <cfRule type="expression" dxfId="96" priority="16">
      <formula>$A8&lt;&gt;$A7</formula>
    </cfRule>
    <cfRule type="expression" dxfId="95" priority="18">
      <formula>$A7=$A8</formula>
    </cfRule>
  </conditionalFormatting>
  <conditionalFormatting sqref="P8:P263 P265:P331">
    <cfRule type="cellIs" dxfId="94" priority="17" operator="greaterThan">
      <formula>$C8*(1+$P$3)</formula>
    </cfRule>
  </conditionalFormatting>
  <conditionalFormatting sqref="B253">
    <cfRule type="expression" dxfId="93" priority="14">
      <formula>$A253&lt;&gt;$A252</formula>
    </cfRule>
    <cfRule type="expression" dxfId="92" priority="15">
      <formula>$A252=$A253</formula>
    </cfRule>
  </conditionalFormatting>
  <conditionalFormatting sqref="B3">
    <cfRule type="expression" dxfId="91" priority="12">
      <formula>$A3&lt;&gt;$A2</formula>
    </cfRule>
    <cfRule type="expression" dxfId="90" priority="13">
      <formula>$A2=$A3</formula>
    </cfRule>
  </conditionalFormatting>
  <conditionalFormatting sqref="B258">
    <cfRule type="expression" dxfId="89" priority="10">
      <formula>$A258&lt;&gt;$A257</formula>
    </cfRule>
    <cfRule type="expression" dxfId="88" priority="11">
      <formula>$A257=$A258</formula>
    </cfRule>
  </conditionalFormatting>
  <conditionalFormatting sqref="H349:H353">
    <cfRule type="expression" dxfId="87" priority="8">
      <formula>$A349&lt;&gt;$A348</formula>
    </cfRule>
    <cfRule type="expression" dxfId="86" priority="9">
      <formula>$A348=$A349</formula>
    </cfRule>
  </conditionalFormatting>
  <conditionalFormatting sqref="B304:B308">
    <cfRule type="expression" dxfId="85" priority="6">
      <formula>$A304&lt;&gt;$A303</formula>
    </cfRule>
    <cfRule type="expression" dxfId="84" priority="7">
      <formula>$A303=$A304</formula>
    </cfRule>
  </conditionalFormatting>
  <conditionalFormatting sqref="A265:B265 M265 O265:Q265">
    <cfRule type="expression" dxfId="83" priority="19">
      <formula>$A265&lt;&gt;$A263</formula>
    </cfRule>
    <cfRule type="expression" dxfId="82" priority="20">
      <formula>$A263=$A265</formula>
    </cfRule>
  </conditionalFormatting>
  <conditionalFormatting sqref="A264 M264 O264:Q264">
    <cfRule type="expression" dxfId="81" priority="3">
      <formula>$A264&lt;&gt;$A263</formula>
    </cfRule>
    <cfRule type="expression" dxfId="80" priority="5">
      <formula>$A263=$A264</formula>
    </cfRule>
  </conditionalFormatting>
  <conditionalFormatting sqref="P264">
    <cfRule type="cellIs" dxfId="79" priority="4" operator="greaterThan">
      <formula>$C264*(1+$P$3)</formula>
    </cfRule>
  </conditionalFormatting>
  <conditionalFormatting sqref="B264">
    <cfRule type="expression" dxfId="78" priority="1">
      <formula>$A264&lt;&gt;$A263</formula>
    </cfRule>
    <cfRule type="expression" dxfId="77"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88.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6" priority="3" operator="greaterThan">
      <formula>0</formula>
    </cfRule>
  </conditionalFormatting>
  <conditionalFormatting sqref="C2:CU2 CV5:CV88">
    <cfRule type="cellIs" dxfId="75" priority="184" operator="equal">
      <formula>0</formula>
    </cfRule>
  </conditionalFormatting>
  <conditionalFormatting sqref="C5:CT88">
    <cfRule type="cellIs" dxfId="74"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88.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f>'For CSV - 2022 SpcFuncData'!B83</f>
        <v>0</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0</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0</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0</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0</v>
      </c>
    </row>
    <row r="86" spans="2:100" x14ac:dyDescent="0.2">
      <c r="B86" t="str">
        <f>'For CSV - 2022 SpcFuncData'!B84</f>
        <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0</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0</v>
      </c>
    </row>
    <row r="87" spans="2:100" x14ac:dyDescent="0.2">
      <c r="B87" t="str">
        <f>'For CSV - 2022 SpcFuncData'!B85</f>
        <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0</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0</v>
      </c>
    </row>
    <row r="88" spans="2:100" x14ac:dyDescent="0.2">
      <c r="B88" t="str">
        <f>'For CSV - 2022 SpcFuncData'!B86</f>
        <v/>
      </c>
      <c r="C88" s="127">
        <f ca="1">IF(IFERROR(MATCH(_xlfn.CONCAT($B88,",",C$4),'22 SpcFunc &amp; VentSpcFunc combos'!$Q$8:$Q$335,0),0)&gt;0,1,0)</f>
        <v>0</v>
      </c>
      <c r="D88" s="127">
        <f ca="1">IF(IFERROR(MATCH(_xlfn.CONCAT($B88,",",D$4),'22 SpcFunc &amp; VentSpcFunc combos'!$Q$8:$Q$335,0),0)&gt;0,1,0)</f>
        <v>0</v>
      </c>
      <c r="E88" s="127">
        <f ca="1">IF(IFERROR(MATCH(_xlfn.CONCAT($B88,",",E$4),'22 SpcFunc &amp; VentSpcFunc combos'!$Q$8:$Q$335,0),0)&gt;0,1,0)</f>
        <v>0</v>
      </c>
      <c r="F88" s="127">
        <f ca="1">IF(IFERROR(MATCH(_xlfn.CONCAT($B88,",",F$4),'22 SpcFunc &amp; VentSpcFunc combos'!$Q$8:$Q$335,0),0)&gt;0,1,0)</f>
        <v>0</v>
      </c>
      <c r="G88" s="127">
        <f ca="1">IF(IFERROR(MATCH(_xlfn.CONCAT($B88,",",G$4),'22 SpcFunc &amp; VentSpcFunc combos'!$Q$8:$Q$335,0),0)&gt;0,1,0)</f>
        <v>0</v>
      </c>
      <c r="H88" s="127">
        <f ca="1">IF(IFERROR(MATCH(_xlfn.CONCAT($B88,",",H$4),'22 SpcFunc &amp; VentSpcFunc combos'!$Q$8:$Q$335,0),0)&gt;0,1,0)</f>
        <v>0</v>
      </c>
      <c r="I88" s="127">
        <f ca="1">IF(IFERROR(MATCH(_xlfn.CONCAT($B88,",",I$4),'22 SpcFunc &amp; VentSpcFunc combos'!$Q$8:$Q$335,0),0)&gt;0,1,0)</f>
        <v>0</v>
      </c>
      <c r="J88" s="127">
        <f ca="1">IF(IFERROR(MATCH(_xlfn.CONCAT($B88,",",J$4),'22 SpcFunc &amp; VentSpcFunc combos'!$Q$8:$Q$335,0),0)&gt;0,1,0)</f>
        <v>0</v>
      </c>
      <c r="K88" s="127">
        <f ca="1">IF(IFERROR(MATCH(_xlfn.CONCAT($B88,",",K$4),'22 SpcFunc &amp; VentSpcFunc combos'!$Q$8:$Q$335,0),0)&gt;0,1,0)</f>
        <v>0</v>
      </c>
      <c r="L88" s="127">
        <f ca="1">IF(IFERROR(MATCH(_xlfn.CONCAT($B88,",",L$4),'22 SpcFunc &amp; VentSpcFunc combos'!$Q$8:$Q$335,0),0)&gt;0,1,0)</f>
        <v>0</v>
      </c>
      <c r="M88" s="127">
        <f ca="1">IF(IFERROR(MATCH(_xlfn.CONCAT($B88,",",M$4),'22 SpcFunc &amp; VentSpcFunc combos'!$Q$8:$Q$335,0),0)&gt;0,1,0)</f>
        <v>0</v>
      </c>
      <c r="N88" s="127">
        <f ca="1">IF(IFERROR(MATCH(_xlfn.CONCAT($B88,",",N$4),'22 SpcFunc &amp; VentSpcFunc combos'!$Q$8:$Q$335,0),0)&gt;0,1,0)</f>
        <v>0</v>
      </c>
      <c r="O88" s="127">
        <f ca="1">IF(IFERROR(MATCH(_xlfn.CONCAT($B88,",",O$4),'22 SpcFunc &amp; VentSpcFunc combos'!$Q$8:$Q$335,0),0)&gt;0,1,0)</f>
        <v>0</v>
      </c>
      <c r="P88" s="127">
        <f ca="1">IF(IFERROR(MATCH(_xlfn.CONCAT($B88,",",P$4),'22 SpcFunc &amp; VentSpcFunc combos'!$Q$8:$Q$335,0),0)&gt;0,1,0)</f>
        <v>0</v>
      </c>
      <c r="Q88" s="127">
        <f ca="1">IF(IFERROR(MATCH(_xlfn.CONCAT($B88,",",Q$4),'22 SpcFunc &amp; VentSpcFunc combos'!$Q$8:$Q$335,0),0)&gt;0,1,0)</f>
        <v>0</v>
      </c>
      <c r="R88" s="127">
        <f ca="1">IF(IFERROR(MATCH(_xlfn.CONCAT($B88,",",R$4),'22 SpcFunc &amp; VentSpcFunc combos'!$Q$8:$Q$335,0),0)&gt;0,1,0)</f>
        <v>0</v>
      </c>
      <c r="S88" s="127">
        <f ca="1">IF(IFERROR(MATCH(_xlfn.CONCAT($B88,",",S$4),'22 SpcFunc &amp; VentSpcFunc combos'!$Q$8:$Q$335,0),0)&gt;0,1,0)</f>
        <v>0</v>
      </c>
      <c r="T88" s="127">
        <f ca="1">IF(IFERROR(MATCH(_xlfn.CONCAT($B88,",",T$4),'22 SpcFunc &amp; VentSpcFunc combos'!$Q$8:$Q$335,0),0)&gt;0,1,0)</f>
        <v>0</v>
      </c>
      <c r="U88" s="127">
        <f ca="1">IF(IFERROR(MATCH(_xlfn.CONCAT($B88,",",U$4),'22 SpcFunc &amp; VentSpcFunc combos'!$Q$8:$Q$335,0),0)&gt;0,1,0)</f>
        <v>0</v>
      </c>
      <c r="V88" s="127">
        <f ca="1">IF(IFERROR(MATCH(_xlfn.CONCAT($B88,",",V$4),'22 SpcFunc &amp; VentSpcFunc combos'!$Q$8:$Q$335,0),0)&gt;0,1,0)</f>
        <v>0</v>
      </c>
      <c r="W88" s="127">
        <f ca="1">IF(IFERROR(MATCH(_xlfn.CONCAT($B88,",",W$4),'22 SpcFunc &amp; VentSpcFunc combos'!$Q$8:$Q$335,0),0)&gt;0,1,0)</f>
        <v>0</v>
      </c>
      <c r="X88" s="127">
        <f ca="1">IF(IFERROR(MATCH(_xlfn.CONCAT($B88,",",X$4),'22 SpcFunc &amp; VentSpcFunc combos'!$Q$8:$Q$335,0),0)&gt;0,1,0)</f>
        <v>0</v>
      </c>
      <c r="Y88" s="127">
        <f ca="1">IF(IFERROR(MATCH(_xlfn.CONCAT($B88,",",Y$4),'22 SpcFunc &amp; VentSpcFunc combos'!$Q$8:$Q$335,0),0)&gt;0,1,0)</f>
        <v>0</v>
      </c>
      <c r="Z88" s="127">
        <f ca="1">IF(IFERROR(MATCH(_xlfn.CONCAT($B88,",",Z$4),'22 SpcFunc &amp; VentSpcFunc combos'!$Q$8:$Q$335,0),0)&gt;0,1,0)</f>
        <v>0</v>
      </c>
      <c r="AA88" s="127">
        <f ca="1">IF(IFERROR(MATCH(_xlfn.CONCAT($B88,",",AA$4),'22 SpcFunc &amp; VentSpcFunc combos'!$Q$8:$Q$335,0),0)&gt;0,1,0)</f>
        <v>0</v>
      </c>
      <c r="AB88" s="127">
        <f ca="1">IF(IFERROR(MATCH(_xlfn.CONCAT($B88,",",AB$4),'22 SpcFunc &amp; VentSpcFunc combos'!$Q$8:$Q$335,0),0)&gt;0,1,0)</f>
        <v>0</v>
      </c>
      <c r="AC88" s="127">
        <f ca="1">IF(IFERROR(MATCH(_xlfn.CONCAT($B88,",",AC$4),'22 SpcFunc &amp; VentSpcFunc combos'!$Q$8:$Q$335,0),0)&gt;0,1,0)</f>
        <v>0</v>
      </c>
      <c r="AD88" s="127">
        <f ca="1">IF(IFERROR(MATCH(_xlfn.CONCAT($B88,",",AD$4),'22 SpcFunc &amp; VentSpcFunc combos'!$Q$8:$Q$335,0),0)&gt;0,1,0)</f>
        <v>0</v>
      </c>
      <c r="AE88" s="127">
        <f ca="1">IF(IFERROR(MATCH(_xlfn.CONCAT($B88,",",AE$4),'22 SpcFunc &amp; VentSpcFunc combos'!$Q$8:$Q$335,0),0)&gt;0,1,0)</f>
        <v>0</v>
      </c>
      <c r="AF88" s="127">
        <f ca="1">IF(IFERROR(MATCH(_xlfn.CONCAT($B88,",",AF$4),'22 SpcFunc &amp; VentSpcFunc combos'!$Q$8:$Q$335,0),0)&gt;0,1,0)</f>
        <v>0</v>
      </c>
      <c r="AG88" s="127">
        <f ca="1">IF(IFERROR(MATCH(_xlfn.CONCAT($B88,",",AG$4),'22 SpcFunc &amp; VentSpcFunc combos'!$Q$8:$Q$335,0),0)&gt;0,1,0)</f>
        <v>0</v>
      </c>
      <c r="AH88" s="127">
        <f ca="1">IF(IFERROR(MATCH(_xlfn.CONCAT($B88,",",AH$4),'22 SpcFunc &amp; VentSpcFunc combos'!$Q$8:$Q$335,0),0)&gt;0,1,0)</f>
        <v>0</v>
      </c>
      <c r="AI88" s="127">
        <f ca="1">IF(IFERROR(MATCH(_xlfn.CONCAT($B88,",",AI$4),'22 SpcFunc &amp; VentSpcFunc combos'!$Q$8:$Q$335,0),0)&gt;0,1,0)</f>
        <v>0</v>
      </c>
      <c r="AJ88" s="127">
        <f ca="1">IF(IFERROR(MATCH(_xlfn.CONCAT($B88,",",AJ$4),'22 SpcFunc &amp; VentSpcFunc combos'!$Q$8:$Q$335,0),0)&gt;0,1,0)</f>
        <v>0</v>
      </c>
      <c r="AK88" s="127">
        <f ca="1">IF(IFERROR(MATCH(_xlfn.CONCAT($B88,",",AK$4),'22 SpcFunc &amp; VentSpcFunc combos'!$Q$8:$Q$335,0),0)&gt;0,1,0)</f>
        <v>0</v>
      </c>
      <c r="AL88" s="127">
        <f ca="1">IF(IFERROR(MATCH(_xlfn.CONCAT($B88,",",AL$4),'22 SpcFunc &amp; VentSpcFunc combos'!$Q$8:$Q$335,0),0)&gt;0,1,0)</f>
        <v>0</v>
      </c>
      <c r="AM88" s="127">
        <f ca="1">IF(IFERROR(MATCH(_xlfn.CONCAT($B88,",",AM$4),'22 SpcFunc &amp; VentSpcFunc combos'!$Q$8:$Q$335,0),0)&gt;0,1,0)</f>
        <v>0</v>
      </c>
      <c r="AN88" s="127">
        <f ca="1">IF(IFERROR(MATCH(_xlfn.CONCAT($B88,",",AN$4),'22 SpcFunc &amp; VentSpcFunc combos'!$Q$8:$Q$335,0),0)&gt;0,1,0)</f>
        <v>0</v>
      </c>
      <c r="AO88" s="127">
        <f ca="1">IF(IFERROR(MATCH(_xlfn.CONCAT($B88,",",AO$4),'22 SpcFunc &amp; VentSpcFunc combos'!$Q$8:$Q$335,0),0)&gt;0,1,0)</f>
        <v>0</v>
      </c>
      <c r="AP88" s="127">
        <f ca="1">IF(IFERROR(MATCH(_xlfn.CONCAT($B88,",",AP$4),'22 SpcFunc &amp; VentSpcFunc combos'!$Q$8:$Q$335,0),0)&gt;0,1,0)</f>
        <v>0</v>
      </c>
      <c r="AQ88" s="127">
        <f ca="1">IF(IFERROR(MATCH(_xlfn.CONCAT($B88,",",AQ$4),'22 SpcFunc &amp; VentSpcFunc combos'!$Q$8:$Q$335,0),0)&gt;0,1,0)</f>
        <v>0</v>
      </c>
      <c r="AR88" s="127">
        <f ca="1">IF(IFERROR(MATCH(_xlfn.CONCAT($B88,",",AR$4),'22 SpcFunc &amp; VentSpcFunc combos'!$Q$8:$Q$335,0),0)&gt;0,1,0)</f>
        <v>0</v>
      </c>
      <c r="AS88" s="127">
        <f ca="1">IF(IFERROR(MATCH(_xlfn.CONCAT($B88,",",AS$4),'22 SpcFunc &amp; VentSpcFunc combos'!$Q$8:$Q$335,0),0)&gt;0,1,0)</f>
        <v>0</v>
      </c>
      <c r="AT88" s="127">
        <f ca="1">IF(IFERROR(MATCH(_xlfn.CONCAT($B88,",",AT$4),'22 SpcFunc &amp; VentSpcFunc combos'!$Q$8:$Q$335,0),0)&gt;0,1,0)</f>
        <v>0</v>
      </c>
      <c r="AU88" s="127">
        <f ca="1">IF(IFERROR(MATCH(_xlfn.CONCAT($B88,",",AU$4),'22 SpcFunc &amp; VentSpcFunc combos'!$Q$8:$Q$335,0),0)&gt;0,1,0)</f>
        <v>0</v>
      </c>
      <c r="AV88" s="127">
        <f ca="1">IF(IFERROR(MATCH(_xlfn.CONCAT($B88,",",AV$4),'22 SpcFunc &amp; VentSpcFunc combos'!$Q$8:$Q$335,0),0)&gt;0,1,0)</f>
        <v>0</v>
      </c>
      <c r="AW88" s="127">
        <f ca="1">IF(IFERROR(MATCH(_xlfn.CONCAT($B88,",",AW$4),'22 SpcFunc &amp; VentSpcFunc combos'!$Q$8:$Q$335,0),0)&gt;0,1,0)</f>
        <v>0</v>
      </c>
      <c r="AX88" s="127">
        <f ca="1">IF(IFERROR(MATCH(_xlfn.CONCAT($B88,",",AX$4),'22 SpcFunc &amp; VentSpcFunc combos'!$Q$8:$Q$335,0),0)&gt;0,1,0)</f>
        <v>0</v>
      </c>
      <c r="AY88" s="127">
        <f ca="1">IF(IFERROR(MATCH(_xlfn.CONCAT($B88,",",AY$4),'22 SpcFunc &amp; VentSpcFunc combos'!$Q$8:$Q$335,0),0)&gt;0,1,0)</f>
        <v>0</v>
      </c>
      <c r="AZ88" s="127">
        <f ca="1">IF(IFERROR(MATCH(_xlfn.CONCAT($B88,",",AZ$4),'22 SpcFunc &amp; VentSpcFunc combos'!$Q$8:$Q$335,0),0)&gt;0,1,0)</f>
        <v>0</v>
      </c>
      <c r="BA88" s="127">
        <f ca="1">IF(IFERROR(MATCH(_xlfn.CONCAT($B88,",",BA$4),'22 SpcFunc &amp; VentSpcFunc combos'!$Q$8:$Q$335,0),0)&gt;0,1,0)</f>
        <v>0</v>
      </c>
      <c r="BB88" s="127">
        <f ca="1">IF(IFERROR(MATCH(_xlfn.CONCAT($B88,",",BB$4),'22 SpcFunc &amp; VentSpcFunc combos'!$Q$8:$Q$335,0),0)&gt;0,1,0)</f>
        <v>0</v>
      </c>
      <c r="BC88" s="127">
        <f ca="1">IF(IFERROR(MATCH(_xlfn.CONCAT($B88,",",BC$4),'22 SpcFunc &amp; VentSpcFunc combos'!$Q$8:$Q$335,0),0)&gt;0,1,0)</f>
        <v>0</v>
      </c>
      <c r="BD88" s="127">
        <f ca="1">IF(IFERROR(MATCH(_xlfn.CONCAT($B88,",",BD$4),'22 SpcFunc &amp; VentSpcFunc combos'!$Q$8:$Q$335,0),0)&gt;0,1,0)</f>
        <v>0</v>
      </c>
      <c r="BE88" s="127">
        <f ca="1">IF(IFERROR(MATCH(_xlfn.CONCAT($B88,",",BE$4),'22 SpcFunc &amp; VentSpcFunc combos'!$Q$8:$Q$335,0),0)&gt;0,1,0)</f>
        <v>0</v>
      </c>
      <c r="BF88" s="127">
        <f ca="1">IF(IFERROR(MATCH(_xlfn.CONCAT($B88,",",BF$4),'22 SpcFunc &amp; VentSpcFunc combos'!$Q$8:$Q$335,0),0)&gt;0,1,0)</f>
        <v>0</v>
      </c>
      <c r="BG88" s="127">
        <f ca="1">IF(IFERROR(MATCH(_xlfn.CONCAT($B88,",",BG$4),'22 SpcFunc &amp; VentSpcFunc combos'!$Q$8:$Q$335,0),0)&gt;0,1,0)</f>
        <v>0</v>
      </c>
      <c r="BH88" s="127">
        <f ca="1">IF(IFERROR(MATCH(_xlfn.CONCAT($B88,",",BH$4),'22 SpcFunc &amp; VentSpcFunc combos'!$Q$8:$Q$335,0),0)&gt;0,1,0)</f>
        <v>0</v>
      </c>
      <c r="BI88" s="127">
        <f ca="1">IF(IFERROR(MATCH(_xlfn.CONCAT($B88,",",BI$4),'22 SpcFunc &amp; VentSpcFunc combos'!$Q$8:$Q$335,0),0)&gt;0,1,0)</f>
        <v>0</v>
      </c>
      <c r="BJ88" s="127">
        <f ca="1">IF(IFERROR(MATCH(_xlfn.CONCAT($B88,",",BJ$4),'22 SpcFunc &amp; VentSpcFunc combos'!$Q$8:$Q$335,0),0)&gt;0,1,0)</f>
        <v>0</v>
      </c>
      <c r="BK88" s="127">
        <f ca="1">IF(IFERROR(MATCH(_xlfn.CONCAT($B88,",",BK$4),'22 SpcFunc &amp; VentSpcFunc combos'!$Q$8:$Q$335,0),0)&gt;0,1,0)</f>
        <v>0</v>
      </c>
      <c r="BL88" s="127">
        <f ca="1">IF(IFERROR(MATCH(_xlfn.CONCAT($B88,",",BL$4),'22 SpcFunc &amp; VentSpcFunc combos'!$Q$8:$Q$335,0),0)&gt;0,1,0)</f>
        <v>0</v>
      </c>
      <c r="BM88" s="127">
        <f ca="1">IF(IFERROR(MATCH(_xlfn.CONCAT($B88,",",BM$4),'22 SpcFunc &amp; VentSpcFunc combos'!$Q$8:$Q$335,0),0)&gt;0,1,0)</f>
        <v>0</v>
      </c>
      <c r="BN88" s="127">
        <f ca="1">IF(IFERROR(MATCH(_xlfn.CONCAT($B88,",",BN$4),'22 SpcFunc &amp; VentSpcFunc combos'!$Q$8:$Q$335,0),0)&gt;0,1,0)</f>
        <v>0</v>
      </c>
      <c r="BO88" s="127">
        <f ca="1">IF(IFERROR(MATCH(_xlfn.CONCAT($B88,",",BO$4),'22 SpcFunc &amp; VentSpcFunc combos'!$Q$8:$Q$335,0),0)&gt;0,1,0)</f>
        <v>0</v>
      </c>
      <c r="BP88" s="127">
        <f ca="1">IF(IFERROR(MATCH(_xlfn.CONCAT($B88,",",BP$4),'22 SpcFunc &amp; VentSpcFunc combos'!$Q$8:$Q$335,0),0)&gt;0,1,0)</f>
        <v>0</v>
      </c>
      <c r="BQ88" s="127">
        <f ca="1">IF(IFERROR(MATCH(_xlfn.CONCAT($B88,",",BQ$4),'22 SpcFunc &amp; VentSpcFunc combos'!$Q$8:$Q$335,0),0)&gt;0,1,0)</f>
        <v>0</v>
      </c>
      <c r="BR88" s="127">
        <f ca="1">IF(IFERROR(MATCH(_xlfn.CONCAT($B88,",",BR$4),'22 SpcFunc &amp; VentSpcFunc combos'!$Q$8:$Q$335,0),0)&gt;0,1,0)</f>
        <v>0</v>
      </c>
      <c r="BS88" s="127">
        <f ca="1">IF(IFERROR(MATCH(_xlfn.CONCAT($B88,",",BS$4),'22 SpcFunc &amp; VentSpcFunc combos'!$Q$8:$Q$335,0),0)&gt;0,1,0)</f>
        <v>0</v>
      </c>
      <c r="BT88" s="127">
        <f ca="1">IF(IFERROR(MATCH(_xlfn.CONCAT($B88,",",BT$4),'22 SpcFunc &amp; VentSpcFunc combos'!$Q$8:$Q$335,0),0)&gt;0,1,0)</f>
        <v>0</v>
      </c>
      <c r="BU88" s="127">
        <f ca="1">IF(IFERROR(MATCH(_xlfn.CONCAT($B88,",",BU$4),'22 SpcFunc &amp; VentSpcFunc combos'!$Q$8:$Q$335,0),0)&gt;0,1,0)</f>
        <v>0</v>
      </c>
      <c r="BV88" s="127">
        <f ca="1">IF(IFERROR(MATCH(_xlfn.CONCAT($B88,",",BV$4),'22 SpcFunc &amp; VentSpcFunc combos'!$Q$8:$Q$335,0),0)&gt;0,1,0)</f>
        <v>0</v>
      </c>
      <c r="BW88" s="127">
        <f ca="1">IF(IFERROR(MATCH(_xlfn.CONCAT($B88,",",BW$4),'22 SpcFunc &amp; VentSpcFunc combos'!$Q$8:$Q$335,0),0)&gt;0,1,0)</f>
        <v>0</v>
      </c>
      <c r="BX88" s="127">
        <f ca="1">IF(IFERROR(MATCH(_xlfn.CONCAT($B88,",",BX$4),'22 SpcFunc &amp; VentSpcFunc combos'!$Q$8:$Q$335,0),0)&gt;0,1,0)</f>
        <v>0</v>
      </c>
      <c r="BY88" s="127">
        <f ca="1">IF(IFERROR(MATCH(_xlfn.CONCAT($B88,",",BY$4),'22 SpcFunc &amp; VentSpcFunc combos'!$Q$8:$Q$335,0),0)&gt;0,1,0)</f>
        <v>0</v>
      </c>
      <c r="BZ88" s="127">
        <f ca="1">IF(IFERROR(MATCH(_xlfn.CONCAT($B88,",",BZ$4),'22 SpcFunc &amp; VentSpcFunc combos'!$Q$8:$Q$335,0),0)&gt;0,1,0)</f>
        <v>0</v>
      </c>
      <c r="CA88" s="127">
        <f ca="1">IF(IFERROR(MATCH(_xlfn.CONCAT($B88,",",CA$4),'22 SpcFunc &amp; VentSpcFunc combos'!$Q$8:$Q$335,0),0)&gt;0,1,0)</f>
        <v>0</v>
      </c>
      <c r="CB88" s="127">
        <f ca="1">IF(IFERROR(MATCH(_xlfn.CONCAT($B88,",",CB$4),'22 SpcFunc &amp; VentSpcFunc combos'!$Q$8:$Q$335,0),0)&gt;0,1,0)</f>
        <v>0</v>
      </c>
      <c r="CC88" s="127">
        <f ca="1">IF(IFERROR(MATCH(_xlfn.CONCAT($B88,",",CC$4),'22 SpcFunc &amp; VentSpcFunc combos'!$Q$8:$Q$335,0),0)&gt;0,1,0)</f>
        <v>0</v>
      </c>
      <c r="CD88" s="127">
        <f ca="1">IF(IFERROR(MATCH(_xlfn.CONCAT($B88,",",CD$4),'22 SpcFunc &amp; VentSpcFunc combos'!$Q$8:$Q$335,0),0)&gt;0,1,0)</f>
        <v>0</v>
      </c>
      <c r="CE88" s="127">
        <f ca="1">IF(IFERROR(MATCH(_xlfn.CONCAT($B88,",",CE$4),'22 SpcFunc &amp; VentSpcFunc combos'!$Q$8:$Q$335,0),0)&gt;0,1,0)</f>
        <v>0</v>
      </c>
      <c r="CF88" s="127">
        <f ca="1">IF(IFERROR(MATCH(_xlfn.CONCAT($B88,",",CF$4),'22 SpcFunc &amp; VentSpcFunc combos'!$Q$8:$Q$335,0),0)&gt;0,1,0)</f>
        <v>0</v>
      </c>
      <c r="CG88" s="127">
        <f ca="1">IF(IFERROR(MATCH(_xlfn.CONCAT($B88,",",CG$4),'22 SpcFunc &amp; VentSpcFunc combos'!$Q$8:$Q$335,0),0)&gt;0,1,0)</f>
        <v>0</v>
      </c>
      <c r="CH88" s="127">
        <f ca="1">IF(IFERROR(MATCH(_xlfn.CONCAT($B88,",",CH$4),'22 SpcFunc &amp; VentSpcFunc combos'!$Q$8:$Q$335,0),0)&gt;0,1,0)</f>
        <v>0</v>
      </c>
      <c r="CI88" s="127">
        <f ca="1">IF(IFERROR(MATCH(_xlfn.CONCAT($B88,",",CI$4),'22 SpcFunc &amp; VentSpcFunc combos'!$Q$8:$Q$335,0),0)&gt;0,1,0)</f>
        <v>0</v>
      </c>
      <c r="CJ88" s="127">
        <f ca="1">IF(IFERROR(MATCH(_xlfn.CONCAT($B88,",",CJ$4),'22 SpcFunc &amp; VentSpcFunc combos'!$Q$8:$Q$335,0),0)&gt;0,1,0)</f>
        <v>0</v>
      </c>
      <c r="CK88" s="127">
        <f ca="1">IF(IFERROR(MATCH(_xlfn.CONCAT($B88,",",CK$4),'22 SpcFunc &amp; VentSpcFunc combos'!$Q$8:$Q$335,0),0)&gt;0,1,0)</f>
        <v>0</v>
      </c>
      <c r="CL88" s="127">
        <f ca="1">IF(IFERROR(MATCH(_xlfn.CONCAT($B88,",",CL$4),'22 SpcFunc &amp; VentSpcFunc combos'!$Q$8:$Q$335,0),0)&gt;0,1,0)</f>
        <v>0</v>
      </c>
      <c r="CM88" s="127">
        <f ca="1">IF(IFERROR(MATCH(_xlfn.CONCAT($B88,",",CM$4),'22 SpcFunc &amp; VentSpcFunc combos'!$Q$8:$Q$335,0),0)&gt;0,1,0)</f>
        <v>0</v>
      </c>
      <c r="CN88" s="127">
        <f ca="1">IF(IFERROR(MATCH(_xlfn.CONCAT($B88,",",CN$4),'22 SpcFunc &amp; VentSpcFunc combos'!$Q$8:$Q$335,0),0)&gt;0,1,0)</f>
        <v>0</v>
      </c>
      <c r="CO88" s="127">
        <f ca="1">IF(IFERROR(MATCH(_xlfn.CONCAT($B88,",",CO$4),'22 SpcFunc &amp; VentSpcFunc combos'!$Q$8:$Q$335,0),0)&gt;0,1,0)</f>
        <v>0</v>
      </c>
      <c r="CP88" s="127">
        <f ca="1">IF(IFERROR(MATCH(_xlfn.CONCAT($B88,",",CP$4),'22 SpcFunc &amp; VentSpcFunc combos'!$Q$8:$Q$335,0),0)&gt;0,1,0)</f>
        <v>0</v>
      </c>
      <c r="CQ88" s="127">
        <f ca="1">IF(IFERROR(MATCH(_xlfn.CONCAT($B88,",",CQ$4),'22 SpcFunc &amp; VentSpcFunc combos'!$Q$8:$Q$335,0),0)&gt;0,1,0)</f>
        <v>0</v>
      </c>
      <c r="CR88" s="127">
        <f ca="1">IF(IFERROR(MATCH(_xlfn.CONCAT($B88,",",CR$4),'22 SpcFunc &amp; VentSpcFunc combos'!$Q$8:$Q$335,0),0)&gt;0,1,0)</f>
        <v>0</v>
      </c>
      <c r="CS88" s="127">
        <f ca="1">IF(IFERROR(MATCH(_xlfn.CONCAT($B88,",",CS$4),'22 SpcFunc &amp; VentSpcFunc combos'!$Q$8:$Q$335,0),0)&gt;0,1,0)</f>
        <v>0</v>
      </c>
      <c r="CT88" s="127">
        <f ca="1">IF(IFERROR(MATCH(_xlfn.CONCAT($B88,",",CT$4),'22 SpcFunc &amp; VentSpcFunc combos'!$Q$8:$Q$335,0),0)&gt;0,1,0)</f>
        <v>0</v>
      </c>
      <c r="CU88" s="106" t="s">
        <v>960</v>
      </c>
      <c r="CV88">
        <f t="shared" ca="1" si="5"/>
        <v>0</v>
      </c>
    </row>
    <row r="89" spans="2:100" x14ac:dyDescent="0.2">
      <c r="B89">
        <f>'For CSV - 2022 SpcFuncData'!B87</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2" operator="greaterThan">
      <formula>0</formula>
    </cfRule>
  </conditionalFormatting>
  <conditionalFormatting sqref="C2:CU2 CV5:CV88">
    <cfRule type="cellIs" dxfId="72" priority="3" operator="equal">
      <formula>0</formula>
    </cfRule>
  </conditionalFormatting>
  <conditionalFormatting sqref="C5:CT88">
    <cfRule type="cellIs" dxfId="71"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7"/>
      <c r="C3" s="249" t="s">
        <v>94</v>
      </c>
      <c r="D3" s="249"/>
      <c r="E3" s="249" t="s">
        <v>348</v>
      </c>
      <c r="F3" s="251" t="s">
        <v>349</v>
      </c>
      <c r="G3" s="251"/>
      <c r="H3" s="25" t="s">
        <v>350</v>
      </c>
      <c r="I3" s="251" t="s">
        <v>351</v>
      </c>
      <c r="J3" s="251" t="s">
        <v>352</v>
      </c>
    </row>
    <row r="4" spans="2:13" ht="23.25" thickBot="1" x14ac:dyDescent="0.25">
      <c r="B4" s="248"/>
      <c r="C4" s="250"/>
      <c r="D4" s="250"/>
      <c r="E4" s="250"/>
      <c r="F4" s="252"/>
      <c r="G4" s="252"/>
      <c r="H4" s="26" t="s">
        <v>353</v>
      </c>
      <c r="I4" s="252"/>
      <c r="J4" s="252"/>
      <c r="M4" s="1" t="s">
        <v>480</v>
      </c>
    </row>
    <row r="5" spans="2:13" ht="13.5" thickBot="1" x14ac:dyDescent="0.25">
      <c r="B5" s="27" t="s">
        <v>354</v>
      </c>
      <c r="C5" s="243" t="s">
        <v>355</v>
      </c>
      <c r="D5" s="243"/>
      <c r="E5" s="243"/>
      <c r="F5" s="244">
        <v>500</v>
      </c>
      <c r="G5" s="244"/>
      <c r="H5" s="28">
        <f>1000/F5</f>
        <v>2</v>
      </c>
      <c r="I5" s="29">
        <f>+(H5/1000/2)*15</f>
        <v>1.4999999999999999E-2</v>
      </c>
      <c r="J5" s="29">
        <v>0.15</v>
      </c>
    </row>
    <row r="6" spans="2:13" ht="15.75" thickBot="1" x14ac:dyDescent="0.25">
      <c r="B6" s="27" t="s">
        <v>356</v>
      </c>
      <c r="C6" s="243" t="s">
        <v>357</v>
      </c>
      <c r="D6" s="243"/>
      <c r="E6" s="243"/>
      <c r="F6" s="244" t="s">
        <v>358</v>
      </c>
      <c r="G6" s="244"/>
      <c r="H6" s="28"/>
      <c r="I6" s="29"/>
      <c r="J6" s="29">
        <v>0.15</v>
      </c>
      <c r="M6" s="34" t="s">
        <v>472</v>
      </c>
    </row>
    <row r="7" spans="2:13" ht="15.75" thickBot="1" x14ac:dyDescent="0.25">
      <c r="B7" s="27" t="s">
        <v>359</v>
      </c>
      <c r="C7" s="243" t="s">
        <v>360</v>
      </c>
      <c r="D7" s="243"/>
      <c r="E7" s="243"/>
      <c r="F7" s="244"/>
      <c r="G7" s="244"/>
      <c r="H7" s="28"/>
      <c r="I7" s="29"/>
      <c r="J7" s="29"/>
      <c r="M7" s="34" t="s">
        <v>473</v>
      </c>
    </row>
    <row r="8" spans="2:13" ht="15.75" thickBot="1" x14ac:dyDescent="0.25">
      <c r="B8" s="27"/>
      <c r="C8" s="30"/>
      <c r="D8" s="243" t="s">
        <v>361</v>
      </c>
      <c r="E8" s="243"/>
      <c r="F8" s="244" t="s">
        <v>358</v>
      </c>
      <c r="G8" s="244"/>
      <c r="H8" s="28"/>
      <c r="I8" s="29"/>
      <c r="J8" s="29">
        <v>0.15</v>
      </c>
      <c r="M8" s="34" t="s">
        <v>474</v>
      </c>
    </row>
    <row r="9" spans="2:13" ht="15.75" thickBot="1" x14ac:dyDescent="0.25">
      <c r="B9" s="27"/>
      <c r="C9" s="30"/>
      <c r="D9" s="243" t="s">
        <v>362</v>
      </c>
      <c r="E9" s="243"/>
      <c r="F9" s="244" t="s">
        <v>363</v>
      </c>
      <c r="G9" s="244"/>
      <c r="H9" s="28"/>
      <c r="I9" s="29"/>
      <c r="J9" s="29">
        <v>0.15</v>
      </c>
      <c r="M9" s="34" t="s">
        <v>475</v>
      </c>
    </row>
    <row r="10" spans="2:13" ht="15.75" thickBot="1" x14ac:dyDescent="0.25">
      <c r="B10" s="27"/>
      <c r="C10" s="30"/>
      <c r="D10" s="243" t="s">
        <v>364</v>
      </c>
      <c r="E10" s="243"/>
      <c r="F10" s="244">
        <v>7</v>
      </c>
      <c r="G10" s="244"/>
      <c r="H10" s="28">
        <f>1000/F10</f>
        <v>142.85714285714286</v>
      </c>
      <c r="I10" s="29">
        <f>+(H10/1000/2)*15</f>
        <v>1.0714285714285714</v>
      </c>
      <c r="J10" s="29">
        <v>0.15</v>
      </c>
      <c r="M10" s="34" t="s">
        <v>481</v>
      </c>
    </row>
    <row r="11" spans="2:13" ht="15.75" thickBot="1" x14ac:dyDescent="0.25">
      <c r="B11" s="27"/>
      <c r="C11" s="30"/>
      <c r="D11" s="243" t="s">
        <v>365</v>
      </c>
      <c r="E11" s="243"/>
      <c r="F11" s="244">
        <v>5</v>
      </c>
      <c r="G11" s="244"/>
      <c r="H11" s="28">
        <f>1000/F11</f>
        <v>200</v>
      </c>
      <c r="I11" s="29">
        <f>+(H11/1000/2)*15</f>
        <v>1.5</v>
      </c>
      <c r="J11" s="29">
        <v>1.1499999999999999</v>
      </c>
      <c r="M11" s="34" t="s">
        <v>476</v>
      </c>
    </row>
    <row r="12" spans="2:13" ht="15.75" thickBot="1" x14ac:dyDescent="0.25">
      <c r="B12" s="27"/>
      <c r="C12" s="30"/>
      <c r="D12" s="243" t="s">
        <v>347</v>
      </c>
      <c r="E12" s="243"/>
      <c r="F12" s="244">
        <v>15</v>
      </c>
      <c r="G12" s="244"/>
      <c r="H12" s="28">
        <f>1000/F12</f>
        <v>66.666666666666671</v>
      </c>
      <c r="I12" s="29">
        <f>+(H12/1000/2)*15</f>
        <v>0.5</v>
      </c>
      <c r="J12" s="29">
        <v>2.15</v>
      </c>
      <c r="M12" s="34" t="s">
        <v>477</v>
      </c>
    </row>
    <row r="13" spans="2:13" ht="15.75" thickBot="1" x14ac:dyDescent="0.25">
      <c r="B13" s="27"/>
      <c r="C13" s="30"/>
      <c r="D13" s="243" t="s">
        <v>366</v>
      </c>
      <c r="E13" s="243"/>
      <c r="F13" s="244">
        <v>7</v>
      </c>
      <c r="G13" s="244"/>
      <c r="H13" s="28">
        <f>1000/F13</f>
        <v>142.85714285714286</v>
      </c>
      <c r="I13" s="29">
        <f>+(H13/1000/2)*15</f>
        <v>1.0714285714285714</v>
      </c>
      <c r="J13" s="29">
        <v>3.15</v>
      </c>
      <c r="M13" s="34" t="s">
        <v>478</v>
      </c>
    </row>
    <row r="14" spans="2:13" ht="15.75" thickBot="1" x14ac:dyDescent="0.25">
      <c r="B14" s="27"/>
      <c r="C14" s="30"/>
      <c r="D14" s="243" t="s">
        <v>367</v>
      </c>
      <c r="E14" s="243"/>
      <c r="F14" s="244">
        <v>15</v>
      </c>
      <c r="G14" s="244"/>
      <c r="H14" s="28">
        <f>1000/F14</f>
        <v>66.666666666666671</v>
      </c>
      <c r="I14" s="29">
        <f>+(H14/1000/2)*15</f>
        <v>0.5</v>
      </c>
      <c r="J14" s="29">
        <v>4.1500000000000004</v>
      </c>
      <c r="M14" s="34" t="s">
        <v>479</v>
      </c>
    </row>
    <row r="15" spans="2:13" ht="13.5" thickBot="1" x14ac:dyDescent="0.25">
      <c r="B15" s="27"/>
      <c r="C15" s="30"/>
      <c r="D15" s="243" t="s">
        <v>368</v>
      </c>
      <c r="E15" s="243"/>
      <c r="F15" s="244" t="s">
        <v>358</v>
      </c>
      <c r="G15" s="244"/>
      <c r="H15" s="28"/>
      <c r="I15" s="29"/>
      <c r="J15" s="29">
        <v>0.15</v>
      </c>
    </row>
    <row r="16" spans="2:13" ht="13.5" thickBot="1" x14ac:dyDescent="0.25">
      <c r="B16" s="27"/>
      <c r="C16" s="30"/>
      <c r="D16" s="243" t="s">
        <v>369</v>
      </c>
      <c r="E16" s="243"/>
      <c r="F16" s="244" t="s">
        <v>358</v>
      </c>
      <c r="G16" s="244"/>
      <c r="H16" s="28"/>
      <c r="I16" s="29"/>
      <c r="J16" s="29">
        <v>0.15</v>
      </c>
    </row>
    <row r="17" spans="2:10" ht="13.5" thickBot="1" x14ac:dyDescent="0.25">
      <c r="B17" s="27"/>
      <c r="C17" s="30"/>
      <c r="D17" s="243" t="s">
        <v>370</v>
      </c>
      <c r="E17" s="243"/>
      <c r="F17" s="244">
        <v>15</v>
      </c>
      <c r="G17" s="244"/>
      <c r="H17" s="28">
        <f t="shared" ref="H17:H40" si="0">1000/F17</f>
        <v>66.666666666666671</v>
      </c>
      <c r="I17" s="29">
        <f t="shared" ref="I17:I40" si="1">+(H17/1000/2)*15</f>
        <v>0.5</v>
      </c>
      <c r="J17" s="29">
        <v>4.1500000000000004</v>
      </c>
    </row>
    <row r="18" spans="2:10" ht="13.5" thickBot="1" x14ac:dyDescent="0.25">
      <c r="B18" s="27" t="s">
        <v>371</v>
      </c>
      <c r="C18" s="243" t="s">
        <v>372</v>
      </c>
      <c r="D18" s="243"/>
      <c r="E18" s="243"/>
      <c r="F18" s="244">
        <v>15</v>
      </c>
      <c r="G18" s="244"/>
      <c r="H18" s="28">
        <f t="shared" si="0"/>
        <v>66.666666666666671</v>
      </c>
      <c r="I18" s="29">
        <f t="shared" si="1"/>
        <v>0.5</v>
      </c>
      <c r="J18" s="29">
        <v>4.1500000000000004</v>
      </c>
    </row>
    <row r="19" spans="2:10" ht="13.5" thickBot="1" x14ac:dyDescent="0.25">
      <c r="B19" s="27"/>
      <c r="C19" s="30"/>
      <c r="D19" s="243" t="s">
        <v>373</v>
      </c>
      <c r="E19" s="243"/>
      <c r="F19" s="244">
        <v>15</v>
      </c>
      <c r="G19" s="244"/>
      <c r="H19" s="28">
        <f t="shared" si="0"/>
        <v>66.666666666666671</v>
      </c>
      <c r="I19" s="29">
        <f t="shared" si="1"/>
        <v>0.5</v>
      </c>
      <c r="J19" s="29">
        <v>4.1500000000000004</v>
      </c>
    </row>
    <row r="20" spans="2:10" ht="13.5" thickBot="1" x14ac:dyDescent="0.25">
      <c r="B20" s="27"/>
      <c r="C20" s="30"/>
      <c r="D20" s="243" t="s">
        <v>374</v>
      </c>
      <c r="E20" s="243"/>
      <c r="F20" s="244">
        <v>15</v>
      </c>
      <c r="G20" s="244"/>
      <c r="H20" s="28">
        <f t="shared" si="0"/>
        <v>66.666666666666671</v>
      </c>
      <c r="I20" s="29">
        <f t="shared" si="1"/>
        <v>0.5</v>
      </c>
      <c r="J20" s="29">
        <v>4.1500000000000004</v>
      </c>
    </row>
    <row r="21" spans="2:10" ht="13.5" thickBot="1" x14ac:dyDescent="0.25">
      <c r="B21" s="27"/>
      <c r="C21" s="30"/>
      <c r="D21" s="243" t="s">
        <v>375</v>
      </c>
      <c r="E21" s="243"/>
      <c r="F21" s="244">
        <v>15</v>
      </c>
      <c r="G21" s="244"/>
      <c r="H21" s="28">
        <f t="shared" si="0"/>
        <v>66.666666666666671</v>
      </c>
      <c r="I21" s="29">
        <f t="shared" si="1"/>
        <v>0.5</v>
      </c>
      <c r="J21" s="29">
        <v>4.1500000000000004</v>
      </c>
    </row>
    <row r="22" spans="2:10" ht="13.5" thickBot="1" x14ac:dyDescent="0.25">
      <c r="B22" s="27"/>
      <c r="C22" s="30"/>
      <c r="D22" s="243" t="s">
        <v>376</v>
      </c>
      <c r="E22" s="243"/>
      <c r="F22" s="244">
        <v>15</v>
      </c>
      <c r="G22" s="244"/>
      <c r="H22" s="28">
        <f t="shared" si="0"/>
        <v>66.666666666666671</v>
      </c>
      <c r="I22" s="29">
        <f t="shared" si="1"/>
        <v>0.5</v>
      </c>
      <c r="J22" s="29">
        <v>4.1500000000000004</v>
      </c>
    </row>
    <row r="23" spans="2:10" ht="13.5" thickBot="1" x14ac:dyDescent="0.25">
      <c r="B23" s="27"/>
      <c r="C23" s="30"/>
      <c r="D23" s="243" t="s">
        <v>377</v>
      </c>
      <c r="E23" s="243"/>
      <c r="F23" s="244">
        <v>15</v>
      </c>
      <c r="G23" s="244"/>
      <c r="H23" s="28">
        <f t="shared" si="0"/>
        <v>66.666666666666671</v>
      </c>
      <c r="I23" s="29">
        <f t="shared" si="1"/>
        <v>0.5</v>
      </c>
      <c r="J23" s="29">
        <v>4.1500000000000004</v>
      </c>
    </row>
    <row r="24" spans="2:10" ht="13.5" thickBot="1" x14ac:dyDescent="0.25">
      <c r="B24" s="27"/>
      <c r="C24" s="30"/>
      <c r="D24" s="243" t="s">
        <v>378</v>
      </c>
      <c r="E24" s="243"/>
      <c r="F24" s="244">
        <v>15</v>
      </c>
      <c r="G24" s="244"/>
      <c r="H24" s="28">
        <f t="shared" si="0"/>
        <v>66.666666666666671</v>
      </c>
      <c r="I24" s="29">
        <f t="shared" si="1"/>
        <v>0.5</v>
      </c>
      <c r="J24" s="29">
        <v>4.1500000000000004</v>
      </c>
    </row>
    <row r="25" spans="2:10" ht="13.5" thickBot="1" x14ac:dyDescent="0.25">
      <c r="B25" s="27"/>
      <c r="C25" s="30"/>
      <c r="D25" s="243" t="s">
        <v>379</v>
      </c>
      <c r="E25" s="243"/>
      <c r="F25" s="244">
        <v>15</v>
      </c>
      <c r="G25" s="244"/>
      <c r="H25" s="28">
        <f t="shared" si="0"/>
        <v>66.666666666666671</v>
      </c>
      <c r="I25" s="29">
        <f t="shared" si="1"/>
        <v>0.5</v>
      </c>
      <c r="J25" s="29">
        <v>4.1500000000000004</v>
      </c>
    </row>
    <row r="26" spans="2:10" ht="13.5" thickBot="1" x14ac:dyDescent="0.25">
      <c r="B26" s="27"/>
      <c r="C26" s="30"/>
      <c r="D26" s="243" t="s">
        <v>380</v>
      </c>
      <c r="E26" s="243"/>
      <c r="F26" s="244">
        <v>11</v>
      </c>
      <c r="G26" s="244"/>
      <c r="H26" s="28">
        <f t="shared" si="0"/>
        <v>90.909090909090907</v>
      </c>
      <c r="I26" s="29">
        <f t="shared" si="1"/>
        <v>0.68181818181818188</v>
      </c>
      <c r="J26" s="29">
        <v>4.1500000000000004</v>
      </c>
    </row>
    <row r="27" spans="2:10" ht="13.5" thickBot="1" x14ac:dyDescent="0.25">
      <c r="B27" s="27" t="s">
        <v>381</v>
      </c>
      <c r="C27" s="243" t="s">
        <v>382</v>
      </c>
      <c r="D27" s="243"/>
      <c r="E27" s="243"/>
      <c r="F27" s="244">
        <v>100</v>
      </c>
      <c r="G27" s="244"/>
      <c r="H27" s="28">
        <f t="shared" si="0"/>
        <v>10</v>
      </c>
      <c r="I27" s="29">
        <f t="shared" si="1"/>
        <v>7.4999999999999997E-2</v>
      </c>
      <c r="J27" s="29">
        <v>4.1500000000000004</v>
      </c>
    </row>
    <row r="28" spans="2:10" ht="13.5" thickBot="1" x14ac:dyDescent="0.25">
      <c r="B28" s="27" t="s">
        <v>383</v>
      </c>
      <c r="C28" s="243" t="s">
        <v>384</v>
      </c>
      <c r="D28" s="243"/>
      <c r="E28" s="243"/>
      <c r="F28" s="244">
        <v>100</v>
      </c>
      <c r="G28" s="244"/>
      <c r="H28" s="28">
        <f t="shared" si="0"/>
        <v>10</v>
      </c>
      <c r="I28" s="29">
        <f t="shared" si="1"/>
        <v>7.4999999999999997E-2</v>
      </c>
      <c r="J28" s="29">
        <v>4.1500000000000004</v>
      </c>
    </row>
    <row r="29" spans="2:10" ht="13.5" thickBot="1" x14ac:dyDescent="0.25">
      <c r="B29" s="27" t="s">
        <v>385</v>
      </c>
      <c r="C29" s="243" t="s">
        <v>386</v>
      </c>
      <c r="D29" s="243"/>
      <c r="E29" s="243"/>
      <c r="F29" s="244">
        <v>120</v>
      </c>
      <c r="G29" s="244"/>
      <c r="H29" s="28">
        <f t="shared" si="0"/>
        <v>8.3333333333333339</v>
      </c>
      <c r="I29" s="29">
        <f t="shared" si="1"/>
        <v>6.25E-2</v>
      </c>
      <c r="J29" s="29">
        <v>4.1500000000000004</v>
      </c>
    </row>
    <row r="30" spans="2:10" ht="13.5" thickBot="1" x14ac:dyDescent="0.25">
      <c r="B30" s="27" t="s">
        <v>387</v>
      </c>
      <c r="C30" s="243" t="s">
        <v>388</v>
      </c>
      <c r="D30" s="243"/>
      <c r="E30" s="243"/>
      <c r="F30" s="244">
        <v>20</v>
      </c>
      <c r="G30" s="244"/>
      <c r="H30" s="28">
        <f t="shared" si="0"/>
        <v>50</v>
      </c>
      <c r="I30" s="29">
        <f t="shared" si="1"/>
        <v>0.375</v>
      </c>
      <c r="J30" s="29">
        <v>4.1500000000000004</v>
      </c>
    </row>
    <row r="31" spans="2:10" ht="13.5" thickBot="1" x14ac:dyDescent="0.25">
      <c r="B31" s="27" t="s">
        <v>389</v>
      </c>
      <c r="C31" s="232" t="s">
        <v>346</v>
      </c>
      <c r="D31" s="232"/>
      <c r="E31" s="31"/>
      <c r="F31" s="244">
        <v>40</v>
      </c>
      <c r="G31" s="244"/>
      <c r="H31" s="28">
        <f t="shared" si="0"/>
        <v>25</v>
      </c>
      <c r="I31" s="29">
        <f t="shared" si="1"/>
        <v>0.1875</v>
      </c>
      <c r="J31" s="29">
        <v>4.1500000000000004</v>
      </c>
    </row>
    <row r="32" spans="2:10" ht="13.5" thickBot="1" x14ac:dyDescent="0.25">
      <c r="B32" s="27" t="s">
        <v>390</v>
      </c>
      <c r="C32" s="232" t="s">
        <v>391</v>
      </c>
      <c r="D32" s="232"/>
      <c r="E32" s="31"/>
      <c r="F32" s="244">
        <v>50</v>
      </c>
      <c r="G32" s="244"/>
      <c r="H32" s="28">
        <f t="shared" si="0"/>
        <v>20</v>
      </c>
      <c r="I32" s="29">
        <f t="shared" si="1"/>
        <v>0.15</v>
      </c>
      <c r="J32" s="29">
        <v>4.1500000000000004</v>
      </c>
    </row>
    <row r="33" spans="2:10" ht="13.5" thickBot="1" x14ac:dyDescent="0.25">
      <c r="B33" s="27" t="s">
        <v>392</v>
      </c>
      <c r="C33" s="243" t="s">
        <v>393</v>
      </c>
      <c r="D33" s="243"/>
      <c r="E33" s="243"/>
      <c r="F33" s="244">
        <v>100</v>
      </c>
      <c r="G33" s="244"/>
      <c r="H33" s="28">
        <f t="shared" si="0"/>
        <v>10</v>
      </c>
      <c r="I33" s="29">
        <f t="shared" si="1"/>
        <v>7.4999999999999997E-2</v>
      </c>
      <c r="J33" s="29">
        <v>4.1500000000000004</v>
      </c>
    </row>
    <row r="34" spans="2:10" ht="13.5" thickBot="1" x14ac:dyDescent="0.25">
      <c r="B34" s="27" t="s">
        <v>394</v>
      </c>
      <c r="C34" s="243" t="s">
        <v>395</v>
      </c>
      <c r="D34" s="243"/>
      <c r="E34" s="243"/>
      <c r="F34" s="244">
        <v>100</v>
      </c>
      <c r="G34" s="244"/>
      <c r="H34" s="28">
        <f t="shared" si="0"/>
        <v>10</v>
      </c>
      <c r="I34" s="29">
        <f t="shared" si="1"/>
        <v>7.4999999999999997E-2</v>
      </c>
      <c r="J34" s="29">
        <v>4.1500000000000004</v>
      </c>
    </row>
    <row r="35" spans="2:10" ht="13.5" thickBot="1" x14ac:dyDescent="0.25">
      <c r="B35" s="27" t="s">
        <v>396</v>
      </c>
      <c r="C35" s="243" t="s">
        <v>397</v>
      </c>
      <c r="D35" s="243"/>
      <c r="E35" s="243"/>
      <c r="F35" s="244">
        <v>200</v>
      </c>
      <c r="G35" s="244"/>
      <c r="H35" s="28">
        <f t="shared" si="0"/>
        <v>5</v>
      </c>
      <c r="I35" s="29">
        <f t="shared" si="1"/>
        <v>3.7499999999999999E-2</v>
      </c>
      <c r="J35" s="29">
        <v>4.1500000000000004</v>
      </c>
    </row>
    <row r="36" spans="2:10" ht="13.5" thickBot="1" x14ac:dyDescent="0.25">
      <c r="B36" s="27" t="s">
        <v>398</v>
      </c>
      <c r="C36" s="232" t="s">
        <v>399</v>
      </c>
      <c r="D36" s="232"/>
      <c r="E36" s="31" t="s">
        <v>400</v>
      </c>
      <c r="F36" s="244">
        <v>120</v>
      </c>
      <c r="G36" s="244"/>
      <c r="H36" s="28">
        <f t="shared" si="0"/>
        <v>8.3333333333333339</v>
      </c>
      <c r="I36" s="29">
        <f t="shared" si="1"/>
        <v>6.25E-2</v>
      </c>
      <c r="J36" s="29">
        <v>4.1500000000000004</v>
      </c>
    </row>
    <row r="37" spans="2:10" ht="13.5" thickBot="1" x14ac:dyDescent="0.25">
      <c r="B37" s="27"/>
      <c r="C37" s="232"/>
      <c r="D37" s="232"/>
      <c r="E37" s="31" t="s">
        <v>401</v>
      </c>
      <c r="F37" s="244">
        <v>240</v>
      </c>
      <c r="G37" s="244"/>
      <c r="H37" s="28">
        <f t="shared" si="0"/>
        <v>4.166666666666667</v>
      </c>
      <c r="I37" s="29">
        <f t="shared" si="1"/>
        <v>3.125E-2</v>
      </c>
      <c r="J37" s="29">
        <v>4.1500000000000004</v>
      </c>
    </row>
    <row r="38" spans="2:10" ht="13.5" thickBot="1" x14ac:dyDescent="0.25">
      <c r="B38" s="27" t="s">
        <v>402</v>
      </c>
      <c r="C38" s="243" t="s">
        <v>403</v>
      </c>
      <c r="D38" s="243"/>
      <c r="E38" s="243"/>
      <c r="F38" s="244">
        <v>200</v>
      </c>
      <c r="G38" s="244"/>
      <c r="H38" s="28">
        <f t="shared" si="0"/>
        <v>5</v>
      </c>
      <c r="I38" s="29">
        <f t="shared" si="1"/>
        <v>3.7499999999999999E-2</v>
      </c>
      <c r="J38" s="29">
        <v>4.1500000000000004</v>
      </c>
    </row>
    <row r="39" spans="2:10" ht="13.5" thickBot="1" x14ac:dyDescent="0.25">
      <c r="B39" s="27"/>
      <c r="C39" s="232"/>
      <c r="D39" s="232"/>
      <c r="E39" s="31" t="s">
        <v>404</v>
      </c>
      <c r="F39" s="244">
        <v>7</v>
      </c>
      <c r="G39" s="244"/>
      <c r="H39" s="28">
        <f t="shared" si="0"/>
        <v>142.85714285714286</v>
      </c>
      <c r="I39" s="29">
        <f t="shared" si="1"/>
        <v>1.0714285714285714</v>
      </c>
      <c r="J39" s="29">
        <v>4.1500000000000004</v>
      </c>
    </row>
    <row r="40" spans="2:10" ht="13.5" thickBot="1" x14ac:dyDescent="0.25">
      <c r="B40" s="27"/>
      <c r="C40" s="232"/>
      <c r="D40" s="232"/>
      <c r="E40" s="31" t="s">
        <v>405</v>
      </c>
      <c r="F40" s="244">
        <v>100</v>
      </c>
      <c r="G40" s="244"/>
      <c r="H40" s="28">
        <f t="shared" si="0"/>
        <v>10</v>
      </c>
      <c r="I40" s="29">
        <f t="shared" si="1"/>
        <v>7.4999999999999997E-2</v>
      </c>
      <c r="J40" s="29">
        <v>4.1500000000000004</v>
      </c>
    </row>
    <row r="41" spans="2:10" ht="13.5" thickBot="1" x14ac:dyDescent="0.25">
      <c r="B41" s="27"/>
      <c r="C41" s="232"/>
      <c r="D41" s="232"/>
      <c r="E41" s="31" t="s">
        <v>406</v>
      </c>
      <c r="F41" s="244">
        <v>200</v>
      </c>
      <c r="G41" s="244"/>
      <c r="H41" s="28">
        <v>5</v>
      </c>
      <c r="I41" s="29">
        <v>0.04</v>
      </c>
      <c r="J41" s="29" t="s">
        <v>407</v>
      </c>
    </row>
    <row r="42" spans="2:10" ht="13.5" thickBot="1" x14ac:dyDescent="0.25">
      <c r="B42" s="27"/>
      <c r="C42" s="232"/>
      <c r="D42" s="232"/>
      <c r="E42" s="31" t="s">
        <v>408</v>
      </c>
      <c r="F42" s="244">
        <v>200</v>
      </c>
      <c r="G42" s="244"/>
      <c r="H42" s="28">
        <f>1000/F42</f>
        <v>5</v>
      </c>
      <c r="I42" s="29">
        <f>+(H42/1000/2)*15</f>
        <v>3.7499999999999999E-2</v>
      </c>
      <c r="J42" s="29">
        <v>4.1500000000000004</v>
      </c>
    </row>
    <row r="43" spans="2:10" ht="33.75" customHeight="1" x14ac:dyDescent="0.2">
      <c r="B43" s="247"/>
      <c r="C43" s="249" t="s">
        <v>94</v>
      </c>
      <c r="D43" s="249"/>
      <c r="E43" s="249" t="s">
        <v>348</v>
      </c>
      <c r="F43" s="251" t="s">
        <v>349</v>
      </c>
      <c r="G43" s="251"/>
      <c r="H43" s="32" t="s">
        <v>350</v>
      </c>
      <c r="I43" s="245" t="s">
        <v>351</v>
      </c>
      <c r="J43" s="245" t="s">
        <v>352</v>
      </c>
    </row>
    <row r="44" spans="2:10" ht="23.25" thickBot="1" x14ac:dyDescent="0.25">
      <c r="B44" s="248"/>
      <c r="C44" s="250"/>
      <c r="D44" s="250"/>
      <c r="E44" s="250"/>
      <c r="F44" s="252"/>
      <c r="G44" s="252"/>
      <c r="H44" s="33" t="s">
        <v>353</v>
      </c>
      <c r="I44" s="246"/>
      <c r="J44" s="246"/>
    </row>
    <row r="45" spans="2:10" ht="13.5" thickBot="1" x14ac:dyDescent="0.25">
      <c r="B45" s="27"/>
      <c r="C45" s="232"/>
      <c r="D45" s="232"/>
      <c r="E45" s="31" t="s">
        <v>409</v>
      </c>
      <c r="F45" s="244">
        <v>200</v>
      </c>
      <c r="G45" s="244"/>
      <c r="H45" s="28">
        <v>5</v>
      </c>
      <c r="I45" s="29">
        <v>0.04</v>
      </c>
      <c r="J45" s="29" t="s">
        <v>410</v>
      </c>
    </row>
    <row r="46" spans="2:10" ht="13.5" thickBot="1" x14ac:dyDescent="0.25">
      <c r="B46" s="27" t="s">
        <v>411</v>
      </c>
      <c r="C46" s="232" t="s">
        <v>412</v>
      </c>
      <c r="D46" s="232"/>
      <c r="E46" s="31"/>
      <c r="F46" s="244">
        <v>200</v>
      </c>
      <c r="G46" s="244"/>
      <c r="H46" s="28">
        <f t="shared" ref="H46:H55" si="2">1000/F46</f>
        <v>5</v>
      </c>
      <c r="I46" s="29">
        <f t="shared" ref="I46:I55" si="3">+(H46/1000/2)*15</f>
        <v>3.7499999999999999E-2</v>
      </c>
      <c r="J46" s="29">
        <v>4.1500000000000004</v>
      </c>
    </row>
    <row r="47" spans="2:10" ht="13.5" thickBot="1" x14ac:dyDescent="0.25">
      <c r="B47" s="27" t="s">
        <v>413</v>
      </c>
      <c r="C47" s="232" t="s">
        <v>414</v>
      </c>
      <c r="D47" s="232"/>
      <c r="E47" s="31" t="s">
        <v>415</v>
      </c>
      <c r="F47" s="244">
        <v>50</v>
      </c>
      <c r="G47" s="244"/>
      <c r="H47" s="28">
        <f t="shared" si="2"/>
        <v>20</v>
      </c>
      <c r="I47" s="29">
        <f t="shared" si="3"/>
        <v>0.15</v>
      </c>
      <c r="J47" s="29">
        <v>4.1500000000000004</v>
      </c>
    </row>
    <row r="48" spans="2:10" ht="13.5" thickBot="1" x14ac:dyDescent="0.25">
      <c r="B48" s="27"/>
      <c r="C48" s="232"/>
      <c r="D48" s="232"/>
      <c r="E48" s="31" t="s">
        <v>416</v>
      </c>
      <c r="F48" s="244">
        <v>100</v>
      </c>
      <c r="G48" s="244"/>
      <c r="H48" s="28">
        <f t="shared" si="2"/>
        <v>10</v>
      </c>
      <c r="I48" s="29">
        <f t="shared" si="3"/>
        <v>7.4999999999999997E-2</v>
      </c>
      <c r="J48" s="29">
        <v>4.1500000000000004</v>
      </c>
    </row>
    <row r="49" spans="2:10" ht="13.5" thickBot="1" x14ac:dyDescent="0.25">
      <c r="B49" s="27" t="s">
        <v>417</v>
      </c>
      <c r="C49" s="243" t="s">
        <v>418</v>
      </c>
      <c r="D49" s="243"/>
      <c r="E49" s="243"/>
      <c r="F49" s="244">
        <v>50</v>
      </c>
      <c r="G49" s="244"/>
      <c r="H49" s="28">
        <f t="shared" si="2"/>
        <v>20</v>
      </c>
      <c r="I49" s="29">
        <f t="shared" si="3"/>
        <v>0.15</v>
      </c>
      <c r="J49" s="29">
        <v>4.1500000000000004</v>
      </c>
    </row>
    <row r="50" spans="2:10" ht="13.5" thickBot="1" x14ac:dyDescent="0.25">
      <c r="B50" s="27" t="s">
        <v>419</v>
      </c>
      <c r="C50" s="243" t="s">
        <v>81</v>
      </c>
      <c r="D50" s="243"/>
      <c r="E50" s="243"/>
      <c r="F50" s="244">
        <v>200</v>
      </c>
      <c r="G50" s="244"/>
      <c r="H50" s="28">
        <f t="shared" si="2"/>
        <v>5</v>
      </c>
      <c r="I50" s="29">
        <f t="shared" si="3"/>
        <v>3.7499999999999999E-2</v>
      </c>
      <c r="J50" s="29">
        <v>4.1500000000000004</v>
      </c>
    </row>
    <row r="51" spans="2:10" ht="13.5" thickBot="1" x14ac:dyDescent="0.25">
      <c r="B51" s="27" t="s">
        <v>420</v>
      </c>
      <c r="C51" s="243" t="s">
        <v>421</v>
      </c>
      <c r="D51" s="243"/>
      <c r="E51" s="243"/>
      <c r="F51" s="244">
        <v>300</v>
      </c>
      <c r="G51" s="244"/>
      <c r="H51" s="28">
        <f t="shared" si="2"/>
        <v>3.3333333333333335</v>
      </c>
      <c r="I51" s="29">
        <f t="shared" si="3"/>
        <v>2.5000000000000001E-2</v>
      </c>
      <c r="J51" s="29">
        <v>4.1500000000000004</v>
      </c>
    </row>
    <row r="52" spans="2:10" ht="13.5" thickBot="1" x14ac:dyDescent="0.25">
      <c r="B52" s="27" t="s">
        <v>422</v>
      </c>
      <c r="C52" s="243" t="s">
        <v>423</v>
      </c>
      <c r="D52" s="243"/>
      <c r="E52" s="243"/>
      <c r="F52" s="244">
        <v>35</v>
      </c>
      <c r="G52" s="244"/>
      <c r="H52" s="28">
        <f t="shared" si="2"/>
        <v>28.571428571428573</v>
      </c>
      <c r="I52" s="29">
        <f t="shared" si="3"/>
        <v>0.2142857142857143</v>
      </c>
      <c r="J52" s="29">
        <v>4.1500000000000004</v>
      </c>
    </row>
    <row r="53" spans="2:10" ht="13.5" thickBot="1" x14ac:dyDescent="0.25">
      <c r="B53" s="27" t="s">
        <v>424</v>
      </c>
      <c r="C53" s="232" t="s">
        <v>425</v>
      </c>
      <c r="D53" s="232"/>
      <c r="E53" s="31" t="s">
        <v>58</v>
      </c>
      <c r="F53" s="244">
        <v>100</v>
      </c>
      <c r="G53" s="244"/>
      <c r="H53" s="28">
        <f t="shared" si="2"/>
        <v>10</v>
      </c>
      <c r="I53" s="29">
        <f t="shared" si="3"/>
        <v>7.4999999999999997E-2</v>
      </c>
      <c r="J53" s="29">
        <v>4.1500000000000004</v>
      </c>
    </row>
    <row r="54" spans="2:10" ht="13.5" thickBot="1" x14ac:dyDescent="0.25">
      <c r="B54" s="27"/>
      <c r="C54" s="232"/>
      <c r="D54" s="232"/>
      <c r="E54" s="31" t="s">
        <v>426</v>
      </c>
      <c r="F54" s="244">
        <v>100</v>
      </c>
      <c r="G54" s="244"/>
      <c r="H54" s="28">
        <f t="shared" si="2"/>
        <v>10</v>
      </c>
      <c r="I54" s="29">
        <f t="shared" si="3"/>
        <v>7.4999999999999997E-2</v>
      </c>
      <c r="J54" s="29">
        <v>4.1500000000000004</v>
      </c>
    </row>
    <row r="55" spans="2:10" ht="13.5" thickBot="1" x14ac:dyDescent="0.25">
      <c r="B55" s="27"/>
      <c r="C55" s="232"/>
      <c r="D55" s="232"/>
      <c r="E55" s="31" t="s">
        <v>427</v>
      </c>
      <c r="F55" s="244">
        <v>100</v>
      </c>
      <c r="G55" s="244"/>
      <c r="H55" s="28">
        <f t="shared" si="2"/>
        <v>10</v>
      </c>
      <c r="I55" s="29">
        <f t="shared" si="3"/>
        <v>7.4999999999999997E-2</v>
      </c>
      <c r="J55" s="29">
        <v>4.1500000000000004</v>
      </c>
    </row>
    <row r="56" spans="2:10" ht="13.5" thickBot="1" x14ac:dyDescent="0.25">
      <c r="B56" s="27" t="s">
        <v>428</v>
      </c>
      <c r="C56" s="243" t="s">
        <v>429</v>
      </c>
      <c r="D56" s="243"/>
      <c r="E56" s="243"/>
      <c r="F56" s="244"/>
      <c r="G56" s="244"/>
      <c r="H56" s="28"/>
      <c r="I56" s="29"/>
      <c r="J56" s="29"/>
    </row>
    <row r="57" spans="2:10" ht="13.5" thickBot="1" x14ac:dyDescent="0.25">
      <c r="B57" s="27" t="s">
        <v>430</v>
      </c>
      <c r="C57" s="243" t="s">
        <v>431</v>
      </c>
      <c r="D57" s="243"/>
      <c r="E57" s="243"/>
      <c r="F57" s="244">
        <v>50</v>
      </c>
      <c r="G57" s="244"/>
      <c r="H57" s="28">
        <f t="shared" ref="H57:H70" si="4">1000/F57</f>
        <v>20</v>
      </c>
      <c r="I57" s="29">
        <f t="shared" ref="I57:I70" si="5">+(H57/1000/2)*15</f>
        <v>0.15</v>
      </c>
      <c r="J57" s="29">
        <v>4.1500000000000004</v>
      </c>
    </row>
    <row r="58" spans="2:10" ht="13.5" thickBot="1" x14ac:dyDescent="0.25">
      <c r="B58" s="27" t="s">
        <v>432</v>
      </c>
      <c r="C58" s="232" t="s">
        <v>433</v>
      </c>
      <c r="D58" s="232"/>
      <c r="E58" s="31" t="s">
        <v>434</v>
      </c>
      <c r="F58" s="244">
        <v>50</v>
      </c>
      <c r="G58" s="244"/>
      <c r="H58" s="28">
        <f t="shared" si="4"/>
        <v>20</v>
      </c>
      <c r="I58" s="29">
        <f t="shared" si="5"/>
        <v>0.15</v>
      </c>
      <c r="J58" s="29">
        <v>4.1500000000000004</v>
      </c>
    </row>
    <row r="59" spans="2:10" ht="13.5" thickBot="1" x14ac:dyDescent="0.25">
      <c r="B59" s="27"/>
      <c r="C59" s="232"/>
      <c r="D59" s="232"/>
      <c r="E59" s="31" t="s">
        <v>435</v>
      </c>
      <c r="F59" s="244">
        <v>15</v>
      </c>
      <c r="G59" s="244"/>
      <c r="H59" s="28">
        <f t="shared" si="4"/>
        <v>66.666666666666671</v>
      </c>
      <c r="I59" s="29">
        <f t="shared" si="5"/>
        <v>0.5</v>
      </c>
      <c r="J59" s="29">
        <v>4.1500000000000004</v>
      </c>
    </row>
    <row r="60" spans="2:10" ht="13.5" thickBot="1" x14ac:dyDescent="0.25">
      <c r="B60" s="27" t="s">
        <v>436</v>
      </c>
      <c r="C60" s="232" t="s">
        <v>437</v>
      </c>
      <c r="D60" s="232"/>
      <c r="E60" s="31" t="s">
        <v>438</v>
      </c>
      <c r="F60" s="244">
        <v>30</v>
      </c>
      <c r="G60" s="244"/>
      <c r="H60" s="28">
        <f t="shared" si="4"/>
        <v>33.333333333333336</v>
      </c>
      <c r="I60" s="29">
        <f t="shared" si="5"/>
        <v>0.25</v>
      </c>
      <c r="J60" s="29">
        <v>4.1500000000000004</v>
      </c>
    </row>
    <row r="61" spans="2:10" ht="13.5" thickBot="1" x14ac:dyDescent="0.25">
      <c r="B61" s="27"/>
      <c r="C61" s="232"/>
      <c r="D61" s="232"/>
      <c r="E61" s="31" t="s">
        <v>439</v>
      </c>
      <c r="F61" s="244">
        <v>30</v>
      </c>
      <c r="G61" s="244"/>
      <c r="H61" s="28">
        <f t="shared" si="4"/>
        <v>33.333333333333336</v>
      </c>
      <c r="I61" s="29">
        <f t="shared" si="5"/>
        <v>0.25</v>
      </c>
      <c r="J61" s="29">
        <v>4.1500000000000004</v>
      </c>
    </row>
    <row r="62" spans="2:10" ht="13.5" thickBot="1" x14ac:dyDescent="0.25">
      <c r="B62" s="27"/>
      <c r="C62" s="232"/>
      <c r="D62" s="232"/>
      <c r="E62" s="31" t="s">
        <v>440</v>
      </c>
      <c r="F62" s="244">
        <v>60</v>
      </c>
      <c r="G62" s="244"/>
      <c r="H62" s="28">
        <f t="shared" si="4"/>
        <v>16.666666666666668</v>
      </c>
      <c r="I62" s="29">
        <f t="shared" si="5"/>
        <v>0.125</v>
      </c>
      <c r="J62" s="29">
        <v>4.1500000000000004</v>
      </c>
    </row>
    <row r="63" spans="2:10" ht="13.5" thickBot="1" x14ac:dyDescent="0.25">
      <c r="B63" s="27"/>
      <c r="C63" s="232"/>
      <c r="D63" s="232"/>
      <c r="E63" s="31" t="s">
        <v>441</v>
      </c>
      <c r="F63" s="244">
        <v>30</v>
      </c>
      <c r="G63" s="244"/>
      <c r="H63" s="28">
        <f t="shared" si="4"/>
        <v>33.333333333333336</v>
      </c>
      <c r="I63" s="29">
        <f t="shared" si="5"/>
        <v>0.25</v>
      </c>
      <c r="J63" s="29">
        <v>4.1500000000000004</v>
      </c>
    </row>
    <row r="64" spans="2:10" ht="13.5" thickBot="1" x14ac:dyDescent="0.25">
      <c r="B64" s="27"/>
      <c r="C64" s="232"/>
      <c r="D64" s="232"/>
      <c r="E64" s="31" t="s">
        <v>442</v>
      </c>
      <c r="F64" s="244">
        <v>30</v>
      </c>
      <c r="G64" s="244"/>
      <c r="H64" s="28">
        <f t="shared" si="4"/>
        <v>33.333333333333336</v>
      </c>
      <c r="I64" s="29">
        <f t="shared" si="5"/>
        <v>0.25</v>
      </c>
      <c r="J64" s="29">
        <v>4.1500000000000004</v>
      </c>
    </row>
    <row r="65" spans="2:10" ht="13.5" thickBot="1" x14ac:dyDescent="0.25">
      <c r="B65" s="27" t="s">
        <v>443</v>
      </c>
      <c r="C65" s="232" t="s">
        <v>444</v>
      </c>
      <c r="D65" s="232"/>
      <c r="E65" s="31" t="s">
        <v>445</v>
      </c>
      <c r="F65" s="244">
        <v>50</v>
      </c>
      <c r="G65" s="244"/>
      <c r="H65" s="28">
        <f t="shared" si="4"/>
        <v>20</v>
      </c>
      <c r="I65" s="29">
        <f t="shared" si="5"/>
        <v>0.15</v>
      </c>
      <c r="J65" s="29">
        <v>4.1500000000000004</v>
      </c>
    </row>
    <row r="66" spans="2:10" ht="13.5" thickBot="1" x14ac:dyDescent="0.25">
      <c r="B66" s="27"/>
      <c r="C66" s="232"/>
      <c r="D66" s="232"/>
      <c r="E66" s="31" t="s">
        <v>435</v>
      </c>
      <c r="F66" s="244">
        <v>15</v>
      </c>
      <c r="G66" s="244"/>
      <c r="H66" s="28">
        <f t="shared" si="4"/>
        <v>66.666666666666671</v>
      </c>
      <c r="I66" s="29">
        <f t="shared" si="5"/>
        <v>0.5</v>
      </c>
      <c r="J66" s="29">
        <v>4.1500000000000004</v>
      </c>
    </row>
    <row r="67" spans="2:10" ht="13.5" thickBot="1" x14ac:dyDescent="0.25">
      <c r="B67" s="27" t="s">
        <v>446</v>
      </c>
      <c r="C67" s="243" t="s">
        <v>447</v>
      </c>
      <c r="D67" s="243"/>
      <c r="E67" s="243"/>
      <c r="F67" s="244">
        <v>500</v>
      </c>
      <c r="G67" s="244"/>
      <c r="H67" s="28">
        <f t="shared" si="4"/>
        <v>2</v>
      </c>
      <c r="I67" s="29">
        <f t="shared" si="5"/>
        <v>1.4999999999999999E-2</v>
      </c>
      <c r="J67" s="29">
        <v>4.1500000000000004</v>
      </c>
    </row>
    <row r="68" spans="2:10" ht="13.5" thickBot="1" x14ac:dyDescent="0.25">
      <c r="B68" s="27" t="s">
        <v>448</v>
      </c>
      <c r="C68" s="243" t="s">
        <v>449</v>
      </c>
      <c r="D68" s="243"/>
      <c r="E68" s="243"/>
      <c r="F68" s="244">
        <v>100</v>
      </c>
      <c r="G68" s="244"/>
      <c r="H68" s="28">
        <f t="shared" si="4"/>
        <v>10</v>
      </c>
      <c r="I68" s="29">
        <f t="shared" si="5"/>
        <v>7.4999999999999997E-2</v>
      </c>
      <c r="J68" s="29">
        <v>4.1500000000000004</v>
      </c>
    </row>
    <row r="69" spans="2:10" ht="13.5" thickBot="1" x14ac:dyDescent="0.25">
      <c r="B69" s="27"/>
      <c r="C69" s="232"/>
      <c r="D69" s="232"/>
      <c r="E69" s="31" t="s">
        <v>450</v>
      </c>
      <c r="F69" s="244">
        <v>100</v>
      </c>
      <c r="G69" s="244"/>
      <c r="H69" s="28">
        <f t="shared" si="4"/>
        <v>10</v>
      </c>
      <c r="I69" s="29">
        <f t="shared" si="5"/>
        <v>7.4999999999999997E-2</v>
      </c>
      <c r="J69" s="29">
        <v>4.1500000000000004</v>
      </c>
    </row>
    <row r="70" spans="2:10" ht="13.5" thickBot="1" x14ac:dyDescent="0.25">
      <c r="B70" s="27"/>
      <c r="C70" s="232"/>
      <c r="D70" s="232"/>
      <c r="E70" s="31" t="s">
        <v>451</v>
      </c>
      <c r="F70" s="244">
        <v>100</v>
      </c>
      <c r="G70" s="244"/>
      <c r="H70" s="28">
        <f t="shared" si="4"/>
        <v>10</v>
      </c>
      <c r="I70" s="29">
        <f t="shared" si="5"/>
        <v>7.4999999999999997E-2</v>
      </c>
      <c r="J70" s="29">
        <v>4.1500000000000004</v>
      </c>
    </row>
    <row r="71" spans="2:10" ht="13.5" thickBot="1" x14ac:dyDescent="0.25">
      <c r="B71" s="231" t="s">
        <v>452</v>
      </c>
      <c r="C71" s="232"/>
      <c r="D71" s="232"/>
      <c r="E71" s="232"/>
      <c r="F71" s="232"/>
      <c r="G71" s="233" t="s">
        <v>453</v>
      </c>
      <c r="H71" s="233"/>
      <c r="I71" s="233"/>
      <c r="J71" s="233"/>
    </row>
    <row r="72" spans="2:10" x14ac:dyDescent="0.2">
      <c r="B72" s="234" t="s">
        <v>454</v>
      </c>
      <c r="C72" s="235"/>
      <c r="D72" s="235"/>
      <c r="E72" s="235"/>
      <c r="F72" s="235"/>
      <c r="G72" s="236"/>
      <c r="H72" s="236"/>
      <c r="I72" s="236"/>
      <c r="J72" s="236"/>
    </row>
    <row r="73" spans="2:10" ht="13.5" thickBot="1" x14ac:dyDescent="0.25">
      <c r="B73" s="238" t="s">
        <v>455</v>
      </c>
      <c r="C73" s="239"/>
      <c r="D73" s="239"/>
      <c r="E73" s="239"/>
      <c r="F73" s="239"/>
      <c r="G73" s="237"/>
      <c r="H73" s="237"/>
      <c r="I73" s="237"/>
      <c r="J73" s="237"/>
    </row>
    <row r="74" spans="2:10" x14ac:dyDescent="0.2">
      <c r="B74" s="234" t="s">
        <v>456</v>
      </c>
      <c r="C74" s="235"/>
      <c r="D74" s="235"/>
      <c r="E74" s="235"/>
      <c r="F74" s="235"/>
      <c r="G74" s="236"/>
      <c r="H74" s="236"/>
      <c r="I74" s="236"/>
      <c r="J74" s="236"/>
    </row>
    <row r="75" spans="2:10" x14ac:dyDescent="0.2">
      <c r="B75" s="241" t="s">
        <v>457</v>
      </c>
      <c r="C75" s="242"/>
      <c r="D75" s="242"/>
      <c r="E75" s="242"/>
      <c r="F75" s="242"/>
      <c r="G75" s="240"/>
      <c r="H75" s="240"/>
      <c r="I75" s="240"/>
      <c r="J75" s="240"/>
    </row>
    <row r="76" spans="2:10" ht="13.5" thickBot="1" x14ac:dyDescent="0.25">
      <c r="B76" s="238" t="s">
        <v>458</v>
      </c>
      <c r="C76" s="239"/>
      <c r="D76" s="239"/>
      <c r="E76" s="239"/>
      <c r="F76" s="239"/>
      <c r="G76" s="237"/>
      <c r="H76" s="237"/>
      <c r="I76" s="237"/>
      <c r="J76" s="237"/>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70" priority="133" stopIfTrue="1" operator="equal">
      <formula>"N/A"</formula>
    </cfRule>
  </conditionalFormatting>
  <conditionalFormatting sqref="J3:K59">
    <cfRule type="cellIs" dxfId="69" priority="123" stopIfTrue="1" operator="equal">
      <formula>"N/A"</formula>
    </cfRule>
  </conditionalFormatting>
  <conditionalFormatting sqref="J3:K59">
    <cfRule type="expression" priority="122">
      <formula>$J$3&lt;$B$3</formula>
    </cfRule>
  </conditionalFormatting>
  <conditionalFormatting sqref="J3:K59">
    <cfRule type="cellIs" dxfId="68" priority="121" stopIfTrue="1" operator="equal">
      <formula>"N/A"</formula>
    </cfRule>
  </conditionalFormatting>
  <conditionalFormatting sqref="J3:K59">
    <cfRule type="cellIs" dxfId="67" priority="119" stopIfTrue="1" operator="equal">
      <formula>"N/A"</formula>
    </cfRule>
  </conditionalFormatting>
  <conditionalFormatting sqref="J4:K4">
    <cfRule type="cellIs" dxfId="66" priority="117" stopIfTrue="1" operator="equal">
      <formula>"N/A"</formula>
    </cfRule>
  </conditionalFormatting>
  <conditionalFormatting sqref="J5:K5">
    <cfRule type="cellIs" dxfId="65" priority="115" stopIfTrue="1" operator="equal">
      <formula>"N/A"</formula>
    </cfRule>
  </conditionalFormatting>
  <conditionalFormatting sqref="J6:K6">
    <cfRule type="cellIs" dxfId="64" priority="113" stopIfTrue="1" operator="equal">
      <formula>"N/A"</formula>
    </cfRule>
  </conditionalFormatting>
  <conditionalFormatting sqref="J7:K7">
    <cfRule type="cellIs" dxfId="63" priority="111" stopIfTrue="1" operator="equal">
      <formula>"N/A"</formula>
    </cfRule>
  </conditionalFormatting>
  <conditionalFormatting sqref="J8:K8">
    <cfRule type="cellIs" dxfId="62" priority="109" stopIfTrue="1" operator="equal">
      <formula>"N/A"</formula>
    </cfRule>
  </conditionalFormatting>
  <conditionalFormatting sqref="J9:K9">
    <cfRule type="cellIs" dxfId="61" priority="107" stopIfTrue="1" operator="equal">
      <formula>"N/A"</formula>
    </cfRule>
  </conditionalFormatting>
  <conditionalFormatting sqref="J10:K10">
    <cfRule type="cellIs" dxfId="60" priority="105" stopIfTrue="1" operator="equal">
      <formula>"N/A"</formula>
    </cfRule>
  </conditionalFormatting>
  <conditionalFormatting sqref="J11:K11">
    <cfRule type="cellIs" dxfId="59" priority="103" stopIfTrue="1" operator="equal">
      <formula>"N/A"</formula>
    </cfRule>
  </conditionalFormatting>
  <conditionalFormatting sqref="J12:K12">
    <cfRule type="cellIs" dxfId="58" priority="101" stopIfTrue="1" operator="equal">
      <formula>"N/A"</formula>
    </cfRule>
  </conditionalFormatting>
  <conditionalFormatting sqref="J13:K13">
    <cfRule type="cellIs" dxfId="57" priority="99" stopIfTrue="1" operator="equal">
      <formula>"N/A"</formula>
    </cfRule>
  </conditionalFormatting>
  <conditionalFormatting sqref="J14:K14">
    <cfRule type="cellIs" dxfId="56" priority="97" stopIfTrue="1" operator="equal">
      <formula>"N/A"</formula>
    </cfRule>
  </conditionalFormatting>
  <conditionalFormatting sqref="J15:K15">
    <cfRule type="cellIs" dxfId="55" priority="95" stopIfTrue="1" operator="equal">
      <formula>"N/A"</formula>
    </cfRule>
  </conditionalFormatting>
  <conditionalFormatting sqref="J16:K16">
    <cfRule type="cellIs" dxfId="54" priority="93" stopIfTrue="1" operator="equal">
      <formula>"N/A"</formula>
    </cfRule>
  </conditionalFormatting>
  <conditionalFormatting sqref="J17:K17">
    <cfRule type="cellIs" dxfId="53" priority="91" stopIfTrue="1" operator="equal">
      <formula>"N/A"</formula>
    </cfRule>
  </conditionalFormatting>
  <conditionalFormatting sqref="J18:K18">
    <cfRule type="cellIs" dxfId="52" priority="89" stopIfTrue="1" operator="equal">
      <formula>"N/A"</formula>
    </cfRule>
  </conditionalFormatting>
  <conditionalFormatting sqref="J19:K19">
    <cfRule type="cellIs" dxfId="51" priority="87" stopIfTrue="1" operator="equal">
      <formula>"N/A"</formula>
    </cfRule>
  </conditionalFormatting>
  <conditionalFormatting sqref="J20:K20">
    <cfRule type="cellIs" dxfId="50" priority="85" stopIfTrue="1" operator="equal">
      <formula>"N/A"</formula>
    </cfRule>
  </conditionalFormatting>
  <conditionalFormatting sqref="J3:K59">
    <cfRule type="cellIs" dxfId="49" priority="83" stopIfTrue="1" operator="equal">
      <formula>"N/A"</formula>
    </cfRule>
  </conditionalFormatting>
  <conditionalFormatting sqref="J22:K22">
    <cfRule type="cellIs" dxfId="48" priority="81" stopIfTrue="1" operator="equal">
      <formula>"N/A"</formula>
    </cfRule>
  </conditionalFormatting>
  <conditionalFormatting sqref="J23:K23">
    <cfRule type="cellIs" dxfId="47" priority="79" stopIfTrue="1" operator="equal">
      <formula>"N/A"</formula>
    </cfRule>
  </conditionalFormatting>
  <conditionalFormatting sqref="J24:K24">
    <cfRule type="cellIs" dxfId="46" priority="77" stopIfTrue="1" operator="equal">
      <formula>"N/A"</formula>
    </cfRule>
  </conditionalFormatting>
  <conditionalFormatting sqref="J25:K25">
    <cfRule type="cellIs" dxfId="45" priority="75" stopIfTrue="1" operator="equal">
      <formula>"N/A"</formula>
    </cfRule>
  </conditionalFormatting>
  <conditionalFormatting sqref="J26:K26">
    <cfRule type="cellIs" dxfId="44" priority="73" stopIfTrue="1" operator="equal">
      <formula>"N/A"</formula>
    </cfRule>
  </conditionalFormatting>
  <conditionalFormatting sqref="J27:K27">
    <cfRule type="cellIs" dxfId="43" priority="71" stopIfTrue="1" operator="equal">
      <formula>"N/A"</formula>
    </cfRule>
  </conditionalFormatting>
  <conditionalFormatting sqref="J28:K28">
    <cfRule type="cellIs" dxfId="42" priority="69" stopIfTrue="1" operator="equal">
      <formula>"N/A"</formula>
    </cfRule>
  </conditionalFormatting>
  <conditionalFormatting sqref="J29:K29">
    <cfRule type="cellIs" dxfId="41" priority="67" stopIfTrue="1" operator="equal">
      <formula>"N/A"</formula>
    </cfRule>
  </conditionalFormatting>
  <conditionalFormatting sqref="J30:K30">
    <cfRule type="cellIs" dxfId="40" priority="65" stopIfTrue="1" operator="equal">
      <formula>"N/A"</formula>
    </cfRule>
  </conditionalFormatting>
  <conditionalFormatting sqref="J31:K31">
    <cfRule type="cellIs" dxfId="39" priority="63" stopIfTrue="1" operator="equal">
      <formula>"N/A"</formula>
    </cfRule>
  </conditionalFormatting>
  <conditionalFormatting sqref="J32:K32">
    <cfRule type="cellIs" dxfId="38" priority="61" stopIfTrue="1" operator="equal">
      <formula>"N/A"</formula>
    </cfRule>
  </conditionalFormatting>
  <conditionalFormatting sqref="J33:K33">
    <cfRule type="cellIs" dxfId="37" priority="59" stopIfTrue="1" operator="equal">
      <formula>"N/A"</formula>
    </cfRule>
  </conditionalFormatting>
  <conditionalFormatting sqref="J34:K34">
    <cfRule type="cellIs" dxfId="36" priority="57" stopIfTrue="1" operator="equal">
      <formula>"N/A"</formula>
    </cfRule>
  </conditionalFormatting>
  <conditionalFormatting sqref="J35:K35">
    <cfRule type="cellIs" dxfId="35" priority="55" stopIfTrue="1" operator="equal">
      <formula>"N/A"</formula>
    </cfRule>
  </conditionalFormatting>
  <conditionalFormatting sqref="J36:K36">
    <cfRule type="cellIs" dxfId="34" priority="53" stopIfTrue="1" operator="equal">
      <formula>"N/A"</formula>
    </cfRule>
  </conditionalFormatting>
  <conditionalFormatting sqref="J37:K37">
    <cfRule type="cellIs" dxfId="33" priority="51" stopIfTrue="1" operator="equal">
      <formula>"N/A"</formula>
    </cfRule>
  </conditionalFormatting>
  <conditionalFormatting sqref="J38:K38">
    <cfRule type="cellIs" dxfId="32" priority="49" stopIfTrue="1" operator="equal">
      <formula>"N/A"</formula>
    </cfRule>
  </conditionalFormatting>
  <conditionalFormatting sqref="J39:K39">
    <cfRule type="cellIs" dxfId="31" priority="47" stopIfTrue="1" operator="equal">
      <formula>"N/A"</formula>
    </cfRule>
  </conditionalFormatting>
  <conditionalFormatting sqref="J40:K40">
    <cfRule type="cellIs" dxfId="30" priority="45" stopIfTrue="1" operator="equal">
      <formula>"N/A"</formula>
    </cfRule>
  </conditionalFormatting>
  <conditionalFormatting sqref="J41:K41">
    <cfRule type="cellIs" dxfId="29" priority="43" stopIfTrue="1" operator="equal">
      <formula>"N/A"</formula>
    </cfRule>
  </conditionalFormatting>
  <conditionalFormatting sqref="J42:K42">
    <cfRule type="cellIs" dxfId="28" priority="41" stopIfTrue="1" operator="equal">
      <formula>"N/A"</formula>
    </cfRule>
  </conditionalFormatting>
  <conditionalFormatting sqref="J43:K43">
    <cfRule type="cellIs" dxfId="27" priority="39" stopIfTrue="1" operator="equal">
      <formula>"N/A"</formula>
    </cfRule>
  </conditionalFormatting>
  <conditionalFormatting sqref="J44:K44">
    <cfRule type="cellIs" dxfId="26" priority="37" stopIfTrue="1" operator="equal">
      <formula>"N/A"</formula>
    </cfRule>
  </conditionalFormatting>
  <conditionalFormatting sqref="J45:K45">
    <cfRule type="cellIs" dxfId="25" priority="35" stopIfTrue="1" operator="equal">
      <formula>"N/A"</formula>
    </cfRule>
  </conditionalFormatting>
  <conditionalFormatting sqref="J46:K46">
    <cfRule type="cellIs" dxfId="24" priority="33" stopIfTrue="1" operator="equal">
      <formula>"N/A"</formula>
    </cfRule>
  </conditionalFormatting>
  <conditionalFormatting sqref="J47:K47">
    <cfRule type="cellIs" dxfId="23" priority="31" stopIfTrue="1" operator="equal">
      <formula>"N/A"</formula>
    </cfRule>
  </conditionalFormatting>
  <conditionalFormatting sqref="J48:K48">
    <cfRule type="cellIs" dxfId="22" priority="29" stopIfTrue="1" operator="equal">
      <formula>"N/A"</formula>
    </cfRule>
  </conditionalFormatting>
  <conditionalFormatting sqref="J49:K49">
    <cfRule type="cellIs" dxfId="21" priority="27" stopIfTrue="1" operator="equal">
      <formula>"N/A"</formula>
    </cfRule>
  </conditionalFormatting>
  <conditionalFormatting sqref="J50:K50">
    <cfRule type="cellIs" dxfId="20" priority="25" stopIfTrue="1" operator="equal">
      <formula>"N/A"</formula>
    </cfRule>
  </conditionalFormatting>
  <conditionalFormatting sqref="J51:K51">
    <cfRule type="cellIs" dxfId="19" priority="23" stopIfTrue="1" operator="equal">
      <formula>"N/A"</formula>
    </cfRule>
  </conditionalFormatting>
  <conditionalFormatting sqref="J52:K52">
    <cfRule type="cellIs" dxfId="18" priority="21" stopIfTrue="1" operator="equal">
      <formula>"N/A"</formula>
    </cfRule>
  </conditionalFormatting>
  <conditionalFormatting sqref="J53:K53">
    <cfRule type="cellIs" dxfId="17" priority="19" stopIfTrue="1" operator="equal">
      <formula>"N/A"</formula>
    </cfRule>
  </conditionalFormatting>
  <conditionalFormatting sqref="J54:K54">
    <cfRule type="cellIs" dxfId="16" priority="17" stopIfTrue="1" operator="equal">
      <formula>"N/A"</formula>
    </cfRule>
  </conditionalFormatting>
  <conditionalFormatting sqref="J55:K55">
    <cfRule type="cellIs" dxfId="15" priority="15" stopIfTrue="1" operator="equal">
      <formula>"N/A"</formula>
    </cfRule>
  </conditionalFormatting>
  <conditionalFormatting sqref="J56:K56">
    <cfRule type="cellIs" dxfId="14" priority="13" stopIfTrue="1" operator="equal">
      <formula>"N/A"</formula>
    </cfRule>
  </conditionalFormatting>
  <conditionalFormatting sqref="J57:K57">
    <cfRule type="cellIs" dxfId="13" priority="11" stopIfTrue="1" operator="equal">
      <formula>"N/A"</formula>
    </cfRule>
  </conditionalFormatting>
  <conditionalFormatting sqref="J58:K58">
    <cfRule type="cellIs" dxfId="12" priority="9" stopIfTrue="1" operator="equal">
      <formula>"N/A"</formula>
    </cfRule>
  </conditionalFormatting>
  <conditionalFormatting sqref="J59:K59">
    <cfRule type="cellIs" dxfId="11" priority="7" stopIfTrue="1" operator="equal">
      <formula>"N/A"</formula>
    </cfRule>
  </conditionalFormatting>
  <conditionalFormatting sqref="J3:K59">
    <cfRule type="expression" dxfId="10" priority="138">
      <formula>$J3&lt;$B3</formula>
    </cfRule>
  </conditionalFormatting>
  <conditionalFormatting sqref="J28:K28">
    <cfRule type="cellIs" dxfId="9" priority="5" stopIfTrue="1" operator="equal">
      <formula>"N/A"</formula>
    </cfRule>
  </conditionalFormatting>
  <conditionalFormatting sqref="J39:K39">
    <cfRule type="cellIs" dxfId="8" priority="4" stopIfTrue="1" operator="equal">
      <formula>"N/A"</formula>
    </cfRule>
  </conditionalFormatting>
  <conditionalFormatting sqref="J26:K38">
    <cfRule type="cellIs" dxfId="7" priority="3" stopIfTrue="1" operator="equal">
      <formula>"N/A"</formula>
    </cfRule>
  </conditionalFormatting>
  <conditionalFormatting sqref="J26:K38">
    <cfRule type="cellIs" dxfId="6" priority="2" stopIfTrue="1" operator="equal">
      <formula>"N/A"</formula>
    </cfRule>
  </conditionalFormatting>
  <conditionalFormatting sqref="J8:K8">
    <cfRule type="cellIs" dxfId="5"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5" t="s">
        <v>731</v>
      </c>
      <c r="F3" s="255" t="s">
        <v>342</v>
      </c>
    </row>
    <row r="4" spans="1:6" ht="15.75" x14ac:dyDescent="0.2">
      <c r="B4" s="94"/>
      <c r="C4" s="95" t="s">
        <v>732</v>
      </c>
      <c r="D4" s="95" t="s">
        <v>732</v>
      </c>
      <c r="E4" s="255"/>
      <c r="F4" s="255"/>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3" t="s">
        <v>728</v>
      </c>
      <c r="C107" s="97" t="s">
        <v>738</v>
      </c>
      <c r="D107" s="97" t="s">
        <v>740</v>
      </c>
      <c r="E107" s="254" t="s">
        <v>731</v>
      </c>
      <c r="F107" s="254" t="s">
        <v>342</v>
      </c>
    </row>
    <row r="108" spans="1:6" ht="15.75" x14ac:dyDescent="0.2">
      <c r="B108" s="253"/>
      <c r="C108" s="97" t="s">
        <v>739</v>
      </c>
      <c r="D108" s="97" t="s">
        <v>741</v>
      </c>
      <c r="E108" s="254"/>
      <c r="F108" s="254"/>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6" t="s">
        <v>731</v>
      </c>
      <c r="H3" s="256" t="s">
        <v>342</v>
      </c>
      <c r="I3" s="256" t="s">
        <v>827</v>
      </c>
    </row>
    <row r="4" spans="1:9" x14ac:dyDescent="0.2">
      <c r="A4" s="104"/>
      <c r="B4" s="105" t="s">
        <v>766</v>
      </c>
      <c r="C4" s="105" t="s">
        <v>766</v>
      </c>
      <c r="D4" s="105" t="s">
        <v>739</v>
      </c>
      <c r="E4" s="105" t="s">
        <v>739</v>
      </c>
      <c r="F4" s="105" t="s">
        <v>766</v>
      </c>
      <c r="G4" s="256"/>
      <c r="H4" s="256"/>
      <c r="I4" s="256"/>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191" t="s">
        <v>1155</v>
      </c>
      <c r="D3" s="191" t="s">
        <v>1156</v>
      </c>
      <c r="E3" s="255" t="s">
        <v>731</v>
      </c>
      <c r="F3" s="255" t="s">
        <v>342</v>
      </c>
    </row>
    <row r="4" spans="1:6" ht="15.75" x14ac:dyDescent="0.2">
      <c r="B4" s="94"/>
      <c r="C4" s="191" t="s">
        <v>732</v>
      </c>
      <c r="D4" s="191" t="s">
        <v>732</v>
      </c>
      <c r="E4" s="255"/>
      <c r="F4" s="255"/>
    </row>
    <row r="5" spans="1:6" x14ac:dyDescent="0.2">
      <c r="A5" s="189" t="s">
        <v>639</v>
      </c>
      <c r="B5" s="189"/>
      <c r="C5" s="189"/>
      <c r="D5" s="189"/>
      <c r="E5" s="189"/>
    </row>
    <row r="6" spans="1:6" x14ac:dyDescent="0.2">
      <c r="B6" s="94" t="s">
        <v>640</v>
      </c>
      <c r="C6" s="191">
        <v>0.21</v>
      </c>
      <c r="D6" s="191">
        <v>0.15</v>
      </c>
      <c r="E6" s="191">
        <v>2</v>
      </c>
      <c r="F6" s="191"/>
    </row>
    <row r="7" spans="1:6" x14ac:dyDescent="0.2">
      <c r="B7" s="94" t="s">
        <v>641</v>
      </c>
      <c r="C7" s="191">
        <v>0.15</v>
      </c>
      <c r="D7" s="191"/>
      <c r="E7" s="191">
        <v>3</v>
      </c>
      <c r="F7" s="191"/>
    </row>
    <row r="8" spans="1:6" x14ac:dyDescent="0.2">
      <c r="B8" s="94" t="s">
        <v>642</v>
      </c>
      <c r="C8" s="191">
        <v>0.38</v>
      </c>
      <c r="D8" s="191">
        <v>0.15</v>
      </c>
      <c r="E8" s="191">
        <v>1</v>
      </c>
      <c r="F8" s="191"/>
    </row>
    <row r="9" spans="1:6" x14ac:dyDescent="0.2">
      <c r="B9" s="94" t="s">
        <v>954</v>
      </c>
      <c r="C9" s="191">
        <v>0.38</v>
      </c>
      <c r="D9" s="191">
        <v>0.15</v>
      </c>
      <c r="E9" s="191">
        <v>1</v>
      </c>
      <c r="F9" s="191"/>
    </row>
    <row r="10" spans="1:6" x14ac:dyDescent="0.2">
      <c r="B10" s="94" t="s">
        <v>643</v>
      </c>
      <c r="C10" s="191">
        <v>0.38</v>
      </c>
      <c r="D10" s="191">
        <v>0.15</v>
      </c>
      <c r="E10" s="191">
        <v>1</v>
      </c>
      <c r="F10" s="191" t="s">
        <v>644</v>
      </c>
    </row>
    <row r="11" spans="1:6" x14ac:dyDescent="0.2">
      <c r="B11" s="94" t="s">
        <v>645</v>
      </c>
      <c r="C11" s="191" t="s">
        <v>646</v>
      </c>
      <c r="D11" s="191"/>
      <c r="E11" s="191">
        <v>1</v>
      </c>
      <c r="F11" s="191" t="s">
        <v>644</v>
      </c>
    </row>
    <row r="12" spans="1:6" x14ac:dyDescent="0.2">
      <c r="B12" s="94" t="s">
        <v>647</v>
      </c>
      <c r="C12" s="191">
        <v>0.15</v>
      </c>
      <c r="D12" s="191"/>
      <c r="E12" s="191">
        <v>2</v>
      </c>
      <c r="F12" s="191"/>
    </row>
    <row r="13" spans="1:6" x14ac:dyDescent="0.2">
      <c r="B13" s="94" t="s">
        <v>648</v>
      </c>
      <c r="C13" s="191">
        <v>0.15</v>
      </c>
      <c r="D13" s="191"/>
      <c r="E13" s="191">
        <v>2</v>
      </c>
      <c r="F13" s="191"/>
    </row>
    <row r="14" spans="1:6" x14ac:dyDescent="0.2">
      <c r="B14" s="94" t="s">
        <v>649</v>
      </c>
      <c r="C14" s="191">
        <v>0.15</v>
      </c>
      <c r="D14" s="191"/>
      <c r="E14" s="191">
        <v>2</v>
      </c>
      <c r="F14" s="191"/>
    </row>
    <row r="15" spans="1:6" x14ac:dyDescent="0.2">
      <c r="B15" s="94" t="s">
        <v>650</v>
      </c>
      <c r="C15" s="191">
        <v>0.15</v>
      </c>
      <c r="D15" s="191"/>
      <c r="E15" s="191">
        <v>2</v>
      </c>
      <c r="F15" s="191"/>
    </row>
    <row r="16" spans="1:6" x14ac:dyDescent="0.2">
      <c r="B16" s="94" t="s">
        <v>651</v>
      </c>
      <c r="C16" s="191">
        <v>0.15</v>
      </c>
      <c r="D16" s="191"/>
      <c r="E16" s="191">
        <v>1</v>
      </c>
      <c r="F16" s="191"/>
    </row>
    <row r="17" spans="1:6" x14ac:dyDescent="0.2">
      <c r="B17" s="94" t="s">
        <v>652</v>
      </c>
      <c r="C17" s="191">
        <v>0.15</v>
      </c>
      <c r="D17" s="191"/>
      <c r="E17" s="191">
        <v>1</v>
      </c>
      <c r="F17" s="191" t="s">
        <v>653</v>
      </c>
    </row>
    <row r="18" spans="1:6" ht="15.75" x14ac:dyDescent="0.2">
      <c r="B18" s="94" t="s">
        <v>1016</v>
      </c>
      <c r="C18" s="191" t="s">
        <v>654</v>
      </c>
      <c r="D18" s="191">
        <v>0.15</v>
      </c>
      <c r="E18" s="191">
        <v>1</v>
      </c>
      <c r="F18" s="191" t="s">
        <v>644</v>
      </c>
    </row>
    <row r="19" spans="1:6" x14ac:dyDescent="0.2">
      <c r="B19" s="94" t="s">
        <v>655</v>
      </c>
      <c r="C19" s="191">
        <v>0.5</v>
      </c>
      <c r="D19" s="191">
        <v>0.15</v>
      </c>
      <c r="E19" s="191">
        <v>1</v>
      </c>
      <c r="F19" s="191" t="s">
        <v>644</v>
      </c>
    </row>
    <row r="20" spans="1:6" x14ac:dyDescent="0.2">
      <c r="A20" s="189" t="s">
        <v>656</v>
      </c>
      <c r="B20" s="189"/>
      <c r="C20" s="189"/>
      <c r="D20" s="189"/>
      <c r="E20" s="189"/>
    </row>
    <row r="21" spans="1:6" x14ac:dyDescent="0.2">
      <c r="B21" s="94" t="s">
        <v>657</v>
      </c>
      <c r="C21" s="191">
        <v>0.5</v>
      </c>
      <c r="D21" s="191">
        <v>0.15</v>
      </c>
      <c r="E21" s="191">
        <v>2</v>
      </c>
      <c r="F21" s="191"/>
    </row>
    <row r="22" spans="1:6" x14ac:dyDescent="0.2">
      <c r="B22" s="94" t="s">
        <v>658</v>
      </c>
      <c r="C22" s="191">
        <v>0.5</v>
      </c>
      <c r="D22" s="191">
        <v>0.15</v>
      </c>
      <c r="E22" s="191">
        <v>2</v>
      </c>
      <c r="F22" s="191"/>
    </row>
    <row r="23" spans="1:6" x14ac:dyDescent="0.2">
      <c r="B23" s="94" t="s">
        <v>659</v>
      </c>
      <c r="C23" s="191">
        <v>0.5</v>
      </c>
      <c r="D23" s="191">
        <v>0.2</v>
      </c>
      <c r="E23" s="191">
        <v>2</v>
      </c>
      <c r="F23" s="191"/>
    </row>
    <row r="24" spans="1:6" x14ac:dyDescent="0.2">
      <c r="B24" s="94" t="s">
        <v>660</v>
      </c>
      <c r="C24" s="191">
        <v>0.15</v>
      </c>
      <c r="D24" s="191"/>
      <c r="E24" s="191">
        <v>2</v>
      </c>
      <c r="F24" s="191"/>
    </row>
    <row r="25" spans="1:6" x14ac:dyDescent="0.2">
      <c r="A25" s="189" t="s">
        <v>661</v>
      </c>
      <c r="C25" s="189"/>
      <c r="D25" s="189"/>
      <c r="E25" s="189"/>
      <c r="F25" s="189"/>
    </row>
    <row r="26" spans="1:6" x14ac:dyDescent="0.2">
      <c r="B26" s="94" t="s">
        <v>662</v>
      </c>
      <c r="C26" s="191">
        <v>0.5</v>
      </c>
      <c r="D26" s="191">
        <v>0.15</v>
      </c>
      <c r="E26" s="191">
        <v>1</v>
      </c>
      <c r="F26" s="191" t="s">
        <v>644</v>
      </c>
    </row>
    <row r="27" spans="1:6" x14ac:dyDescent="0.2">
      <c r="B27" s="94" t="s">
        <v>663</v>
      </c>
      <c r="C27" s="191">
        <v>0.5</v>
      </c>
      <c r="D27" s="191">
        <v>0.15</v>
      </c>
      <c r="E27" s="191">
        <v>1</v>
      </c>
      <c r="F27" s="191" t="s">
        <v>644</v>
      </c>
    </row>
    <row r="28" spans="1:6" x14ac:dyDescent="0.2">
      <c r="B28" s="94" t="s">
        <v>664</v>
      </c>
      <c r="C28" s="191">
        <v>0.5</v>
      </c>
      <c r="D28" s="191">
        <v>0.15</v>
      </c>
      <c r="E28" s="191">
        <v>1</v>
      </c>
      <c r="F28" s="191" t="s">
        <v>644</v>
      </c>
    </row>
    <row r="29" spans="1:6" x14ac:dyDescent="0.2">
      <c r="B29" s="94" t="s">
        <v>665</v>
      </c>
      <c r="C29" s="191">
        <v>0.15</v>
      </c>
      <c r="D29" s="191"/>
      <c r="E29" s="191">
        <v>1</v>
      </c>
      <c r="F29" s="191" t="s">
        <v>644</v>
      </c>
    </row>
    <row r="30" spans="1:6" x14ac:dyDescent="0.2">
      <c r="B30" s="94" t="s">
        <v>666</v>
      </c>
      <c r="C30" s="191">
        <v>0.15</v>
      </c>
      <c r="D30" s="191"/>
      <c r="E30" s="191">
        <v>2</v>
      </c>
      <c r="F30" s="191" t="s">
        <v>667</v>
      </c>
    </row>
    <row r="31" spans="1:6" x14ac:dyDescent="0.2">
      <c r="A31" s="189" t="s">
        <v>668</v>
      </c>
      <c r="B31" s="189"/>
      <c r="C31" s="189"/>
      <c r="D31" s="189"/>
      <c r="E31" s="189"/>
    </row>
    <row r="32" spans="1:6" x14ac:dyDescent="0.2">
      <c r="B32" s="94" t="s">
        <v>669</v>
      </c>
      <c r="C32" s="191">
        <v>0.15</v>
      </c>
      <c r="D32" s="191"/>
      <c r="E32" s="191">
        <v>1</v>
      </c>
      <c r="F32" s="191" t="s">
        <v>644</v>
      </c>
    </row>
    <row r="33" spans="1:6" x14ac:dyDescent="0.2">
      <c r="B33" s="94" t="s">
        <v>670</v>
      </c>
      <c r="C33" s="191">
        <v>0.15</v>
      </c>
      <c r="D33" s="191"/>
      <c r="E33" s="191">
        <v>1</v>
      </c>
      <c r="F33" s="191" t="s">
        <v>644</v>
      </c>
    </row>
    <row r="34" spans="1:6" x14ac:dyDescent="0.2">
      <c r="B34" s="94" t="s">
        <v>671</v>
      </c>
      <c r="C34" s="191">
        <v>0.15</v>
      </c>
      <c r="D34" s="191"/>
      <c r="E34" s="191">
        <v>2</v>
      </c>
      <c r="F34" s="191"/>
    </row>
    <row r="35" spans="1:6" x14ac:dyDescent="0.2">
      <c r="B35" s="94" t="s">
        <v>672</v>
      </c>
      <c r="C35" s="191">
        <v>0.15</v>
      </c>
      <c r="D35" s="191"/>
      <c r="E35" s="191">
        <v>1</v>
      </c>
      <c r="F35" s="191"/>
    </row>
    <row r="36" spans="1:6" x14ac:dyDescent="0.2">
      <c r="B36" s="94" t="s">
        <v>673</v>
      </c>
      <c r="C36" s="191">
        <v>0.5</v>
      </c>
      <c r="D36" s="191">
        <v>0.15</v>
      </c>
      <c r="E36" s="191">
        <v>1</v>
      </c>
      <c r="F36" s="191" t="s">
        <v>644</v>
      </c>
    </row>
    <row r="37" spans="1:6" x14ac:dyDescent="0.2">
      <c r="B37" s="94" t="s">
        <v>674</v>
      </c>
      <c r="C37" s="191">
        <v>0.5</v>
      </c>
      <c r="D37" s="191"/>
      <c r="E37" s="191">
        <v>1</v>
      </c>
      <c r="F37" s="191" t="s">
        <v>644</v>
      </c>
    </row>
    <row r="38" spans="1:6" x14ac:dyDescent="0.2">
      <c r="A38" s="189" t="s">
        <v>675</v>
      </c>
      <c r="B38" s="189"/>
      <c r="C38" s="189"/>
      <c r="D38" s="189"/>
      <c r="E38" s="189"/>
    </row>
    <row r="39" spans="1:6" x14ac:dyDescent="0.2">
      <c r="B39" s="94" t="s">
        <v>676</v>
      </c>
      <c r="C39" s="191">
        <v>0.5</v>
      </c>
      <c r="D39" s="191">
        <v>0.15</v>
      </c>
      <c r="E39" s="191">
        <v>1</v>
      </c>
      <c r="F39" s="191"/>
    </row>
    <row r="40" spans="1:6" x14ac:dyDescent="0.2">
      <c r="B40" s="94" t="s">
        <v>677</v>
      </c>
      <c r="C40" s="191">
        <v>0.5</v>
      </c>
      <c r="D40" s="191">
        <v>0.15</v>
      </c>
      <c r="E40" s="191">
        <v>1</v>
      </c>
      <c r="F40" s="191" t="s">
        <v>644</v>
      </c>
    </row>
    <row r="41" spans="1:6" x14ac:dyDescent="0.2">
      <c r="B41" s="94" t="s">
        <v>678</v>
      </c>
      <c r="C41" s="191">
        <v>0.15</v>
      </c>
      <c r="D41" s="191"/>
      <c r="E41" s="191">
        <v>1</v>
      </c>
      <c r="F41" s="191"/>
    </row>
    <row r="42" spans="1:6" x14ac:dyDescent="0.2">
      <c r="B42" s="94" t="s">
        <v>679</v>
      </c>
      <c r="C42" s="191">
        <v>0.15</v>
      </c>
      <c r="D42" s="191"/>
      <c r="E42" s="191">
        <v>1</v>
      </c>
      <c r="F42" s="191" t="s">
        <v>644</v>
      </c>
    </row>
    <row r="43" spans="1:6" x14ac:dyDescent="0.2">
      <c r="B43" s="94" t="s">
        <v>680</v>
      </c>
      <c r="C43" s="191">
        <v>0.15</v>
      </c>
      <c r="D43" s="191"/>
      <c r="E43" s="191">
        <v>1</v>
      </c>
      <c r="F43" s="191" t="s">
        <v>644</v>
      </c>
    </row>
    <row r="44" spans="1:6" x14ac:dyDescent="0.2">
      <c r="B44" s="94" t="s">
        <v>681</v>
      </c>
      <c r="C44" s="191">
        <v>0.15</v>
      </c>
      <c r="D44" s="191"/>
      <c r="E44" s="191">
        <v>1</v>
      </c>
      <c r="F44" s="191" t="s">
        <v>644</v>
      </c>
    </row>
    <row r="45" spans="1:6" x14ac:dyDescent="0.2">
      <c r="A45" s="189" t="s">
        <v>682</v>
      </c>
      <c r="B45" s="189"/>
      <c r="C45" s="189"/>
      <c r="D45" s="189"/>
      <c r="E45" s="189"/>
    </row>
    <row r="46" spans="1:6" x14ac:dyDescent="0.2">
      <c r="B46" s="94" t="s">
        <v>683</v>
      </c>
      <c r="C46" s="191">
        <v>0.15</v>
      </c>
      <c r="D46" s="191"/>
      <c r="E46" s="191">
        <v>2</v>
      </c>
      <c r="F46" s="191" t="s">
        <v>644</v>
      </c>
    </row>
    <row r="47" spans="1:6" x14ac:dyDescent="0.2">
      <c r="B47" s="94" t="s">
        <v>684</v>
      </c>
      <c r="C47" s="191">
        <v>0.15</v>
      </c>
      <c r="D47" s="191"/>
      <c r="E47" s="191">
        <v>1</v>
      </c>
      <c r="F47" s="191" t="s">
        <v>644</v>
      </c>
    </row>
    <row r="48" spans="1:6" x14ac:dyDescent="0.2">
      <c r="B48" s="94" t="s">
        <v>685</v>
      </c>
      <c r="C48" s="191">
        <v>0.15</v>
      </c>
      <c r="D48" s="191"/>
      <c r="E48" s="191">
        <v>1</v>
      </c>
      <c r="F48" s="191" t="s">
        <v>644</v>
      </c>
    </row>
    <row r="49" spans="1:6" ht="15.75" x14ac:dyDescent="0.2">
      <c r="B49" s="94" t="s">
        <v>686</v>
      </c>
      <c r="C49" s="191" t="s">
        <v>646</v>
      </c>
      <c r="D49" s="191"/>
      <c r="E49" s="191">
        <v>2</v>
      </c>
      <c r="F49" s="191" t="s">
        <v>687</v>
      </c>
    </row>
    <row r="50" spans="1:6" x14ac:dyDescent="0.2">
      <c r="B50" s="94" t="s">
        <v>688</v>
      </c>
      <c r="C50" s="191">
        <v>0.15</v>
      </c>
      <c r="D50" s="191"/>
      <c r="E50" s="191">
        <v>3</v>
      </c>
      <c r="F50" s="191"/>
    </row>
    <row r="51" spans="1:6" x14ac:dyDescent="0.2">
      <c r="B51" s="94" t="s">
        <v>910</v>
      </c>
      <c r="C51" s="191">
        <v>0.15</v>
      </c>
      <c r="D51" s="191"/>
      <c r="E51" s="191">
        <v>2</v>
      </c>
      <c r="F51" s="191"/>
    </row>
    <row r="52" spans="1:6" x14ac:dyDescent="0.2">
      <c r="B52" s="94" t="s">
        <v>689</v>
      </c>
      <c r="C52" s="191">
        <v>0.15</v>
      </c>
      <c r="D52" s="191"/>
      <c r="E52" s="191">
        <v>1</v>
      </c>
      <c r="F52" s="191"/>
    </row>
    <row r="53" spans="1:6" x14ac:dyDescent="0.2">
      <c r="B53" s="94" t="s">
        <v>690</v>
      </c>
      <c r="C53" s="191">
        <v>0.15</v>
      </c>
      <c r="D53" s="191"/>
      <c r="E53" s="191">
        <v>2</v>
      </c>
      <c r="F53" s="191" t="s">
        <v>667</v>
      </c>
    </row>
    <row r="54" spans="1:6" x14ac:dyDescent="0.2">
      <c r="B54" s="94" t="s">
        <v>691</v>
      </c>
      <c r="C54" s="191">
        <v>0.15</v>
      </c>
      <c r="D54" s="191"/>
      <c r="E54" s="191">
        <v>2</v>
      </c>
      <c r="F54" s="191"/>
    </row>
    <row r="55" spans="1:6" x14ac:dyDescent="0.2">
      <c r="B55" s="94" t="s">
        <v>692</v>
      </c>
      <c r="C55" s="191">
        <v>0.15</v>
      </c>
      <c r="D55" s="191"/>
      <c r="E55" s="191">
        <v>1</v>
      </c>
      <c r="F55" s="191"/>
    </row>
    <row r="56" spans="1:6" x14ac:dyDescent="0.2">
      <c r="B56" s="94" t="s">
        <v>693</v>
      </c>
      <c r="C56" s="191">
        <v>0.5</v>
      </c>
      <c r="D56" s="191">
        <v>0.15</v>
      </c>
      <c r="E56" s="191">
        <v>1</v>
      </c>
      <c r="F56" s="191" t="s">
        <v>644</v>
      </c>
    </row>
    <row r="57" spans="1:6" x14ac:dyDescent="0.2">
      <c r="B57" s="94" t="s">
        <v>694</v>
      </c>
      <c r="C57" s="191">
        <v>0.15</v>
      </c>
      <c r="D57" s="191"/>
      <c r="E57" s="191">
        <v>2</v>
      </c>
      <c r="F57" s="191" t="s">
        <v>667</v>
      </c>
    </row>
    <row r="58" spans="1:6" x14ac:dyDescent="0.2">
      <c r="B58" s="94" t="s">
        <v>695</v>
      </c>
      <c r="C58" s="191">
        <v>0.15</v>
      </c>
      <c r="D58" s="191"/>
      <c r="E58" s="191">
        <v>2</v>
      </c>
      <c r="F58" s="191"/>
    </row>
    <row r="59" spans="1:6" x14ac:dyDescent="0.2">
      <c r="A59" s="189" t="s">
        <v>696</v>
      </c>
      <c r="B59" s="189"/>
      <c r="C59" s="189"/>
      <c r="D59" s="189"/>
      <c r="E59" s="189"/>
    </row>
    <row r="60" spans="1:6" ht="15.75" x14ac:dyDescent="0.2">
      <c r="B60" s="94" t="s">
        <v>697</v>
      </c>
      <c r="C60" s="191" t="s">
        <v>698</v>
      </c>
      <c r="D60" s="191">
        <v>0.15</v>
      </c>
      <c r="E60" s="191">
        <v>1</v>
      </c>
      <c r="F60" s="191" t="s">
        <v>644</v>
      </c>
    </row>
    <row r="61" spans="1:6" ht="15.75" x14ac:dyDescent="0.2">
      <c r="B61" s="94" t="s">
        <v>699</v>
      </c>
      <c r="C61" s="191" t="s">
        <v>698</v>
      </c>
      <c r="D61" s="191">
        <v>0.15</v>
      </c>
      <c r="E61" s="191">
        <v>1</v>
      </c>
      <c r="F61" s="191" t="s">
        <v>644</v>
      </c>
    </row>
    <row r="62" spans="1:6" ht="15.75" x14ac:dyDescent="0.2">
      <c r="B62" s="94" t="s">
        <v>700</v>
      </c>
      <c r="C62" s="191" t="s">
        <v>701</v>
      </c>
      <c r="D62" s="191">
        <v>0.15</v>
      </c>
      <c r="E62" s="191">
        <v>1</v>
      </c>
      <c r="F62" s="191" t="s">
        <v>644</v>
      </c>
    </row>
    <row r="63" spans="1:6" ht="15.75" x14ac:dyDescent="0.2">
      <c r="B63" s="94" t="s">
        <v>702</v>
      </c>
      <c r="C63" s="191" t="s">
        <v>701</v>
      </c>
      <c r="D63" s="191">
        <v>0.15</v>
      </c>
      <c r="E63" s="191">
        <v>1</v>
      </c>
      <c r="F63" s="191" t="s">
        <v>644</v>
      </c>
    </row>
    <row r="64" spans="1:6" x14ac:dyDescent="0.2">
      <c r="B64" s="94" t="s">
        <v>703</v>
      </c>
      <c r="C64" s="191">
        <v>0.15</v>
      </c>
      <c r="D64" s="191"/>
      <c r="E64" s="191">
        <v>1</v>
      </c>
      <c r="F64" s="191"/>
    </row>
    <row r="65" spans="1:6" x14ac:dyDescent="0.2">
      <c r="B65" s="94" t="s">
        <v>347</v>
      </c>
      <c r="C65" s="191">
        <v>0.5</v>
      </c>
      <c r="D65" s="191">
        <v>0.15</v>
      </c>
      <c r="E65" s="191">
        <v>1</v>
      </c>
      <c r="F65" s="191" t="s">
        <v>644</v>
      </c>
    </row>
    <row r="66" spans="1:6" x14ac:dyDescent="0.2">
      <c r="B66" s="94" t="s">
        <v>948</v>
      </c>
      <c r="C66" s="191">
        <v>0.25</v>
      </c>
      <c r="D66" s="191">
        <v>0.15</v>
      </c>
      <c r="E66" s="191">
        <v>1</v>
      </c>
      <c r="F66" s="191"/>
    </row>
    <row r="67" spans="1:6" x14ac:dyDescent="0.2">
      <c r="B67" s="94" t="s">
        <v>704</v>
      </c>
      <c r="C67" s="191">
        <v>0.25</v>
      </c>
      <c r="D67" s="191">
        <v>0.15</v>
      </c>
      <c r="E67" s="191">
        <v>1</v>
      </c>
      <c r="F67" s="191" t="s">
        <v>644</v>
      </c>
    </row>
    <row r="68" spans="1:6" x14ac:dyDescent="0.2">
      <c r="A68" s="189" t="s">
        <v>705</v>
      </c>
      <c r="B68" s="189"/>
      <c r="C68" s="189"/>
      <c r="D68" s="189"/>
      <c r="E68" s="189"/>
    </row>
    <row r="69" spans="1:6" x14ac:dyDescent="0.2">
      <c r="B69" s="94" t="s">
        <v>706</v>
      </c>
      <c r="C69" s="191">
        <v>0.15</v>
      </c>
      <c r="D69" s="191"/>
      <c r="E69" s="191">
        <v>1</v>
      </c>
      <c r="F69" s="191" t="s">
        <v>644</v>
      </c>
    </row>
    <row r="70" spans="1:6" x14ac:dyDescent="0.2">
      <c r="A70" s="189" t="s">
        <v>62</v>
      </c>
      <c r="C70" s="189"/>
      <c r="D70" s="189"/>
      <c r="E70" s="189"/>
      <c r="F70" s="189"/>
    </row>
    <row r="71" spans="1:6" x14ac:dyDescent="0.2">
      <c r="B71" s="94" t="s">
        <v>707</v>
      </c>
      <c r="C71" s="191">
        <v>0.25</v>
      </c>
      <c r="D71" s="191">
        <v>0.2</v>
      </c>
      <c r="E71" s="191">
        <v>2</v>
      </c>
      <c r="F71" s="191"/>
    </row>
    <row r="72" spans="1:6" x14ac:dyDescent="0.2">
      <c r="B72" s="94" t="s">
        <v>708</v>
      </c>
      <c r="C72" s="191">
        <v>0.25</v>
      </c>
      <c r="D72" s="191">
        <v>0.15</v>
      </c>
      <c r="E72" s="191">
        <v>1</v>
      </c>
      <c r="F72" s="191" t="s">
        <v>644</v>
      </c>
    </row>
    <row r="73" spans="1:6" x14ac:dyDescent="0.2">
      <c r="B73" s="94" t="s">
        <v>709</v>
      </c>
      <c r="C73" s="191">
        <v>0.4</v>
      </c>
      <c r="D73" s="191"/>
      <c r="E73" s="191">
        <v>2</v>
      </c>
      <c r="F73" s="191" t="s">
        <v>644</v>
      </c>
    </row>
    <row r="74" spans="1:6" x14ac:dyDescent="0.2">
      <c r="B74" s="94" t="s">
        <v>710</v>
      </c>
      <c r="C74" s="191">
        <v>0.4</v>
      </c>
      <c r="D74" s="191"/>
      <c r="E74" s="191">
        <v>2</v>
      </c>
      <c r="F74" s="191"/>
    </row>
    <row r="75" spans="1:6" x14ac:dyDescent="0.2">
      <c r="B75" s="94" t="s">
        <v>711</v>
      </c>
      <c r="C75" s="191">
        <v>0.25</v>
      </c>
      <c r="D75" s="191">
        <v>0.15</v>
      </c>
      <c r="E75" s="191">
        <v>2</v>
      </c>
      <c r="F75" s="191"/>
    </row>
    <row r="76" spans="1:6" x14ac:dyDescent="0.2">
      <c r="B76" s="94" t="s">
        <v>712</v>
      </c>
      <c r="C76" s="191">
        <v>0.25</v>
      </c>
      <c r="D76" s="191">
        <v>0.2</v>
      </c>
      <c r="E76" s="191">
        <v>1</v>
      </c>
      <c r="F76" s="191" t="s">
        <v>644</v>
      </c>
    </row>
    <row r="77" spans="1:6" x14ac:dyDescent="0.2">
      <c r="B77" s="94" t="s">
        <v>713</v>
      </c>
      <c r="C77" s="191">
        <v>0.3</v>
      </c>
      <c r="D77" s="191"/>
      <c r="E77" s="191">
        <v>2</v>
      </c>
      <c r="F77" s="191"/>
    </row>
    <row r="78" spans="1:6" x14ac:dyDescent="0.2">
      <c r="A78" s="189" t="s">
        <v>714</v>
      </c>
      <c r="C78" s="189"/>
      <c r="D78" s="189"/>
      <c r="E78" s="189"/>
      <c r="F78" s="189"/>
    </row>
    <row r="79" spans="1:6" x14ac:dyDescent="0.2">
      <c r="B79" s="94" t="s">
        <v>715</v>
      </c>
      <c r="C79" s="191">
        <v>0.5</v>
      </c>
      <c r="D79" s="191">
        <v>0.15</v>
      </c>
      <c r="E79" s="191">
        <v>2</v>
      </c>
      <c r="F79" s="191" t="s">
        <v>687</v>
      </c>
    </row>
    <row r="80" spans="1:6" x14ac:dyDescent="0.2">
      <c r="B80" s="94" t="s">
        <v>716</v>
      </c>
      <c r="C80" s="191">
        <v>0.5</v>
      </c>
      <c r="D80" s="191">
        <v>0.15</v>
      </c>
      <c r="E80" s="191">
        <v>1</v>
      </c>
      <c r="F80" s="191" t="s">
        <v>644</v>
      </c>
    </row>
    <row r="81" spans="2:6" x14ac:dyDescent="0.2">
      <c r="B81" s="94" t="s">
        <v>717</v>
      </c>
      <c r="C81" s="191">
        <v>0.15</v>
      </c>
      <c r="D81" s="191"/>
      <c r="E81" s="191">
        <v>2</v>
      </c>
      <c r="F81" s="191" t="s">
        <v>718</v>
      </c>
    </row>
    <row r="82" spans="2:6" x14ac:dyDescent="0.2">
      <c r="B82" s="94" t="s">
        <v>719</v>
      </c>
      <c r="C82" s="191">
        <v>0.5</v>
      </c>
      <c r="D82" s="191">
        <v>0.15</v>
      </c>
      <c r="E82" s="191">
        <v>2</v>
      </c>
      <c r="F82" s="191" t="s">
        <v>718</v>
      </c>
    </row>
    <row r="83" spans="2:6" x14ac:dyDescent="0.2">
      <c r="B83" s="94" t="s">
        <v>720</v>
      </c>
      <c r="C83" s="191">
        <v>1.5</v>
      </c>
      <c r="D83" s="191">
        <v>0.15</v>
      </c>
      <c r="E83" s="191">
        <v>2</v>
      </c>
      <c r="F83" s="191" t="s">
        <v>644</v>
      </c>
    </row>
    <row r="84" spans="2:6" x14ac:dyDescent="0.2">
      <c r="B84" s="94" t="s">
        <v>721</v>
      </c>
      <c r="C84" s="191">
        <v>0.15</v>
      </c>
      <c r="D84" s="191"/>
      <c r="E84" s="191">
        <v>2</v>
      </c>
      <c r="F84" s="191"/>
    </row>
    <row r="85" spans="2:6" x14ac:dyDescent="0.2">
      <c r="B85" s="94" t="s">
        <v>722</v>
      </c>
      <c r="C85" s="191">
        <v>0.15</v>
      </c>
      <c r="D85" s="191"/>
      <c r="E85" s="191">
        <v>2</v>
      </c>
      <c r="F85" s="191"/>
    </row>
    <row r="86" spans="2:6" x14ac:dyDescent="0.2">
      <c r="B86" s="94" t="s">
        <v>723</v>
      </c>
      <c r="C86" s="191">
        <v>1.07</v>
      </c>
      <c r="D86" s="191">
        <v>0.15</v>
      </c>
      <c r="E86" s="191">
        <v>1</v>
      </c>
      <c r="F86" s="191"/>
    </row>
    <row r="87" spans="2:6" x14ac:dyDescent="0.2">
      <c r="B87" s="94" t="s">
        <v>724</v>
      </c>
      <c r="C87" s="191">
        <v>0.68</v>
      </c>
      <c r="D87" s="191">
        <v>0.15</v>
      </c>
      <c r="E87" s="191">
        <v>1</v>
      </c>
      <c r="F87" s="191"/>
    </row>
    <row r="88" spans="2:6" x14ac:dyDescent="0.2">
      <c r="B88" s="94" t="s">
        <v>725</v>
      </c>
      <c r="C88" s="191">
        <v>0.68</v>
      </c>
      <c r="D88" s="191">
        <v>0.15</v>
      </c>
      <c r="E88" s="191">
        <v>1</v>
      </c>
      <c r="F88" s="191"/>
    </row>
    <row r="89" spans="2:6" x14ac:dyDescent="0.2">
      <c r="B89" s="94" t="s">
        <v>726</v>
      </c>
      <c r="C89" s="191">
        <v>0.5</v>
      </c>
      <c r="D89" s="191">
        <v>0.15</v>
      </c>
      <c r="E89" s="191">
        <v>1</v>
      </c>
      <c r="F89" s="191"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3" t="s">
        <v>728</v>
      </c>
      <c r="C107" s="190" t="s">
        <v>738</v>
      </c>
      <c r="D107" s="190" t="s">
        <v>740</v>
      </c>
      <c r="E107" s="254" t="s">
        <v>731</v>
      </c>
      <c r="F107" s="254" t="s">
        <v>342</v>
      </c>
    </row>
    <row r="108" spans="1:6" ht="15.75" x14ac:dyDescent="0.2">
      <c r="B108" s="253"/>
      <c r="C108" s="190" t="s">
        <v>739</v>
      </c>
      <c r="D108" s="190" t="s">
        <v>741</v>
      </c>
      <c r="E108" s="254"/>
      <c r="F108" s="254"/>
    </row>
    <row r="109" spans="1:6" x14ac:dyDescent="0.2">
      <c r="B109" s="94" t="s">
        <v>742</v>
      </c>
      <c r="C109" s="191" t="s">
        <v>646</v>
      </c>
      <c r="D109" s="191">
        <v>0.5</v>
      </c>
      <c r="E109" s="191">
        <v>1</v>
      </c>
      <c r="F109" s="191" t="s">
        <v>667</v>
      </c>
    </row>
    <row r="110" spans="1:6" x14ac:dyDescent="0.2">
      <c r="B110" s="94" t="s">
        <v>743</v>
      </c>
      <c r="C110" s="191" t="s">
        <v>646</v>
      </c>
      <c r="D110" s="191">
        <v>0.7</v>
      </c>
      <c r="E110" s="191">
        <v>2</v>
      </c>
      <c r="F110" s="191"/>
    </row>
    <row r="111" spans="1:6" x14ac:dyDescent="0.2">
      <c r="B111" s="94" t="s">
        <v>744</v>
      </c>
      <c r="C111" s="191" t="s">
        <v>646</v>
      </c>
      <c r="D111" s="191">
        <v>1.5</v>
      </c>
      <c r="E111" s="191">
        <v>2</v>
      </c>
      <c r="F111" s="191" t="s">
        <v>653</v>
      </c>
    </row>
    <row r="112" spans="1:6" x14ac:dyDescent="0.2">
      <c r="B112" s="94" t="s">
        <v>745</v>
      </c>
      <c r="C112" s="191" t="s">
        <v>646</v>
      </c>
      <c r="D112" s="191">
        <v>0.5</v>
      </c>
      <c r="E112" s="191">
        <v>2</v>
      </c>
      <c r="F112" s="191"/>
    </row>
    <row r="113" spans="2:6" x14ac:dyDescent="0.2">
      <c r="B113" s="94" t="s">
        <v>710</v>
      </c>
      <c r="C113" s="191" t="s">
        <v>646</v>
      </c>
      <c r="D113" s="191">
        <v>0.6</v>
      </c>
      <c r="E113" s="191">
        <v>2</v>
      </c>
      <c r="F113" s="191"/>
    </row>
    <row r="114" spans="2:6" x14ac:dyDescent="0.2">
      <c r="B114" s="94" t="s">
        <v>746</v>
      </c>
      <c r="C114" s="191" t="s">
        <v>646</v>
      </c>
      <c r="D114" s="191">
        <v>1</v>
      </c>
      <c r="E114" s="191">
        <v>2</v>
      </c>
      <c r="F114" s="191"/>
    </row>
    <row r="115" spans="2:6" x14ac:dyDescent="0.2">
      <c r="B115" s="94" t="s">
        <v>747</v>
      </c>
      <c r="C115" s="191" t="s">
        <v>646</v>
      </c>
      <c r="D115" s="191">
        <v>0.5</v>
      </c>
      <c r="E115" s="191">
        <v>2</v>
      </c>
      <c r="F115" s="191"/>
    </row>
    <row r="116" spans="2:6" x14ac:dyDescent="0.2">
      <c r="B116" s="94" t="s">
        <v>748</v>
      </c>
      <c r="C116" s="191" t="s">
        <v>646</v>
      </c>
      <c r="D116" s="191">
        <v>1</v>
      </c>
      <c r="E116" s="191">
        <v>2</v>
      </c>
      <c r="F116" s="191"/>
    </row>
    <row r="117" spans="2:6" x14ac:dyDescent="0.2">
      <c r="B117" s="94" t="s">
        <v>749</v>
      </c>
      <c r="C117" s="191" t="s">
        <v>646</v>
      </c>
      <c r="D117" s="191">
        <v>1</v>
      </c>
      <c r="E117" s="191">
        <v>2</v>
      </c>
      <c r="F117" s="191"/>
    </row>
    <row r="118" spans="2:6" x14ac:dyDescent="0.2">
      <c r="B118" s="94" t="s">
        <v>750</v>
      </c>
      <c r="C118" s="191" t="s">
        <v>646</v>
      </c>
      <c r="D118" s="191">
        <v>1</v>
      </c>
      <c r="E118" s="191">
        <v>3</v>
      </c>
      <c r="F118" s="191"/>
    </row>
    <row r="119" spans="2:6" x14ac:dyDescent="0.2">
      <c r="B119" s="94" t="s">
        <v>751</v>
      </c>
      <c r="C119" s="191" t="s">
        <v>646</v>
      </c>
      <c r="D119" s="191">
        <v>0.3</v>
      </c>
      <c r="E119" s="191">
        <v>2</v>
      </c>
      <c r="F119" s="191"/>
    </row>
    <row r="120" spans="2:6" x14ac:dyDescent="0.2">
      <c r="B120" s="94" t="s">
        <v>934</v>
      </c>
      <c r="C120" s="191" t="s">
        <v>646</v>
      </c>
      <c r="D120" s="191">
        <v>0.7</v>
      </c>
      <c r="E120" s="191">
        <v>2</v>
      </c>
      <c r="F120" s="191"/>
    </row>
    <row r="121" spans="2:6" x14ac:dyDescent="0.2">
      <c r="B121" s="94" t="s">
        <v>752</v>
      </c>
      <c r="C121" s="191" t="s">
        <v>646</v>
      </c>
      <c r="D121" s="191">
        <v>0.5</v>
      </c>
      <c r="E121" s="191">
        <v>2</v>
      </c>
      <c r="F121" s="191"/>
    </row>
    <row r="122" spans="2:6" x14ac:dyDescent="0.2">
      <c r="B122" s="94" t="s">
        <v>753</v>
      </c>
      <c r="C122" s="191" t="s">
        <v>646</v>
      </c>
      <c r="D122" s="191">
        <v>0.25</v>
      </c>
      <c r="E122" s="191">
        <v>2</v>
      </c>
      <c r="F122" s="191"/>
    </row>
    <row r="123" spans="2:6" x14ac:dyDescent="0.2">
      <c r="B123" s="94" t="s">
        <v>754</v>
      </c>
      <c r="C123" s="191" t="s">
        <v>755</v>
      </c>
      <c r="D123" s="191" t="s">
        <v>646</v>
      </c>
      <c r="E123" s="191">
        <v>2</v>
      </c>
      <c r="F123" s="191" t="s">
        <v>756</v>
      </c>
    </row>
    <row r="124" spans="2:6" x14ac:dyDescent="0.2">
      <c r="B124" s="94" t="s">
        <v>757</v>
      </c>
      <c r="C124" s="191" t="s">
        <v>646</v>
      </c>
      <c r="D124" s="191" t="s">
        <v>646</v>
      </c>
      <c r="E124" s="191">
        <v>4</v>
      </c>
      <c r="F124" s="191" t="s">
        <v>644</v>
      </c>
    </row>
    <row r="125" spans="2:6" x14ac:dyDescent="0.2">
      <c r="B125" s="94" t="s">
        <v>758</v>
      </c>
      <c r="C125" s="191" t="s">
        <v>646</v>
      </c>
      <c r="D125" s="191">
        <v>0.75</v>
      </c>
      <c r="E125" s="191">
        <v>2</v>
      </c>
      <c r="F125" s="191" t="s">
        <v>718</v>
      </c>
    </row>
    <row r="126" spans="2:6" x14ac:dyDescent="0.2">
      <c r="B126" s="94" t="s">
        <v>711</v>
      </c>
      <c r="C126" s="191" t="s">
        <v>646</v>
      </c>
      <c r="D126" s="191">
        <v>0.9</v>
      </c>
      <c r="E126" s="191">
        <v>2</v>
      </c>
      <c r="F126" s="191"/>
    </row>
    <row r="127" spans="2:6" x14ac:dyDescent="0.2">
      <c r="B127" s="94" t="s">
        <v>759</v>
      </c>
      <c r="C127" s="191" t="s">
        <v>646</v>
      </c>
      <c r="D127" s="191" t="s">
        <v>646</v>
      </c>
      <c r="E127" s="191">
        <v>3</v>
      </c>
      <c r="F127" s="191" t="s">
        <v>644</v>
      </c>
    </row>
    <row r="128" spans="2:6" x14ac:dyDescent="0.2">
      <c r="B128" s="94" t="s">
        <v>760</v>
      </c>
      <c r="C128" s="191" t="s">
        <v>646</v>
      </c>
      <c r="D128" s="191">
        <v>1</v>
      </c>
      <c r="E128" s="191">
        <v>3</v>
      </c>
      <c r="F128" s="191" t="s">
        <v>644</v>
      </c>
    </row>
    <row r="129" spans="2:6" x14ac:dyDescent="0.2">
      <c r="B129" s="94" t="s">
        <v>761</v>
      </c>
      <c r="C129" s="191" t="s">
        <v>646</v>
      </c>
      <c r="D129" s="191">
        <v>1.5</v>
      </c>
      <c r="E129" s="191">
        <v>4</v>
      </c>
      <c r="F129" s="191" t="s">
        <v>644</v>
      </c>
    </row>
    <row r="130" spans="2:6" x14ac:dyDescent="0.2">
      <c r="B130" s="94" t="s">
        <v>935</v>
      </c>
      <c r="C130" s="191" t="s">
        <v>762</v>
      </c>
      <c r="D130" s="191" t="s">
        <v>646</v>
      </c>
      <c r="E130" s="191">
        <v>2</v>
      </c>
      <c r="F130" s="191" t="s">
        <v>687</v>
      </c>
    </row>
    <row r="131" spans="2:6" x14ac:dyDescent="0.2">
      <c r="B131" s="94" t="s">
        <v>908</v>
      </c>
      <c r="C131" s="191" t="s">
        <v>763</v>
      </c>
      <c r="D131" s="191" t="s">
        <v>646</v>
      </c>
      <c r="E131" s="191">
        <v>2</v>
      </c>
      <c r="F131" s="191" t="s">
        <v>764</v>
      </c>
    </row>
    <row r="132" spans="2:6" x14ac:dyDescent="0.2">
      <c r="B132" s="94" t="s">
        <v>765</v>
      </c>
      <c r="C132" s="191" t="s">
        <v>646</v>
      </c>
      <c r="D132" s="191">
        <v>0.5</v>
      </c>
      <c r="E132" s="191">
        <v>2</v>
      </c>
      <c r="F132" s="191"/>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7" t="s">
        <v>544</v>
      </c>
      <c r="E2" s="227"/>
      <c r="F2" s="227"/>
      <c r="G2" s="227"/>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25" t="s">
        <v>1187</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16" t="s">
        <v>1162</v>
      </c>
      <c r="L2" s="106" t="s">
        <v>1165</v>
      </c>
    </row>
    <row r="3" spans="1:12" ht="49.5" x14ac:dyDescent="0.2">
      <c r="A3" s="104" t="s">
        <v>728</v>
      </c>
      <c r="B3" s="192" t="s">
        <v>860</v>
      </c>
      <c r="C3" s="192" t="s">
        <v>861</v>
      </c>
      <c r="D3" s="192" t="s">
        <v>863</v>
      </c>
      <c r="E3" s="192" t="s">
        <v>864</v>
      </c>
      <c r="F3" s="192" t="s">
        <v>740</v>
      </c>
      <c r="G3" s="256" t="s">
        <v>731</v>
      </c>
      <c r="H3" s="256" t="s">
        <v>342</v>
      </c>
      <c r="I3" s="256" t="s">
        <v>827</v>
      </c>
      <c r="L3" s="192" t="s">
        <v>861</v>
      </c>
    </row>
    <row r="4" spans="1:12" x14ac:dyDescent="0.2">
      <c r="A4" s="104"/>
      <c r="B4" s="192" t="s">
        <v>766</v>
      </c>
      <c r="C4" s="192" t="s">
        <v>766</v>
      </c>
      <c r="D4" s="192" t="s">
        <v>739</v>
      </c>
      <c r="E4" s="192" t="s">
        <v>739</v>
      </c>
      <c r="F4" s="192" t="s">
        <v>766</v>
      </c>
      <c r="G4" s="256"/>
      <c r="H4" s="256"/>
      <c r="I4" s="256"/>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217">
        <v>0.15</v>
      </c>
      <c r="C23" s="217">
        <f t="shared" si="0"/>
        <v>0.15</v>
      </c>
      <c r="D23" s="219"/>
      <c r="E23" s="219"/>
      <c r="F23" s="219"/>
      <c r="G23" s="217">
        <v>2</v>
      </c>
      <c r="H23" s="219"/>
      <c r="I23" s="217" t="s">
        <v>862</v>
      </c>
      <c r="O23" s="220"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20"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191"/>
      <c r="F46" s="191">
        <v>0.5</v>
      </c>
      <c r="G46" s="191">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15" t="s">
        <v>858</v>
      </c>
      <c r="B101" s="213">
        <v>0</v>
      </c>
      <c r="C101" s="213">
        <v>0</v>
      </c>
      <c r="D101" s="214"/>
      <c r="E101" s="214"/>
      <c r="F101" s="214"/>
      <c r="G101" s="213"/>
      <c r="H101" s="214"/>
      <c r="I101" s="213"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topLeftCell="A22"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1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SpcFuncData'!$B$5:$B$86,0),38,1,1)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SpcFuncData'!$B$5:$B$86,0),38,1,1)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SpcFuncData'!$B$5:$B$86,0),38,1,1)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SpcFuncData'!$B$5:$B$86,0),38,1,1)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SpcFuncData'!$B$5:$B$86,0),38,1,1)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SpcFuncData'!$B$5:$B$86,0),38,1,1)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SpcFuncData'!$B$5:$B$86,0),38,1,1)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SpcFuncData'!$B$5:$B$86,0),38,1,1)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SpcFuncData'!$B$5:$B$86,0),38,1,1)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SpcFuncData'!$B$5:$B$86,0),38,1,1)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SpcFuncData'!$B$5:$B$86,0),38,1,1)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SpcFuncData'!$B$5:$B$86,0),38,1,1)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SpcFuncData'!$B$5:$B$86,0),38,1,1)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SpcFuncData'!$B$5:$B$86,0),38,1,1)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SpcFuncData'!$B$5:$B$86,0),38,1,1)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SpcFuncData'!$B$5:$B$86,0),38,1,1)</f>
        <v>321</v>
      </c>
      <c r="E21" s="132">
        <v>1</v>
      </c>
      <c r="F21" s="133" t="str">
        <f t="shared" ca="1" si="0"/>
        <v>2,            321,    "Dining Area (Bar/Lounge and Fine Dining)"</v>
      </c>
    </row>
    <row r="22" spans="1:6" x14ac:dyDescent="0.25">
      <c r="A22" s="136" t="s">
        <v>559</v>
      </c>
      <c r="B22" s="138" t="e">
        <f ca="1">OFFSET('For CSV - 2019 SpcFuncData'!$B$4,MATCH($A22,'For CSV - 2019 SpcFuncData'!$B$5:$B$88,0),36,1,1)</f>
        <v>#N/A</v>
      </c>
      <c r="C22" s="136" t="s">
        <v>559</v>
      </c>
      <c r="D22" s="137" t="e">
        <f ca="1">OFFSET('For CSV - 2022 SpcFuncData'!$B$4,MATCH($C22,'For CSV - 2022 SpcFuncData'!$B$5:$B$86,0),38,1,1)</f>
        <v>#N/A</v>
      </c>
      <c r="F22" s="133" t="e">
        <f t="shared" ca="1" si="0"/>
        <v>#N/A</v>
      </c>
    </row>
    <row r="23" spans="1:6" x14ac:dyDescent="0.25">
      <c r="A23" s="136" t="s">
        <v>560</v>
      </c>
      <c r="B23" s="138">
        <f ca="1">OFFSET('For CSV - 2019 SpcFuncData'!$B$4,MATCH($A23,'For CSV - 2019 SpcFuncData'!$B$5:$B$88,0),36,1,1)</f>
        <v>218</v>
      </c>
      <c r="C23" s="136" t="s">
        <v>560</v>
      </c>
      <c r="D23" s="137">
        <f ca="1">OFFSET('For CSV - 2022 SpcFuncData'!$B$4,MATCH($C23,'For CSV - 2022 SpcFuncData'!$B$5:$B$86,0),38,1,1)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SpcFuncData'!$B$5:$B$86,0),38,1,1)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SpcFuncData'!$B$5:$B$86,0),38,1,1)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SpcFuncData'!$B$5:$B$86,0),38,1,1)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SpcFuncData'!$B$5:$B$86,0),38,1,1)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SpcFuncData'!$B$5:$B$86,0),38,1,1)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SpcFuncData'!$B$5:$B$86,0),38,1,1)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SpcFuncData'!$B$5:$B$86,0),38,1,1)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SpcFuncData'!$B$5:$B$86,0),38,1,1)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SpcFuncData'!$B$5:$B$86,0),38,1,1)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SpcFuncData'!$B$5:$B$86,0),38,1,1)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SpcFuncData'!$B$5:$B$86,0),38,1,1)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SpcFuncData'!$B$5:$B$86,0),38,1,1)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SpcFuncData'!$B$5:$B$86,0),38,1,1)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SpcFuncData'!$B$5:$B$86,0),38,1,1)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SpcFuncData'!$B$5:$B$86,0),38,1,1)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SpcFuncData'!$B$5:$B$86,0),38,1,1)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SpcFuncData'!$B$5:$B$86,0),38,1,1)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SpcFuncData'!$B$5:$B$86,0),38,1,1)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SpcFuncData'!$B$5:$B$86,0),38,1,1)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SpcFuncData'!$B$5:$B$86,0),38,1,1)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SpcFuncData'!$B$5:$B$86,0),38,1,1)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SpcFuncData'!$B$5:$B$86,0),38,1,1)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SpcFuncData'!$B$5:$B$86,0),38,1,1)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SpcFuncData'!$B$5:$B$86,0),38,1,1)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SpcFuncData'!$B$5:$B$86,0),38,1,1)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SpcFuncData'!$B$5:$B$86,0),38,1,1)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SpcFuncData'!$B$5:$B$86,0),38,1,1)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SpcFuncData'!$B$5:$B$86,0),38,1,1)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SpcFuncData'!$B$5:$B$86,0),38,1,1)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SpcFuncData'!$B$5:$B$86,0),38,1,1)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SpcFuncData'!$B$5:$B$86,0),38,1,1)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SpcFuncData'!$B$5:$B$86,0),38,1,1)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SpcFuncData'!$B$5:$B$86,0),38,1,1)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SpcFuncData'!$B$5:$B$86,0),38,1,1)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SpcFuncData'!$B$5:$B$86,0),38,1,1)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SpcFuncData'!$B$5:$B$86,0),38,1,1)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SpcFuncData'!$B$5:$B$86,0),38,1,1)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SpcFuncData'!$B$5:$B$86,0),38,1,1)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SpcFuncData'!$B$5:$B$86,0),38,1,1)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SpcFuncData'!$B$5:$B$86,0),38,1,1)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SpcFuncData'!$B$5:$B$86,0),38,1,1)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SpcFuncData'!$B$5:$B$86,0),38,1,1)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SpcFuncData'!$B$5:$B$86,0),38,1,1)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SpcFuncData'!$B$5:$B$86,0),38,1,1)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SpcFuncData'!$B$5:$B$86,0),38,1,1)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SpcFuncData'!$B$5:$B$86,0),38,1,1)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SpcFuncData'!$B$5:$B$86,0),38,1,1)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SpcFuncData'!$B$5:$B$86,0),38,1,1)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SpcFuncData'!$B$5:$B$86,0),38,1,1)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SpcFuncData'!$B$5:$B$86,0),38,1,1)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SpcFuncData'!$B$5:$B$86,0),38,1,1)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SpcFuncData'!$B$5:$B$86,0),38,1,1)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SpcFuncData'!$B$5:$B$86,0),38,1,1)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SpcFuncData'!$B$5:$B$86,0),38,1,1)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SpcFuncData'!$B$5:$B$86,0),38,1,1)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SpcFuncData'!$B$5:$B$86,0),38,1,1)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SpcFuncData'!$B$5:$B$86,0),38,1,1)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SpcFuncData'!$B$5:$B$86,0),38,1,1)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SpcFuncData'!$B$5:$B$86,0),38,1,1)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SpcFuncData'!$B$5:$B$86,0),38,1,1)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SpcFuncData'!$B$5:$B$86,0),38,1,1)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SpcFuncData'!$B$5:$B$86,0),38,1,1)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4"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5"/>
  <sheetViews>
    <sheetView workbookViewId="0">
      <selection activeCell="J17" sqref="J17"/>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SpcFuncData'!$B$5:$B$86,0),38,1,1)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SpcFuncData'!$B$5:$B$86,0),38,1,1)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SpcFuncData'!$B$5:$B$86,0),38,1,1)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SpcFuncData'!$B$5:$B$86,0),38,1,1)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SpcFuncData'!$B$5:$B$86,0),38,1,1)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SpcFuncData'!$B$5:$B$86,0),38,1,1)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SpcFuncData'!$B$5:$B$86,0),38,1,1)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SpcFuncData'!$B$5:$B$86,0),38,1,1)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SpcFuncData'!$B$5:$B$86,0),38,1,1)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SpcFuncData'!$B$5:$B$86,0),38,1,1)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SpcFuncData'!$B$5:$B$86,0),38,1,1)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SpcFuncData'!$B$5:$B$86,0),38,1,1)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SpcFuncData'!$B$5:$B$86,0),38,1,1)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SpcFuncData'!$B$5:$B$86,0),38,1,1)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SpcFuncData'!$B$5:$B$86,0),38,1,1)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SpcFuncData'!$B$5:$B$86,0),38,1,1)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SpcFuncData'!$B$5:$B$86,0),38,1,1)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SpcFuncData'!$B$5:$B$86,0),38,1,1)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SpcFuncData'!$B$5:$B$86,0),38,1,1)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SpcFuncData'!$B$5:$B$86,0),38,1,1)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SpcFuncData'!$B$5:$B$86,0),38,1,1)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SpcFuncData'!$B$5:$B$86,0),38,1,1)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SpcFuncData'!$B$5:$B$86,0),38,1,1)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SpcFuncData'!$B$5:$B$86,0),38,1,1)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SpcFuncData'!$B$5:$B$86,0),38,1,1)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SpcFuncData'!$B$5:$B$86,0),38,1,1)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SpcFuncData'!$B$5:$B$86,0),38,1,1)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SpcFuncData'!$B$5:$B$86,0),38,1,1)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SpcFuncData'!$B$5:$B$86,0),38,1,1)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SpcFuncData'!$B$5:$B$86,0),38,1,1)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SpcFuncData'!$B$5:$B$86,0),38,1,1)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SpcFuncData'!$B$5:$B$86,0),38,1,1)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SpcFuncData'!$B$5:$B$86,0),38,1,1)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SpcFuncData'!$B$5:$B$86,0),38,1,1)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SpcFuncData'!$B$5:$B$86,0),38,1,1)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SpcFuncData'!$B$5:$B$86,0),38,1,1)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SpcFuncData'!$B$5:$B$86,0),38,1,1)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SpcFuncData'!$B$5:$B$86,0),38,1,1)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SpcFuncData'!$B$5:$B$86,0),38,1,1)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SpcFuncData'!$B$5:$B$86,0),38,1,1)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SpcFuncData'!$B$5:$B$86,0),38,1,1)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SpcFuncData'!$B$5:$B$86,0),38,1,1)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SpcFuncData'!$B$5:$B$86,0),38,1,1)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SpcFuncData'!$B$5:$B$86,0),38,1,1)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SpcFuncData'!$B$5:$B$86,0),38,1,1)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SpcFuncData'!$B$5:$B$86,0),38,1,1)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SpcFuncData'!$B$5:$B$86,0),38,1,1)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SpcFuncData'!$B$5:$B$86,0),38,1,1)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SpcFuncData'!$B$5:$B$86,0),38,1,1)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SpcFuncData'!$B$5:$B$86,0),38,1,1)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SpcFuncData'!$B$5:$B$86,0),38,1,1)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SpcFuncData'!$B$5:$B$86,0),38,1,1)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SpcFuncData'!$B$5:$B$86,0),38,1,1)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SpcFuncData'!$B$5:$B$86,0),38,1,1)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SpcFuncData'!$B$5:$B$86,0),38,1,1)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SpcFuncData'!$B$5:$B$86,0),38,1,1)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SpcFuncData'!$B$5:$B$86,0),38,1,1)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SpcFuncData'!$B$5:$B$86,0),38,1,1)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SpcFuncData'!$B$5:$B$86,0),38,1,1)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SpcFuncData'!$B$5:$B$86,0),38,1,1)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SpcFuncData'!$B$5:$B$86,0),38,1,1)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SpcFuncData'!$B$5:$B$86,0),38,1,1)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SpcFuncData'!$B$5:$B$86,0),38,1,1)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SpcFuncData'!$B$5:$B$86,0),38,1,1)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SpcFuncData'!$B$5:$B$86,0),38,1,1)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SpcFuncData'!$B$5:$B$86,0),38,1,1)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SpcFuncData'!$B$5:$B$86,0),38,1,1)</f>
        <v>368</v>
      </c>
      <c r="C72" s="133" t="str">
        <f t="shared" ref="C72:C85"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SpcFuncData'!$B$5:$B$86,0),38,1,1)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SpcFuncData'!$B$5:$B$86,0),38,1,1)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SpcFuncData'!$B$5:$B$86,0),38,1,1)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SpcFuncData'!$B$5:$B$86,0),38,1,1)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SpcFuncData'!$B$5:$B$86,0),38,1,1)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SpcFuncData'!$B$5:$B$86,0),38,1,1)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SpcFuncData'!$B$5:$B$86,0),38,1,1)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SpcFuncData'!$B$5:$B$86,0),38,1,1)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SpcFuncData'!$B$5:$B$86,0),38,1,1)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SpcFuncData'!$B$5:$B$86,0),38,1,1)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SpcFuncData'!$B$5:$B$86,0),38,1,1)</f>
        <v>301</v>
      </c>
      <c r="C83" s="133" t="str">
        <f t="shared" ca="1" si="1"/>
        <v>2,            301,    "All other"</v>
      </c>
    </row>
    <row r="84" spans="1:3" ht="15" x14ac:dyDescent="0.25">
      <c r="A84" s="21" t="str">
        <f>TRIM(LEFT('2022 SpaceFuncData-Input'!$A81,IF(ISNUMBER(FIND(" (Note",'2022 SpaceFuncData-Input'!$A81,1)),FIND(" (Note",'2022 SpaceFuncData-Input'!$A81,1),99)))</f>
        <v/>
      </c>
      <c r="B84" s="137">
        <f ca="1">OFFSET('For CSV - 2022 SpcFuncData'!$B$4,MATCH($A84,'For CSV - 2022 SpcFuncData'!$B$5:$B$86,0),38,1,1)</f>
        <v>0</v>
      </c>
      <c r="C84" s="133" t="str">
        <f t="shared" ca="1" si="1"/>
        <v>2,            0,    ""</v>
      </c>
    </row>
    <row r="85" spans="1:3" ht="15" x14ac:dyDescent="0.25">
      <c r="A85" s="21" t="str">
        <f>TRIM(LEFT('2022 SpaceFuncData-Input'!$A82,IF(ISNUMBER(FIND(" (Note",'2022 SpaceFuncData-Input'!$A82,1)),FIND(" (Note",'2022 SpaceFuncData-Input'!$A82,1),99)))</f>
        <v/>
      </c>
      <c r="B85" s="137">
        <f ca="1">OFFSET('For CSV - 2022 SpcFuncData'!$B$4,MATCH($A85,'For CSV - 2022 SpcFuncData'!$B$5:$B$86,0),38,1,1)</f>
        <v>0</v>
      </c>
      <c r="C85" s="133" t="str">
        <f t="shared" ca="1" si="1"/>
        <v>2,            0,    ""</v>
      </c>
    </row>
  </sheetData>
  <conditionalFormatting sqref="A6:A85">
    <cfRule type="expression" dxfId="3"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zoomScale="85" zoomScaleNormal="85" workbookViewId="0">
      <selection activeCell="B24" sqref="B24"/>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8" t="s">
        <v>544</v>
      </c>
      <c r="E2" s="229"/>
      <c r="F2" s="229"/>
      <c r="G2" s="229"/>
      <c r="H2" s="229"/>
      <c r="I2" s="229"/>
      <c r="K2" s="202" t="s">
        <v>1140</v>
      </c>
    </row>
    <row r="3" spans="2:17" ht="30" x14ac:dyDescent="0.25">
      <c r="B3" s="75"/>
      <c r="C3" s="78"/>
      <c r="D3" s="79" t="s">
        <v>545</v>
      </c>
      <c r="E3" s="80" t="s">
        <v>546</v>
      </c>
      <c r="F3" s="204" t="s">
        <v>545</v>
      </c>
      <c r="G3" s="80" t="s">
        <v>546</v>
      </c>
      <c r="H3" s="79" t="s">
        <v>545</v>
      </c>
      <c r="I3" s="80" t="s">
        <v>546</v>
      </c>
    </row>
    <row r="4" spans="2:17" x14ac:dyDescent="0.25">
      <c r="B4" s="199" t="s">
        <v>615</v>
      </c>
      <c r="C4" s="83">
        <v>0.7</v>
      </c>
      <c r="D4" s="203" t="s">
        <v>1141</v>
      </c>
      <c r="E4" s="85">
        <v>0.3</v>
      </c>
      <c r="F4" s="223" t="s">
        <v>1175</v>
      </c>
      <c r="G4" s="85"/>
      <c r="H4" s="223" t="s">
        <v>1175</v>
      </c>
      <c r="I4" s="85"/>
      <c r="K4" s="206">
        <v>0.8</v>
      </c>
      <c r="L4" s="77" t="s">
        <v>608</v>
      </c>
      <c r="M4" s="77">
        <v>0.15</v>
      </c>
      <c r="Q4" s="198"/>
    </row>
    <row r="5" spans="2:17" x14ac:dyDescent="0.25">
      <c r="B5" s="199" t="s">
        <v>619</v>
      </c>
      <c r="C5" s="83">
        <v>0.8</v>
      </c>
      <c r="D5" s="84" t="s">
        <v>1141</v>
      </c>
      <c r="E5" s="85">
        <v>0.3</v>
      </c>
      <c r="F5" s="203" t="s">
        <v>1144</v>
      </c>
      <c r="G5" s="85">
        <v>0.1</v>
      </c>
      <c r="H5" s="223" t="s">
        <v>1175</v>
      </c>
      <c r="I5" s="85"/>
      <c r="K5" s="206">
        <v>0.8</v>
      </c>
      <c r="L5" s="77" t="s">
        <v>547</v>
      </c>
      <c r="M5" s="77">
        <v>0.3</v>
      </c>
    </row>
    <row r="6" spans="2:17" x14ac:dyDescent="0.25">
      <c r="B6" s="207" t="s">
        <v>1154</v>
      </c>
      <c r="C6" s="83">
        <v>0.85</v>
      </c>
      <c r="D6" s="84" t="s">
        <v>1141</v>
      </c>
      <c r="E6" s="85">
        <v>0.3</v>
      </c>
      <c r="F6" s="203" t="s">
        <v>1145</v>
      </c>
      <c r="G6" s="85">
        <v>0.95</v>
      </c>
      <c r="H6" s="203" t="s">
        <v>1144</v>
      </c>
      <c r="I6" s="85">
        <v>0.1</v>
      </c>
      <c r="K6" s="206">
        <v>0.85</v>
      </c>
      <c r="L6" s="77" t="s">
        <v>547</v>
      </c>
      <c r="M6" s="77">
        <v>0.3</v>
      </c>
      <c r="N6" s="77" t="s">
        <v>613</v>
      </c>
      <c r="O6" s="77">
        <v>0.95</v>
      </c>
    </row>
    <row r="7" spans="2:17" x14ac:dyDescent="0.25">
      <c r="B7" s="199" t="s">
        <v>616</v>
      </c>
      <c r="C7" s="83">
        <v>0.8</v>
      </c>
      <c r="D7" s="84" t="s">
        <v>1141</v>
      </c>
      <c r="E7" s="85">
        <v>0.3</v>
      </c>
      <c r="F7" s="203" t="s">
        <v>1144</v>
      </c>
      <c r="G7" s="85">
        <v>0.1</v>
      </c>
      <c r="H7" s="223" t="s">
        <v>1175</v>
      </c>
      <c r="I7" s="85"/>
      <c r="K7" s="206">
        <v>0.75</v>
      </c>
      <c r="L7" s="77" t="s">
        <v>547</v>
      </c>
      <c r="M7" s="77">
        <v>0.3</v>
      </c>
    </row>
    <row r="8" spans="2:17" x14ac:dyDescent="0.25">
      <c r="B8" s="199" t="s">
        <v>617</v>
      </c>
      <c r="C8" s="83">
        <v>0.85</v>
      </c>
      <c r="D8" s="84" t="s">
        <v>1141</v>
      </c>
      <c r="E8" s="85">
        <v>0.3</v>
      </c>
      <c r="F8" s="203" t="s">
        <v>1144</v>
      </c>
      <c r="G8" s="85">
        <v>0.1</v>
      </c>
      <c r="H8" s="223" t="s">
        <v>1175</v>
      </c>
      <c r="I8" s="85"/>
      <c r="K8" s="206">
        <v>0.95</v>
      </c>
      <c r="L8" s="77" t="s">
        <v>547</v>
      </c>
      <c r="M8" s="77">
        <v>0.3</v>
      </c>
    </row>
    <row r="9" spans="2:17" x14ac:dyDescent="0.25">
      <c r="B9" s="199" t="s">
        <v>618</v>
      </c>
      <c r="C9" s="83">
        <v>1</v>
      </c>
      <c r="D9" s="84" t="s">
        <v>1141</v>
      </c>
      <c r="E9" s="85">
        <v>0.3</v>
      </c>
      <c r="F9" s="203" t="s">
        <v>1144</v>
      </c>
      <c r="G9" s="85">
        <v>0.1</v>
      </c>
      <c r="H9" s="223" t="s">
        <v>1175</v>
      </c>
      <c r="I9" s="85"/>
      <c r="K9" s="206">
        <v>1</v>
      </c>
      <c r="L9" s="77" t="s">
        <v>547</v>
      </c>
      <c r="M9" s="77">
        <v>0.3</v>
      </c>
    </row>
    <row r="10" spans="2:17" x14ac:dyDescent="0.25">
      <c r="B10" s="199" t="s">
        <v>620</v>
      </c>
      <c r="C10" s="83">
        <v>1</v>
      </c>
      <c r="D10" s="84" t="s">
        <v>1141</v>
      </c>
      <c r="E10" s="85">
        <v>0.2</v>
      </c>
      <c r="F10" s="223" t="s">
        <v>1175</v>
      </c>
      <c r="G10" s="85"/>
      <c r="H10" s="223" t="s">
        <v>1175</v>
      </c>
      <c r="I10" s="85"/>
      <c r="K10" s="206">
        <v>0.8</v>
      </c>
      <c r="L10" s="77" t="s">
        <v>548</v>
      </c>
      <c r="M10" s="77">
        <v>0.2</v>
      </c>
    </row>
    <row r="11" spans="2:17" x14ac:dyDescent="0.25">
      <c r="B11" s="199" t="s">
        <v>614</v>
      </c>
      <c r="C11" s="83">
        <v>0.8</v>
      </c>
      <c r="D11" s="84" t="s">
        <v>1141</v>
      </c>
      <c r="E11" s="85">
        <v>0.3</v>
      </c>
      <c r="F11" s="223" t="s">
        <v>1175</v>
      </c>
      <c r="G11" s="85"/>
      <c r="H11" s="223" t="s">
        <v>1175</v>
      </c>
      <c r="I11" s="85"/>
      <c r="K11" s="206">
        <v>0.8</v>
      </c>
    </row>
    <row r="12" spans="2:17" x14ac:dyDescent="0.25">
      <c r="B12" s="82" t="s">
        <v>551</v>
      </c>
      <c r="C12" s="83">
        <v>0.5</v>
      </c>
      <c r="D12" s="84" t="s">
        <v>1141</v>
      </c>
      <c r="E12" s="85">
        <v>0.25</v>
      </c>
      <c r="F12" s="223" t="s">
        <v>1175</v>
      </c>
      <c r="G12" s="85"/>
      <c r="H12" s="223" t="s">
        <v>1175</v>
      </c>
      <c r="I12" s="85"/>
      <c r="K12" s="206">
        <v>0.6</v>
      </c>
      <c r="L12" s="77" t="s">
        <v>547</v>
      </c>
      <c r="M12" s="77">
        <v>0.3</v>
      </c>
    </row>
    <row r="13" spans="2:17" x14ac:dyDescent="0.25">
      <c r="B13" s="161" t="s">
        <v>504</v>
      </c>
      <c r="C13" s="83">
        <v>0.7</v>
      </c>
      <c r="D13" s="84" t="s">
        <v>1141</v>
      </c>
      <c r="E13" s="85">
        <v>0.45</v>
      </c>
      <c r="F13" s="223" t="s">
        <v>1175</v>
      </c>
      <c r="G13" s="85"/>
      <c r="H13" s="223" t="s">
        <v>1175</v>
      </c>
      <c r="I13" s="85"/>
      <c r="K13" s="206">
        <v>0.7</v>
      </c>
      <c r="L13" s="77" t="s">
        <v>547</v>
      </c>
      <c r="M13" s="77">
        <v>0.3</v>
      </c>
      <c r="N13" s="77" t="s">
        <v>548</v>
      </c>
      <c r="O13" s="77">
        <v>0.2</v>
      </c>
    </row>
    <row r="14" spans="2:17" x14ac:dyDescent="0.25">
      <c r="B14" s="82" t="s">
        <v>549</v>
      </c>
      <c r="C14" s="83">
        <v>0.55000000000000004</v>
      </c>
      <c r="D14" s="203" t="s">
        <v>1147</v>
      </c>
      <c r="E14" s="85">
        <v>0.2</v>
      </c>
      <c r="F14" s="223" t="s">
        <v>1175</v>
      </c>
      <c r="G14" s="85"/>
      <c r="H14" s="223" t="s">
        <v>1175</v>
      </c>
      <c r="I14" s="85"/>
      <c r="K14" s="206">
        <v>0.55000000000000004</v>
      </c>
      <c r="L14" s="77" t="s">
        <v>550</v>
      </c>
      <c r="M14" s="77">
        <v>0.2</v>
      </c>
    </row>
    <row r="15" spans="2:17" x14ac:dyDescent="0.25">
      <c r="B15" s="195" t="s">
        <v>1132</v>
      </c>
      <c r="C15" s="83">
        <v>0.7</v>
      </c>
      <c r="D15" s="203" t="s">
        <v>1147</v>
      </c>
      <c r="E15" s="85">
        <v>0.3</v>
      </c>
      <c r="F15" s="84" t="s">
        <v>1141</v>
      </c>
      <c r="G15" s="85">
        <v>0.25</v>
      </c>
      <c r="H15" s="223" t="s">
        <v>1175</v>
      </c>
      <c r="I15" s="85"/>
      <c r="K15" s="206">
        <v>0.8</v>
      </c>
      <c r="L15" s="77" t="s">
        <v>550</v>
      </c>
      <c r="M15" s="77">
        <v>0.2</v>
      </c>
      <c r="N15" s="77" t="s">
        <v>547</v>
      </c>
      <c r="O15" s="77">
        <v>0.3</v>
      </c>
    </row>
    <row r="16" spans="2:17" x14ac:dyDescent="0.25">
      <c r="B16" s="82" t="s">
        <v>505</v>
      </c>
      <c r="C16" s="83">
        <v>0.9</v>
      </c>
      <c r="D16" s="84" t="s">
        <v>1141</v>
      </c>
      <c r="E16" s="85">
        <v>0.25</v>
      </c>
      <c r="F16" s="223" t="s">
        <v>1175</v>
      </c>
      <c r="G16" s="85"/>
      <c r="H16" s="223" t="s">
        <v>1175</v>
      </c>
      <c r="I16" s="85"/>
      <c r="K16" s="206">
        <v>1</v>
      </c>
      <c r="L16" s="77" t="s">
        <v>547</v>
      </c>
      <c r="M16" s="77">
        <v>0.3</v>
      </c>
    </row>
    <row r="17" spans="2:13" x14ac:dyDescent="0.25">
      <c r="B17" s="82" t="s">
        <v>552</v>
      </c>
      <c r="C17" s="196">
        <v>0.6</v>
      </c>
      <c r="D17" s="205" t="s">
        <v>1142</v>
      </c>
      <c r="E17" s="197">
        <v>7</v>
      </c>
      <c r="F17" s="223" t="s">
        <v>1175</v>
      </c>
      <c r="G17" s="197"/>
      <c r="H17" s="223" t="s">
        <v>1175</v>
      </c>
      <c r="I17" s="197"/>
      <c r="K17" s="206">
        <v>0.7</v>
      </c>
      <c r="L17" s="77" t="s">
        <v>553</v>
      </c>
      <c r="M17" s="77">
        <v>4.5</v>
      </c>
    </row>
    <row r="18" spans="2:13" x14ac:dyDescent="0.25">
      <c r="B18" s="82" t="s">
        <v>573</v>
      </c>
      <c r="C18" s="196">
        <v>0.6</v>
      </c>
      <c r="D18" s="84" t="s">
        <v>1141</v>
      </c>
      <c r="E18" s="197">
        <v>0.25</v>
      </c>
      <c r="F18" s="223" t="s">
        <v>1175</v>
      </c>
      <c r="G18" s="197"/>
      <c r="H18" s="223" t="s">
        <v>1175</v>
      </c>
      <c r="I18" s="197"/>
      <c r="K18" s="206">
        <v>0.9</v>
      </c>
      <c r="L18" s="77" t="s">
        <v>547</v>
      </c>
      <c r="M18" s="77">
        <v>0.3</v>
      </c>
    </row>
    <row r="19" spans="2:13" x14ac:dyDescent="0.25">
      <c r="B19" s="82" t="s">
        <v>890</v>
      </c>
      <c r="C19" s="196">
        <v>0.75</v>
      </c>
      <c r="D19" s="84" t="s">
        <v>1141</v>
      </c>
      <c r="E19" s="197">
        <v>0.25</v>
      </c>
      <c r="F19" s="223" t="s">
        <v>1175</v>
      </c>
      <c r="G19" s="197"/>
      <c r="H19" s="223" t="s">
        <v>1175</v>
      </c>
      <c r="I19" s="197"/>
      <c r="K19" s="206">
        <v>0.85</v>
      </c>
      <c r="L19" s="77" t="s">
        <v>547</v>
      </c>
      <c r="M19" s="77">
        <v>0.3</v>
      </c>
    </row>
    <row r="20" spans="2:13" x14ac:dyDescent="0.25">
      <c r="B20" s="82" t="s">
        <v>556</v>
      </c>
      <c r="C20" s="196">
        <v>0.5</v>
      </c>
      <c r="D20" s="223" t="s">
        <v>1175</v>
      </c>
      <c r="E20" s="197"/>
      <c r="F20" s="223" t="s">
        <v>1175</v>
      </c>
      <c r="G20" s="197"/>
      <c r="H20" s="223" t="s">
        <v>1175</v>
      </c>
      <c r="I20" s="197"/>
      <c r="K20" s="206">
        <v>0.5</v>
      </c>
    </row>
    <row r="21" spans="2:13" x14ac:dyDescent="0.25">
      <c r="B21" s="82" t="s">
        <v>557</v>
      </c>
      <c r="C21" s="196">
        <v>0.4</v>
      </c>
      <c r="D21" s="84" t="s">
        <v>1141</v>
      </c>
      <c r="E21" s="197">
        <v>0.25</v>
      </c>
      <c r="F21" s="223" t="s">
        <v>1175</v>
      </c>
      <c r="G21" s="197"/>
      <c r="H21" s="223" t="s">
        <v>1175</v>
      </c>
      <c r="I21" s="197"/>
      <c r="K21" s="206">
        <v>0.6</v>
      </c>
    </row>
    <row r="22" spans="2:13" x14ac:dyDescent="0.25">
      <c r="B22" s="82" t="s">
        <v>558</v>
      </c>
      <c r="C22" s="196">
        <v>0.45</v>
      </c>
      <c r="D22" s="84" t="s">
        <v>1141</v>
      </c>
      <c r="E22" s="197">
        <v>0.35</v>
      </c>
      <c r="F22" s="223" t="s">
        <v>1175</v>
      </c>
      <c r="G22" s="197"/>
      <c r="H22" s="223" t="s">
        <v>1175</v>
      </c>
      <c r="I22" s="197"/>
      <c r="K22" s="206">
        <v>0.55000000000000004</v>
      </c>
      <c r="L22" s="77" t="s">
        <v>547</v>
      </c>
      <c r="M22" s="77">
        <v>0.3</v>
      </c>
    </row>
    <row r="23" spans="2:13" x14ac:dyDescent="0.25">
      <c r="B23" s="225" t="s">
        <v>1187</v>
      </c>
      <c r="C23" s="196">
        <v>0.45</v>
      </c>
      <c r="D23" s="84" t="s">
        <v>1141</v>
      </c>
      <c r="E23" s="197">
        <v>0.25</v>
      </c>
      <c r="F23" s="223" t="s">
        <v>1175</v>
      </c>
      <c r="G23" s="197"/>
      <c r="H23" s="223" t="s">
        <v>1175</v>
      </c>
      <c r="I23" s="197"/>
      <c r="K23" s="206">
        <v>0.4</v>
      </c>
      <c r="L23" s="77" t="s">
        <v>547</v>
      </c>
      <c r="M23" s="77">
        <v>0.3</v>
      </c>
    </row>
    <row r="24" spans="2:13" x14ac:dyDescent="0.25">
      <c r="B24" s="82" t="s">
        <v>560</v>
      </c>
      <c r="C24" s="196">
        <v>0.4</v>
      </c>
      <c r="D24" s="84" t="s">
        <v>1141</v>
      </c>
      <c r="E24" s="197">
        <v>0.25</v>
      </c>
      <c r="F24" s="223" t="s">
        <v>1175</v>
      </c>
      <c r="G24" s="197"/>
      <c r="H24" s="223" t="s">
        <v>1175</v>
      </c>
      <c r="I24" s="197"/>
      <c r="K24" s="206">
        <v>0.5</v>
      </c>
      <c r="L24" s="77" t="s">
        <v>547</v>
      </c>
      <c r="M24" s="77">
        <v>0.3</v>
      </c>
    </row>
    <row r="25" spans="2:13" x14ac:dyDescent="0.25">
      <c r="B25" s="82" t="s">
        <v>34</v>
      </c>
      <c r="C25" s="196">
        <v>0.4</v>
      </c>
      <c r="D25" s="205" t="s">
        <v>1143</v>
      </c>
      <c r="E25" s="197">
        <v>0.2</v>
      </c>
      <c r="F25" s="223" t="s">
        <v>1175</v>
      </c>
      <c r="G25" s="197"/>
      <c r="H25" s="223" t="s">
        <v>1175</v>
      </c>
      <c r="I25" s="197"/>
      <c r="K25" s="206">
        <v>0.4</v>
      </c>
      <c r="L25" s="77" t="s">
        <v>550</v>
      </c>
      <c r="M25" s="77">
        <v>0.2</v>
      </c>
    </row>
    <row r="26" spans="2:13" x14ac:dyDescent="0.25">
      <c r="B26" s="82" t="s">
        <v>561</v>
      </c>
      <c r="C26" s="196">
        <v>0.5</v>
      </c>
      <c r="D26" s="223" t="s">
        <v>1175</v>
      </c>
      <c r="E26" s="197"/>
      <c r="F26" s="223" t="s">
        <v>1175</v>
      </c>
      <c r="G26" s="197"/>
      <c r="H26" s="223" t="s">
        <v>1175</v>
      </c>
      <c r="I26" s="197"/>
      <c r="K26" s="206">
        <v>0.5</v>
      </c>
    </row>
    <row r="27" spans="2:13" x14ac:dyDescent="0.25">
      <c r="B27" s="82" t="s">
        <v>45</v>
      </c>
      <c r="C27" s="196">
        <v>0.7</v>
      </c>
      <c r="D27" s="84" t="s">
        <v>1141</v>
      </c>
      <c r="E27" s="197">
        <v>0.25</v>
      </c>
      <c r="F27" s="223" t="s">
        <v>1175</v>
      </c>
      <c r="G27" s="197"/>
      <c r="H27" s="223" t="s">
        <v>1175</v>
      </c>
      <c r="I27" s="197"/>
      <c r="K27" s="206">
        <v>0.8</v>
      </c>
      <c r="L27" s="77" t="s">
        <v>547</v>
      </c>
      <c r="M27" s="77">
        <v>0.3</v>
      </c>
    </row>
    <row r="28" spans="2:13" x14ac:dyDescent="0.25">
      <c r="B28" s="82" t="s">
        <v>593</v>
      </c>
      <c r="C28" s="196">
        <v>1.1499999999999999</v>
      </c>
      <c r="D28" s="223" t="s">
        <v>1175</v>
      </c>
      <c r="E28" s="197"/>
      <c r="F28" s="223" t="s">
        <v>1175</v>
      </c>
      <c r="G28" s="197"/>
      <c r="H28" s="223" t="s">
        <v>1175</v>
      </c>
      <c r="I28" s="197"/>
      <c r="K28" s="206">
        <v>1.1499999999999999</v>
      </c>
    </row>
    <row r="29" spans="2:13" x14ac:dyDescent="0.25">
      <c r="B29" s="82" t="s">
        <v>594</v>
      </c>
      <c r="C29" s="196">
        <v>0.6</v>
      </c>
      <c r="D29" s="84" t="s">
        <v>1141</v>
      </c>
      <c r="E29" s="197">
        <v>0.2</v>
      </c>
      <c r="F29" s="203" t="s">
        <v>1144</v>
      </c>
      <c r="G29" s="197">
        <v>0.1</v>
      </c>
      <c r="H29" s="223" t="s">
        <v>1175</v>
      </c>
      <c r="I29" s="197"/>
      <c r="K29" s="206">
        <v>1</v>
      </c>
    </row>
    <row r="30" spans="2:13" x14ac:dyDescent="0.25">
      <c r="B30" s="82" t="s">
        <v>595</v>
      </c>
      <c r="C30" s="196">
        <v>0.55000000000000004</v>
      </c>
      <c r="D30" s="223" t="s">
        <v>1175</v>
      </c>
      <c r="E30" s="197"/>
      <c r="F30" s="223" t="s">
        <v>1175</v>
      </c>
      <c r="G30" s="197"/>
      <c r="H30" s="223" t="s">
        <v>1175</v>
      </c>
      <c r="I30" s="197"/>
      <c r="K30" s="206">
        <v>0.55000000000000004</v>
      </c>
    </row>
    <row r="31" spans="2:13" x14ac:dyDescent="0.25">
      <c r="B31" s="82" t="s">
        <v>596</v>
      </c>
      <c r="C31" s="196">
        <v>0.8</v>
      </c>
      <c r="D31" s="203" t="s">
        <v>1144</v>
      </c>
      <c r="E31" s="197">
        <v>0.1</v>
      </c>
      <c r="F31" s="223" t="s">
        <v>1175</v>
      </c>
      <c r="G31" s="197"/>
      <c r="H31" s="223" t="s">
        <v>1175</v>
      </c>
      <c r="I31" s="197"/>
      <c r="K31" s="206">
        <v>0.95</v>
      </c>
      <c r="L31" s="77" t="s">
        <v>597</v>
      </c>
      <c r="M31" s="77">
        <v>0.1</v>
      </c>
    </row>
    <row r="32" spans="2:13" x14ac:dyDescent="0.25">
      <c r="B32" s="82" t="s">
        <v>598</v>
      </c>
      <c r="C32" s="196">
        <v>0.85</v>
      </c>
      <c r="D32" s="203" t="s">
        <v>1144</v>
      </c>
      <c r="E32" s="197">
        <v>0.1</v>
      </c>
      <c r="F32" s="205" t="s">
        <v>1143</v>
      </c>
      <c r="G32" s="197">
        <v>0.2</v>
      </c>
      <c r="H32" s="223" t="s">
        <v>1175</v>
      </c>
      <c r="I32" s="197"/>
      <c r="K32" s="206">
        <v>0.75</v>
      </c>
      <c r="L32" s="77" t="s">
        <v>597</v>
      </c>
      <c r="M32" s="77">
        <v>0.1</v>
      </c>
    </row>
    <row r="33" spans="2:15" x14ac:dyDescent="0.25">
      <c r="B33" s="82" t="s">
        <v>599</v>
      </c>
      <c r="C33" s="196">
        <v>1.9</v>
      </c>
      <c r="D33" s="223" t="s">
        <v>1175</v>
      </c>
      <c r="E33" s="197"/>
      <c r="F33" s="223" t="s">
        <v>1175</v>
      </c>
      <c r="G33" s="197"/>
      <c r="H33" s="223" t="s">
        <v>1175</v>
      </c>
      <c r="I33" s="197"/>
      <c r="K33" s="206">
        <v>1.9</v>
      </c>
    </row>
    <row r="34" spans="2:15" x14ac:dyDescent="0.25">
      <c r="B34" s="82" t="s">
        <v>600</v>
      </c>
      <c r="C34" s="196">
        <v>0.7</v>
      </c>
      <c r="D34" s="84" t="s">
        <v>1141</v>
      </c>
      <c r="E34" s="197">
        <v>0.15</v>
      </c>
      <c r="F34" s="203" t="s">
        <v>1144</v>
      </c>
      <c r="G34" s="197">
        <v>0.1</v>
      </c>
      <c r="H34" s="223" t="s">
        <v>1175</v>
      </c>
      <c r="I34" s="197"/>
      <c r="K34" s="206">
        <v>0.55000000000000004</v>
      </c>
      <c r="L34" s="77" t="s">
        <v>586</v>
      </c>
      <c r="M34" s="77">
        <v>0.15</v>
      </c>
      <c r="N34" s="77" t="s">
        <v>597</v>
      </c>
      <c r="O34" s="77">
        <v>0.1</v>
      </c>
    </row>
    <row r="35" spans="2:15" x14ac:dyDescent="0.25">
      <c r="B35" s="82" t="s">
        <v>601</v>
      </c>
      <c r="C35" s="196">
        <v>0.75</v>
      </c>
      <c r="D35" s="203" t="s">
        <v>1144</v>
      </c>
      <c r="E35" s="197">
        <v>0.1</v>
      </c>
      <c r="F35" s="223" t="s">
        <v>1175</v>
      </c>
      <c r="G35" s="197"/>
      <c r="H35" s="223" t="s">
        <v>1175</v>
      </c>
      <c r="I35" s="197"/>
      <c r="K35" s="206">
        <v>0.85</v>
      </c>
      <c r="L35" s="77" t="s">
        <v>597</v>
      </c>
      <c r="M35" s="77">
        <v>0.1</v>
      </c>
    </row>
    <row r="36" spans="2:15" x14ac:dyDescent="0.25">
      <c r="B36" s="82" t="s">
        <v>602</v>
      </c>
      <c r="C36" s="196">
        <v>0.9</v>
      </c>
      <c r="D36" s="203" t="s">
        <v>1144</v>
      </c>
      <c r="E36" s="197">
        <v>0.1</v>
      </c>
      <c r="F36" s="223" t="s">
        <v>1175</v>
      </c>
      <c r="G36" s="197"/>
      <c r="H36" s="223" t="s">
        <v>1175</v>
      </c>
      <c r="I36" s="197"/>
      <c r="K36" s="206">
        <v>0.9</v>
      </c>
      <c r="L36" s="77" t="s">
        <v>597</v>
      </c>
      <c r="M36" s="77">
        <v>0.1</v>
      </c>
    </row>
    <row r="37" spans="2:15" x14ac:dyDescent="0.25">
      <c r="B37" s="160" t="s">
        <v>469</v>
      </c>
      <c r="C37" s="196">
        <v>0.85</v>
      </c>
      <c r="D37" s="84" t="s">
        <v>1141</v>
      </c>
      <c r="E37" s="197">
        <v>0.25</v>
      </c>
      <c r="F37" s="223" t="s">
        <v>1175</v>
      </c>
      <c r="G37" s="197"/>
      <c r="H37" s="223" t="s">
        <v>1175</v>
      </c>
      <c r="I37" s="197"/>
      <c r="K37" s="206">
        <v>0.85</v>
      </c>
      <c r="L37" s="77" t="s">
        <v>547</v>
      </c>
      <c r="M37" s="77">
        <v>0.3</v>
      </c>
    </row>
    <row r="38" spans="2:15" x14ac:dyDescent="0.25">
      <c r="B38" s="82" t="s">
        <v>591</v>
      </c>
      <c r="C38" s="196">
        <v>0.95</v>
      </c>
      <c r="D38" s="223" t="s">
        <v>1175</v>
      </c>
      <c r="E38" s="197"/>
      <c r="F38" s="223" t="s">
        <v>1175</v>
      </c>
      <c r="G38" s="197"/>
      <c r="H38" s="223" t="s">
        <v>1175</v>
      </c>
      <c r="I38" s="197"/>
      <c r="K38" s="206">
        <v>0.95</v>
      </c>
    </row>
    <row r="39" spans="2:15" x14ac:dyDescent="0.25">
      <c r="B39" s="195" t="s">
        <v>7</v>
      </c>
      <c r="C39" s="196">
        <v>0.9</v>
      </c>
      <c r="D39" s="205" t="s">
        <v>1146</v>
      </c>
      <c r="E39" s="197">
        <v>0.35</v>
      </c>
      <c r="F39" s="223" t="s">
        <v>1175</v>
      </c>
      <c r="G39" s="197"/>
      <c r="H39" s="223" t="s">
        <v>1175</v>
      </c>
      <c r="I39" s="197"/>
      <c r="K39" s="206">
        <v>1</v>
      </c>
      <c r="L39" s="77" t="s">
        <v>584</v>
      </c>
      <c r="M39" s="77">
        <v>0.35</v>
      </c>
    </row>
    <row r="40" spans="2:15" x14ac:dyDescent="0.25">
      <c r="B40" s="199" t="s">
        <v>603</v>
      </c>
      <c r="C40" s="196">
        <v>0.45</v>
      </c>
      <c r="D40" s="223" t="s">
        <v>1175</v>
      </c>
      <c r="E40" s="197"/>
      <c r="F40" s="223" t="s">
        <v>1175</v>
      </c>
      <c r="G40" s="197"/>
      <c r="H40" s="223" t="s">
        <v>1175</v>
      </c>
      <c r="I40" s="197"/>
      <c r="K40" s="206">
        <v>0.45</v>
      </c>
    </row>
    <row r="41" spans="2:15" x14ac:dyDescent="0.25">
      <c r="B41" s="82" t="s">
        <v>568</v>
      </c>
      <c r="C41" s="196">
        <v>0.8</v>
      </c>
      <c r="D41" s="84" t="s">
        <v>1141</v>
      </c>
      <c r="E41" s="197">
        <v>0.25</v>
      </c>
      <c r="F41" s="223" t="s">
        <v>1175</v>
      </c>
      <c r="G41" s="197"/>
      <c r="H41" s="223" t="s">
        <v>1175</v>
      </c>
      <c r="I41" s="197"/>
      <c r="K41" s="206">
        <v>0.8</v>
      </c>
      <c r="L41" s="77" t="s">
        <v>547</v>
      </c>
      <c r="M41" s="77">
        <v>0.3</v>
      </c>
    </row>
    <row r="42" spans="2:15" x14ac:dyDescent="0.25">
      <c r="B42" s="82" t="s">
        <v>569</v>
      </c>
      <c r="C42" s="196">
        <v>1</v>
      </c>
      <c r="D42" s="223" t="s">
        <v>1175</v>
      </c>
      <c r="E42" s="197"/>
      <c r="F42" s="223" t="s">
        <v>1175</v>
      </c>
      <c r="G42" s="197"/>
      <c r="H42" s="223" t="s">
        <v>1175</v>
      </c>
      <c r="I42" s="197"/>
      <c r="K42" s="206">
        <v>1.1000000000000001</v>
      </c>
    </row>
    <row r="43" spans="2:15" x14ac:dyDescent="0.25">
      <c r="B43" s="195" t="s">
        <v>12</v>
      </c>
      <c r="C43" s="196">
        <v>0.7</v>
      </c>
      <c r="D43" s="84" t="s">
        <v>1141</v>
      </c>
      <c r="E43" s="197">
        <v>0.25</v>
      </c>
      <c r="F43" s="223" t="s">
        <v>1175</v>
      </c>
      <c r="G43" s="197"/>
      <c r="H43" s="223" t="s">
        <v>1175</v>
      </c>
      <c r="I43" s="197"/>
      <c r="K43" s="206">
        <v>0.85</v>
      </c>
      <c r="L43" s="77" t="s">
        <v>547</v>
      </c>
      <c r="M43" s="77">
        <v>0.3</v>
      </c>
    </row>
    <row r="44" spans="2:15" x14ac:dyDescent="0.25">
      <c r="B44" s="82" t="s">
        <v>571</v>
      </c>
      <c r="C44" s="196">
        <v>0.45</v>
      </c>
      <c r="D44" s="223" t="s">
        <v>1175</v>
      </c>
      <c r="E44" s="197"/>
      <c r="F44" s="223" t="s">
        <v>1175</v>
      </c>
      <c r="G44" s="197"/>
      <c r="H44" s="223" t="s">
        <v>1175</v>
      </c>
      <c r="I44" s="197"/>
      <c r="K44" s="206">
        <v>0.45</v>
      </c>
    </row>
    <row r="45" spans="2:15" x14ac:dyDescent="0.25">
      <c r="B45" s="82" t="s">
        <v>572</v>
      </c>
      <c r="C45" s="196">
        <v>0.55000000000000004</v>
      </c>
      <c r="D45" s="84" t="s">
        <v>1141</v>
      </c>
      <c r="E45" s="197">
        <v>0.25</v>
      </c>
      <c r="F45" s="223" t="s">
        <v>1175</v>
      </c>
      <c r="G45" s="197"/>
      <c r="H45" s="223" t="s">
        <v>1175</v>
      </c>
      <c r="I45" s="197"/>
      <c r="K45" s="206">
        <v>0.65</v>
      </c>
      <c r="L45" s="77" t="s">
        <v>547</v>
      </c>
      <c r="M45" s="77">
        <v>0.3</v>
      </c>
    </row>
    <row r="46" spans="2:15" x14ac:dyDescent="0.25">
      <c r="B46" s="195" t="s">
        <v>1134</v>
      </c>
      <c r="C46" s="196">
        <v>0.6</v>
      </c>
      <c r="D46" s="203" t="s">
        <v>1147</v>
      </c>
      <c r="E46" s="197">
        <v>0.2</v>
      </c>
      <c r="F46" s="223" t="s">
        <v>1175</v>
      </c>
      <c r="G46" s="197"/>
      <c r="H46" s="223" t="s">
        <v>1175</v>
      </c>
      <c r="I46" s="197"/>
      <c r="K46" s="206">
        <v>0.6</v>
      </c>
      <c r="L46" s="77" t="s">
        <v>550</v>
      </c>
      <c r="M46" s="77">
        <v>0.2</v>
      </c>
    </row>
    <row r="47" spans="2:15" x14ac:dyDescent="0.25">
      <c r="B47" s="195" t="s">
        <v>1133</v>
      </c>
      <c r="C47" s="196">
        <v>0.65</v>
      </c>
      <c r="D47" s="203" t="s">
        <v>1147</v>
      </c>
      <c r="E47" s="197">
        <v>0.2</v>
      </c>
      <c r="F47" s="223" t="s">
        <v>1175</v>
      </c>
      <c r="G47" s="197"/>
      <c r="H47" s="223" t="s">
        <v>1175</v>
      </c>
      <c r="I47" s="197"/>
      <c r="K47" s="206">
        <v>0.65</v>
      </c>
      <c r="L47" s="77" t="s">
        <v>550</v>
      </c>
      <c r="M47" s="77">
        <v>0.2</v>
      </c>
    </row>
    <row r="48" spans="2:15" x14ac:dyDescent="0.25">
      <c r="B48" s="195" t="s">
        <v>1135</v>
      </c>
      <c r="C48" s="196">
        <v>0.85</v>
      </c>
      <c r="D48" s="205" t="s">
        <v>1148</v>
      </c>
      <c r="E48" s="197">
        <v>0.7</v>
      </c>
      <c r="F48" s="223" t="s">
        <v>1175</v>
      </c>
      <c r="G48" s="197"/>
      <c r="H48" s="223" t="s">
        <v>1175</v>
      </c>
      <c r="I48" s="197"/>
      <c r="K48" s="206">
        <v>0.85</v>
      </c>
      <c r="L48" s="77" t="s">
        <v>567</v>
      </c>
      <c r="M48" s="77">
        <v>0.7</v>
      </c>
    </row>
    <row r="49" spans="2:16" x14ac:dyDescent="0.25">
      <c r="B49" s="82" t="s">
        <v>562</v>
      </c>
      <c r="C49" s="196">
        <v>0.6</v>
      </c>
      <c r="D49" s="203" t="s">
        <v>1141</v>
      </c>
      <c r="E49" s="197">
        <v>0.45</v>
      </c>
      <c r="F49" s="223" t="s">
        <v>1175</v>
      </c>
      <c r="G49" s="197"/>
      <c r="H49" s="223" t="s">
        <v>1175</v>
      </c>
      <c r="I49" s="197"/>
      <c r="K49" s="206">
        <v>0.6</v>
      </c>
      <c r="L49" s="77" t="s">
        <v>548</v>
      </c>
      <c r="M49" s="77">
        <v>0.5</v>
      </c>
    </row>
    <row r="50" spans="2:16" x14ac:dyDescent="0.25">
      <c r="B50" s="82" t="s">
        <v>563</v>
      </c>
      <c r="C50" s="196">
        <v>0.7</v>
      </c>
      <c r="D50" s="203" t="s">
        <v>1147</v>
      </c>
      <c r="E50" s="197">
        <v>0.35</v>
      </c>
      <c r="F50" s="223" t="s">
        <v>1175</v>
      </c>
      <c r="G50" s="197"/>
      <c r="H50" s="223" t="s">
        <v>1175</v>
      </c>
      <c r="I50" s="197"/>
      <c r="K50" s="206">
        <v>0.75</v>
      </c>
      <c r="L50" s="77" t="s">
        <v>550</v>
      </c>
      <c r="M50" s="77">
        <v>0.2</v>
      </c>
    </row>
    <row r="51" spans="2:16" x14ac:dyDescent="0.25">
      <c r="B51" s="222" t="s">
        <v>574</v>
      </c>
      <c r="C51" s="196">
        <v>0.6</v>
      </c>
      <c r="D51" s="205" t="s">
        <v>1149</v>
      </c>
      <c r="E51" s="197">
        <v>0.2</v>
      </c>
      <c r="F51" s="223" t="s">
        <v>1175</v>
      </c>
      <c r="G51" s="197"/>
      <c r="H51" s="223" t="s">
        <v>1175</v>
      </c>
      <c r="I51" s="197"/>
      <c r="J51" s="198"/>
      <c r="K51" s="206">
        <v>0.65</v>
      </c>
      <c r="L51" s="77" t="s">
        <v>575</v>
      </c>
      <c r="M51" s="77">
        <v>0.2</v>
      </c>
    </row>
    <row r="52" spans="2:16" x14ac:dyDescent="0.25">
      <c r="B52" s="82" t="s">
        <v>576</v>
      </c>
      <c r="C52" s="196">
        <v>0.65</v>
      </c>
      <c r="D52" s="205" t="s">
        <v>1149</v>
      </c>
      <c r="E52" s="197">
        <v>0.2</v>
      </c>
      <c r="F52" s="223" t="s">
        <v>1175</v>
      </c>
      <c r="G52" s="197"/>
      <c r="H52" s="223" t="s">
        <v>1175</v>
      </c>
      <c r="I52" s="197"/>
      <c r="K52" s="206">
        <v>0.7</v>
      </c>
      <c r="L52" s="77" t="s">
        <v>575</v>
      </c>
      <c r="M52" s="77">
        <v>0.2</v>
      </c>
    </row>
    <row r="53" spans="2:16" x14ac:dyDescent="0.25">
      <c r="B53" s="195" t="s">
        <v>1136</v>
      </c>
      <c r="C53" s="196">
        <v>0.1</v>
      </c>
      <c r="D53" s="221" t="s">
        <v>1173</v>
      </c>
      <c r="E53" s="197">
        <v>100</v>
      </c>
      <c r="F53" s="221" t="s">
        <v>1174</v>
      </c>
      <c r="G53" s="197">
        <v>50</v>
      </c>
      <c r="H53" s="223" t="s">
        <v>1175</v>
      </c>
      <c r="I53" s="197"/>
      <c r="K53" s="206">
        <v>0.1</v>
      </c>
      <c r="L53" s="77" t="s">
        <v>579</v>
      </c>
      <c r="M53" s="77">
        <v>100</v>
      </c>
      <c r="N53" s="77" t="s">
        <v>581</v>
      </c>
      <c r="O53" s="77">
        <v>50</v>
      </c>
    </row>
    <row r="54" spans="2:16" x14ac:dyDescent="0.25">
      <c r="B54" s="199" t="s">
        <v>582</v>
      </c>
      <c r="C54" s="196">
        <v>1</v>
      </c>
      <c r="D54" s="223" t="s">
        <v>1175</v>
      </c>
      <c r="E54" s="197"/>
      <c r="F54" s="223" t="s">
        <v>1175</v>
      </c>
      <c r="G54" s="197"/>
      <c r="H54" s="223" t="s">
        <v>1175</v>
      </c>
      <c r="I54" s="197"/>
      <c r="K54" s="206">
        <v>0.5</v>
      </c>
    </row>
    <row r="55" spans="2:16" x14ac:dyDescent="0.25">
      <c r="B55" s="82" t="s">
        <v>583</v>
      </c>
      <c r="C55" s="196">
        <v>1</v>
      </c>
      <c r="D55" s="205" t="s">
        <v>1146</v>
      </c>
      <c r="E55" s="197">
        <v>0.35</v>
      </c>
      <c r="F55" s="223" t="s">
        <v>1175</v>
      </c>
      <c r="G55" s="197"/>
      <c r="H55" s="223" t="s">
        <v>1175</v>
      </c>
      <c r="I55" s="197"/>
      <c r="K55" s="206">
        <v>1.1000000000000001</v>
      </c>
      <c r="L55" s="77" t="s">
        <v>584</v>
      </c>
      <c r="M55" s="77">
        <v>0.35</v>
      </c>
    </row>
    <row r="56" spans="2:16" x14ac:dyDescent="0.25">
      <c r="B56" s="82" t="s">
        <v>585</v>
      </c>
      <c r="C56" s="196">
        <v>1</v>
      </c>
      <c r="D56" s="84" t="s">
        <v>1141</v>
      </c>
      <c r="E56" s="197">
        <v>0.35</v>
      </c>
      <c r="F56" s="223" t="s">
        <v>1175</v>
      </c>
      <c r="G56" s="197"/>
      <c r="H56" s="223" t="s">
        <v>1175</v>
      </c>
      <c r="I56" s="197"/>
      <c r="K56" s="206">
        <v>1.05</v>
      </c>
      <c r="L56" s="77" t="s">
        <v>548</v>
      </c>
      <c r="M56" s="77">
        <v>0.2</v>
      </c>
      <c r="N56" s="77" t="s">
        <v>586</v>
      </c>
      <c r="O56" s="77">
        <v>0.15</v>
      </c>
    </row>
    <row r="57" spans="2:16" x14ac:dyDescent="0.25">
      <c r="B57" s="82" t="s">
        <v>587</v>
      </c>
      <c r="C57" s="196">
        <v>0.95</v>
      </c>
      <c r="D57" s="84" t="s">
        <v>1141</v>
      </c>
      <c r="E57" s="197">
        <v>0.35</v>
      </c>
      <c r="F57" s="223" t="s">
        <v>1175</v>
      </c>
      <c r="G57" s="197"/>
      <c r="H57" s="223" t="s">
        <v>1175</v>
      </c>
      <c r="I57" s="197"/>
      <c r="K57" s="206">
        <v>1</v>
      </c>
      <c r="L57" s="77" t="s">
        <v>548</v>
      </c>
      <c r="M57" s="77">
        <v>0.2</v>
      </c>
      <c r="N57" s="77" t="s">
        <v>586</v>
      </c>
      <c r="O57" s="77">
        <v>0.15</v>
      </c>
    </row>
    <row r="58" spans="2:16" x14ac:dyDescent="0.25">
      <c r="B58" s="82" t="s">
        <v>588</v>
      </c>
      <c r="C58" s="196">
        <v>0.6</v>
      </c>
      <c r="D58" s="205" t="s">
        <v>1150</v>
      </c>
      <c r="E58" s="197">
        <v>40</v>
      </c>
      <c r="F58" s="205" t="s">
        <v>1151</v>
      </c>
      <c r="G58" s="197">
        <v>120</v>
      </c>
      <c r="H58" s="223" t="s">
        <v>1175</v>
      </c>
      <c r="I58" s="197"/>
      <c r="K58" s="206">
        <v>0.6</v>
      </c>
      <c r="L58" s="77" t="s">
        <v>1014</v>
      </c>
      <c r="M58" s="77">
        <v>40</v>
      </c>
      <c r="N58" s="77" t="s">
        <v>1015</v>
      </c>
      <c r="O58" s="77">
        <v>120</v>
      </c>
    </row>
    <row r="59" spans="2:16" x14ac:dyDescent="0.25">
      <c r="B59" s="82" t="s">
        <v>510</v>
      </c>
      <c r="C59" s="196">
        <v>0.95</v>
      </c>
      <c r="D59" s="84" t="s">
        <v>1141</v>
      </c>
      <c r="E59" s="197">
        <v>0.25</v>
      </c>
      <c r="F59" s="223" t="s">
        <v>1175</v>
      </c>
      <c r="G59" s="197"/>
      <c r="H59" s="223" t="s">
        <v>1175</v>
      </c>
      <c r="I59" s="197"/>
      <c r="K59" s="206">
        <v>0.95</v>
      </c>
      <c r="L59" s="77" t="s">
        <v>547</v>
      </c>
      <c r="M59" s="77">
        <v>0.3</v>
      </c>
    </row>
    <row r="60" spans="2:16" x14ac:dyDescent="0.25">
      <c r="B60" s="82" t="s">
        <v>604</v>
      </c>
      <c r="C60" s="196">
        <v>0.65</v>
      </c>
      <c r="D60" s="84" t="s">
        <v>1141</v>
      </c>
      <c r="E60" s="85">
        <v>0.35</v>
      </c>
      <c r="F60" s="223" t="s">
        <v>1175</v>
      </c>
      <c r="G60" s="85"/>
      <c r="H60" s="223" t="s">
        <v>1175</v>
      </c>
      <c r="I60" s="85"/>
      <c r="K60" s="206">
        <v>0.65</v>
      </c>
      <c r="L60" s="77" t="s">
        <v>548</v>
      </c>
      <c r="M60" s="77">
        <v>0.2</v>
      </c>
      <c r="N60" s="77" t="s">
        <v>586</v>
      </c>
      <c r="O60" s="77">
        <v>0.15</v>
      </c>
    </row>
    <row r="61" spans="2:16" x14ac:dyDescent="0.25">
      <c r="B61" s="82" t="s">
        <v>607</v>
      </c>
      <c r="C61" s="196">
        <v>0.6</v>
      </c>
      <c r="D61" s="84" t="s">
        <v>1141</v>
      </c>
      <c r="E61" s="85">
        <v>0.35</v>
      </c>
      <c r="F61" s="223" t="s">
        <v>1175</v>
      </c>
      <c r="G61" s="85"/>
      <c r="H61" s="223" t="s">
        <v>1175</v>
      </c>
      <c r="I61" s="85"/>
      <c r="K61" s="206">
        <v>0.5</v>
      </c>
      <c r="L61" s="77" t="s">
        <v>548</v>
      </c>
      <c r="M61" s="77">
        <v>0.2</v>
      </c>
      <c r="N61" s="77" t="s">
        <v>608</v>
      </c>
      <c r="O61" s="77">
        <v>0.15</v>
      </c>
    </row>
    <row r="62" spans="2:16" x14ac:dyDescent="0.25">
      <c r="B62" s="195" t="s">
        <v>1137</v>
      </c>
      <c r="C62" s="196">
        <v>0.4</v>
      </c>
      <c r="D62" s="223" t="s">
        <v>1175</v>
      </c>
      <c r="E62" s="85"/>
      <c r="F62" s="223" t="s">
        <v>1175</v>
      </c>
      <c r="G62" s="85"/>
      <c r="H62" s="223" t="s">
        <v>1175</v>
      </c>
      <c r="I62" s="85"/>
      <c r="K62" s="206">
        <v>0.45</v>
      </c>
    </row>
    <row r="63" spans="2:16" x14ac:dyDescent="0.25">
      <c r="B63" s="195" t="s">
        <v>1138</v>
      </c>
      <c r="C63" s="196">
        <v>0.6</v>
      </c>
      <c r="D63" s="223" t="s">
        <v>1175</v>
      </c>
      <c r="E63" s="85"/>
      <c r="F63" s="223" t="s">
        <v>1175</v>
      </c>
      <c r="G63" s="85"/>
      <c r="H63" s="223" t="s">
        <v>1175</v>
      </c>
      <c r="I63" s="85"/>
      <c r="K63" s="206">
        <v>0.6</v>
      </c>
      <c r="P63" s="163" t="s">
        <v>1004</v>
      </c>
    </row>
    <row r="64" spans="2:16" x14ac:dyDescent="0.25">
      <c r="B64" s="165" t="s">
        <v>911</v>
      </c>
      <c r="C64" s="196">
        <v>2.25</v>
      </c>
      <c r="D64" s="223" t="s">
        <v>1175</v>
      </c>
      <c r="E64" s="85"/>
      <c r="F64" s="223" t="s">
        <v>1175</v>
      </c>
      <c r="G64" s="85"/>
      <c r="H64" s="223" t="s">
        <v>1175</v>
      </c>
      <c r="I64" s="85"/>
      <c r="K64" s="206">
        <v>2.25</v>
      </c>
      <c r="P64" s="164" t="s">
        <v>916</v>
      </c>
    </row>
    <row r="65" spans="1:16" x14ac:dyDescent="0.25">
      <c r="B65" s="165" t="s">
        <v>912</v>
      </c>
      <c r="C65" s="83">
        <v>1.45</v>
      </c>
      <c r="D65" s="223" t="s">
        <v>1175</v>
      </c>
      <c r="E65" s="85"/>
      <c r="F65" s="223" t="s">
        <v>1175</v>
      </c>
      <c r="G65" s="85"/>
      <c r="H65" s="223" t="s">
        <v>1175</v>
      </c>
      <c r="I65" s="85"/>
      <c r="K65" s="206">
        <v>1.45</v>
      </c>
      <c r="P65" s="164" t="s">
        <v>917</v>
      </c>
    </row>
    <row r="66" spans="1:16" x14ac:dyDescent="0.25">
      <c r="B66" s="165" t="s">
        <v>913</v>
      </c>
      <c r="C66" s="83">
        <v>1.1000000000000001</v>
      </c>
      <c r="D66" s="223" t="s">
        <v>1175</v>
      </c>
      <c r="E66" s="85"/>
      <c r="F66" s="223" t="s">
        <v>1175</v>
      </c>
      <c r="G66" s="85"/>
      <c r="H66" s="223" t="s">
        <v>1175</v>
      </c>
      <c r="I66" s="85"/>
      <c r="K66" s="206">
        <v>1.1000000000000001</v>
      </c>
      <c r="P66" s="164" t="s">
        <v>918</v>
      </c>
    </row>
    <row r="67" spans="1:16" x14ac:dyDescent="0.25">
      <c r="B67" s="165" t="s">
        <v>914</v>
      </c>
      <c r="C67" s="83">
        <v>0.75</v>
      </c>
      <c r="D67" s="223" t="s">
        <v>1175</v>
      </c>
      <c r="E67" s="85"/>
      <c r="F67" s="223" t="s">
        <v>1175</v>
      </c>
      <c r="G67" s="85"/>
      <c r="H67" s="223" t="s">
        <v>1175</v>
      </c>
      <c r="I67" s="85"/>
      <c r="K67" s="206">
        <v>0.75</v>
      </c>
      <c r="P67" s="164" t="s">
        <v>919</v>
      </c>
    </row>
    <row r="68" spans="1:16" x14ac:dyDescent="0.25">
      <c r="B68" s="82" t="s">
        <v>589</v>
      </c>
      <c r="C68" s="83">
        <v>0.5</v>
      </c>
      <c r="D68" s="84" t="s">
        <v>1141</v>
      </c>
      <c r="E68" s="85">
        <v>0.25</v>
      </c>
      <c r="F68" s="223" t="s">
        <v>1175</v>
      </c>
      <c r="G68" s="85"/>
      <c r="H68" s="223" t="s">
        <v>1175</v>
      </c>
      <c r="I68" s="85"/>
      <c r="K68" s="206">
        <v>0.6</v>
      </c>
      <c r="L68" s="77" t="s">
        <v>547</v>
      </c>
      <c r="M68" s="77">
        <v>0.3</v>
      </c>
    </row>
    <row r="69" spans="1:16" x14ac:dyDescent="0.25">
      <c r="B69" s="82" t="s">
        <v>590</v>
      </c>
      <c r="C69" s="83">
        <v>0.8</v>
      </c>
      <c r="D69" s="84" t="s">
        <v>1141</v>
      </c>
      <c r="E69" s="85">
        <v>0.25</v>
      </c>
      <c r="F69" s="223" t="s">
        <v>1175</v>
      </c>
      <c r="G69" s="85"/>
      <c r="H69" s="223" t="s">
        <v>1175</v>
      </c>
      <c r="I69" s="85"/>
      <c r="K69" s="206">
        <v>1</v>
      </c>
      <c r="L69" s="77" t="s">
        <v>547</v>
      </c>
      <c r="M69" s="77">
        <v>0.3</v>
      </c>
    </row>
    <row r="70" spans="1:16" x14ac:dyDescent="0.25">
      <c r="B70" s="82" t="s">
        <v>605</v>
      </c>
      <c r="C70" s="83">
        <v>0.4</v>
      </c>
      <c r="D70" s="223" t="s">
        <v>1175</v>
      </c>
      <c r="E70" s="85"/>
      <c r="F70" s="223" t="s">
        <v>1175</v>
      </c>
      <c r="G70" s="85"/>
      <c r="H70" s="223" t="s">
        <v>1175</v>
      </c>
      <c r="I70" s="85"/>
      <c r="K70" s="206">
        <v>0.4</v>
      </c>
    </row>
    <row r="71" spans="1:16" x14ac:dyDescent="0.25">
      <c r="B71" s="82" t="s">
        <v>606</v>
      </c>
      <c r="C71" s="83">
        <v>0.45</v>
      </c>
      <c r="D71" s="84" t="s">
        <v>1141</v>
      </c>
      <c r="E71" s="85">
        <v>0.2</v>
      </c>
      <c r="F71" s="223" t="s">
        <v>1175</v>
      </c>
      <c r="G71" s="85"/>
      <c r="H71" s="223" t="s">
        <v>1175</v>
      </c>
      <c r="I71" s="85"/>
      <c r="K71" s="206">
        <v>0.45</v>
      </c>
      <c r="L71" s="77" t="s">
        <v>548</v>
      </c>
      <c r="M71" s="77">
        <v>0.2</v>
      </c>
    </row>
    <row r="72" spans="1:16" x14ac:dyDescent="0.25">
      <c r="B72" s="82" t="s">
        <v>609</v>
      </c>
      <c r="C72" s="83">
        <v>0.9</v>
      </c>
      <c r="D72" s="203" t="s">
        <v>1152</v>
      </c>
      <c r="E72" s="85">
        <v>1</v>
      </c>
      <c r="F72" s="223" t="s">
        <v>1175</v>
      </c>
      <c r="G72" s="85"/>
      <c r="H72" s="223" t="s">
        <v>1175</v>
      </c>
      <c r="I72" s="85"/>
      <c r="K72" s="206">
        <v>0.9</v>
      </c>
      <c r="L72" s="77" t="s">
        <v>610</v>
      </c>
      <c r="M72" s="77">
        <v>1</v>
      </c>
    </row>
    <row r="73" spans="1:16" x14ac:dyDescent="0.25">
      <c r="B73" s="200" t="s">
        <v>611</v>
      </c>
      <c r="C73" s="83">
        <v>0.4</v>
      </c>
      <c r="D73" s="223" t="s">
        <v>1175</v>
      </c>
      <c r="E73" s="85"/>
      <c r="F73" s="223" t="s">
        <v>1175</v>
      </c>
      <c r="G73" s="85"/>
      <c r="H73" s="223" t="s">
        <v>1175</v>
      </c>
      <c r="I73" s="85"/>
      <c r="K73" s="206">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23" t="s">
        <v>1175</v>
      </c>
      <c r="F77" s="223" t="s">
        <v>1175</v>
      </c>
      <c r="H77" s="223" t="s">
        <v>1175</v>
      </c>
      <c r="J77" s="163" t="s">
        <v>1007</v>
      </c>
    </row>
    <row r="78" spans="1:16" x14ac:dyDescent="0.25">
      <c r="B78" s="163" t="s">
        <v>638</v>
      </c>
      <c r="C78" s="166" t="s">
        <v>1006</v>
      </c>
      <c r="D78" s="223" t="s">
        <v>1175</v>
      </c>
      <c r="F78" s="223" t="s">
        <v>1175</v>
      </c>
      <c r="H78" s="223" t="s">
        <v>1175</v>
      </c>
      <c r="J78" s="163" t="s">
        <v>1007</v>
      </c>
    </row>
    <row r="79" spans="1:16" x14ac:dyDescent="0.25">
      <c r="B79" s="163" t="s">
        <v>273</v>
      </c>
      <c r="C79" s="167">
        <f>C45</f>
        <v>0.55000000000000004</v>
      </c>
      <c r="D79" s="223" t="s">
        <v>1175</v>
      </c>
      <c r="E79" s="167"/>
      <c r="F79" s="223" t="s">
        <v>1175</v>
      </c>
      <c r="G79" s="167"/>
      <c r="H79" s="223" t="s">
        <v>1175</v>
      </c>
      <c r="I79" s="167"/>
      <c r="J79" s="163" t="s">
        <v>1008</v>
      </c>
    </row>
    <row r="80" spans="1:16" x14ac:dyDescent="0.25">
      <c r="B80" s="163" t="s">
        <v>539</v>
      </c>
      <c r="C80" s="167">
        <f>C35</f>
        <v>0.75</v>
      </c>
      <c r="D80" s="223" t="s">
        <v>1175</v>
      </c>
      <c r="F80" s="223" t="s">
        <v>1175</v>
      </c>
      <c r="H80" s="223" t="s">
        <v>1175</v>
      </c>
      <c r="J80" s="163" t="s">
        <v>1009</v>
      </c>
    </row>
    <row r="81" spans="2:10" x14ac:dyDescent="0.25">
      <c r="B81" s="163" t="s">
        <v>277</v>
      </c>
      <c r="C81" s="166">
        <v>0</v>
      </c>
      <c r="D81" s="223" t="s">
        <v>1175</v>
      </c>
      <c r="F81" s="223" t="s">
        <v>1175</v>
      </c>
      <c r="H81" s="223" t="s">
        <v>1175</v>
      </c>
      <c r="J81" s="163"/>
    </row>
    <row r="82" spans="2:10" x14ac:dyDescent="0.25">
      <c r="B82" s="163" t="s">
        <v>276</v>
      </c>
      <c r="C82" s="166">
        <v>0</v>
      </c>
      <c r="D82" s="223" t="s">
        <v>1175</v>
      </c>
      <c r="F82" s="223" t="s">
        <v>1175</v>
      </c>
      <c r="H82" s="223" t="s">
        <v>1175</v>
      </c>
      <c r="J82" s="163"/>
    </row>
    <row r="83" spans="2:10" x14ac:dyDescent="0.25">
      <c r="B83" s="201" t="s">
        <v>611</v>
      </c>
      <c r="C83" s="167">
        <f>C35</f>
        <v>0.75</v>
      </c>
      <c r="D83" s="223" t="s">
        <v>1175</v>
      </c>
      <c r="F83" s="223" t="s">
        <v>1175</v>
      </c>
      <c r="H83" s="223" t="s">
        <v>1175</v>
      </c>
      <c r="J83" s="163" t="s">
        <v>1009</v>
      </c>
    </row>
    <row r="84" spans="2:10" x14ac:dyDescent="0.25">
      <c r="B84" s="163" t="s">
        <v>1153</v>
      </c>
      <c r="C84" s="167">
        <f>C10</f>
        <v>1</v>
      </c>
      <c r="D84" s="223" t="s">
        <v>1175</v>
      </c>
      <c r="F84" s="223" t="s">
        <v>1175</v>
      </c>
      <c r="H84" s="223" t="s">
        <v>1175</v>
      </c>
      <c r="J84" s="163" t="s">
        <v>554</v>
      </c>
    </row>
    <row r="85" spans="2:10" x14ac:dyDescent="0.25">
      <c r="B85" s="102" t="s">
        <v>636</v>
      </c>
      <c r="C85" s="167">
        <f>C13</f>
        <v>0.7</v>
      </c>
      <c r="D85" s="223" t="s">
        <v>1175</v>
      </c>
      <c r="F85" s="223" t="s">
        <v>1175</v>
      </c>
      <c r="H85" s="223" t="s">
        <v>1175</v>
      </c>
      <c r="J85" s="163" t="s">
        <v>1010</v>
      </c>
    </row>
    <row r="96" spans="2: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12" t="s">
        <v>921</v>
      </c>
      <c r="J99" s="77"/>
      <c r="K99" s="77"/>
      <c r="L99" s="77"/>
      <c r="M99" s="77"/>
      <c r="N99" s="77"/>
      <c r="O99" s="77"/>
      <c r="P99" s="77"/>
    </row>
    <row r="100" spans="1:16" s="84" customFormat="1" x14ac:dyDescent="0.25">
      <c r="A100" s="77"/>
      <c r="B100" s="212"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91" priority="1" operator="lessThan">
      <formula>$K4</formula>
    </cfRule>
    <cfRule type="cellIs" dxfId="190"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6" activePane="bottomRight" state="frozen"/>
      <selection pane="topRight" activeCell="B1" sqref="B1"/>
      <selection pane="bottomLeft" activeCell="A3" sqref="A3"/>
      <selection pane="bottomRight" activeCell="A19" sqref="A19"/>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30" t="s">
        <v>76</v>
      </c>
      <c r="T1" s="230"/>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1187</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8" type="noConversion"/>
  <conditionalFormatting sqref="K1:N2 J3:N83">
    <cfRule type="expression" dxfId="189" priority="34">
      <formula>IF($AP1="X",TRUE,FALSE)</formula>
    </cfRule>
  </conditionalFormatting>
  <conditionalFormatting sqref="J87:N94">
    <cfRule type="expression" dxfId="188" priority="10">
      <formula>IF($AP87="X",TRUE,FALSE)</formula>
    </cfRule>
  </conditionalFormatting>
  <conditionalFormatting sqref="J95:N95">
    <cfRule type="expression" dxfId="187"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zoomScale="85" zoomScaleNormal="85" workbookViewId="0">
      <pane xSplit="1" ySplit="2" topLeftCell="U3" activePane="bottomRight" state="frozen"/>
      <selection pane="topRight" activeCell="B1" sqref="B1"/>
      <selection pane="bottomLeft" activeCell="A3" sqref="A3"/>
      <selection pane="bottomRight" activeCell="Z17" sqref="Z17"/>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635</v>
      </c>
      <c r="B1" s="109" t="s">
        <v>887</v>
      </c>
      <c r="C1" s="188" t="s">
        <v>26</v>
      </c>
      <c r="D1" s="188" t="s">
        <v>514</v>
      </c>
      <c r="E1" s="55" t="s">
        <v>25</v>
      </c>
      <c r="F1" s="55" t="s">
        <v>24</v>
      </c>
      <c r="G1" s="188" t="s">
        <v>74</v>
      </c>
      <c r="H1" s="55" t="s">
        <v>22</v>
      </c>
      <c r="I1" s="188" t="s">
        <v>999</v>
      </c>
      <c r="J1" s="55" t="s">
        <v>1</v>
      </c>
      <c r="K1" s="87" t="s">
        <v>545</v>
      </c>
      <c r="L1" s="87" t="s">
        <v>633</v>
      </c>
      <c r="M1" s="87" t="s">
        <v>545</v>
      </c>
      <c r="N1" s="87" t="s">
        <v>633</v>
      </c>
      <c r="O1" s="87" t="s">
        <v>545</v>
      </c>
      <c r="P1" s="87" t="s">
        <v>633</v>
      </c>
      <c r="Q1" s="188" t="s">
        <v>531</v>
      </c>
      <c r="R1" s="188" t="s">
        <v>532</v>
      </c>
      <c r="S1" s="188" t="s">
        <v>79</v>
      </c>
      <c r="T1" s="188" t="s">
        <v>67</v>
      </c>
      <c r="U1" s="230" t="s">
        <v>76</v>
      </c>
      <c r="V1" s="230"/>
      <c r="W1" s="188" t="s">
        <v>77</v>
      </c>
      <c r="X1" s="188" t="s">
        <v>78</v>
      </c>
      <c r="Y1" s="188" t="s">
        <v>54</v>
      </c>
      <c r="Z1" s="188" t="s">
        <v>1023</v>
      </c>
      <c r="AA1" s="224" t="s">
        <v>1185</v>
      </c>
      <c r="AB1" s="224" t="s">
        <v>1186</v>
      </c>
      <c r="AC1" s="188" t="s">
        <v>997</v>
      </c>
      <c r="AD1" s="90" t="s">
        <v>342</v>
      </c>
    </row>
    <row r="2" spans="1:30" ht="14.25" x14ac:dyDescent="0.2">
      <c r="A2" s="46" t="s">
        <v>63</v>
      </c>
      <c r="C2" s="188" t="s">
        <v>51</v>
      </c>
      <c r="D2" s="188"/>
      <c r="E2" s="188" t="s">
        <v>0</v>
      </c>
      <c r="F2" s="70" t="s">
        <v>0</v>
      </c>
      <c r="G2" s="188" t="s">
        <v>73</v>
      </c>
      <c r="H2" s="188" t="s">
        <v>128</v>
      </c>
      <c r="I2" s="188"/>
      <c r="J2" s="188" t="s">
        <v>19</v>
      </c>
      <c r="K2" s="22"/>
      <c r="L2" s="21" t="s">
        <v>634</v>
      </c>
      <c r="M2" s="21"/>
      <c r="N2" s="21" t="s">
        <v>634</v>
      </c>
      <c r="O2" s="21"/>
      <c r="P2" s="21" t="s">
        <v>634</v>
      </c>
      <c r="Q2" s="188" t="s">
        <v>530</v>
      </c>
      <c r="R2" s="188" t="s">
        <v>530</v>
      </c>
      <c r="S2" s="188" t="s">
        <v>70</v>
      </c>
      <c r="T2" s="188" t="s">
        <v>68</v>
      </c>
      <c r="U2" s="188" t="s">
        <v>85</v>
      </c>
      <c r="V2" s="188" t="s">
        <v>86</v>
      </c>
      <c r="W2" s="188"/>
      <c r="X2" s="188"/>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Table'!$B$4:$G$85,2,0)</f>
        <v>0.7</v>
      </c>
      <c r="K3" s="162" t="str">
        <f>VLOOKUP($A3,'2022 Stds Ltg Table'!$B$4:$G$85,3,0)</f>
        <v>Decorative/Display</v>
      </c>
      <c r="L3" s="138">
        <f>VLOOKUP($A3,'2022 Stds Ltg Table'!$B$4:$G$85,4,0)</f>
        <v>0.3</v>
      </c>
      <c r="M3" s="162" t="str">
        <f>VLOOKUP($A3,'2022 Stds Ltg Table'!$B$4:$G$85,5,0)</f>
        <v>None</v>
      </c>
      <c r="N3" s="138">
        <f>VLOOKUP($A3,'2022 Stds Ltg Table'!$B$4:$G$85,6,0)</f>
        <v>0</v>
      </c>
      <c r="O3" s="138" t="str">
        <f>VLOOKUP($A3,'2022 Stds Ltg Table'!$B$4:$I$85,7,0)</f>
        <v>None</v>
      </c>
      <c r="P3" s="138">
        <f>VLOOKUP($A3,'2022 Stds Ltg Table'!$B$4:$I$85,8,0)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Table'!$B$4:$G$85,2,0)</f>
        <v>0.8</v>
      </c>
      <c r="K4" s="162" t="str">
        <f>VLOOKUP($A4,'2022 Stds Ltg Table'!$B$4:$G$85,3,0)</f>
        <v>Decorative/Display</v>
      </c>
      <c r="L4" s="138">
        <f>VLOOKUP($A4,'2022 Stds Ltg Table'!$B$4:$G$85,4,0)</f>
        <v>0.3</v>
      </c>
      <c r="M4" s="162" t="str">
        <f>VLOOKUP($A4,'2022 Stds Ltg Table'!$B$4:$G$85,5,0)</f>
        <v>TunableWhiteOrDimToWarm (Note 10)</v>
      </c>
      <c r="N4" s="138">
        <f>VLOOKUP($A4,'2022 Stds Ltg Table'!$B$4:$G$85,6,0)</f>
        <v>0.1</v>
      </c>
      <c r="O4" s="138" t="str">
        <f>VLOOKUP($A4,'2022 Stds Ltg Table'!$B$4:$I$85,7,0)</f>
        <v>None</v>
      </c>
      <c r="P4" s="138">
        <f>VLOOKUP($A4,'2022 Stds Ltg Table'!$B$4:$I$85,8,0)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208" t="str">
        <f>'2019 SpaceFuncData-Input'!B77</f>
        <v>Office - Main entry lobbies</v>
      </c>
      <c r="C5" s="208">
        <f>'2019 SpaceFuncData-Input'!C77</f>
        <v>66.666666666666671</v>
      </c>
      <c r="D5" s="208">
        <f>'2019 SpaceFuncData-Input'!D77</f>
        <v>0.5</v>
      </c>
      <c r="E5" s="208">
        <f>'2019 SpaceFuncData-Input'!E77</f>
        <v>250</v>
      </c>
      <c r="F5" s="208">
        <f>'2019 SpaceFuncData-Input'!F77</f>
        <v>250</v>
      </c>
      <c r="G5" s="208">
        <f>'2019 SpaceFuncData-Input'!G77</f>
        <v>0.5</v>
      </c>
      <c r="H5" s="208">
        <f>'2019 SpaceFuncData-Input'!H77</f>
        <v>0.09</v>
      </c>
      <c r="I5" s="208" t="str">
        <f>'2019 SpaceFuncData-Input'!I77</f>
        <v>Electric</v>
      </c>
      <c r="J5" s="138">
        <f>VLOOKUP($A5,'2022 Stds Ltg Table'!$B$4:$G$85,2,0)</f>
        <v>0.85</v>
      </c>
      <c r="K5" s="162" t="str">
        <f>VLOOKUP($A5,'2022 Stds Ltg Table'!$B$4:$G$85,3,0)</f>
        <v>Decorative/Display</v>
      </c>
      <c r="L5" s="138">
        <f>VLOOKUP($A5,'2022 Stds Ltg Table'!$B$4:$G$85,4,0)</f>
        <v>0.3</v>
      </c>
      <c r="M5" s="162" t="str">
        <f>VLOOKUP($A5,'2022 Stds Ltg Table'!$B$4:$G$85,5,0)</f>
        <v>TransitionLightingOffAtNight (Note 12)</v>
      </c>
      <c r="N5" s="138">
        <f>VLOOKUP($A5,'2022 Stds Ltg Table'!$B$4:$G$85,6,0)</f>
        <v>0.95</v>
      </c>
      <c r="O5" s="138" t="str">
        <f>VLOOKUP($A5,'2022 Stds Ltg Table'!$B$4:$I$85,7,0)</f>
        <v>TunableWhiteOrDimToWarm (Note 10)</v>
      </c>
      <c r="P5" s="138">
        <f>VLOOKUP($A5,'2022 Stds Ltg Table'!$B$4:$I$85,8,0)</f>
        <v>0.1</v>
      </c>
      <c r="Q5" s="209">
        <f>'2019 SpaceFuncData-Input'!O77</f>
        <v>150</v>
      </c>
      <c r="R5" s="209">
        <f>'2019 SpaceFuncData-Input'!P77</f>
        <v>150</v>
      </c>
      <c r="S5" s="209">
        <f>'2019 SpaceFuncData-Input'!Q77</f>
        <v>0</v>
      </c>
      <c r="T5" s="209">
        <f>'2019 SpaceFuncData-Input'!R77</f>
        <v>0</v>
      </c>
      <c r="U5" s="209">
        <f>'2019 SpaceFuncData-Input'!S77</f>
        <v>50</v>
      </c>
      <c r="V5" s="209">
        <f>'2019 SpaceFuncData-Input'!T77</f>
        <v>200</v>
      </c>
      <c r="W5" s="209">
        <f>'2019 SpaceFuncData-Input'!U77</f>
        <v>1.5</v>
      </c>
      <c r="X5" s="209">
        <f>'2019 SpaceFuncData-Input'!V77</f>
        <v>2</v>
      </c>
      <c r="Y5" s="209" t="str">
        <f>'2019 SpaceFuncData-Input'!W77</f>
        <v>Assembly</v>
      </c>
      <c r="Z5" s="209">
        <v>1</v>
      </c>
      <c r="AA5" s="209">
        <v>0</v>
      </c>
      <c r="AB5" s="20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Table'!$B$4:$G$85,2,0)</f>
        <v>0.8</v>
      </c>
      <c r="K6" s="162" t="str">
        <f>VLOOKUP($A6,'2022 Stds Ltg Table'!$B$4:$G$85,3,0)</f>
        <v>Decorative/Display</v>
      </c>
      <c r="L6" s="138">
        <f>VLOOKUP($A6,'2022 Stds Ltg Table'!$B$4:$G$85,4,0)</f>
        <v>0.3</v>
      </c>
      <c r="M6" s="162" t="str">
        <f>VLOOKUP($A6,'2022 Stds Ltg Table'!$B$4:$G$85,5,0)</f>
        <v>TunableWhiteOrDimToWarm (Note 10)</v>
      </c>
      <c r="N6" s="138">
        <f>VLOOKUP($A6,'2022 Stds Ltg Table'!$B$4:$G$85,6,0)</f>
        <v>0.1</v>
      </c>
      <c r="O6" s="138" t="str">
        <f>VLOOKUP($A6,'2022 Stds Ltg Table'!$B$4:$I$85,7,0)</f>
        <v>None</v>
      </c>
      <c r="P6" s="138">
        <f>VLOOKUP($A6,'2022 Stds Ltg Table'!$B$4:$I$85,8,0)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Table'!$B$4:$G$85,2,0)</f>
        <v>0.85</v>
      </c>
      <c r="K7" s="162" t="str">
        <f>VLOOKUP($A7,'2022 Stds Ltg Table'!$B$4:$G$85,3,0)</f>
        <v>Decorative/Display</v>
      </c>
      <c r="L7" s="138">
        <f>VLOOKUP($A7,'2022 Stds Ltg Table'!$B$4:$G$85,4,0)</f>
        <v>0.3</v>
      </c>
      <c r="M7" s="162" t="str">
        <f>VLOOKUP($A7,'2022 Stds Ltg Table'!$B$4:$G$85,5,0)</f>
        <v>TunableWhiteOrDimToWarm (Note 10)</v>
      </c>
      <c r="N7" s="138">
        <f>VLOOKUP($A7,'2022 Stds Ltg Table'!$B$4:$G$85,6,0)</f>
        <v>0.1</v>
      </c>
      <c r="O7" s="138" t="str">
        <f>VLOOKUP($A7,'2022 Stds Ltg Table'!$B$4:$I$85,7,0)</f>
        <v>None</v>
      </c>
      <c r="P7" s="138">
        <f>VLOOKUP($A7,'2022 Stds Ltg Table'!$B$4:$I$85,8,0)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Table'!$B$4:$G$85,2,0)</f>
        <v>1</v>
      </c>
      <c r="K8" s="162" t="str">
        <f>VLOOKUP($A8,'2022 Stds Ltg Table'!$B$4:$G$85,3,0)</f>
        <v>Decorative/Display</v>
      </c>
      <c r="L8" s="138">
        <f>VLOOKUP($A8,'2022 Stds Ltg Table'!$B$4:$G$85,4,0)</f>
        <v>0.3</v>
      </c>
      <c r="M8" s="162" t="str">
        <f>VLOOKUP($A8,'2022 Stds Ltg Table'!$B$4:$G$85,5,0)</f>
        <v>TunableWhiteOrDimToWarm (Note 10)</v>
      </c>
      <c r="N8" s="138">
        <f>VLOOKUP($A8,'2022 Stds Ltg Table'!$B$4:$G$85,6,0)</f>
        <v>0.1</v>
      </c>
      <c r="O8" s="138" t="str">
        <f>VLOOKUP($A8,'2022 Stds Ltg Table'!$B$4:$I$85,7,0)</f>
        <v>None</v>
      </c>
      <c r="P8" s="138">
        <f>VLOOKUP($A8,'2022 Stds Ltg Table'!$B$4:$I$85,8,0)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Table'!$B$4:$G$85,2,0)</f>
        <v>1</v>
      </c>
      <c r="K9" s="162" t="str">
        <f>VLOOKUP($A9,'2022 Stds Ltg Table'!$B$4:$G$85,3,0)</f>
        <v>Decorative/Display</v>
      </c>
      <c r="L9" s="138">
        <f>VLOOKUP($A9,'2022 Stds Ltg Table'!$B$4:$G$85,4,0)</f>
        <v>0.2</v>
      </c>
      <c r="M9" s="162" t="str">
        <f>VLOOKUP($A9,'2022 Stds Ltg Table'!$B$4:$G$85,5,0)</f>
        <v>None</v>
      </c>
      <c r="N9" s="138">
        <f>VLOOKUP($A9,'2022 Stds Ltg Table'!$B$4:$G$85,6,0)</f>
        <v>0</v>
      </c>
      <c r="O9" s="138" t="str">
        <f>VLOOKUP($A9,'2022 Stds Ltg Table'!$B$4:$I$85,7,0)</f>
        <v>None</v>
      </c>
      <c r="P9" s="138">
        <f>VLOOKUP($A9,'2022 Stds Ltg Table'!$B$4:$I$85,8,0)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Table'!$B$4:$G$85,2,0)</f>
        <v>0.8</v>
      </c>
      <c r="K10" s="162" t="str">
        <f>VLOOKUP($A10,'2022 Stds Ltg Table'!$B$4:$G$85,3,0)</f>
        <v>Decorative/Display</v>
      </c>
      <c r="L10" s="138">
        <f>VLOOKUP($A10,'2022 Stds Ltg Table'!$B$4:$G$85,4,0)</f>
        <v>0.3</v>
      </c>
      <c r="M10" s="162" t="str">
        <f>VLOOKUP($A10,'2022 Stds Ltg Table'!$B$4:$G$85,5,0)</f>
        <v>None</v>
      </c>
      <c r="N10" s="138">
        <f>VLOOKUP($A10,'2022 Stds Ltg Table'!$B$4:$G$85,6,0)</f>
        <v>0</v>
      </c>
      <c r="O10" s="138" t="str">
        <f>VLOOKUP($A10,'2022 Stds Ltg Table'!$B$4:$I$85,7,0)</f>
        <v>None</v>
      </c>
      <c r="P10" s="138">
        <f>VLOOKUP($A10,'2022 Stds Ltg Table'!$B$4:$I$85,8,0)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Table'!$B$4:$G$85,2,0)</f>
        <v>0.5</v>
      </c>
      <c r="K11" s="162" t="str">
        <f>VLOOKUP($A11,'2022 Stds Ltg Table'!$B$4:$G$85,3,0)</f>
        <v>Decorative/Display</v>
      </c>
      <c r="L11" s="138">
        <f>VLOOKUP($A11,'2022 Stds Ltg Table'!$B$4:$G$85,4,0)</f>
        <v>0.25</v>
      </c>
      <c r="M11" s="162" t="str">
        <f>VLOOKUP($A11,'2022 Stds Ltg Table'!$B$4:$G$85,5,0)</f>
        <v>None</v>
      </c>
      <c r="N11" s="138">
        <f>VLOOKUP($A11,'2022 Stds Ltg Table'!$B$4:$G$85,6,0)</f>
        <v>0</v>
      </c>
      <c r="O11" s="138" t="str">
        <f>VLOOKUP($A11,'2022 Stds Ltg Table'!$B$4:$I$85,7,0)</f>
        <v>None</v>
      </c>
      <c r="P11" s="138">
        <f>VLOOKUP($A11,'2022 Stds Ltg Table'!$B$4:$I$85,8,0)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Table'!$B$4:$G$85,2,0)</f>
        <v>0.7</v>
      </c>
      <c r="K12" s="162" t="str">
        <f>VLOOKUP($A12,'2022 Stds Ltg Table'!$B$4:$G$85,3,0)</f>
        <v>Decorative/Display</v>
      </c>
      <c r="L12" s="138">
        <f>VLOOKUP($A12,'2022 Stds Ltg Table'!$B$4:$G$85,4,0)</f>
        <v>0.45</v>
      </c>
      <c r="M12" s="162" t="str">
        <f>VLOOKUP($A12,'2022 Stds Ltg Table'!$B$4:$G$85,5,0)</f>
        <v>None</v>
      </c>
      <c r="N12" s="138">
        <f>VLOOKUP($A12,'2022 Stds Ltg Table'!$B$4:$G$85,6,0)</f>
        <v>0</v>
      </c>
      <c r="O12" s="138" t="str">
        <f>VLOOKUP($A12,'2022 Stds Ltg Table'!$B$4:$I$85,7,0)</f>
        <v>None</v>
      </c>
      <c r="P12" s="138">
        <f>VLOOKUP($A12,'2022 Stds Ltg Table'!$B$4:$I$85,8,0)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Table'!$B$4:$G$85,2,0)</f>
        <v>0.55000000000000004</v>
      </c>
      <c r="K13" s="162" t="str">
        <f>VLOOKUP($A13,'2022 Stds Ltg Table'!$B$4:$G$85,3,0)</f>
        <v>DetailedTaskWork (Note 7)</v>
      </c>
      <c r="L13" s="138">
        <f>VLOOKUP($A13,'2022 Stds Ltg Table'!$B$4:$G$85,4,0)</f>
        <v>0.2</v>
      </c>
      <c r="M13" s="162" t="str">
        <f>VLOOKUP($A13,'2022 Stds Ltg Table'!$B$4:$G$85,5,0)</f>
        <v>None</v>
      </c>
      <c r="N13" s="138">
        <f>VLOOKUP($A13,'2022 Stds Ltg Table'!$B$4:$G$85,6,0)</f>
        <v>0</v>
      </c>
      <c r="O13" s="138" t="str">
        <f>VLOOKUP($A13,'2022 Stds Ltg Table'!$B$4:$I$85,7,0)</f>
        <v>None</v>
      </c>
      <c r="P13" s="138">
        <f>VLOOKUP($A13,'2022 Stds Ltg Table'!$B$4:$I$85,8,0)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208" t="str">
        <f>'2019 SpaceFuncData-Input'!B6</f>
        <v>Retail - Beauty and nail salons</v>
      </c>
      <c r="C14" s="208">
        <f>'2019 SpaceFuncData-Input'!C6</f>
        <v>10</v>
      </c>
      <c r="D14" s="208">
        <f>'2019 SpaceFuncData-Input'!D6</f>
        <v>0.5</v>
      </c>
      <c r="E14" s="208">
        <f>'2019 SpaceFuncData-Input'!E6</f>
        <v>250</v>
      </c>
      <c r="F14" s="208">
        <f>'2019 SpaceFuncData-Input'!F6</f>
        <v>200</v>
      </c>
      <c r="G14" s="208">
        <f>'2019 SpaceFuncData-Input'!G6</f>
        <v>2</v>
      </c>
      <c r="H14" s="208">
        <f>'2019 SpaceFuncData-Input'!H6</f>
        <v>0.18</v>
      </c>
      <c r="I14" s="208" t="str">
        <f>'2019 SpaceFuncData-Input'!I6</f>
        <v>Gas</v>
      </c>
      <c r="J14" s="138">
        <f>VLOOKUP($A14,'2022 Stds Ltg Table'!$B$4:$G$85,2,0)</f>
        <v>0.7</v>
      </c>
      <c r="K14" s="162" t="str">
        <f>VLOOKUP($A14,'2022 Stds Ltg Table'!$B$4:$G$85,3,0)</f>
        <v>DetailedTaskWork (Note 7)</v>
      </c>
      <c r="L14" s="138">
        <f>VLOOKUP($A14,'2022 Stds Ltg Table'!$B$4:$G$85,4,0)</f>
        <v>0.3</v>
      </c>
      <c r="M14" s="162" t="str">
        <f>VLOOKUP($A14,'2022 Stds Ltg Table'!$B$4:$G$85,5,0)</f>
        <v>Decorative/Display</v>
      </c>
      <c r="N14" s="138">
        <f>VLOOKUP($A14,'2022 Stds Ltg Table'!$B$4:$G$85,6,0)</f>
        <v>0.25</v>
      </c>
      <c r="O14" s="138" t="str">
        <f>VLOOKUP($A14,'2022 Stds Ltg Table'!$B$4:$I$85,7,0)</f>
        <v>None</v>
      </c>
      <c r="P14" s="138">
        <f>VLOOKUP($A14,'2022 Stds Ltg Table'!$B$4:$I$85,8,0)</f>
        <v>0</v>
      </c>
      <c r="Q14" s="209">
        <f>'2019 SpaceFuncData-Input'!O6</f>
        <v>150</v>
      </c>
      <c r="R14" s="209">
        <f>'2019 SpaceFuncData-Input'!P6</f>
        <v>150</v>
      </c>
      <c r="S14" s="209">
        <f>'2019 SpaceFuncData-Input'!Q6</f>
        <v>0</v>
      </c>
      <c r="T14" s="209">
        <f>'2019 SpaceFuncData-Input'!R6</f>
        <v>0</v>
      </c>
      <c r="U14" s="209">
        <f>'2019 SpaceFuncData-Input'!S6</f>
        <v>500</v>
      </c>
      <c r="V14" s="209">
        <f>'2019 SpaceFuncData-Input'!T6</f>
        <v>500</v>
      </c>
      <c r="W14" s="209">
        <f>'2019 SpaceFuncData-Input'!U6</f>
        <v>1.5</v>
      </c>
      <c r="X14" s="209">
        <f>'2019 SpaceFuncData-Input'!V6</f>
        <v>2</v>
      </c>
      <c r="Y14" s="209" t="str">
        <f>'2019 SpaceFuncData-Input'!W6</f>
        <v>Retail</v>
      </c>
      <c r="Z14" s="209">
        <v>1</v>
      </c>
      <c r="AA14" s="209">
        <v>0</v>
      </c>
      <c r="AB14" s="20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Table'!$B$4:$G$85,2,0)</f>
        <v>0.9</v>
      </c>
      <c r="K15" s="162" t="str">
        <f>VLOOKUP($A15,'2022 Stds Ltg Table'!$B$4:$G$85,3,0)</f>
        <v>Decorative/Display</v>
      </c>
      <c r="L15" s="138">
        <f>VLOOKUP($A15,'2022 Stds Ltg Table'!$B$4:$G$85,4,0)</f>
        <v>0.25</v>
      </c>
      <c r="M15" s="162" t="str">
        <f>VLOOKUP($A15,'2022 Stds Ltg Table'!$B$4:$G$85,5,0)</f>
        <v>None</v>
      </c>
      <c r="N15" s="138">
        <f>VLOOKUP($A15,'2022 Stds Ltg Table'!$B$4:$G$85,6,0)</f>
        <v>0</v>
      </c>
      <c r="O15" s="138" t="str">
        <f>VLOOKUP($A15,'2022 Stds Ltg Table'!$B$4:$I$85,7,0)</f>
        <v>None</v>
      </c>
      <c r="P15" s="138">
        <f>VLOOKUP($A15,'2022 Stds Ltg Table'!$B$4:$I$85,8,0)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Table'!$B$4:$G$85,2,0)</f>
        <v>0.6</v>
      </c>
      <c r="K16" s="162" t="str">
        <f>VLOOKUP($A16,'2022 Stds Ltg Table'!$B$4:$G$85,3,0)</f>
        <v>WhiteOrChalkBoard (W/ft) (Note 1)</v>
      </c>
      <c r="L16" s="138">
        <f>VLOOKUP($A16,'2022 Stds Ltg Table'!$B$4:$G$85,4,0)</f>
        <v>7</v>
      </c>
      <c r="M16" s="162" t="str">
        <f>VLOOKUP($A16,'2022 Stds Ltg Table'!$B$4:$G$85,5,0)</f>
        <v>None</v>
      </c>
      <c r="N16" s="138">
        <f>VLOOKUP($A16,'2022 Stds Ltg Table'!$B$4:$G$85,6,0)</f>
        <v>0</v>
      </c>
      <c r="O16" s="138" t="str">
        <f>VLOOKUP($A16,'2022 Stds Ltg Table'!$B$4:$I$85,7,0)</f>
        <v>None</v>
      </c>
      <c r="P16" s="138">
        <f>VLOOKUP($A16,'2022 Stds Ltg Table'!$B$4:$I$85,8,0)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Table'!$B$4:$G$85,2,0)</f>
        <v>0.7</v>
      </c>
      <c r="K17" s="162" t="str">
        <f>VLOOKUP($A17,'2022 Stds Ltg Table'!$B$4:$G$85,3,0)</f>
        <v>None</v>
      </c>
      <c r="L17" s="138">
        <f>VLOOKUP($A17,'2022 Stds Ltg Table'!$B$4:$G$85,4,0)</f>
        <v>0</v>
      </c>
      <c r="M17" s="162" t="str">
        <f>VLOOKUP($A17,'2022 Stds Ltg Table'!$B$4:$G$85,5,0)</f>
        <v>None</v>
      </c>
      <c r="N17" s="138">
        <f>VLOOKUP($A17,'2022 Stds Ltg Table'!$B$4:$G$85,6,0)</f>
        <v>0</v>
      </c>
      <c r="O17" s="138" t="str">
        <f>VLOOKUP($A17,'2022 Stds Ltg Table'!$B$4:$I$85,7,0)</f>
        <v>None</v>
      </c>
      <c r="P17" s="138">
        <f>VLOOKUP($A17,'2022 Stds Ltg Table'!$B$4:$I$85,8,0)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Table'!$B$4:$G$85,2,0)</f>
        <v>0.6</v>
      </c>
      <c r="K18" s="162" t="str">
        <f>VLOOKUP($A18,'2022 Stds Ltg Table'!$B$4:$G$85,3,0)</f>
        <v>Decorative/Display</v>
      </c>
      <c r="L18" s="138">
        <f>VLOOKUP($A18,'2022 Stds Ltg Table'!$B$4:$G$85,4,0)</f>
        <v>0.25</v>
      </c>
      <c r="M18" s="162" t="str">
        <f>VLOOKUP($A18,'2022 Stds Ltg Table'!$B$4:$G$85,5,0)</f>
        <v>None</v>
      </c>
      <c r="N18" s="138">
        <f>VLOOKUP($A18,'2022 Stds Ltg Table'!$B$4:$G$85,6,0)</f>
        <v>0</v>
      </c>
      <c r="O18" s="138" t="str">
        <f>VLOOKUP($A18,'2022 Stds Ltg Table'!$B$4:$I$85,7,0)</f>
        <v>None</v>
      </c>
      <c r="P18" s="138">
        <f>VLOOKUP($A18,'2022 Stds Ltg Table'!$B$4:$I$85,8,0)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Table'!$B$4:$G$85,2,0)</f>
        <v>0.75</v>
      </c>
      <c r="K19" s="162" t="str">
        <f>VLOOKUP($A19,'2022 Stds Ltg Table'!$B$4:$G$85,3,0)</f>
        <v>Decorative/Display</v>
      </c>
      <c r="L19" s="138">
        <f>VLOOKUP($A19,'2022 Stds Ltg Table'!$B$4:$G$85,4,0)</f>
        <v>0.25</v>
      </c>
      <c r="M19" s="162" t="str">
        <f>VLOOKUP($A19,'2022 Stds Ltg Table'!$B$4:$G$85,5,0)</f>
        <v>None</v>
      </c>
      <c r="N19" s="138">
        <f>VLOOKUP($A19,'2022 Stds Ltg Table'!$B$4:$G$85,6,0)</f>
        <v>0</v>
      </c>
      <c r="O19" s="138" t="str">
        <f>VLOOKUP($A19,'2022 Stds Ltg Table'!$B$4:$I$85,7,0)</f>
        <v>None</v>
      </c>
      <c r="P19" s="138">
        <f>VLOOKUP($A19,'2022 Stds Ltg Table'!$B$4:$I$85,8,0)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Table'!$B$4:$G$85,2,0)</f>
        <v>0.5</v>
      </c>
      <c r="K20" s="162" t="str">
        <f>VLOOKUP($A20,'2022 Stds Ltg Table'!$B$4:$G$85,3,0)</f>
        <v>None</v>
      </c>
      <c r="L20" s="138">
        <f>VLOOKUP($A20,'2022 Stds Ltg Table'!$B$4:$G$85,4,0)</f>
        <v>0</v>
      </c>
      <c r="M20" s="162" t="str">
        <f>VLOOKUP($A20,'2022 Stds Ltg Table'!$B$4:$G$85,5,0)</f>
        <v>None</v>
      </c>
      <c r="N20" s="138">
        <f>VLOOKUP($A20,'2022 Stds Ltg Table'!$B$4:$G$85,6,0)</f>
        <v>0</v>
      </c>
      <c r="O20" s="138" t="str">
        <f>VLOOKUP($A20,'2022 Stds Ltg Table'!$B$4:$I$85,7,0)</f>
        <v>None</v>
      </c>
      <c r="P20" s="138">
        <f>VLOOKUP($A20,'2022 Stds Ltg Table'!$B$4:$I$85,8,0)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Table'!$B$4:$G$85,2,0)</f>
        <v>0.4</v>
      </c>
      <c r="K21" s="162" t="str">
        <f>VLOOKUP($A21,'2022 Stds Ltg Table'!$B$4:$G$85,3,0)</f>
        <v>Decorative/Display</v>
      </c>
      <c r="L21" s="138">
        <f>VLOOKUP($A21,'2022 Stds Ltg Table'!$B$4:$G$85,4,0)</f>
        <v>0.25</v>
      </c>
      <c r="M21" s="162" t="str">
        <f>VLOOKUP($A21,'2022 Stds Ltg Table'!$B$4:$G$85,5,0)</f>
        <v>None</v>
      </c>
      <c r="N21" s="138">
        <f>VLOOKUP($A21,'2022 Stds Ltg Table'!$B$4:$G$85,6,0)</f>
        <v>0</v>
      </c>
      <c r="O21" s="138" t="str">
        <f>VLOOKUP($A21,'2022 Stds Ltg Table'!$B$4:$I$85,7,0)</f>
        <v>None</v>
      </c>
      <c r="P21" s="138">
        <f>VLOOKUP($A21,'2022 Stds Ltg Table'!$B$4:$I$85,8,0)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Table'!$B$4:$G$85,2,0)</f>
        <v>0.45</v>
      </c>
      <c r="K22" s="162" t="str">
        <f>VLOOKUP($A22,'2022 Stds Ltg Table'!$B$4:$G$85,3,0)</f>
        <v>Decorative/Display</v>
      </c>
      <c r="L22" s="138">
        <f>VLOOKUP($A22,'2022 Stds Ltg Table'!$B$4:$G$85,4,0)</f>
        <v>0.35</v>
      </c>
      <c r="M22" s="162" t="str">
        <f>VLOOKUP($A22,'2022 Stds Ltg Table'!$B$4:$G$85,5,0)</f>
        <v>None</v>
      </c>
      <c r="N22" s="138">
        <f>VLOOKUP($A22,'2022 Stds Ltg Table'!$B$4:$G$85,6,0)</f>
        <v>0</v>
      </c>
      <c r="O22" s="138" t="str">
        <f>VLOOKUP($A22,'2022 Stds Ltg Table'!$B$4:$I$85,7,0)</f>
        <v>None</v>
      </c>
      <c r="P22" s="138">
        <f>VLOOKUP($A22,'2022 Stds Ltg Table'!$B$4:$I$85,8,0)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Table'!$B$4:$G$85,2,0)</f>
        <v>0.45</v>
      </c>
      <c r="K23" s="162" t="str">
        <f>VLOOKUP($A23,'2022 Stds Ltg Table'!$B$4:$G$85,3,0)</f>
        <v>Decorative/Display</v>
      </c>
      <c r="L23" s="138">
        <f>VLOOKUP($A23,'2022 Stds Ltg Table'!$B$4:$G$85,4,0)</f>
        <v>0.25</v>
      </c>
      <c r="M23" s="162" t="str">
        <f>VLOOKUP($A23,'2022 Stds Ltg Table'!$B$4:$G$85,5,0)</f>
        <v>None</v>
      </c>
      <c r="N23" s="138">
        <f>VLOOKUP($A23,'2022 Stds Ltg Table'!$B$4:$G$85,6,0)</f>
        <v>0</v>
      </c>
      <c r="O23" s="138" t="str">
        <f>VLOOKUP($A23,'2022 Stds Ltg Table'!$B$4:$I$85,7,0)</f>
        <v>None</v>
      </c>
      <c r="P23" s="138">
        <f>VLOOKUP($A23,'2022 Stds Ltg Table'!$B$4:$I$85,8,0)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Table'!$B$4:$G$85,2,0)</f>
        <v>0.4</v>
      </c>
      <c r="K24" s="162" t="str">
        <f>VLOOKUP($A24,'2022 Stds Ltg Table'!$B$4:$G$85,3,0)</f>
        <v>Decorative/Display</v>
      </c>
      <c r="L24" s="138">
        <f>VLOOKUP($A24,'2022 Stds Ltg Table'!$B$4:$G$85,4,0)</f>
        <v>0.25</v>
      </c>
      <c r="M24" s="162" t="str">
        <f>VLOOKUP($A24,'2022 Stds Ltg Table'!$B$4:$G$85,5,0)</f>
        <v>None</v>
      </c>
      <c r="N24" s="138">
        <f>VLOOKUP($A24,'2022 Stds Ltg Table'!$B$4:$G$85,6,0)</f>
        <v>0</v>
      </c>
      <c r="O24" s="138" t="str">
        <f>VLOOKUP($A24,'2022 Stds Ltg Table'!$B$4:$I$85,7,0)</f>
        <v>None</v>
      </c>
      <c r="P24" s="138">
        <f>VLOOKUP($A24,'2022 Stds Ltg Table'!$B$4:$I$85,8,0)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Table'!$B$4:$G$85,2,0)</f>
        <v>0.4</v>
      </c>
      <c r="K25" s="162" t="str">
        <f>VLOOKUP($A25,'2022 Stds Ltg Table'!$B$4:$G$85,3,0)</f>
        <v>DetailedTaskWork (Note 7)</v>
      </c>
      <c r="L25" s="138">
        <f>VLOOKUP($A25,'2022 Stds Ltg Table'!$B$4:$G$85,4,0)</f>
        <v>0.2</v>
      </c>
      <c r="M25" s="162" t="str">
        <f>VLOOKUP($A25,'2022 Stds Ltg Table'!$B$4:$G$85,5,0)</f>
        <v>None</v>
      </c>
      <c r="N25" s="138">
        <f>VLOOKUP($A25,'2022 Stds Ltg Table'!$B$4:$G$85,6,0)</f>
        <v>0</v>
      </c>
      <c r="O25" s="138" t="str">
        <f>VLOOKUP($A25,'2022 Stds Ltg Table'!$B$4:$I$85,7,0)</f>
        <v>None</v>
      </c>
      <c r="P25" s="138">
        <f>VLOOKUP($A25,'2022 Stds Ltg Table'!$B$4:$I$85,8,0)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Table'!$B$4:$G$85,2,0)</f>
        <v>0.5</v>
      </c>
      <c r="K26" s="162" t="str">
        <f>VLOOKUP($A26,'2022 Stds Ltg Table'!$B$4:$G$85,3,0)</f>
        <v>None</v>
      </c>
      <c r="L26" s="138">
        <f>VLOOKUP($A26,'2022 Stds Ltg Table'!$B$4:$G$85,4,0)</f>
        <v>0</v>
      </c>
      <c r="M26" s="162" t="str">
        <f>VLOOKUP($A26,'2022 Stds Ltg Table'!$B$4:$G$85,5,0)</f>
        <v>None</v>
      </c>
      <c r="N26" s="138">
        <f>VLOOKUP($A26,'2022 Stds Ltg Table'!$B$4:$G$85,6,0)</f>
        <v>0</v>
      </c>
      <c r="O26" s="138" t="str">
        <f>VLOOKUP($A26,'2022 Stds Ltg Table'!$B$4:$I$85,7,0)</f>
        <v>None</v>
      </c>
      <c r="P26" s="138">
        <f>VLOOKUP($A26,'2022 Stds Ltg Table'!$B$4:$I$85,8,0)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Table'!$B$4:$G$85,2,0)</f>
        <v>0.7</v>
      </c>
      <c r="K27" s="162" t="str">
        <f>VLOOKUP($A27,'2022 Stds Ltg Table'!$B$4:$G$85,3,0)</f>
        <v>Decorative/Display</v>
      </c>
      <c r="L27" s="138">
        <f>VLOOKUP($A27,'2022 Stds Ltg Table'!$B$4:$G$85,4,0)</f>
        <v>0.25</v>
      </c>
      <c r="M27" s="162" t="str">
        <f>VLOOKUP($A27,'2022 Stds Ltg Table'!$B$4:$G$85,5,0)</f>
        <v>None</v>
      </c>
      <c r="N27" s="138">
        <f>VLOOKUP($A27,'2022 Stds Ltg Table'!$B$4:$G$85,6,0)</f>
        <v>0</v>
      </c>
      <c r="O27" s="138" t="str">
        <f>VLOOKUP($A27,'2022 Stds Ltg Table'!$B$4:$I$85,7,0)</f>
        <v>None</v>
      </c>
      <c r="P27" s="138">
        <f>VLOOKUP($A27,'2022 Stds Ltg Table'!$B$4:$I$85,8,0)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Table'!$B$4:$G$85,2,0)</f>
        <v>1.1499999999999999</v>
      </c>
      <c r="K28" s="162" t="str">
        <f>VLOOKUP($A28,'2022 Stds Ltg Table'!$B$4:$G$85,3,0)</f>
        <v>None</v>
      </c>
      <c r="L28" s="138">
        <f>VLOOKUP($A28,'2022 Stds Ltg Table'!$B$4:$G$85,4,0)</f>
        <v>0</v>
      </c>
      <c r="M28" s="162" t="str">
        <f>VLOOKUP($A28,'2022 Stds Ltg Table'!$B$4:$G$85,5,0)</f>
        <v>None</v>
      </c>
      <c r="N28" s="138">
        <f>VLOOKUP($A28,'2022 Stds Ltg Table'!$B$4:$G$85,6,0)</f>
        <v>0</v>
      </c>
      <c r="O28" s="138" t="str">
        <f>VLOOKUP($A28,'2022 Stds Ltg Table'!$B$4:$I$85,7,0)</f>
        <v>None</v>
      </c>
      <c r="P28" s="138">
        <f>VLOOKUP($A28,'2022 Stds Ltg Table'!$B$4:$I$85,8,0)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Table'!$B$4:$G$85,2,0)</f>
        <v>0.6</v>
      </c>
      <c r="K29" s="162" t="str">
        <f>VLOOKUP($A29,'2022 Stds Ltg Table'!$B$4:$G$85,3,0)</f>
        <v>Decorative/Display</v>
      </c>
      <c r="L29" s="138">
        <f>VLOOKUP($A29,'2022 Stds Ltg Table'!$B$4:$G$85,4,0)</f>
        <v>0.2</v>
      </c>
      <c r="M29" s="162" t="str">
        <f>VLOOKUP($A29,'2022 Stds Ltg Table'!$B$4:$G$85,5,0)</f>
        <v>TunableWhiteOrDimToWarm (Note 10)</v>
      </c>
      <c r="N29" s="138">
        <f>VLOOKUP($A29,'2022 Stds Ltg Table'!$B$4:$G$85,6,0)</f>
        <v>0.1</v>
      </c>
      <c r="O29" s="138" t="str">
        <f>VLOOKUP($A29,'2022 Stds Ltg Table'!$B$4:$I$85,7,0)</f>
        <v>None</v>
      </c>
      <c r="P29" s="138">
        <f>VLOOKUP($A29,'2022 Stds Ltg Table'!$B$4:$I$85,8,0)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Table'!$B$4:$G$85,2,0)</f>
        <v>0.55000000000000004</v>
      </c>
      <c r="K30" s="162" t="str">
        <f>VLOOKUP($A30,'2022 Stds Ltg Table'!$B$4:$G$85,3,0)</f>
        <v>None</v>
      </c>
      <c r="L30" s="138">
        <f>VLOOKUP($A30,'2022 Stds Ltg Table'!$B$4:$G$85,4,0)</f>
        <v>0</v>
      </c>
      <c r="M30" s="162" t="str">
        <f>VLOOKUP($A30,'2022 Stds Ltg Table'!$B$4:$G$85,5,0)</f>
        <v>None</v>
      </c>
      <c r="N30" s="138">
        <f>VLOOKUP($A30,'2022 Stds Ltg Table'!$B$4:$G$85,6,0)</f>
        <v>0</v>
      </c>
      <c r="O30" s="138" t="str">
        <f>VLOOKUP($A30,'2022 Stds Ltg Table'!$B$4:$I$85,7,0)</f>
        <v>None</v>
      </c>
      <c r="P30" s="138">
        <f>VLOOKUP($A30,'2022 Stds Ltg Table'!$B$4:$I$85,8,0)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Table'!$B$4:$G$85,2,0)</f>
        <v>0.8</v>
      </c>
      <c r="K31" s="162" t="str">
        <f>VLOOKUP($A31,'2022 Stds Ltg Table'!$B$4:$G$85,3,0)</f>
        <v>TunableWhiteOrDimToWarm (Note 10)</v>
      </c>
      <c r="L31" s="138">
        <f>VLOOKUP($A31,'2022 Stds Ltg Table'!$B$4:$G$85,4,0)</f>
        <v>0.1</v>
      </c>
      <c r="M31" s="162" t="str">
        <f>VLOOKUP($A31,'2022 Stds Ltg Table'!$B$4:$G$85,5,0)</f>
        <v>None</v>
      </c>
      <c r="N31" s="138">
        <f>VLOOKUP($A31,'2022 Stds Ltg Table'!$B$4:$G$85,6,0)</f>
        <v>0</v>
      </c>
      <c r="O31" s="138" t="str">
        <f>VLOOKUP($A31,'2022 Stds Ltg Table'!$B$4:$I$85,7,0)</f>
        <v>None</v>
      </c>
      <c r="P31" s="138">
        <f>VLOOKUP($A31,'2022 Stds Ltg Table'!$B$4:$I$85,8,0)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Table'!$B$4:$G$85,2,0)</f>
        <v>0.85</v>
      </c>
      <c r="K32" s="162" t="str">
        <f>VLOOKUP($A32,'2022 Stds Ltg Table'!$B$4:$G$85,3,0)</f>
        <v>TunableWhiteOrDimToWarm (Note 10)</v>
      </c>
      <c r="L32" s="138">
        <f>VLOOKUP($A32,'2022 Stds Ltg Table'!$B$4:$G$85,4,0)</f>
        <v>0.1</v>
      </c>
      <c r="M32" s="162" t="str">
        <f>VLOOKUP($A32,'2022 Stds Ltg Table'!$B$4:$G$85,5,0)</f>
        <v>DetailedTaskWork (Note 7)</v>
      </c>
      <c r="N32" s="138">
        <f>VLOOKUP($A32,'2022 Stds Ltg Table'!$B$4:$G$85,6,0)</f>
        <v>0.2</v>
      </c>
      <c r="O32" s="138" t="str">
        <f>VLOOKUP($A32,'2022 Stds Ltg Table'!$B$4:$I$85,7,0)</f>
        <v>None</v>
      </c>
      <c r="P32" s="138">
        <f>VLOOKUP($A32,'2022 Stds Ltg Table'!$B$4:$I$85,8,0)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Table'!$B$4:$G$85,2,0)</f>
        <v>1.9</v>
      </c>
      <c r="K33" s="162" t="str">
        <f>VLOOKUP($A33,'2022 Stds Ltg Table'!$B$4:$G$85,3,0)</f>
        <v>None</v>
      </c>
      <c r="L33" s="138">
        <f>VLOOKUP($A33,'2022 Stds Ltg Table'!$B$4:$G$85,4,0)</f>
        <v>0</v>
      </c>
      <c r="M33" s="162" t="str">
        <f>VLOOKUP($A33,'2022 Stds Ltg Table'!$B$4:$G$85,5,0)</f>
        <v>None</v>
      </c>
      <c r="N33" s="138">
        <f>VLOOKUP($A33,'2022 Stds Ltg Table'!$B$4:$G$85,6,0)</f>
        <v>0</v>
      </c>
      <c r="O33" s="138" t="str">
        <f>VLOOKUP($A33,'2022 Stds Ltg Table'!$B$4:$I$85,7,0)</f>
        <v>None</v>
      </c>
      <c r="P33" s="138">
        <f>VLOOKUP($A33,'2022 Stds Ltg Table'!$B$4:$I$85,8,0)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Table'!$B$4:$G$85,2,0)</f>
        <v>0.7</v>
      </c>
      <c r="K34" s="162" t="str">
        <f>VLOOKUP($A34,'2022 Stds Ltg Table'!$B$4:$G$85,3,0)</f>
        <v>Decorative/Display</v>
      </c>
      <c r="L34" s="138">
        <f>VLOOKUP($A34,'2022 Stds Ltg Table'!$B$4:$G$85,4,0)</f>
        <v>0.15</v>
      </c>
      <c r="M34" s="162" t="str">
        <f>VLOOKUP($A34,'2022 Stds Ltg Table'!$B$4:$G$85,5,0)</f>
        <v>TunableWhiteOrDimToWarm (Note 10)</v>
      </c>
      <c r="N34" s="138">
        <f>VLOOKUP($A34,'2022 Stds Ltg Table'!$B$4:$G$85,6,0)</f>
        <v>0.1</v>
      </c>
      <c r="O34" s="138" t="str">
        <f>VLOOKUP($A34,'2022 Stds Ltg Table'!$B$4:$I$85,7,0)</f>
        <v>None</v>
      </c>
      <c r="P34" s="138">
        <f>VLOOKUP($A34,'2022 Stds Ltg Table'!$B$4:$I$85,8,0)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Table'!$B$4:$G$85,2,0)</f>
        <v>0.75</v>
      </c>
      <c r="K35" s="162" t="str">
        <f>VLOOKUP($A35,'2022 Stds Ltg Table'!$B$4:$G$85,3,0)</f>
        <v>TunableWhiteOrDimToWarm (Note 10)</v>
      </c>
      <c r="L35" s="138">
        <f>VLOOKUP($A35,'2022 Stds Ltg Table'!$B$4:$G$85,4,0)</f>
        <v>0.1</v>
      </c>
      <c r="M35" s="162" t="str">
        <f>VLOOKUP($A35,'2022 Stds Ltg Table'!$B$4:$G$85,5,0)</f>
        <v>None</v>
      </c>
      <c r="N35" s="138">
        <f>VLOOKUP($A35,'2022 Stds Ltg Table'!$B$4:$G$85,6,0)</f>
        <v>0</v>
      </c>
      <c r="O35" s="138" t="str">
        <f>VLOOKUP($A35,'2022 Stds Ltg Table'!$B$4:$I$85,7,0)</f>
        <v>None</v>
      </c>
      <c r="P35" s="138">
        <f>VLOOKUP($A35,'2022 Stds Ltg Table'!$B$4:$I$85,8,0)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Table'!$B$4:$G$85,2,0)</f>
        <v>0.9</v>
      </c>
      <c r="K36" s="162" t="str">
        <f>VLOOKUP($A36,'2022 Stds Ltg Table'!$B$4:$G$85,3,0)</f>
        <v>TunableWhiteOrDimToWarm (Note 10)</v>
      </c>
      <c r="L36" s="138">
        <f>VLOOKUP($A36,'2022 Stds Ltg Table'!$B$4:$G$85,4,0)</f>
        <v>0.1</v>
      </c>
      <c r="M36" s="162" t="str">
        <f>VLOOKUP($A36,'2022 Stds Ltg Table'!$B$4:$G$85,5,0)</f>
        <v>None</v>
      </c>
      <c r="N36" s="138">
        <f>VLOOKUP($A36,'2022 Stds Ltg Table'!$B$4:$G$85,6,0)</f>
        <v>0</v>
      </c>
      <c r="O36" s="138" t="str">
        <f>VLOOKUP($A36,'2022 Stds Ltg Table'!$B$4:$I$85,7,0)</f>
        <v>None</v>
      </c>
      <c r="P36" s="138">
        <f>VLOOKUP($A36,'2022 Stds Ltg Table'!$B$4:$I$85,8,0)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Table'!$B$4:$G$85,2,0)</f>
        <v>na</v>
      </c>
      <c r="K37" s="162" t="str">
        <f>VLOOKUP($A37,'2022 Stds Ltg Table'!$B$4:$G$85,3,0)</f>
        <v>None</v>
      </c>
      <c r="L37" s="138">
        <f>VLOOKUP($A37,'2022 Stds Ltg Table'!$B$4:$G$85,4,0)</f>
        <v>0</v>
      </c>
      <c r="M37" s="162" t="str">
        <f>VLOOKUP($A37,'2022 Stds Ltg Table'!$B$4:$G$85,5,0)</f>
        <v>None</v>
      </c>
      <c r="N37" s="138">
        <f>VLOOKUP($A37,'2022 Stds Ltg Table'!$B$4:$G$85,6,0)</f>
        <v>0</v>
      </c>
      <c r="O37" s="138" t="str">
        <f>VLOOKUP($A37,'2022 Stds Ltg Table'!$B$4:$I$85,7,0)</f>
        <v>None</v>
      </c>
      <c r="P37" s="138">
        <f>VLOOKUP($A37,'2022 Stds Ltg Table'!$B$4:$I$85,8,0)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Table'!$B$4:$G$85,2,0)</f>
        <v>0.85</v>
      </c>
      <c r="K38" s="162" t="str">
        <f>VLOOKUP($A38,'2022 Stds Ltg Table'!$B$4:$G$85,3,0)</f>
        <v>Decorative/Display</v>
      </c>
      <c r="L38" s="138">
        <f>VLOOKUP($A38,'2022 Stds Ltg Table'!$B$4:$G$85,4,0)</f>
        <v>0.25</v>
      </c>
      <c r="M38" s="162" t="str">
        <f>VLOOKUP($A38,'2022 Stds Ltg Table'!$B$4:$G$85,5,0)</f>
        <v>None</v>
      </c>
      <c r="N38" s="138">
        <f>VLOOKUP($A38,'2022 Stds Ltg Table'!$B$4:$G$85,6,0)</f>
        <v>0</v>
      </c>
      <c r="O38" s="138" t="str">
        <f>VLOOKUP($A38,'2022 Stds Ltg Table'!$B$4:$I$85,7,0)</f>
        <v>None</v>
      </c>
      <c r="P38" s="138">
        <f>VLOOKUP($A38,'2022 Stds Ltg Table'!$B$4:$I$85,8,0)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Table'!$B$4:$G$85,2,0)</f>
        <v>na</v>
      </c>
      <c r="K39" s="162" t="str">
        <f>VLOOKUP($A39,'2022 Stds Ltg Table'!$B$4:$G$85,3,0)</f>
        <v>None</v>
      </c>
      <c r="L39" s="138">
        <f>VLOOKUP($A39,'2022 Stds Ltg Table'!$B$4:$G$85,4,0)</f>
        <v>0</v>
      </c>
      <c r="M39" s="162" t="str">
        <f>VLOOKUP($A39,'2022 Stds Ltg Table'!$B$4:$G$85,5,0)</f>
        <v>None</v>
      </c>
      <c r="N39" s="138">
        <f>VLOOKUP($A39,'2022 Stds Ltg Table'!$B$4:$G$85,6,0)</f>
        <v>0</v>
      </c>
      <c r="O39" s="138" t="str">
        <f>VLOOKUP($A39,'2022 Stds Ltg Table'!$B$4:$I$85,7,0)</f>
        <v>None</v>
      </c>
      <c r="P39" s="138">
        <f>VLOOKUP($A39,'2022 Stds Ltg Table'!$B$4:$I$85,8,0)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Table'!$B$4:$G$85,2,0)</f>
        <v>0.95</v>
      </c>
      <c r="K40" s="162" t="str">
        <f>VLOOKUP($A40,'2022 Stds Ltg Table'!$B$4:$G$85,3,0)</f>
        <v>None</v>
      </c>
      <c r="L40" s="138">
        <f>VLOOKUP($A40,'2022 Stds Ltg Table'!$B$4:$G$85,4,0)</f>
        <v>0</v>
      </c>
      <c r="M40" s="162" t="str">
        <f>VLOOKUP($A40,'2022 Stds Ltg Table'!$B$4:$G$85,5,0)</f>
        <v>None</v>
      </c>
      <c r="N40" s="138">
        <f>VLOOKUP($A40,'2022 Stds Ltg Table'!$B$4:$G$85,6,0)</f>
        <v>0</v>
      </c>
      <c r="O40" s="138" t="str">
        <f>VLOOKUP($A40,'2022 Stds Ltg Table'!$B$4:$I$85,7,0)</f>
        <v>None</v>
      </c>
      <c r="P40" s="138">
        <f>VLOOKUP($A40,'2022 Stds Ltg Table'!$B$4:$I$85,8,0)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Table'!$B$4:$G$85,2,0)</f>
        <v>0.55000000000000004</v>
      </c>
      <c r="K41" s="162" t="str">
        <f>VLOOKUP($A41,'2022 Stds Ltg Table'!$B$4:$G$85,3,0)</f>
        <v>None</v>
      </c>
      <c r="L41" s="138">
        <f>VLOOKUP($A41,'2022 Stds Ltg Table'!$B$4:$G$85,4,0)</f>
        <v>0</v>
      </c>
      <c r="M41" s="162" t="str">
        <f>VLOOKUP($A41,'2022 Stds Ltg Table'!$B$4:$G$85,5,0)</f>
        <v>None</v>
      </c>
      <c r="N41" s="138">
        <f>VLOOKUP($A41,'2022 Stds Ltg Table'!$B$4:$G$85,6,0)</f>
        <v>0</v>
      </c>
      <c r="O41" s="138" t="str">
        <f>VLOOKUP($A41,'2022 Stds Ltg Table'!$B$4:$I$85,7,0)</f>
        <v>None</v>
      </c>
      <c r="P41" s="138">
        <f>VLOOKUP($A41,'2022 Stds Ltg Table'!$B$4:$I$85,8,0)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208" t="str">
        <f>'2019 SpaceFuncData-Input'!B60</f>
        <v>Education - University/college laboratories</v>
      </c>
      <c r="C42" s="208">
        <f>'2019 SpaceFuncData-Input'!C60</f>
        <v>10</v>
      </c>
      <c r="D42" s="208">
        <f>'2019 SpaceFuncData-Input'!D60</f>
        <v>0.5</v>
      </c>
      <c r="E42" s="208">
        <f>'2019 SpaceFuncData-Input'!E60</f>
        <v>250</v>
      </c>
      <c r="F42" s="208">
        <f>'2019 SpaceFuncData-Input'!F60</f>
        <v>200</v>
      </c>
      <c r="G42" s="208">
        <f>'2019 SpaceFuncData-Input'!G60</f>
        <v>2</v>
      </c>
      <c r="H42" s="208">
        <f>'2019 SpaceFuncData-Input'!H60</f>
        <v>0.18</v>
      </c>
      <c r="I42" s="208" t="str">
        <f>'2019 SpaceFuncData-Input'!I60</f>
        <v>Gas</v>
      </c>
      <c r="J42" s="138">
        <f>VLOOKUP($A42,'2022 Stds Ltg Table'!$B$4:$G$85,2,0)</f>
        <v>0.9</v>
      </c>
      <c r="K42" s="162" t="str">
        <f>VLOOKUP($A42,'2022 Stds Ltg Table'!$B$4:$G$85,3,0)</f>
        <v>SpecializedTaskWork (Note 8)</v>
      </c>
      <c r="L42" s="138">
        <f>VLOOKUP($A42,'2022 Stds Ltg Table'!$B$4:$G$85,4,0)</f>
        <v>0.35</v>
      </c>
      <c r="M42" s="162" t="str">
        <f>VLOOKUP($A42,'2022 Stds Ltg Table'!$B$4:$G$85,5,0)</f>
        <v>None</v>
      </c>
      <c r="N42" s="138">
        <f>VLOOKUP($A42,'2022 Stds Ltg Table'!$B$4:$G$85,6,0)</f>
        <v>0</v>
      </c>
      <c r="O42" s="138" t="str">
        <f>VLOOKUP($A42,'2022 Stds Ltg Table'!$B$4:$I$85,7,0)</f>
        <v>None</v>
      </c>
      <c r="P42" s="138">
        <f>VLOOKUP($A42,'2022 Stds Ltg Table'!$B$4:$I$85,8,0)</f>
        <v>0</v>
      </c>
      <c r="Q42" s="209">
        <f>'2019 SpaceFuncData-Input'!O60</f>
        <v>150</v>
      </c>
      <c r="R42" s="209">
        <f>'2019 SpaceFuncData-Input'!P60</f>
        <v>150</v>
      </c>
      <c r="S42" s="209">
        <f>'2019 SpaceFuncData-Input'!Q60</f>
        <v>12.692640000000001</v>
      </c>
      <c r="T42" s="209">
        <f>'2019 SpaceFuncData-Input'!R60</f>
        <v>0.28000000000000003</v>
      </c>
      <c r="U42" s="209">
        <f>'2019 SpaceFuncData-Input'!S60</f>
        <v>500</v>
      </c>
      <c r="V42" s="209">
        <f>'2019 SpaceFuncData-Input'!T60</f>
        <v>1000</v>
      </c>
      <c r="W42" s="209">
        <f>'2019 SpaceFuncData-Input'!U60</f>
        <v>1.5</v>
      </c>
      <c r="X42" s="209">
        <f>'2019 SpaceFuncData-Input'!V60</f>
        <v>2</v>
      </c>
      <c r="Y42" s="209" t="str">
        <f>'2019 SpaceFuncData-Input'!W60</f>
        <v>Laboratory</v>
      </c>
      <c r="Z42" s="209">
        <v>1</v>
      </c>
      <c r="AA42" s="209">
        <v>1</v>
      </c>
      <c r="AB42" s="20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Table'!$B$4:$G$85,2,0)</f>
        <v>0.45</v>
      </c>
      <c r="K43" s="162" t="str">
        <f>VLOOKUP($A43,'2022 Stds Ltg Table'!$B$4:$G$85,3,0)</f>
        <v>None</v>
      </c>
      <c r="L43" s="138">
        <f>VLOOKUP($A43,'2022 Stds Ltg Table'!$B$4:$G$85,4,0)</f>
        <v>0</v>
      </c>
      <c r="M43" s="162" t="str">
        <f>VLOOKUP($A43,'2022 Stds Ltg Table'!$B$4:$G$85,5,0)</f>
        <v>None</v>
      </c>
      <c r="N43" s="138">
        <f>VLOOKUP($A43,'2022 Stds Ltg Table'!$B$4:$G$85,6,0)</f>
        <v>0</v>
      </c>
      <c r="O43" s="138" t="str">
        <f>VLOOKUP($A43,'2022 Stds Ltg Table'!$B$4:$I$85,7,0)</f>
        <v>None</v>
      </c>
      <c r="P43" s="138">
        <f>VLOOKUP($A43,'2022 Stds Ltg Table'!$B$4:$I$85,8,0)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Table'!$B$4:$G$85,2,0)</f>
        <v>0.8</v>
      </c>
      <c r="K44" s="162" t="str">
        <f>VLOOKUP($A44,'2022 Stds Ltg Table'!$B$4:$G$85,3,0)</f>
        <v>Decorative/Display</v>
      </c>
      <c r="L44" s="138">
        <f>VLOOKUP($A44,'2022 Stds Ltg Table'!$B$4:$G$85,4,0)</f>
        <v>0.25</v>
      </c>
      <c r="M44" s="162" t="str">
        <f>VLOOKUP($A44,'2022 Stds Ltg Table'!$B$4:$G$85,5,0)</f>
        <v>None</v>
      </c>
      <c r="N44" s="138">
        <f>VLOOKUP($A44,'2022 Stds Ltg Table'!$B$4:$G$85,6,0)</f>
        <v>0</v>
      </c>
      <c r="O44" s="138" t="str">
        <f>VLOOKUP($A44,'2022 Stds Ltg Table'!$B$4:$I$85,7,0)</f>
        <v>None</v>
      </c>
      <c r="P44" s="138">
        <f>VLOOKUP($A44,'2022 Stds Ltg Table'!$B$4:$I$85,8,0)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Table'!$B$4:$G$85,2,0)</f>
        <v>1</v>
      </c>
      <c r="K45" s="162" t="str">
        <f>VLOOKUP($A45,'2022 Stds Ltg Table'!$B$4:$G$85,3,0)</f>
        <v>None</v>
      </c>
      <c r="L45" s="138">
        <f>VLOOKUP($A45,'2022 Stds Ltg Table'!$B$4:$G$85,4,0)</f>
        <v>0</v>
      </c>
      <c r="M45" s="162" t="str">
        <f>VLOOKUP($A45,'2022 Stds Ltg Table'!$B$4:$G$85,5,0)</f>
        <v>None</v>
      </c>
      <c r="N45" s="138">
        <f>VLOOKUP($A45,'2022 Stds Ltg Table'!$B$4:$G$85,6,0)</f>
        <v>0</v>
      </c>
      <c r="O45" s="138" t="str">
        <f>VLOOKUP($A45,'2022 Stds Ltg Table'!$B$4:$I$85,7,0)</f>
        <v>None</v>
      </c>
      <c r="P45" s="138">
        <f>VLOOKUP($A45,'2022 Stds Ltg Table'!$B$4:$I$85,8,0)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208" t="str">
        <f>'2019 SpaceFuncData-Input'!B45</f>
        <v>Office - Main entry lobbies</v>
      </c>
      <c r="C46" s="208">
        <f>'2019 SpaceFuncData-Input'!C45</f>
        <v>66.666666666666671</v>
      </c>
      <c r="D46" s="208">
        <f>'2019 SpaceFuncData-Input'!D45</f>
        <v>0.5</v>
      </c>
      <c r="E46" s="208">
        <f>'2019 SpaceFuncData-Input'!E45</f>
        <v>250</v>
      </c>
      <c r="F46" s="208">
        <f>'2019 SpaceFuncData-Input'!F45</f>
        <v>250</v>
      </c>
      <c r="G46" s="208">
        <f>'2019 SpaceFuncData-Input'!G45</f>
        <v>0.5</v>
      </c>
      <c r="H46" s="208">
        <f>'2019 SpaceFuncData-Input'!H45</f>
        <v>0.09</v>
      </c>
      <c r="I46" s="208" t="str">
        <f>'2019 SpaceFuncData-Input'!I45</f>
        <v>Electric</v>
      </c>
      <c r="J46" s="138">
        <f>VLOOKUP($A46,'2022 Stds Ltg Table'!$B$4:$G$85,2,0)</f>
        <v>0.7</v>
      </c>
      <c r="K46" s="162" t="str">
        <f>VLOOKUP($A46,'2022 Stds Ltg Table'!$B$4:$G$85,3,0)</f>
        <v>Decorative/Display</v>
      </c>
      <c r="L46" s="138">
        <f>VLOOKUP($A46,'2022 Stds Ltg Table'!$B$4:$G$85,4,0)</f>
        <v>0.25</v>
      </c>
      <c r="M46" s="162" t="str">
        <f>VLOOKUP($A46,'2022 Stds Ltg Table'!$B$4:$G$85,5,0)</f>
        <v>None</v>
      </c>
      <c r="N46" s="138">
        <f>VLOOKUP($A46,'2022 Stds Ltg Table'!$B$4:$G$85,6,0)</f>
        <v>0</v>
      </c>
      <c r="O46" s="138" t="str">
        <f>VLOOKUP($A46,'2022 Stds Ltg Table'!$B$4:$I$85,7,0)</f>
        <v>None</v>
      </c>
      <c r="P46" s="138">
        <f>VLOOKUP($A46,'2022 Stds Ltg Table'!$B$4:$I$85,8,0)</f>
        <v>0</v>
      </c>
      <c r="Q46" s="209">
        <f>'2019 SpaceFuncData-Input'!O45</f>
        <v>150</v>
      </c>
      <c r="R46" s="209">
        <f>'2019 SpaceFuncData-Input'!P45</f>
        <v>150</v>
      </c>
      <c r="S46" s="209">
        <f>'2019 SpaceFuncData-Input'!Q45</f>
        <v>0</v>
      </c>
      <c r="T46" s="209">
        <f>'2019 SpaceFuncData-Input'!R45</f>
        <v>0</v>
      </c>
      <c r="U46" s="209">
        <f>'2019 SpaceFuncData-Input'!S45</f>
        <v>50</v>
      </c>
      <c r="V46" s="209">
        <f>'2019 SpaceFuncData-Input'!T45</f>
        <v>200</v>
      </c>
      <c r="W46" s="209">
        <f>'2019 SpaceFuncData-Input'!U45</f>
        <v>1.5</v>
      </c>
      <c r="X46" s="209">
        <f>'2019 SpaceFuncData-Input'!V45</f>
        <v>2</v>
      </c>
      <c r="Y46" s="209" t="str">
        <f>'2019 SpaceFuncData-Input'!W45</f>
        <v>Assembly</v>
      </c>
      <c r="Z46" s="209">
        <v>1</v>
      </c>
      <c r="AA46" s="209">
        <v>0</v>
      </c>
      <c r="AB46" s="20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Table'!$B$4:$G$85,2,0)</f>
        <v>0.45</v>
      </c>
      <c r="K47" s="162" t="str">
        <f>VLOOKUP($A47,'2022 Stds Ltg Table'!$B$4:$G$85,3,0)</f>
        <v>None</v>
      </c>
      <c r="L47" s="138">
        <f>VLOOKUP($A47,'2022 Stds Ltg Table'!$B$4:$G$85,4,0)</f>
        <v>0</v>
      </c>
      <c r="M47" s="162" t="str">
        <f>VLOOKUP($A47,'2022 Stds Ltg Table'!$B$4:$G$85,5,0)</f>
        <v>None</v>
      </c>
      <c r="N47" s="138">
        <f>VLOOKUP($A47,'2022 Stds Ltg Table'!$B$4:$G$85,6,0)</f>
        <v>0</v>
      </c>
      <c r="O47" s="138" t="str">
        <f>VLOOKUP($A47,'2022 Stds Ltg Table'!$B$4:$I$85,7,0)</f>
        <v>None</v>
      </c>
      <c r="P47" s="138">
        <f>VLOOKUP($A47,'2022 Stds Ltg Table'!$B$4:$I$85,8,0)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Table'!$B$4:$G$85,2,0)</f>
        <v>0.55000000000000004</v>
      </c>
      <c r="K48" s="162" t="str">
        <f>VLOOKUP($A48,'2022 Stds Ltg Table'!$B$4:$G$85,3,0)</f>
        <v>Decorative/Display</v>
      </c>
      <c r="L48" s="138">
        <f>VLOOKUP($A48,'2022 Stds Ltg Table'!$B$4:$G$85,4,0)</f>
        <v>0.25</v>
      </c>
      <c r="M48" s="162" t="str">
        <f>VLOOKUP($A48,'2022 Stds Ltg Table'!$B$4:$G$85,5,0)</f>
        <v>None</v>
      </c>
      <c r="N48" s="138">
        <f>VLOOKUP($A48,'2022 Stds Ltg Table'!$B$4:$G$85,6,0)</f>
        <v>0</v>
      </c>
      <c r="O48" s="138" t="str">
        <f>VLOOKUP($A48,'2022 Stds Ltg Table'!$B$4:$I$85,7,0)</f>
        <v>None</v>
      </c>
      <c r="P48" s="138">
        <f>VLOOKUP($A48,'2022 Stds Ltg Table'!$B$4:$I$85,8,0)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208" t="str">
        <f>'2019 SpaceFuncData-Input'!B24</f>
        <v>Misc - General manufacturing (excludes heavy industrial and process using chemicals)</v>
      </c>
      <c r="C49" s="208">
        <f>'2019 SpaceFuncData-Input'!C24</f>
        <v>10</v>
      </c>
      <c r="D49" s="208">
        <f>'2019 SpaceFuncData-Input'!D24</f>
        <v>0.5</v>
      </c>
      <c r="E49" s="208">
        <f>'2019 SpaceFuncData-Input'!E24</f>
        <v>275</v>
      </c>
      <c r="F49" s="208">
        <f>'2019 SpaceFuncData-Input'!F24</f>
        <v>475</v>
      </c>
      <c r="G49" s="208">
        <f>'2019 SpaceFuncData-Input'!G24</f>
        <v>1</v>
      </c>
      <c r="H49" s="208">
        <f>'2019 SpaceFuncData-Input'!H24</f>
        <v>0.18</v>
      </c>
      <c r="I49" s="208" t="str">
        <f>'2019 SpaceFuncData-Input'!I24</f>
        <v>Gas</v>
      </c>
      <c r="J49" s="138">
        <f>VLOOKUP($A49,'2022 Stds Ltg Table'!$B$4:$G$85,2,0)</f>
        <v>0.6</v>
      </c>
      <c r="K49" s="162" t="str">
        <f>VLOOKUP($A49,'2022 Stds Ltg Table'!$B$4:$G$85,3,0)</f>
        <v>DetailedTaskWork (Note 7)</v>
      </c>
      <c r="L49" s="138">
        <f>VLOOKUP($A49,'2022 Stds Ltg Table'!$B$4:$G$85,4,0)</f>
        <v>0.2</v>
      </c>
      <c r="M49" s="162" t="str">
        <f>VLOOKUP($A49,'2022 Stds Ltg Table'!$B$4:$G$85,5,0)</f>
        <v>None</v>
      </c>
      <c r="N49" s="138">
        <f>VLOOKUP($A49,'2022 Stds Ltg Table'!$B$4:$G$85,6,0)</f>
        <v>0</v>
      </c>
      <c r="O49" s="138" t="str">
        <f>VLOOKUP($A49,'2022 Stds Ltg Table'!$B$4:$I$85,7,0)</f>
        <v>None</v>
      </c>
      <c r="P49" s="138">
        <f>VLOOKUP($A49,'2022 Stds Ltg Table'!$B$4:$I$85,8,0)</f>
        <v>0</v>
      </c>
      <c r="Q49" s="209">
        <f>'2019 SpaceFuncData-Input'!O24</f>
        <v>150</v>
      </c>
      <c r="R49" s="209">
        <f>'2019 SpaceFuncData-Input'!P24</f>
        <v>150</v>
      </c>
      <c r="S49" s="209">
        <f>'2019 SpaceFuncData-Input'!Q24</f>
        <v>0</v>
      </c>
      <c r="T49" s="209">
        <f>'2019 SpaceFuncData-Input'!R24</f>
        <v>0</v>
      </c>
      <c r="U49" s="209">
        <f>'2019 SpaceFuncData-Input'!S24</f>
        <v>300</v>
      </c>
      <c r="V49" s="209">
        <f>'2019 SpaceFuncData-Input'!T24</f>
        <v>1000</v>
      </c>
      <c r="W49" s="209">
        <f>'2019 SpaceFuncData-Input'!U24</f>
        <v>1.5</v>
      </c>
      <c r="X49" s="209">
        <f>'2019 SpaceFuncData-Input'!V24</f>
        <v>2</v>
      </c>
      <c r="Y49" s="209" t="str">
        <f>'2019 SpaceFuncData-Input'!W24</f>
        <v>Manufacturing</v>
      </c>
      <c r="Z49" s="209">
        <v>1</v>
      </c>
      <c r="AA49" s="209">
        <v>0</v>
      </c>
      <c r="AB49" s="209">
        <v>0</v>
      </c>
      <c r="AC49" s="47">
        <v>348</v>
      </c>
    </row>
    <row r="50" spans="1:29" ht="15" x14ac:dyDescent="0.2">
      <c r="A50" s="63" t="str">
        <f>'2022 Stds Ltg Table'!B47</f>
        <v>Manufacturing, Commercial &amp; Industrial Work Area (High Bay)</v>
      </c>
      <c r="B50" s="208" t="str">
        <f>'2019 SpaceFuncData-Input'!B23</f>
        <v>Misc - General manufacturing (excludes heavy industrial and process using chemicals)</v>
      </c>
      <c r="C50" s="208">
        <f>'2019 SpaceFuncData-Input'!C23</f>
        <v>10</v>
      </c>
      <c r="D50" s="208">
        <f>'2019 SpaceFuncData-Input'!D23</f>
        <v>0.5</v>
      </c>
      <c r="E50" s="208">
        <f>'2019 SpaceFuncData-Input'!E23</f>
        <v>275</v>
      </c>
      <c r="F50" s="208">
        <f>'2019 SpaceFuncData-Input'!F23</f>
        <v>475</v>
      </c>
      <c r="G50" s="208">
        <f>'2019 SpaceFuncData-Input'!G23</f>
        <v>1</v>
      </c>
      <c r="H50" s="208">
        <f>'2019 SpaceFuncData-Input'!H23</f>
        <v>0.18</v>
      </c>
      <c r="I50" s="208" t="str">
        <f>'2019 SpaceFuncData-Input'!I23</f>
        <v>Gas</v>
      </c>
      <c r="J50" s="138">
        <f>VLOOKUP($A50,'2022 Stds Ltg Table'!$B$4:$G$85,2,0)</f>
        <v>0.65</v>
      </c>
      <c r="K50" s="162" t="str">
        <f>VLOOKUP($A50,'2022 Stds Ltg Table'!$B$4:$G$85,3,0)</f>
        <v>DetailedTaskWork (Note 7)</v>
      </c>
      <c r="L50" s="138">
        <f>VLOOKUP($A50,'2022 Stds Ltg Table'!$B$4:$G$85,4,0)</f>
        <v>0.2</v>
      </c>
      <c r="M50" s="162" t="str">
        <f>VLOOKUP($A50,'2022 Stds Ltg Table'!$B$4:$G$85,5,0)</f>
        <v>None</v>
      </c>
      <c r="N50" s="138">
        <f>VLOOKUP($A50,'2022 Stds Ltg Table'!$B$4:$G$85,6,0)</f>
        <v>0</v>
      </c>
      <c r="O50" s="138" t="str">
        <f>VLOOKUP($A50,'2022 Stds Ltg Table'!$B$4:$I$85,7,0)</f>
        <v>None</v>
      </c>
      <c r="P50" s="138">
        <f>VLOOKUP($A50,'2022 Stds Ltg Table'!$B$4:$I$85,8,0)</f>
        <v>0</v>
      </c>
      <c r="Q50" s="209">
        <f>'2019 SpaceFuncData-Input'!O23</f>
        <v>150</v>
      </c>
      <c r="R50" s="209">
        <f>'2019 SpaceFuncData-Input'!P23</f>
        <v>150</v>
      </c>
      <c r="S50" s="209">
        <f>'2019 SpaceFuncData-Input'!Q23</f>
        <v>0</v>
      </c>
      <c r="T50" s="209">
        <f>'2019 SpaceFuncData-Input'!R23</f>
        <v>0</v>
      </c>
      <c r="U50" s="209">
        <f>'2019 SpaceFuncData-Input'!S23</f>
        <v>300</v>
      </c>
      <c r="V50" s="209">
        <f>'2019 SpaceFuncData-Input'!T23</f>
        <v>1000</v>
      </c>
      <c r="W50" s="209">
        <f>'2019 SpaceFuncData-Input'!U23</f>
        <v>1.5</v>
      </c>
      <c r="X50" s="209">
        <f>'2019 SpaceFuncData-Input'!V23</f>
        <v>2</v>
      </c>
      <c r="Y50" s="209" t="str">
        <f>'2019 SpaceFuncData-Input'!W23</f>
        <v>Manufacturing</v>
      </c>
      <c r="Z50" s="209">
        <v>1</v>
      </c>
      <c r="AA50" s="209">
        <v>0</v>
      </c>
      <c r="AB50" s="209">
        <v>0</v>
      </c>
      <c r="AC50" s="47">
        <v>349</v>
      </c>
    </row>
    <row r="51" spans="1:29" ht="15" x14ac:dyDescent="0.2">
      <c r="A51" s="63" t="str">
        <f>'2022 Stds Ltg Table'!B48</f>
        <v>Manufacturing, Commercial &amp; Industrial Work Area (Precision)</v>
      </c>
      <c r="B51" s="208" t="str">
        <f>'2019 SpaceFuncData-Input'!B25</f>
        <v>Misc - General manufacturing (excludes heavy industrial and process using chemicals)</v>
      </c>
      <c r="C51" s="208">
        <f>'2019 SpaceFuncData-Input'!C25</f>
        <v>10</v>
      </c>
      <c r="D51" s="208">
        <f>'2019 SpaceFuncData-Input'!D25</f>
        <v>0.5</v>
      </c>
      <c r="E51" s="208">
        <f>'2019 SpaceFuncData-Input'!E25</f>
        <v>250</v>
      </c>
      <c r="F51" s="208">
        <f>'2019 SpaceFuncData-Input'!F25</f>
        <v>200</v>
      </c>
      <c r="G51" s="208">
        <f>'2019 SpaceFuncData-Input'!G25</f>
        <v>1</v>
      </c>
      <c r="H51" s="208">
        <f>'2019 SpaceFuncData-Input'!H25</f>
        <v>0.18</v>
      </c>
      <c r="I51" s="208" t="str">
        <f>'2019 SpaceFuncData-Input'!I25</f>
        <v>Gas</v>
      </c>
      <c r="J51" s="138">
        <f>VLOOKUP($A51,'2022 Stds Ltg Table'!$B$4:$G$85,2,0)</f>
        <v>0.85</v>
      </c>
      <c r="K51" s="162" t="str">
        <f>VLOOKUP($A51,'2022 Stds Ltg Table'!$B$4:$G$85,3,0)</f>
        <v>PrecisionWork (Note 9)</v>
      </c>
      <c r="L51" s="138">
        <f>VLOOKUP($A51,'2022 Stds Ltg Table'!$B$4:$G$85,4,0)</f>
        <v>0.7</v>
      </c>
      <c r="M51" s="162" t="str">
        <f>VLOOKUP($A51,'2022 Stds Ltg Table'!$B$4:$G$85,5,0)</f>
        <v>None</v>
      </c>
      <c r="N51" s="138">
        <f>VLOOKUP($A51,'2022 Stds Ltg Table'!$B$4:$G$85,6,0)</f>
        <v>0</v>
      </c>
      <c r="O51" s="138" t="str">
        <f>VLOOKUP($A51,'2022 Stds Ltg Table'!$B$4:$I$85,7,0)</f>
        <v>None</v>
      </c>
      <c r="P51" s="138">
        <f>VLOOKUP($A51,'2022 Stds Ltg Table'!$B$4:$I$85,8,0)</f>
        <v>0</v>
      </c>
      <c r="Q51" s="209">
        <f>'2019 SpaceFuncData-Input'!O25</f>
        <v>150</v>
      </c>
      <c r="R51" s="209">
        <f>'2019 SpaceFuncData-Input'!P25</f>
        <v>150</v>
      </c>
      <c r="S51" s="209">
        <f>'2019 SpaceFuncData-Input'!Q25</f>
        <v>0</v>
      </c>
      <c r="T51" s="209">
        <f>'2019 SpaceFuncData-Input'!R25</f>
        <v>0</v>
      </c>
      <c r="U51" s="209">
        <f>'2019 SpaceFuncData-Input'!S25</f>
        <v>1000</v>
      </c>
      <c r="V51" s="209">
        <f>'2019 SpaceFuncData-Input'!T25</f>
        <v>3000</v>
      </c>
      <c r="W51" s="209">
        <f>'2019 SpaceFuncData-Input'!U25</f>
        <v>1.5</v>
      </c>
      <c r="X51" s="209">
        <f>'2019 SpaceFuncData-Input'!V25</f>
        <v>2</v>
      </c>
      <c r="Y51" s="209" t="str">
        <f>'2019 SpaceFuncData-Input'!W25</f>
        <v>Manufacturing</v>
      </c>
      <c r="Z51" s="209">
        <v>1</v>
      </c>
      <c r="AA51" s="209">
        <v>0</v>
      </c>
      <c r="AB51" s="20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Table'!$B$4:$G$85,2,0)</f>
        <v>0.6</v>
      </c>
      <c r="K52" s="162" t="str">
        <f>VLOOKUP($A52,'2022 Stds Ltg Table'!$B$4:$G$85,3,0)</f>
        <v>Decorative/Display</v>
      </c>
      <c r="L52" s="138">
        <f>VLOOKUP($A52,'2022 Stds Ltg Table'!$B$4:$G$85,4,0)</f>
        <v>0.45</v>
      </c>
      <c r="M52" s="162" t="str">
        <f>VLOOKUP($A52,'2022 Stds Ltg Table'!$B$4:$G$85,5,0)</f>
        <v>None</v>
      </c>
      <c r="N52" s="138">
        <f>VLOOKUP($A52,'2022 Stds Ltg Table'!$B$4:$G$85,6,0)</f>
        <v>0</v>
      </c>
      <c r="O52" s="138" t="str">
        <f>VLOOKUP($A52,'2022 Stds Ltg Table'!$B$4:$I$85,7,0)</f>
        <v>None</v>
      </c>
      <c r="P52" s="138">
        <f>VLOOKUP($A52,'2022 Stds Ltg Table'!$B$4:$I$85,8,0)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Table'!$B$4:$G$85,2,0)</f>
        <v>0.7</v>
      </c>
      <c r="K53" s="162" t="str">
        <f>VLOOKUP($A53,'2022 Stds Ltg Table'!$B$4:$G$85,3,0)</f>
        <v>DetailedTaskWork (Note 7)</v>
      </c>
      <c r="L53" s="138">
        <f>VLOOKUP($A53,'2022 Stds Ltg Table'!$B$4:$G$85,4,0)</f>
        <v>0.35</v>
      </c>
      <c r="M53" s="162" t="str">
        <f>VLOOKUP($A53,'2022 Stds Ltg Table'!$B$4:$G$85,5,0)</f>
        <v>None</v>
      </c>
      <c r="N53" s="138">
        <f>VLOOKUP($A53,'2022 Stds Ltg Table'!$B$4:$G$85,6,0)</f>
        <v>0</v>
      </c>
      <c r="O53" s="138" t="str">
        <f>VLOOKUP($A53,'2022 Stds Ltg Table'!$B$4:$I$85,7,0)</f>
        <v>None</v>
      </c>
      <c r="P53" s="138">
        <f>VLOOKUP($A53,'2022 Stds Ltg Table'!$B$4:$I$85,8,0)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Table'!$B$4:$G$85,2,0)</f>
        <v>0.6</v>
      </c>
      <c r="K54" s="162" t="str">
        <f>VLOOKUP($A54,'2022 Stds Ltg Table'!$B$4:$G$85,3,0)</f>
        <v>Decorative/Display&amp;PortableLightingForOffice (Note 6)</v>
      </c>
      <c r="L54" s="138">
        <f>VLOOKUP($A54,'2022 Stds Ltg Table'!$B$4:$G$85,4,0)</f>
        <v>0.2</v>
      </c>
      <c r="M54" s="162" t="str">
        <f>VLOOKUP($A54,'2022 Stds Ltg Table'!$B$4:$G$85,5,0)</f>
        <v>None</v>
      </c>
      <c r="N54" s="138">
        <f>VLOOKUP($A54,'2022 Stds Ltg Table'!$B$4:$G$85,6,0)</f>
        <v>0</v>
      </c>
      <c r="O54" s="138" t="str">
        <f>VLOOKUP($A54,'2022 Stds Ltg Table'!$B$4:$I$85,7,0)</f>
        <v>None</v>
      </c>
      <c r="P54" s="138">
        <f>VLOOKUP($A54,'2022 Stds Ltg Table'!$B$4:$I$85,8,0)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Table'!$B$4:$G$85,2,0)</f>
        <v>0.65</v>
      </c>
      <c r="K55" s="162" t="str">
        <f>VLOOKUP($A55,'2022 Stds Ltg Table'!$B$4:$G$85,3,0)</f>
        <v>Decorative/Display&amp;PortableLightingForOffice (Note 6)</v>
      </c>
      <c r="L55" s="138">
        <f>VLOOKUP($A55,'2022 Stds Ltg Table'!$B$4:$G$85,4,0)</f>
        <v>0.2</v>
      </c>
      <c r="M55" s="162" t="str">
        <f>VLOOKUP($A55,'2022 Stds Ltg Table'!$B$4:$G$85,5,0)</f>
        <v>None</v>
      </c>
      <c r="N55" s="138">
        <f>VLOOKUP($A55,'2022 Stds Ltg Table'!$B$4:$G$85,6,0)</f>
        <v>0</v>
      </c>
      <c r="O55" s="138" t="str">
        <f>VLOOKUP($A55,'2022 Stds Ltg Table'!$B$4:$I$85,7,0)</f>
        <v>None</v>
      </c>
      <c r="P55" s="138">
        <f>VLOOKUP($A55,'2022 Stds Ltg Table'!$B$4:$I$85,8,0)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208" t="str">
        <f>'2019 SpaceFuncData-Input'!B53</f>
        <v>Exhaust - Parking garages</v>
      </c>
      <c r="C56" s="208">
        <f>'2019 SpaceFuncData-Input'!C53</f>
        <v>5</v>
      </c>
      <c r="D56" s="208">
        <f>'2019 SpaceFuncData-Input'!D53</f>
        <v>0.5</v>
      </c>
      <c r="E56" s="208">
        <f>'2019 SpaceFuncData-Input'!E53</f>
        <v>250</v>
      </c>
      <c r="F56" s="208">
        <f>'2019 SpaceFuncData-Input'!F53</f>
        <v>200</v>
      </c>
      <c r="G56" s="208">
        <f>'2019 SpaceFuncData-Input'!G53</f>
        <v>0</v>
      </c>
      <c r="H56" s="208">
        <f>'2019 SpaceFuncData-Input'!H53</f>
        <v>0</v>
      </c>
      <c r="I56" s="208" t="str">
        <f>'2019 SpaceFuncData-Input'!I53</f>
        <v>Electric</v>
      </c>
      <c r="J56" s="138">
        <f>VLOOKUP($A56,'2022 Stds Ltg Table'!$B$4:$G$85,2,0)</f>
        <v>0.1</v>
      </c>
      <c r="K56" s="162" t="str">
        <f>VLOOKUP($A56,'2022 Stds Ltg Table'!$B$4:$G$85,3,0)</f>
        <v>FirstATM/TicketMachine (W)</v>
      </c>
      <c r="L56" s="138">
        <f>VLOOKUP($A56,'2022 Stds Ltg Table'!$B$4:$G$85,4,0)</f>
        <v>100</v>
      </c>
      <c r="M56" s="162" t="str">
        <f>VLOOKUP($A56,'2022 Stds Ltg Table'!$B$4:$G$85,5,0)</f>
        <v>AdditionalATM/TicketMachine (50 W each)</v>
      </c>
      <c r="N56" s="138">
        <f>VLOOKUP($A56,'2022 Stds Ltg Table'!$B$4:$G$85,6,0)</f>
        <v>50</v>
      </c>
      <c r="O56" s="138" t="str">
        <f>VLOOKUP($A56,'2022 Stds Ltg Table'!$B$4:$I$85,7,0)</f>
        <v>None</v>
      </c>
      <c r="P56" s="138">
        <f>VLOOKUP($A56,'2022 Stds Ltg Table'!$B$4:$I$85,8,0)</f>
        <v>0</v>
      </c>
      <c r="Q56" s="209">
        <f>'2019 SpaceFuncData-Input'!O53</f>
        <v>8760</v>
      </c>
      <c r="R56" s="209">
        <f>'2019 SpaceFuncData-Input'!P53</f>
        <v>8760</v>
      </c>
      <c r="S56" s="209">
        <f>'2019 SpaceFuncData-Input'!Q53</f>
        <v>0</v>
      </c>
      <c r="T56" s="209">
        <f>'2019 SpaceFuncData-Input'!R53</f>
        <v>0</v>
      </c>
      <c r="U56" s="209">
        <f>'2019 SpaceFuncData-Input'!S53</f>
        <v>10</v>
      </c>
      <c r="V56" s="209">
        <f>'2019 SpaceFuncData-Input'!T53</f>
        <v>40</v>
      </c>
      <c r="W56" s="209">
        <f>'2019 SpaceFuncData-Input'!U53</f>
        <v>1.5</v>
      </c>
      <c r="X56" s="209">
        <f>'2019 SpaceFuncData-Input'!V53</f>
        <v>2</v>
      </c>
      <c r="Y56" s="209" t="str">
        <f>'2019 SpaceFuncData-Input'!W53</f>
        <v>Parking</v>
      </c>
      <c r="Z56" s="209">
        <v>1</v>
      </c>
      <c r="AA56" s="209">
        <v>1</v>
      </c>
      <c r="AB56" s="20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Table'!$B$4:$G$85,2,0)</f>
        <v>1</v>
      </c>
      <c r="K57" s="162" t="str">
        <f>VLOOKUP($A57,'2022 Stds Ltg Table'!$B$4:$G$85,3,0)</f>
        <v>None</v>
      </c>
      <c r="L57" s="138">
        <f>VLOOKUP($A57,'2022 Stds Ltg Table'!$B$4:$G$85,4,0)</f>
        <v>0</v>
      </c>
      <c r="M57" s="162" t="str">
        <f>VLOOKUP($A57,'2022 Stds Ltg Table'!$B$4:$G$85,5,0)</f>
        <v>None</v>
      </c>
      <c r="N57" s="138">
        <f>VLOOKUP($A57,'2022 Stds Ltg Table'!$B$4:$G$85,6,0)</f>
        <v>0</v>
      </c>
      <c r="O57" s="138" t="str">
        <f>VLOOKUP($A57,'2022 Stds Ltg Table'!$B$4:$I$85,7,0)</f>
        <v>None</v>
      </c>
      <c r="P57" s="138">
        <f>VLOOKUP($A57,'2022 Stds Ltg Table'!$B$4:$I$85,8,0)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Table'!$B$4:$G$85,2,0)</f>
        <v>1</v>
      </c>
      <c r="K58" s="162" t="str">
        <f>VLOOKUP($A58,'2022 Stds Ltg Table'!$B$4:$G$85,3,0)</f>
        <v>SpecializedTaskWork (Note 8)</v>
      </c>
      <c r="L58" s="138">
        <f>VLOOKUP($A58,'2022 Stds Ltg Table'!$B$4:$G$85,4,0)</f>
        <v>0.35</v>
      </c>
      <c r="M58" s="162" t="str">
        <f>VLOOKUP($A58,'2022 Stds Ltg Table'!$B$4:$G$85,5,0)</f>
        <v>None</v>
      </c>
      <c r="N58" s="138">
        <f>VLOOKUP($A58,'2022 Stds Ltg Table'!$B$4:$G$85,6,0)</f>
        <v>0</v>
      </c>
      <c r="O58" s="138" t="str">
        <f>VLOOKUP($A58,'2022 Stds Ltg Table'!$B$4:$I$85,7,0)</f>
        <v>None</v>
      </c>
      <c r="P58" s="138">
        <f>VLOOKUP($A58,'2022 Stds Ltg Table'!$B$4:$I$85,8,0)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Table'!$B$4:$G$85,2,0)</f>
        <v>1</v>
      </c>
      <c r="K59" s="162" t="str">
        <f>VLOOKUP($A59,'2022 Stds Ltg Table'!$B$4:$G$85,3,0)</f>
        <v>Decorative/Display</v>
      </c>
      <c r="L59" s="138">
        <f>VLOOKUP($A59,'2022 Stds Ltg Table'!$B$4:$G$85,4,0)</f>
        <v>0.35</v>
      </c>
      <c r="M59" s="162" t="str">
        <f>VLOOKUP($A59,'2022 Stds Ltg Table'!$B$4:$G$85,5,0)</f>
        <v>None</v>
      </c>
      <c r="N59" s="138">
        <f>VLOOKUP($A59,'2022 Stds Ltg Table'!$B$4:$G$85,6,0)</f>
        <v>0</v>
      </c>
      <c r="O59" s="138" t="str">
        <f>VLOOKUP($A59,'2022 Stds Ltg Table'!$B$4:$I$85,7,0)</f>
        <v>None</v>
      </c>
      <c r="P59" s="138">
        <f>VLOOKUP($A59,'2022 Stds Ltg Table'!$B$4:$I$85,8,0)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Table'!$B$4:$G$85,2,0)</f>
        <v>0.95</v>
      </c>
      <c r="K60" s="162" t="str">
        <f>VLOOKUP($A60,'2022 Stds Ltg Table'!$B$4:$G$85,3,0)</f>
        <v>Decorative/Display</v>
      </c>
      <c r="L60" s="138">
        <f>VLOOKUP($A60,'2022 Stds Ltg Table'!$B$4:$G$85,4,0)</f>
        <v>0.35</v>
      </c>
      <c r="M60" s="162" t="str">
        <f>VLOOKUP($A60,'2022 Stds Ltg Table'!$B$4:$G$85,5,0)</f>
        <v>None</v>
      </c>
      <c r="N60" s="138">
        <f>VLOOKUP($A60,'2022 Stds Ltg Table'!$B$4:$G$85,6,0)</f>
        <v>0</v>
      </c>
      <c r="O60" s="138" t="str">
        <f>VLOOKUP($A60,'2022 Stds Ltg Table'!$B$4:$I$85,7,0)</f>
        <v>None</v>
      </c>
      <c r="P60" s="138">
        <f>VLOOKUP($A60,'2022 Stds Ltg Table'!$B$4:$I$85,8,0)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Table'!$B$4:$G$85,2,0)</f>
        <v>0.6</v>
      </c>
      <c r="K61" s="162" t="str">
        <f>VLOOKUP($A61,'2022 Stds Ltg Table'!$B$4:$G$85,3,0)</f>
        <v>ExternalIlluminatedMirror (Note5)</v>
      </c>
      <c r="L61" s="138">
        <f>VLOOKUP($A61,'2022 Stds Ltg Table'!$B$4:$G$85,4,0)</f>
        <v>40</v>
      </c>
      <c r="M61" s="162" t="str">
        <f>VLOOKUP($A61,'2022 Stds Ltg Table'!$B$4:$G$85,5,0)</f>
        <v>InternalIlluminatedMirror (Note 5)</v>
      </c>
      <c r="N61" s="138">
        <f>VLOOKUP($A61,'2022 Stds Ltg Table'!$B$4:$G$85,6,0)</f>
        <v>120</v>
      </c>
      <c r="O61" s="138" t="str">
        <f>VLOOKUP($A61,'2022 Stds Ltg Table'!$B$4:$I$85,7,0)</f>
        <v>None</v>
      </c>
      <c r="P61" s="138">
        <f>VLOOKUP($A61,'2022 Stds Ltg Table'!$B$4:$I$85,8,0)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Table'!$B$4:$G$85,2,0)</f>
        <v>0.95</v>
      </c>
      <c r="K62" s="162" t="str">
        <f>VLOOKUP($A62,'2022 Stds Ltg Table'!$B$4:$G$85,3,0)</f>
        <v>Decorative/Display</v>
      </c>
      <c r="L62" s="138">
        <f>VLOOKUP($A62,'2022 Stds Ltg Table'!$B$4:$G$85,4,0)</f>
        <v>0.25</v>
      </c>
      <c r="M62" s="162" t="str">
        <f>VLOOKUP($A62,'2022 Stds Ltg Table'!$B$4:$G$85,5,0)</f>
        <v>None</v>
      </c>
      <c r="N62" s="138">
        <f>VLOOKUP($A62,'2022 Stds Ltg Table'!$B$4:$G$85,6,0)</f>
        <v>0</v>
      </c>
      <c r="O62" s="138" t="str">
        <f>VLOOKUP($A62,'2022 Stds Ltg Table'!$B$4:$I$85,7,0)</f>
        <v>None</v>
      </c>
      <c r="P62" s="138">
        <f>VLOOKUP($A62,'2022 Stds Ltg Table'!$B$4:$I$85,8,0)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Table'!$B$4:$G$85,2,0)</f>
        <v>0.65</v>
      </c>
      <c r="K63" s="162" t="str">
        <f>VLOOKUP($A63,'2022 Stds Ltg Table'!$B$4:$G$85,3,0)</f>
        <v>Decorative/Display</v>
      </c>
      <c r="L63" s="138">
        <f>VLOOKUP($A63,'2022 Stds Ltg Table'!$B$4:$G$85,4,0)</f>
        <v>0.35</v>
      </c>
      <c r="M63" s="162" t="str">
        <f>VLOOKUP($A63,'2022 Stds Ltg Table'!$B$4:$G$85,5,0)</f>
        <v>None</v>
      </c>
      <c r="N63" s="138">
        <f>VLOOKUP($A63,'2022 Stds Ltg Table'!$B$4:$G$85,6,0)</f>
        <v>0</v>
      </c>
      <c r="O63" s="138" t="str">
        <f>VLOOKUP($A63,'2022 Stds Ltg Table'!$B$4:$I$85,7,0)</f>
        <v>None</v>
      </c>
      <c r="P63" s="138">
        <f>VLOOKUP($A63,'2022 Stds Ltg Table'!$B$4:$I$85,8,0)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Table'!$B$4:$G$85,2,0)</f>
        <v>0.6</v>
      </c>
      <c r="K64" s="162" t="str">
        <f>VLOOKUP($A64,'2022 Stds Ltg Table'!$B$4:$G$85,3,0)</f>
        <v>Decorative/Display</v>
      </c>
      <c r="L64" s="138">
        <f>VLOOKUP($A64,'2022 Stds Ltg Table'!$B$4:$G$85,4,0)</f>
        <v>0.35</v>
      </c>
      <c r="M64" s="162" t="str">
        <f>VLOOKUP($A64,'2022 Stds Ltg Table'!$B$4:$G$85,5,0)</f>
        <v>None</v>
      </c>
      <c r="N64" s="138">
        <f>VLOOKUP($A64,'2022 Stds Ltg Table'!$B$4:$G$85,6,0)</f>
        <v>0</v>
      </c>
      <c r="O64" s="138" t="str">
        <f>VLOOKUP($A64,'2022 Stds Ltg Table'!$B$4:$I$85,7,0)</f>
        <v>None</v>
      </c>
      <c r="P64" s="138">
        <f>VLOOKUP($A64,'2022 Stds Ltg Table'!$B$4:$I$85,8,0)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208" t="str">
        <f>'2019 SpaceFuncData-Input'!B11</f>
        <v>Misc - Warehouses</v>
      </c>
      <c r="C65" s="208">
        <f>'2019 SpaceFuncData-Input'!C11</f>
        <v>2</v>
      </c>
      <c r="D65" s="208">
        <f>'2019 SpaceFuncData-Input'!D11</f>
        <v>0.5</v>
      </c>
      <c r="E65" s="208">
        <f>'2019 SpaceFuncData-Input'!E11</f>
        <v>275</v>
      </c>
      <c r="F65" s="208">
        <f>'2019 SpaceFuncData-Input'!F11</f>
        <v>475</v>
      </c>
      <c r="G65" s="208">
        <f>'2019 SpaceFuncData-Input'!G11</f>
        <v>0.2</v>
      </c>
      <c r="H65" s="208">
        <f>'2019 SpaceFuncData-Input'!H11</f>
        <v>0.18</v>
      </c>
      <c r="I65" s="208" t="str">
        <f>'2019 SpaceFuncData-Input'!I11</f>
        <v>Electric</v>
      </c>
      <c r="J65" s="138">
        <f>VLOOKUP($A65,'2022 Stds Ltg Table'!$B$4:$G$85,2,0)</f>
        <v>0.4</v>
      </c>
      <c r="K65" s="162" t="str">
        <f>VLOOKUP($A65,'2022 Stds Ltg Table'!$B$4:$G$85,3,0)</f>
        <v>None</v>
      </c>
      <c r="L65" s="138">
        <f>VLOOKUP($A65,'2022 Stds Ltg Table'!$B$4:$G$85,4,0)</f>
        <v>0</v>
      </c>
      <c r="M65" s="162" t="str">
        <f>VLOOKUP($A65,'2022 Stds Ltg Table'!$B$4:$G$85,5,0)</f>
        <v>None</v>
      </c>
      <c r="N65" s="138">
        <f>VLOOKUP($A65,'2022 Stds Ltg Table'!$B$4:$G$85,6,0)</f>
        <v>0</v>
      </c>
      <c r="O65" s="138" t="str">
        <f>VLOOKUP($A65,'2022 Stds Ltg Table'!$B$4:$I$85,7,0)</f>
        <v>None</v>
      </c>
      <c r="P65" s="138">
        <f>VLOOKUP($A65,'2022 Stds Ltg Table'!$B$4:$I$85,8,0)</f>
        <v>0</v>
      </c>
      <c r="Q65" s="209">
        <f>'2019 SpaceFuncData-Input'!O11</f>
        <v>8760</v>
      </c>
      <c r="R65" s="209">
        <f>'2019 SpaceFuncData-Input'!P11</f>
        <v>8760</v>
      </c>
      <c r="S65" s="209">
        <f>'2019 SpaceFuncData-Input'!Q11</f>
        <v>0</v>
      </c>
      <c r="T65" s="209">
        <f>'2019 SpaceFuncData-Input'!R11</f>
        <v>0</v>
      </c>
      <c r="U65" s="209">
        <f>'2019 SpaceFuncData-Input'!S11</f>
        <v>50</v>
      </c>
      <c r="V65" s="209">
        <f>'2019 SpaceFuncData-Input'!T11</f>
        <v>300</v>
      </c>
      <c r="W65" s="209">
        <f>'2019 SpaceFuncData-Input'!U11</f>
        <v>1.5</v>
      </c>
      <c r="X65" s="209">
        <f>'2019 SpaceFuncData-Input'!V11</f>
        <v>2</v>
      </c>
      <c r="Y65" s="209" t="str">
        <f>'2019 SpaceFuncData-Input'!W11</f>
        <v>Warehouse</v>
      </c>
      <c r="Z65" s="209">
        <v>1</v>
      </c>
      <c r="AA65" s="209">
        <v>0</v>
      </c>
      <c r="AB65" s="209">
        <v>0</v>
      </c>
      <c r="AC65" s="47">
        <v>364</v>
      </c>
    </row>
    <row r="66" spans="1:29" ht="15" x14ac:dyDescent="0.2">
      <c r="A66" s="63" t="str">
        <f>'2022 Stds Ltg Table'!B84</f>
        <v>Storage, Commercial/Industrial (Refrigerated)</v>
      </c>
      <c r="B66" s="208" t="str">
        <f>'2019 SpaceFuncData-Input'!B9</f>
        <v>Misc - Freezer and refrigerated spaces (&lt;50F)</v>
      </c>
      <c r="C66" s="208">
        <f>'2019 SpaceFuncData-Input'!C9</f>
        <v>0</v>
      </c>
      <c r="D66" s="208">
        <f>'2019 SpaceFuncData-Input'!D9</f>
        <v>0.5</v>
      </c>
      <c r="E66" s="208">
        <f>'2019 SpaceFuncData-Input'!E9</f>
        <v>275</v>
      </c>
      <c r="F66" s="208">
        <f>'2019 SpaceFuncData-Input'!F9</f>
        <v>475</v>
      </c>
      <c r="G66" s="208">
        <f>'2019 SpaceFuncData-Input'!G9</f>
        <v>0.2</v>
      </c>
      <c r="H66" s="208">
        <f>'2019 SpaceFuncData-Input'!H9</f>
        <v>0.18</v>
      </c>
      <c r="I66" s="208" t="str">
        <f>'2019 SpaceFuncData-Input'!I9</f>
        <v>Electric</v>
      </c>
      <c r="J66" s="138">
        <f>VLOOKUP($A66,'2022 Stds Ltg Table'!$B$4:$G$85,2,0)</f>
        <v>1</v>
      </c>
      <c r="K66" s="162" t="str">
        <f>VLOOKUP($A66,'2022 Stds Ltg Table'!$B$4:$G$85,3,0)</f>
        <v>None</v>
      </c>
      <c r="L66" s="138">
        <f>VLOOKUP($A66,'2022 Stds Ltg Table'!$B$4:$G$85,4,0)</f>
        <v>0</v>
      </c>
      <c r="M66" s="162" t="str">
        <f>VLOOKUP($A66,'2022 Stds Ltg Table'!$B$4:$G$85,5,0)</f>
        <v>None</v>
      </c>
      <c r="N66" s="138">
        <f>VLOOKUP($A66,'2022 Stds Ltg Table'!$B$4:$G$85,6,0)</f>
        <v>0</v>
      </c>
      <c r="O66" s="138" t="str">
        <f>VLOOKUP($A66,'2022 Stds Ltg Table'!$B$4:$I$85,7,0)</f>
        <v>None</v>
      </c>
      <c r="P66" s="138">
        <f>VLOOKUP($A66,'2022 Stds Ltg Table'!$B$4:$I$85,8,0)</f>
        <v>0</v>
      </c>
      <c r="Q66" s="209">
        <f>'2019 SpaceFuncData-Input'!O9</f>
        <v>8760</v>
      </c>
      <c r="R66" s="209">
        <f>'2019 SpaceFuncData-Input'!P9</f>
        <v>8760</v>
      </c>
      <c r="S66" s="209">
        <f>'2019 SpaceFuncData-Input'!Q9</f>
        <v>0</v>
      </c>
      <c r="T66" s="209">
        <f>'2019 SpaceFuncData-Input'!R9</f>
        <v>10</v>
      </c>
      <c r="U66" s="209">
        <f>'2019 SpaceFuncData-Input'!S9</f>
        <v>50</v>
      </c>
      <c r="V66" s="209">
        <f>'2019 SpaceFuncData-Input'!T9</f>
        <v>300</v>
      </c>
      <c r="W66" s="209">
        <f>'2019 SpaceFuncData-Input'!U9</f>
        <v>1.5</v>
      </c>
      <c r="X66" s="209">
        <f>'2019 SpaceFuncData-Input'!V9</f>
        <v>2</v>
      </c>
      <c r="Y66" s="209" t="str">
        <f>'2019 SpaceFuncData-Input'!W9</f>
        <v>Warehouse</v>
      </c>
      <c r="Z66" s="209">
        <v>1</v>
      </c>
      <c r="AA66" s="209">
        <v>0</v>
      </c>
      <c r="AB66" s="209">
        <v>0</v>
      </c>
      <c r="AC66" s="47">
        <v>365</v>
      </c>
    </row>
    <row r="67" spans="1:29" ht="15" x14ac:dyDescent="0.2">
      <c r="A67" s="63" t="str">
        <f>'2022 Stds Ltg Table'!B63</f>
        <v>Storage, Commercial/Industrial (Shipping &amp; Handling)</v>
      </c>
      <c r="B67" s="208" t="str">
        <f>'2019 SpaceFuncData-Input'!B10</f>
        <v>Misc - Shipping/receiving</v>
      </c>
      <c r="C67" s="208">
        <f>'2019 SpaceFuncData-Input'!C10</f>
        <v>5</v>
      </c>
      <c r="D67" s="208">
        <f>'2019 SpaceFuncData-Input'!D10</f>
        <v>0.5</v>
      </c>
      <c r="E67" s="208">
        <f>'2019 SpaceFuncData-Input'!E10</f>
        <v>275</v>
      </c>
      <c r="F67" s="208">
        <f>'2019 SpaceFuncData-Input'!F10</f>
        <v>475</v>
      </c>
      <c r="G67" s="208">
        <f>'2019 SpaceFuncData-Input'!G10</f>
        <v>0.5</v>
      </c>
      <c r="H67" s="208">
        <f>'2019 SpaceFuncData-Input'!H10</f>
        <v>0.18</v>
      </c>
      <c r="I67" s="208" t="str">
        <f>'2019 SpaceFuncData-Input'!I10</f>
        <v>Electric</v>
      </c>
      <c r="J67" s="138">
        <f>VLOOKUP($A67,'2022 Stds Ltg Table'!$B$4:$G$85,2,0)</f>
        <v>0.6</v>
      </c>
      <c r="K67" s="162" t="str">
        <f>VLOOKUP($A67,'2022 Stds Ltg Table'!$B$4:$G$85,3,0)</f>
        <v>None</v>
      </c>
      <c r="L67" s="138">
        <f>VLOOKUP($A67,'2022 Stds Ltg Table'!$B$4:$G$85,4,0)</f>
        <v>0</v>
      </c>
      <c r="M67" s="162" t="str">
        <f>VLOOKUP($A67,'2022 Stds Ltg Table'!$B$4:$G$85,5,0)</f>
        <v>None</v>
      </c>
      <c r="N67" s="138">
        <f>VLOOKUP($A67,'2022 Stds Ltg Table'!$B$4:$G$85,6,0)</f>
        <v>0</v>
      </c>
      <c r="O67" s="138" t="str">
        <f>VLOOKUP($A67,'2022 Stds Ltg Table'!$B$4:$I$85,7,0)</f>
        <v>None</v>
      </c>
      <c r="P67" s="138">
        <f>VLOOKUP($A67,'2022 Stds Ltg Table'!$B$4:$I$85,8,0)</f>
        <v>0</v>
      </c>
      <c r="Q67" s="209">
        <f>'2019 SpaceFuncData-Input'!O10</f>
        <v>8760</v>
      </c>
      <c r="R67" s="209">
        <f>'2019 SpaceFuncData-Input'!P10</f>
        <v>8760</v>
      </c>
      <c r="S67" s="209">
        <f>'2019 SpaceFuncData-Input'!Q10</f>
        <v>0</v>
      </c>
      <c r="T67" s="209">
        <f>'2019 SpaceFuncData-Input'!R10</f>
        <v>0</v>
      </c>
      <c r="U67" s="209">
        <f>'2019 SpaceFuncData-Input'!S10</f>
        <v>50</v>
      </c>
      <c r="V67" s="209">
        <f>'2019 SpaceFuncData-Input'!T10</f>
        <v>300</v>
      </c>
      <c r="W67" s="209">
        <f>'2019 SpaceFuncData-Input'!U10</f>
        <v>1.5</v>
      </c>
      <c r="X67" s="209">
        <f>'2019 SpaceFuncData-Input'!V10</f>
        <v>2</v>
      </c>
      <c r="Y67" s="209" t="str">
        <f>'2019 SpaceFuncData-Input'!W10</f>
        <v>Warehouse</v>
      </c>
      <c r="Z67" s="209">
        <v>1</v>
      </c>
      <c r="AA67" s="209">
        <v>0</v>
      </c>
      <c r="AB67" s="209">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Table'!$B$4:$G$85,2,0)</f>
        <v>2.25</v>
      </c>
      <c r="K68" s="162" t="str">
        <f>VLOOKUP($A68,'2022 Stds Ltg Table'!$B$4:$G$85,3,0)</f>
        <v>None</v>
      </c>
      <c r="L68" s="138">
        <f>VLOOKUP($A68,'2022 Stds Ltg Table'!$B$4:$G$85,4,0)</f>
        <v>0</v>
      </c>
      <c r="M68" s="162" t="str">
        <f>VLOOKUP($A68,'2022 Stds Ltg Table'!$B$4:$G$85,5,0)</f>
        <v>None</v>
      </c>
      <c r="N68" s="138">
        <f>VLOOKUP($A68,'2022 Stds Ltg Table'!$B$4:$G$85,6,0)</f>
        <v>0</v>
      </c>
      <c r="O68" s="138" t="str">
        <f>VLOOKUP($A68,'2022 Stds Ltg Table'!$B$4:$I$85,7,0)</f>
        <v>None</v>
      </c>
      <c r="P68" s="138">
        <f>VLOOKUP($A68,'2022 Stds Ltg Table'!$B$4:$I$85,8,0)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Table'!$B$4:$G$85,2,0)</f>
        <v>1.45</v>
      </c>
      <c r="K69" s="162" t="str">
        <f>VLOOKUP($A69,'2022 Stds Ltg Table'!$B$4:$G$85,3,0)</f>
        <v>None</v>
      </c>
      <c r="L69" s="138">
        <f>VLOOKUP($A69,'2022 Stds Ltg Table'!$B$4:$G$85,4,0)</f>
        <v>0</v>
      </c>
      <c r="M69" s="162" t="str">
        <f>VLOOKUP($A69,'2022 Stds Ltg Table'!$B$4:$G$85,5,0)</f>
        <v>None</v>
      </c>
      <c r="N69" s="138">
        <f>VLOOKUP($A69,'2022 Stds Ltg Table'!$B$4:$G$85,6,0)</f>
        <v>0</v>
      </c>
      <c r="O69" s="138" t="str">
        <f>VLOOKUP($A69,'2022 Stds Ltg Table'!$B$4:$I$85,7,0)</f>
        <v>None</v>
      </c>
      <c r="P69" s="138">
        <f>VLOOKUP($A69,'2022 Stds Ltg Table'!$B$4:$I$85,8,0)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Table'!$B$4:$G$85,2,0)</f>
        <v>1.1000000000000001</v>
      </c>
      <c r="K70" s="162" t="str">
        <f>VLOOKUP($A70,'2022 Stds Ltg Table'!$B$4:$G$85,3,0)</f>
        <v>None</v>
      </c>
      <c r="L70" s="138">
        <f>VLOOKUP($A70,'2022 Stds Ltg Table'!$B$4:$G$85,4,0)</f>
        <v>0</v>
      </c>
      <c r="M70" s="162" t="str">
        <f>VLOOKUP($A70,'2022 Stds Ltg Table'!$B$4:$G$85,5,0)</f>
        <v>None</v>
      </c>
      <c r="N70" s="138">
        <f>VLOOKUP($A70,'2022 Stds Ltg Table'!$B$4:$G$85,6,0)</f>
        <v>0</v>
      </c>
      <c r="O70" s="138" t="str">
        <f>VLOOKUP($A70,'2022 Stds Ltg Table'!$B$4:$I$85,7,0)</f>
        <v>None</v>
      </c>
      <c r="P70" s="138">
        <f>VLOOKUP($A70,'2022 Stds Ltg Table'!$B$4:$I$85,8,0)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Table'!$B$4:$G$85,2,0)</f>
        <v>0.75</v>
      </c>
      <c r="K71" s="162" t="str">
        <f>VLOOKUP($A71,'2022 Stds Ltg Table'!$B$4:$G$85,3,0)</f>
        <v>None</v>
      </c>
      <c r="L71" s="138">
        <f>VLOOKUP($A71,'2022 Stds Ltg Table'!$B$4:$G$85,4,0)</f>
        <v>0</v>
      </c>
      <c r="M71" s="162" t="str">
        <f>VLOOKUP($A71,'2022 Stds Ltg Table'!$B$4:$G$85,5,0)</f>
        <v>None</v>
      </c>
      <c r="N71" s="138">
        <f>VLOOKUP($A71,'2022 Stds Ltg Table'!$B$4:$G$85,6,0)</f>
        <v>0</v>
      </c>
      <c r="O71" s="138" t="str">
        <f>VLOOKUP($A71,'2022 Stds Ltg Table'!$B$4:$I$85,7,0)</f>
        <v>None</v>
      </c>
      <c r="P71" s="138">
        <f>VLOOKUP($A71,'2022 Stds Ltg Table'!$B$4:$I$85,8,0)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Table'!$B$4:$G$85,2,0)</f>
        <v>0.5</v>
      </c>
      <c r="K72" s="162" t="str">
        <f>VLOOKUP($A72,'2022 Stds Ltg Table'!$B$4:$G$85,3,0)</f>
        <v>Decorative/Display</v>
      </c>
      <c r="L72" s="138">
        <f>VLOOKUP($A72,'2022 Stds Ltg Table'!$B$4:$G$85,4,0)</f>
        <v>0.25</v>
      </c>
      <c r="M72" s="162" t="str">
        <f>VLOOKUP($A72,'2022 Stds Ltg Table'!$B$4:$G$85,5,0)</f>
        <v>None</v>
      </c>
      <c r="N72" s="138">
        <f>VLOOKUP($A72,'2022 Stds Ltg Table'!$B$4:$G$85,6,0)</f>
        <v>0</v>
      </c>
      <c r="O72" s="138" t="str">
        <f>VLOOKUP($A72,'2022 Stds Ltg Table'!$B$4:$I$85,7,0)</f>
        <v>None</v>
      </c>
      <c r="P72" s="138">
        <f>VLOOKUP($A72,'2022 Stds Ltg Table'!$B$4:$I$85,8,0)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Table'!$B$4:$G$85,2,0)</f>
        <v>0.8</v>
      </c>
      <c r="K73" s="162" t="str">
        <f>VLOOKUP($A73,'2022 Stds Ltg Table'!$B$4:$G$85,3,0)</f>
        <v>Decorative/Display</v>
      </c>
      <c r="L73" s="138">
        <f>VLOOKUP($A73,'2022 Stds Ltg Table'!$B$4:$G$85,4,0)</f>
        <v>0.25</v>
      </c>
      <c r="M73" s="162" t="str">
        <f>VLOOKUP($A73,'2022 Stds Ltg Table'!$B$4:$G$85,5,0)</f>
        <v>None</v>
      </c>
      <c r="N73" s="138">
        <f>VLOOKUP($A73,'2022 Stds Ltg Table'!$B$4:$G$85,6,0)</f>
        <v>0</v>
      </c>
      <c r="O73" s="138" t="str">
        <f>VLOOKUP($A73,'2022 Stds Ltg Table'!$B$4:$I$85,7,0)</f>
        <v>None</v>
      </c>
      <c r="P73" s="138">
        <f>VLOOKUP($A73,'2022 Stds Ltg Table'!$B$4:$I$85,8,0)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1</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Table'!$B$4:$G$85,2,0)</f>
        <v>0.4</v>
      </c>
      <c r="K74" s="162" t="str">
        <f>VLOOKUP($A74,'2022 Stds Ltg Table'!$B$4:$G$85,3,0)</f>
        <v>None</v>
      </c>
      <c r="L74" s="138">
        <f>VLOOKUP($A74,'2022 Stds Ltg Table'!$B$4:$G$85,4,0)</f>
        <v>0</v>
      </c>
      <c r="M74" s="162" t="str">
        <f>VLOOKUP($A74,'2022 Stds Ltg Table'!$B$4:$G$85,5,0)</f>
        <v>None</v>
      </c>
      <c r="N74" s="138">
        <f>VLOOKUP($A74,'2022 Stds Ltg Table'!$B$4:$G$85,6,0)</f>
        <v>0</v>
      </c>
      <c r="O74" s="138" t="str">
        <f>VLOOKUP($A74,'2022 Stds Ltg Table'!$B$4:$I$85,7,0)</f>
        <v>None</v>
      </c>
      <c r="P74" s="138">
        <f>VLOOKUP($A74,'2022 Stds Ltg Table'!$B$4:$I$85,8,0)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Table'!$B$4:$G$85,2,0)</f>
        <v>0.45</v>
      </c>
      <c r="K75" s="162" t="str">
        <f>VLOOKUP($A75,'2022 Stds Ltg Table'!$B$4:$G$85,3,0)</f>
        <v>Decorative/Display</v>
      </c>
      <c r="L75" s="138">
        <f>VLOOKUP($A75,'2022 Stds Ltg Table'!$B$4:$G$85,4,0)</f>
        <v>0.2</v>
      </c>
      <c r="M75" s="162" t="str">
        <f>VLOOKUP($A75,'2022 Stds Ltg Table'!$B$4:$G$85,5,0)</f>
        <v>None</v>
      </c>
      <c r="N75" s="138">
        <f>VLOOKUP($A75,'2022 Stds Ltg Table'!$B$4:$G$85,6,0)</f>
        <v>0</v>
      </c>
      <c r="O75" s="138" t="str">
        <f>VLOOKUP($A75,'2022 Stds Ltg Table'!$B$4:$I$85,7,0)</f>
        <v>None</v>
      </c>
      <c r="P75" s="138">
        <f>VLOOKUP($A75,'2022 Stds Ltg Table'!$B$4:$I$85,8,0)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Table'!$B$4:$G$85,2,0)</f>
        <v>0.75</v>
      </c>
      <c r="K76" s="162" t="str">
        <f>VLOOKUP($A76,'2022 Stds Ltg Table'!$B$4:$G$85,3,0)</f>
        <v>None</v>
      </c>
      <c r="L76" s="138">
        <f>VLOOKUP($A76,'2022 Stds Ltg Table'!$B$4:$G$85,4,0)</f>
        <v>0</v>
      </c>
      <c r="M76" s="162" t="str">
        <f>VLOOKUP($A76,'2022 Stds Ltg Table'!$B$4:$G$85,5,0)</f>
        <v>None</v>
      </c>
      <c r="N76" s="138">
        <f>VLOOKUP($A76,'2022 Stds Ltg Table'!$B$4:$G$85,6,0)</f>
        <v>0</v>
      </c>
      <c r="O76" s="138" t="str">
        <f>VLOOKUP($A76,'2022 Stds Ltg Table'!$B$4:$I$85,7,0)</f>
        <v>None</v>
      </c>
      <c r="P76" s="138">
        <f>VLOOKUP($A76,'2022 Stds Ltg Table'!$B$4:$I$85,8,0)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Table'!$B$4:$G$85,2,0)</f>
        <v>0</v>
      </c>
      <c r="K77" s="162" t="str">
        <f>VLOOKUP($A77,'2022 Stds Ltg Table'!$B$4:$G$85,3,0)</f>
        <v>None</v>
      </c>
      <c r="L77" s="138">
        <f>VLOOKUP($A77,'2022 Stds Ltg Table'!$B$4:$G$85,4,0)</f>
        <v>0</v>
      </c>
      <c r="M77" s="162" t="str">
        <f>VLOOKUP($A77,'2022 Stds Ltg Table'!$B$4:$G$85,5,0)</f>
        <v>None</v>
      </c>
      <c r="N77" s="138">
        <f>VLOOKUP($A77,'2022 Stds Ltg Table'!$B$4:$G$85,6,0)</f>
        <v>0</v>
      </c>
      <c r="O77" s="138" t="str">
        <f>VLOOKUP($A77,'2022 Stds Ltg Table'!$B$4:$I$85,7,0)</f>
        <v>None</v>
      </c>
      <c r="P77" s="138">
        <f>VLOOKUP($A77,'2022 Stds Ltg Table'!$B$4:$I$85,8,0)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Table'!$B$4:$G$85,2,0)</f>
        <v>0</v>
      </c>
      <c r="K78" s="162" t="str">
        <f>VLOOKUP($A78,'2022 Stds Ltg Table'!$B$4:$G$85,3,0)</f>
        <v>None</v>
      </c>
      <c r="L78" s="138">
        <f>VLOOKUP($A78,'2022 Stds Ltg Table'!$B$4:$G$85,4,0)</f>
        <v>0</v>
      </c>
      <c r="M78" s="162" t="str">
        <f>VLOOKUP($A78,'2022 Stds Ltg Table'!$B$4:$G$85,5,0)</f>
        <v>None</v>
      </c>
      <c r="N78" s="138">
        <f>VLOOKUP($A78,'2022 Stds Ltg Table'!$B$4:$G$85,6,0)</f>
        <v>0</v>
      </c>
      <c r="O78" s="138" t="str">
        <f>VLOOKUP($A78,'2022 Stds Ltg Table'!$B$4:$I$85,7,0)</f>
        <v>None</v>
      </c>
      <c r="P78" s="138">
        <f>VLOOKUP($A78,'2022 Stds Ltg Table'!$B$4:$I$85,8,0)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Table'!$B$4:$G$85,2,0)</f>
        <v>0.9</v>
      </c>
      <c r="K79" s="162" t="str">
        <f>VLOOKUP($A79,'2022 Stds Ltg Table'!$B$4:$G$85,3,0)</f>
        <v>Videoconferencing (Note 14)</v>
      </c>
      <c r="L79" s="138">
        <f>VLOOKUP($A79,'2022 Stds Ltg Table'!$B$4:$G$85,4,0)</f>
        <v>1</v>
      </c>
      <c r="M79" s="162" t="str">
        <f>VLOOKUP($A79,'2022 Stds Ltg Table'!$B$4:$G$85,5,0)</f>
        <v>None</v>
      </c>
      <c r="N79" s="138">
        <f>VLOOKUP($A79,'2022 Stds Ltg Table'!$B$4:$G$85,6,0)</f>
        <v>0</v>
      </c>
      <c r="O79" s="138" t="str">
        <f>VLOOKUP($A79,'2022 Stds Ltg Table'!$B$4:$I$85,7,0)</f>
        <v>None</v>
      </c>
      <c r="P79" s="138">
        <f>VLOOKUP($A79,'2022 Stds Ltg Table'!$B$4:$I$85,8,0)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Table'!B83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Table'!$B$4:$G$85,2,0)</f>
        <v>0.4</v>
      </c>
      <c r="K80" s="162" t="str">
        <f>VLOOKUP($A80,'2022 Stds Ltg Table'!$B$4:$G$85,3,0)</f>
        <v>None</v>
      </c>
      <c r="L80" s="138">
        <f>VLOOKUP($A80,'2022 Stds Ltg Table'!$B$4:$G$85,4,0)</f>
        <v>0</v>
      </c>
      <c r="M80" s="162" t="str">
        <f>VLOOKUP($A80,'2022 Stds Ltg Table'!$B$4:$G$85,5,0)</f>
        <v>None</v>
      </c>
      <c r="N80" s="138">
        <f>VLOOKUP($A80,'2022 Stds Ltg Table'!$B$4:$G$85,6,0)</f>
        <v>0</v>
      </c>
      <c r="O80" s="138" t="str">
        <f>VLOOKUP($A80,'2022 Stds Ltg Table'!$B$4:$I$85,7,0)</f>
        <v>None</v>
      </c>
      <c r="P80" s="138">
        <f>VLOOKUP($A80,'2022 Stds Ltg Table'!$B$4:$I$85,8,0)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x14ac:dyDescent="0.2">
      <c r="A81" s="63"/>
      <c r="B81" s="63"/>
      <c r="D81" s="63"/>
      <c r="E81" s="63"/>
      <c r="F81" s="63"/>
      <c r="G81" s="52"/>
      <c r="H81" s="54"/>
      <c r="I81" s="54"/>
      <c r="J81" s="63"/>
      <c r="K81" s="88"/>
      <c r="L81" s="63"/>
      <c r="M81" s="88"/>
      <c r="N81" s="63"/>
      <c r="O81" s="63"/>
      <c r="P81" s="63"/>
      <c r="Q81" s="67"/>
      <c r="R81" s="67"/>
      <c r="S81" s="89"/>
      <c r="T81" s="89"/>
      <c r="U81" s="64"/>
      <c r="V81" s="48"/>
      <c r="W81" s="47"/>
      <c r="X81" s="47"/>
      <c r="AD81" s="63"/>
    </row>
    <row r="82" spans="1:30" x14ac:dyDescent="0.2">
      <c r="A82" s="63"/>
      <c r="B82" s="63"/>
    </row>
    <row r="83" spans="1:30" x14ac:dyDescent="0.2">
      <c r="B83" s="63"/>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1">
    <cfRule type="expression" dxfId="186" priority="3">
      <formula>IF($AO1="X",TRUE,FALSE)</formula>
    </cfRule>
  </conditionalFormatting>
  <conditionalFormatting sqref="J85:P92">
    <cfRule type="expression" dxfId="185" priority="2">
      <formula>IF($AO85="X",TRUE,FALSE)</formula>
    </cfRule>
  </conditionalFormatting>
  <conditionalFormatting sqref="J93:P93">
    <cfRule type="expression" dxfId="184" priority="1">
      <formula>IF($AO93="X",TRUE,FALSE)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93" t="s">
        <v>1051</v>
      </c>
      <c r="AQ6" s="193"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93" t="s">
        <v>1052</v>
      </c>
      <c r="AQ7" s="193" t="s">
        <v>1178</v>
      </c>
      <c r="AR7" s="21" t="s">
        <v>269</v>
      </c>
      <c r="AS7" s="193"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93" t="s">
        <v>1053</v>
      </c>
      <c r="AQ8" s="193" t="s">
        <v>1178</v>
      </c>
      <c r="AR8" s="21" t="s">
        <v>269</v>
      </c>
      <c r="AS8" s="193"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93" t="s">
        <v>1054</v>
      </c>
      <c r="AQ9" s="193" t="s">
        <v>1178</v>
      </c>
      <c r="AR9" s="21" t="s">
        <v>269</v>
      </c>
      <c r="AS9" s="193"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93" t="s">
        <v>1055</v>
      </c>
      <c r="AQ10" s="193" t="s">
        <v>56</v>
      </c>
      <c r="AR10" s="21" t="s">
        <v>269</v>
      </c>
      <c r="AS10" s="193"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93" t="s">
        <v>1056</v>
      </c>
      <c r="AQ11" s="193" t="s">
        <v>57</v>
      </c>
      <c r="AR11" s="21" t="s">
        <v>269</v>
      </c>
      <c r="AS11" s="193"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93" t="s">
        <v>1057</v>
      </c>
      <c r="AQ12" s="193" t="s">
        <v>57</v>
      </c>
      <c r="AR12" s="21" t="s">
        <v>269</v>
      </c>
      <c r="AS12" s="193"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93" t="s">
        <v>1058</v>
      </c>
      <c r="AQ13" s="193" t="s">
        <v>57</v>
      </c>
      <c r="AR13" s="21" t="s">
        <v>269</v>
      </c>
      <c r="AS13" s="193"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93" t="s">
        <v>1059</v>
      </c>
      <c r="AQ14" s="193" t="s">
        <v>1178</v>
      </c>
      <c r="AR14" s="21" t="s">
        <v>269</v>
      </c>
      <c r="AS14" s="21" t="str">
        <f t="shared" ref="AS14:AS68" si="1">IF(AM14=0,B14,"")</f>
        <v/>
      </c>
    </row>
    <row r="15" spans="1:46" x14ac:dyDescent="0.2">
      <c r="B15" s="194"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93" t="s">
        <v>1090</v>
      </c>
      <c r="AQ15" s="193"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93" t="s">
        <v>1060</v>
      </c>
      <c r="AQ16" s="193"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93" t="s">
        <v>1061</v>
      </c>
      <c r="AQ17" s="193"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93" t="s">
        <v>1062</v>
      </c>
      <c r="AQ18" s="193"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93" t="s">
        <v>1063</v>
      </c>
      <c r="AQ19" s="193" t="s">
        <v>1178</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93" t="s">
        <v>1064</v>
      </c>
      <c r="AQ20" s="193"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93" t="s">
        <v>1065</v>
      </c>
      <c r="AQ21" s="193"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93" t="s">
        <v>1066</v>
      </c>
      <c r="AQ22" s="193"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93" t="s">
        <v>1067</v>
      </c>
      <c r="AQ23" s="193"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93" t="s">
        <v>1068</v>
      </c>
      <c r="AQ24" s="193"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93" t="s">
        <v>1069</v>
      </c>
      <c r="AQ25" s="193"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93" t="s">
        <v>1070</v>
      </c>
      <c r="AQ26" s="193"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93" t="s">
        <v>1071</v>
      </c>
      <c r="AQ27" s="193"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93" t="s">
        <v>1072</v>
      </c>
      <c r="AQ28" s="193"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93" t="s">
        <v>1073</v>
      </c>
      <c r="AQ29" s="193"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93" t="s">
        <v>1074</v>
      </c>
      <c r="AQ30" s="193"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93" t="s">
        <v>1075</v>
      </c>
      <c r="AQ31" s="193"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93" t="s">
        <v>1076</v>
      </c>
      <c r="AQ32" s="193"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93" t="s">
        <v>1077</v>
      </c>
      <c r="AQ33" s="193"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93" t="s">
        <v>1078</v>
      </c>
      <c r="AQ34" s="193"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93" t="s">
        <v>1079</v>
      </c>
      <c r="AQ35" s="193"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93" t="s">
        <v>1080</v>
      </c>
      <c r="AQ36" s="193"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93" t="s">
        <v>1081</v>
      </c>
      <c r="AQ37" s="193"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93" t="s">
        <v>1082</v>
      </c>
      <c r="AQ38" s="193"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93" t="s">
        <v>1083</v>
      </c>
      <c r="AQ39" s="193"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93" t="s">
        <v>1084</v>
      </c>
      <c r="AQ40" s="193"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93" t="s">
        <v>1085</v>
      </c>
      <c r="AQ41" s="193"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93" t="s">
        <v>8</v>
      </c>
      <c r="AQ42" s="193"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93" t="s">
        <v>1086</v>
      </c>
      <c r="AQ43" s="193"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93" t="s">
        <v>1087</v>
      </c>
      <c r="AQ44" s="193"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93" t="s">
        <v>1088</v>
      </c>
      <c r="AQ45" s="193"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93" t="s">
        <v>1089</v>
      </c>
      <c r="AQ46" s="193"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93" t="s">
        <v>1091</v>
      </c>
      <c r="AQ47" s="193" t="s">
        <v>1178</v>
      </c>
      <c r="AR47" s="21" t="s">
        <v>269</v>
      </c>
      <c r="AS47" s="21" t="str">
        <f t="shared" si="1"/>
        <v/>
      </c>
    </row>
    <row r="48" spans="2:45" x14ac:dyDescent="0.2">
      <c r="B48" s="194"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93" t="s">
        <v>1126</v>
      </c>
      <c r="AQ48" s="193"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93" t="s">
        <v>1092</v>
      </c>
      <c r="AQ49" s="193"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93" t="s">
        <v>1093</v>
      </c>
      <c r="AQ50" s="193"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93" t="s">
        <v>1050</v>
      </c>
      <c r="AQ51" s="193"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93" t="s">
        <v>1094</v>
      </c>
      <c r="AQ52" s="193"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93" t="s">
        <v>1095</v>
      </c>
      <c r="AQ53" s="193"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93" t="s">
        <v>1096</v>
      </c>
      <c r="AQ54" s="193"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93" t="s">
        <v>1097</v>
      </c>
      <c r="AQ55" s="193"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93" t="s">
        <v>1098</v>
      </c>
      <c r="AQ56" s="193"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93" t="s">
        <v>1099</v>
      </c>
      <c r="AQ57" s="193"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93" t="s">
        <v>1100</v>
      </c>
      <c r="AQ58" s="193"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93" t="s">
        <v>1101</v>
      </c>
      <c r="AQ59" s="193"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93" t="s">
        <v>1102</v>
      </c>
      <c r="AQ60" s="193"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93" t="s">
        <v>1103</v>
      </c>
      <c r="AQ61" s="193"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93" t="s">
        <v>1104</v>
      </c>
      <c r="AQ62" s="193"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93" t="s">
        <v>1105</v>
      </c>
      <c r="AQ63" s="193"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93" t="s">
        <v>1107</v>
      </c>
      <c r="AQ64" s="193"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93" t="s">
        <v>1106</v>
      </c>
      <c r="AQ65" s="193"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93" t="s">
        <v>1108</v>
      </c>
      <c r="AQ66" s="193"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93" t="s">
        <v>607</v>
      </c>
      <c r="AQ67" s="193"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93" t="s">
        <v>1109</v>
      </c>
      <c r="AQ68" s="193"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93" t="s">
        <v>1110</v>
      </c>
      <c r="AQ69" s="193"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93" t="s">
        <v>1111</v>
      </c>
      <c r="AQ70" s="193"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93" t="s">
        <v>1112</v>
      </c>
      <c r="AQ71" s="193"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93" t="s">
        <v>1113</v>
      </c>
      <c r="AQ72" s="193"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93" t="s">
        <v>1114</v>
      </c>
      <c r="AQ73" s="193"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93" t="s">
        <v>1115</v>
      </c>
      <c r="AQ74" s="193"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93" t="s">
        <v>1116</v>
      </c>
      <c r="AQ75" s="193"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93" t="s">
        <v>1117</v>
      </c>
      <c r="AQ76" s="193"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93" t="s">
        <v>1118</v>
      </c>
      <c r="AQ77" s="193"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93" t="s">
        <v>1124</v>
      </c>
      <c r="AQ78" s="193"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93" t="s">
        <v>1119</v>
      </c>
      <c r="AQ79" s="193"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93" t="s">
        <v>1120</v>
      </c>
      <c r="AQ80" s="193"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93" t="s">
        <v>1121</v>
      </c>
      <c r="AQ81" s="193"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93" t="s">
        <v>1122</v>
      </c>
      <c r="AQ82" s="193"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93" t="s">
        <v>1123</v>
      </c>
      <c r="AQ83" s="193"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93" t="s">
        <v>1125</v>
      </c>
      <c r="AQ84" s="193"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93" t="s">
        <v>1127</v>
      </c>
      <c r="AQ85" s="193"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93" t="s">
        <v>1128</v>
      </c>
      <c r="AQ86" s="193"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93" t="s">
        <v>1129</v>
      </c>
      <c r="AQ87" s="193"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93" t="s">
        <v>1130</v>
      </c>
      <c r="AQ88" s="193"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83" priority="58">
      <formula>IF($AS3="X",TRUE,FALSE)</formula>
    </cfRule>
  </conditionalFormatting>
  <conditionalFormatting sqref="C5">
    <cfRule type="expression" dxfId="182" priority="42">
      <formula>IF($AS5="X",TRUE,FALSE)</formula>
    </cfRule>
  </conditionalFormatting>
  <conditionalFormatting sqref="Y5:AK25">
    <cfRule type="expression" dxfId="181" priority="194">
      <formula>IF(#REF!="X",TRUE,FALSE)</formula>
    </cfRule>
  </conditionalFormatting>
  <conditionalFormatting sqref="Y26:AK58 Y80:AK88">
    <cfRule type="expression" dxfId="180" priority="40">
      <formula>IF(#REF!="X",TRUE,FALSE)</formula>
    </cfRule>
  </conditionalFormatting>
  <conditionalFormatting sqref="AL5:AP5 AM6:AO13">
    <cfRule type="expression" dxfId="179" priority="36">
      <formula>IF(#REF!="X",TRUE,FALSE)</formula>
    </cfRule>
  </conditionalFormatting>
  <conditionalFormatting sqref="Y59:AK79">
    <cfRule type="expression" dxfId="178" priority="32">
      <formula>IF($AS59="X",TRUE,FALSE)</formula>
    </cfRule>
  </conditionalFormatting>
  <conditionalFormatting sqref="Y59:AK79">
    <cfRule type="expression" dxfId="177" priority="31">
      <formula>IF(#REF!="X",TRUE,FALSE)</formula>
    </cfRule>
  </conditionalFormatting>
  <conditionalFormatting sqref="AL6:AL13">
    <cfRule type="expression" dxfId="176" priority="29">
      <formula>IF($AS6="X",TRUE,FALSE)</formula>
    </cfRule>
  </conditionalFormatting>
  <conditionalFormatting sqref="AL6:AL13 AL14:AO88">
    <cfRule type="expression" dxfId="175" priority="28">
      <formula>IF(#REF!="X",TRUE,FALSE)</formula>
    </cfRule>
  </conditionalFormatting>
  <conditionalFormatting sqref="AP6:AP88">
    <cfRule type="expression" dxfId="174" priority="27">
      <formula>IF($AS6="X",TRUE,FALSE)</formula>
    </cfRule>
  </conditionalFormatting>
  <conditionalFormatting sqref="AP6:AP88">
    <cfRule type="expression" dxfId="173" priority="26">
      <formula>IF(#REF!="X",TRUE,FALSE)</formula>
    </cfRule>
  </conditionalFormatting>
  <conditionalFormatting sqref="AQ3:AQ4">
    <cfRule type="expression" dxfId="172" priority="25">
      <formula>IF($AS3="X",TRUE,FALSE)</formula>
    </cfRule>
  </conditionalFormatting>
  <conditionalFormatting sqref="AQ5">
    <cfRule type="expression" dxfId="171" priority="24">
      <formula>IF($AS5="X",TRUE,FALSE)</formula>
    </cfRule>
  </conditionalFormatting>
  <conditionalFormatting sqref="AQ5">
    <cfRule type="expression" dxfId="170" priority="23">
      <formula>IF(#REF!="X",TRUE,FALSE)</formula>
    </cfRule>
  </conditionalFormatting>
  <conditionalFormatting sqref="AQ6:AQ9">
    <cfRule type="expression" dxfId="169" priority="22">
      <formula>IF($AS6="X",TRUE,FALSE)</formula>
    </cfRule>
  </conditionalFormatting>
  <conditionalFormatting sqref="AQ6:AQ9">
    <cfRule type="expression" dxfId="168" priority="21">
      <formula>IF(#REF!="X",TRUE,FALSE)</formula>
    </cfRule>
  </conditionalFormatting>
  <conditionalFormatting sqref="AQ10">
    <cfRule type="expression" dxfId="167" priority="20">
      <formula>IF($AS10="X",TRUE,FALSE)</formula>
    </cfRule>
  </conditionalFormatting>
  <conditionalFormatting sqref="AQ10">
    <cfRule type="expression" dxfId="166" priority="19">
      <formula>IF(#REF!="X",TRUE,FALSE)</formula>
    </cfRule>
  </conditionalFormatting>
  <conditionalFormatting sqref="AQ11:AQ13">
    <cfRule type="expression" dxfId="165" priority="18">
      <formula>IF($AS11="X",TRUE,FALSE)</formula>
    </cfRule>
  </conditionalFormatting>
  <conditionalFormatting sqref="AQ11:AQ13">
    <cfRule type="expression" dxfId="164" priority="17">
      <formula>IF(#REF!="X",TRUE,FALSE)</formula>
    </cfRule>
  </conditionalFormatting>
  <conditionalFormatting sqref="AQ14:AQ88">
    <cfRule type="expression" dxfId="163" priority="16">
      <formula>IF($AS14="X",TRUE,FALSE)</formula>
    </cfRule>
  </conditionalFormatting>
  <conditionalFormatting sqref="AQ14:AQ88">
    <cfRule type="expression" dxfId="162" priority="15">
      <formula>IF(#REF!="X",TRUE,FALSE)</formula>
    </cfRule>
  </conditionalFormatting>
  <conditionalFormatting sqref="AS8">
    <cfRule type="expression" dxfId="161" priority="14">
      <formula>IF($AS8="X",TRUE,FALSE)</formula>
    </cfRule>
  </conditionalFormatting>
  <conditionalFormatting sqref="AS8">
    <cfRule type="expression" dxfId="160" priority="13">
      <formula>IF(#REF!="X",TRUE,FALSE)</formula>
    </cfRule>
  </conditionalFormatting>
  <conditionalFormatting sqref="AS9">
    <cfRule type="expression" dxfId="159" priority="12">
      <formula>IF($AS9="X",TRUE,FALSE)</formula>
    </cfRule>
  </conditionalFormatting>
  <conditionalFormatting sqref="AS9">
    <cfRule type="expression" dxfId="158" priority="11">
      <formula>IF(#REF!="X",TRUE,FALSE)</formula>
    </cfRule>
  </conditionalFormatting>
  <conditionalFormatting sqref="AS7">
    <cfRule type="expression" dxfId="157" priority="10">
      <formula>IF($AS7="X",TRUE,FALSE)</formula>
    </cfRule>
  </conditionalFormatting>
  <conditionalFormatting sqref="AS7">
    <cfRule type="expression" dxfId="156" priority="9">
      <formula>IF(#REF!="X",TRUE,FALSE)</formula>
    </cfRule>
  </conditionalFormatting>
  <conditionalFormatting sqref="AS10">
    <cfRule type="expression" dxfId="155" priority="8">
      <formula>IF($AS10="X",TRUE,FALSE)</formula>
    </cfRule>
  </conditionalFormatting>
  <conditionalFormatting sqref="AS10">
    <cfRule type="expression" dxfId="154" priority="7">
      <formula>IF(#REF!="X",TRUE,FALSE)</formula>
    </cfRule>
  </conditionalFormatting>
  <conditionalFormatting sqref="AS11">
    <cfRule type="expression" dxfId="153" priority="6">
      <formula>IF($AS11="X",TRUE,FALSE)</formula>
    </cfRule>
  </conditionalFormatting>
  <conditionalFormatting sqref="AS11">
    <cfRule type="expression" dxfId="152" priority="5">
      <formula>IF(#REF!="X",TRUE,FALSE)</formula>
    </cfRule>
  </conditionalFormatting>
  <conditionalFormatting sqref="AS12">
    <cfRule type="expression" dxfId="151" priority="4">
      <formula>IF($AS12="X",TRUE,FALSE)</formula>
    </cfRule>
  </conditionalFormatting>
  <conditionalFormatting sqref="AS12">
    <cfRule type="expression" dxfId="150" priority="3">
      <formula>IF(#REF!="X",TRUE,FALSE)</formula>
    </cfRule>
  </conditionalFormatting>
  <conditionalFormatting sqref="AS13">
    <cfRule type="expression" dxfId="149" priority="2">
      <formula>IF($AS13="X",TRUE,FALSE)</formula>
    </cfRule>
  </conditionalFormatting>
  <conditionalFormatting sqref="AS13">
    <cfRule type="expression" dxfId="148"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88"/>
  <sheetViews>
    <sheetView tabSelected="1" zoomScale="85" zoomScaleNormal="85" workbookViewId="0">
      <pane xSplit="2" ySplit="4" topLeftCell="AR41" activePane="bottomRight" state="frozen"/>
      <selection pane="topRight" activeCell="C1" sqref="C1"/>
      <selection pane="bottomLeft" activeCell="A5" sqref="A5"/>
      <selection pane="bottomRight" activeCell="AS66" sqref="AS66"/>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6" width="47.28515625" style="21" customWidth="1"/>
    <col min="47" max="47" width="2.42578125" style="21" customWidth="1"/>
    <col min="48" max="16384" width="9.140625" style="21"/>
  </cols>
  <sheetData>
    <row r="1" spans="1:50" ht="15" x14ac:dyDescent="0.2">
      <c r="A1" s="24" t="s">
        <v>1163</v>
      </c>
    </row>
    <row r="2" spans="1:50" x14ac:dyDescent="0.2">
      <c r="A2" s="21" t="s">
        <v>262</v>
      </c>
    </row>
    <row r="3" spans="1:50"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1189</v>
      </c>
      <c r="AT3" s="23" t="s">
        <v>1176</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1048</v>
      </c>
      <c r="AT4" s="22" t="s">
        <v>1177</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
        <v>1117</v>
      </c>
      <c r="AT5" s="21" t="s">
        <v>1178</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
        <v>1118</v>
      </c>
      <c r="AT6" s="21" t="s">
        <v>1178</v>
      </c>
      <c r="AU6" s="21" t="s">
        <v>269</v>
      </c>
      <c r="AV6" s="21" t="s">
        <v>1182</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10">
        <f>'2022 SpaceFuncData-Input'!Z5</f>
        <v>1</v>
      </c>
      <c r="AP7" s="210">
        <f>'2022 SpaceFuncData-Input'!AA5</f>
        <v>0</v>
      </c>
      <c r="AQ7" s="210">
        <f>'2022 SpaceFuncData-Input'!AB5</f>
        <v>0</v>
      </c>
      <c r="AR7" s="210" t="str">
        <f>'For CSV - 2019 SpcFuncData'!AP79</f>
        <v>LowVisionLobbyMainEntry</v>
      </c>
      <c r="AS7" s="210" t="s">
        <v>1119</v>
      </c>
      <c r="AT7" s="21" t="s">
        <v>1178</v>
      </c>
      <c r="AU7" s="21" t="s">
        <v>269</v>
      </c>
      <c r="AV7" s="193"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
        <v>1124</v>
      </c>
      <c r="AT8" s="21" t="s">
        <v>1178</v>
      </c>
      <c r="AU8" s="21" t="s">
        <v>269</v>
      </c>
      <c r="AV8" s="193" t="s">
        <v>1180</v>
      </c>
      <c r="AW8" s="21" t="s">
        <v>1180</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
        <v>1120</v>
      </c>
      <c r="AT9" s="21" t="s">
        <v>1178</v>
      </c>
      <c r="AU9" s="21" t="s">
        <v>269</v>
      </c>
      <c r="AV9" s="193" t="s">
        <v>1179</v>
      </c>
      <c r="AW9" s="21" t="s">
        <v>1183</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
        <v>1121</v>
      </c>
      <c r="AT10" s="21" t="s">
        <v>1178</v>
      </c>
      <c r="AU10" s="21" t="s">
        <v>269</v>
      </c>
      <c r="AV10" s="193"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
        <v>1122</v>
      </c>
      <c r="AT11" s="21" t="s">
        <v>1178</v>
      </c>
      <c r="AU11" s="21" t="s">
        <v>269</v>
      </c>
      <c r="AV11" s="193"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
        <v>1123</v>
      </c>
      <c r="AT12" s="21" t="s">
        <v>1178</v>
      </c>
      <c r="AU12" s="21" t="s">
        <v>269</v>
      </c>
      <c r="AV12" s="193"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
        <v>1049</v>
      </c>
      <c r="AT13" s="21" t="s">
        <v>1178</v>
      </c>
      <c r="AU13" s="21" t="s">
        <v>269</v>
      </c>
      <c r="AV13" s="193" t="s">
        <v>1178</v>
      </c>
      <c r="AW13" s="21" t="s">
        <v>1184</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
        <v>1051</v>
      </c>
      <c r="AT14" s="21" t="s">
        <v>1178</v>
      </c>
      <c r="AU14" s="21" t="s">
        <v>269</v>
      </c>
      <c r="AV14" s="21" t="str">
        <f t="shared" ref="AV14:AV68"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
        <v>1052</v>
      </c>
      <c r="AT15" s="226" t="s">
        <v>62</v>
      </c>
      <c r="AU15" s="21" t="s">
        <v>269</v>
      </c>
      <c r="AV15" s="21" t="str">
        <f t="shared" si="1"/>
        <v/>
      </c>
      <c r="AW15" s="226" t="s">
        <v>1188</v>
      </c>
      <c r="AX15" s="226"/>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10">
        <f>'2022 SpaceFuncData-Input'!Z14</f>
        <v>1</v>
      </c>
      <c r="AP16" s="210">
        <f>'2022 SpaceFuncData-Input'!AA14</f>
        <v>0</v>
      </c>
      <c r="AQ16" s="210">
        <f>'2022 SpaceFuncData-Input'!AB14</f>
        <v>0</v>
      </c>
      <c r="AR16" s="210" t="str">
        <f>'For CSV - 2019 SpcFuncData'!AP8</f>
        <v>BeautySalonArea</v>
      </c>
      <c r="AS16" s="210" t="s">
        <v>1053</v>
      </c>
      <c r="AT16" s="226"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
        <v>1054</v>
      </c>
      <c r="AT17" s="21" t="s">
        <v>1178</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
        <v>1055</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
        <v>1059</v>
      </c>
      <c r="AT19" s="226" t="s">
        <v>1179</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
        <v>1090</v>
      </c>
      <c r="AT20" s="21" t="s">
        <v>1178</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
        <v>1190</v>
      </c>
      <c r="AT21" s="21" t="s">
        <v>1178</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
        <v>1061</v>
      </c>
      <c r="AT22" s="226" t="s">
        <v>1179</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
        <v>1062</v>
      </c>
      <c r="AT23" s="21" t="s">
        <v>1178</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
        <v>1063</v>
      </c>
      <c r="AT24" s="21" t="s">
        <v>1178</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
        <v>1064</v>
      </c>
      <c r="AT25" s="21" t="s">
        <v>1178</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
        <v>1065</v>
      </c>
      <c r="AT26" s="21" t="s">
        <v>1178</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
        <v>1066</v>
      </c>
      <c r="AT27" s="226" t="s">
        <v>1179</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
        <v>1067</v>
      </c>
      <c r="AT28" s="226"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
        <v>1068</v>
      </c>
      <c r="AT29" s="21" t="s">
        <v>1179</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
        <v>1072</v>
      </c>
      <c r="AT30" s="21" t="s">
        <v>1178</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
        <v>1073</v>
      </c>
      <c r="AT31" s="21" t="s">
        <v>1178</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
        <v>1074</v>
      </c>
      <c r="AT32" s="21" t="s">
        <v>1178</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
        <v>1075</v>
      </c>
      <c r="AT33" s="21" t="s">
        <v>1178</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
        <v>1076</v>
      </c>
      <c r="AT34" s="226" t="s">
        <v>1181</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
        <v>1077</v>
      </c>
      <c r="AT35" s="226" t="s">
        <v>1181</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
        <v>1078</v>
      </c>
      <c r="AT36" s="226" t="s">
        <v>1181</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
        <v>1079</v>
      </c>
      <c r="AT37" s="21" t="s">
        <v>1178</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
        <v>1080</v>
      </c>
      <c r="AT38" s="226" t="s">
        <v>1181</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
        <v>1081</v>
      </c>
      <c r="AT39" s="21" t="s">
        <v>1180</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
        <v>1082</v>
      </c>
      <c r="AT40" s="21" t="s">
        <v>1178</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
        <v>1083</v>
      </c>
      <c r="AT41" s="21" t="s">
        <v>1178</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
        <v>1084</v>
      </c>
      <c r="AT42" s="21" t="s">
        <v>1178</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
        <v>1085</v>
      </c>
      <c r="AT43" s="21" t="s">
        <v>1178</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10">
        <f>'2022 SpaceFuncData-Input'!Z42</f>
        <v>1</v>
      </c>
      <c r="AP44" s="210">
        <f>'2022 SpaceFuncData-Input'!AA42</f>
        <v>1</v>
      </c>
      <c r="AQ44" s="210">
        <f>'2022 SpaceFuncData-Input'!AB42</f>
        <v>0</v>
      </c>
      <c r="AR44" s="210" t="str">
        <f>'For CSV - 2019 SpcFuncData'!AP62</f>
        <v>LaboratoryScientific</v>
      </c>
      <c r="AS44" s="210" t="s">
        <v>1104</v>
      </c>
      <c r="AT44" s="226" t="s">
        <v>1181</v>
      </c>
      <c r="AU44" s="21" t="s">
        <v>269</v>
      </c>
      <c r="AV44" s="21" t="str">
        <f>IF(AO44=0,B44,"")</f>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
        <v>8</v>
      </c>
      <c r="AT45" s="226" t="s">
        <v>1180</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
        <v>1086</v>
      </c>
      <c r="AT46" s="21" t="s">
        <v>1178</v>
      </c>
      <c r="AU46" s="21" t="s">
        <v>269</v>
      </c>
      <c r="AV46" s="21" t="str">
        <f t="shared" si="1"/>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
        <v>1087</v>
      </c>
      <c r="AT47" s="21" t="s">
        <v>1178</v>
      </c>
      <c r="AU47" s="21" t="s">
        <v>269</v>
      </c>
      <c r="AV47" s="21" t="str">
        <f t="shared" si="1"/>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10">
        <f>'2022 SpaceFuncData-Input'!Z46</f>
        <v>1</v>
      </c>
      <c r="AP48" s="210">
        <f>'2022 SpaceFuncData-Input'!AA46</f>
        <v>0</v>
      </c>
      <c r="AQ48" s="210">
        <f>'2022 SpaceFuncData-Input'!AB46</f>
        <v>1</v>
      </c>
      <c r="AR48" s="210" t="str">
        <f>'For CSV - 2019 SpcFuncData'!AP47</f>
        <v>LobbyMainEntry</v>
      </c>
      <c r="AS48" s="210" t="s">
        <v>1191</v>
      </c>
      <c r="AT48" s="21" t="s">
        <v>1178</v>
      </c>
      <c r="AU48" s="21" t="s">
        <v>269</v>
      </c>
      <c r="AV48" s="21" t="str">
        <f t="shared" si="1"/>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
        <v>1088</v>
      </c>
      <c r="AT49" s="21" t="s">
        <v>1178</v>
      </c>
      <c r="AU49" s="21" t="s">
        <v>269</v>
      </c>
      <c r="AV49" s="21" t="str">
        <f t="shared" si="1"/>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
        <v>1089</v>
      </c>
      <c r="AT50" s="21" t="s">
        <v>1178</v>
      </c>
      <c r="AU50" s="21" t="s">
        <v>269</v>
      </c>
      <c r="AV50" s="21" t="str">
        <f t="shared" si="1"/>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10">
        <f>'2022 SpaceFuncData-Input'!Z49</f>
        <v>1</v>
      </c>
      <c r="AP51" s="210">
        <f>'2022 SpaceFuncData-Input'!AA49</f>
        <v>0</v>
      </c>
      <c r="AQ51" s="210">
        <f>'2022 SpaceFuncData-Input'!AB49</f>
        <v>0</v>
      </c>
      <c r="AR51" s="210" t="str">
        <f>'For CSV - 2019 SpcFuncData'!AP26</f>
        <v>GeneralCommercialIndustrialWorkAreaLowBay</v>
      </c>
      <c r="AS51" s="210" t="s">
        <v>1070</v>
      </c>
      <c r="AT51" s="226" t="s">
        <v>1181</v>
      </c>
      <c r="AU51" s="21" t="s">
        <v>269</v>
      </c>
      <c r="AV51" s="21" t="str">
        <f t="shared" si="1"/>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10">
        <f>'2022 SpaceFuncData-Input'!Z50</f>
        <v>1</v>
      </c>
      <c r="AP52" s="210">
        <f>'2022 SpaceFuncData-Input'!AA50</f>
        <v>0</v>
      </c>
      <c r="AQ52" s="210">
        <f>'2022 SpaceFuncData-Input'!AB50</f>
        <v>0</v>
      </c>
      <c r="AR52" s="210" t="str">
        <f>'For CSV - 2019 SpcFuncData'!AP25</f>
        <v>GeneralCommercialIndustrialWorkAreaHighBay</v>
      </c>
      <c r="AS52" s="210" t="s">
        <v>1069</v>
      </c>
      <c r="AT52" s="226" t="s">
        <v>1181</v>
      </c>
      <c r="AU52" s="21" t="s">
        <v>269</v>
      </c>
      <c r="AV52" s="21" t="str">
        <f t="shared" si="1"/>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10">
        <f>'2022 SpaceFuncData-Input'!Z51</f>
        <v>1</v>
      </c>
      <c r="AP53" s="210">
        <f>'2022 SpaceFuncData-Input'!AA51</f>
        <v>0</v>
      </c>
      <c r="AQ53" s="210">
        <f>'2022 SpaceFuncData-Input'!AB51</f>
        <v>0</v>
      </c>
      <c r="AR53" s="210" t="str">
        <f>'For CSV - 2019 SpcFuncData'!AP27</f>
        <v>GeneralCommercialIndustrialWorkAreaPrecision</v>
      </c>
      <c r="AS53" s="210" t="s">
        <v>1071</v>
      </c>
      <c r="AT53" s="226" t="s">
        <v>1181</v>
      </c>
      <c r="AU53" s="21" t="s">
        <v>269</v>
      </c>
      <c r="AV53" s="21" t="str">
        <f t="shared" si="1"/>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
        <v>1126</v>
      </c>
      <c r="AT54" s="226" t="s">
        <v>1181</v>
      </c>
      <c r="AU54" s="21" t="s">
        <v>269</v>
      </c>
      <c r="AV54" s="21" t="str">
        <f t="shared" si="1"/>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
        <v>1092</v>
      </c>
      <c r="AT55" s="226" t="s">
        <v>1181</v>
      </c>
      <c r="AU55" s="21" t="s">
        <v>269</v>
      </c>
      <c r="AV55" s="21" t="str">
        <f t="shared" si="1"/>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
        <v>1050</v>
      </c>
      <c r="AT56" s="21" t="s">
        <v>1179</v>
      </c>
      <c r="AU56" s="21" t="s">
        <v>269</v>
      </c>
      <c r="AV56" s="21" t="str">
        <f t="shared" si="1"/>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
        <v>1093</v>
      </c>
      <c r="AT57" s="21" t="s">
        <v>1179</v>
      </c>
      <c r="AU57" s="21" t="s">
        <v>269</v>
      </c>
      <c r="AV57" s="21" t="str">
        <f t="shared" si="1"/>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10">
        <f>'2022 SpaceFuncData-Input'!Z56</f>
        <v>1</v>
      </c>
      <c r="AP58" s="210">
        <f>'2022 SpaceFuncData-Input'!AA56</f>
        <v>1</v>
      </c>
      <c r="AQ58" s="210">
        <f>'2022 SpaceFuncData-Input'!AB56</f>
        <v>0</v>
      </c>
      <c r="AR58" s="211" t="str">
        <f>'For CSV - 2019 SpcFuncData'!AP55</f>
        <v>ParkingGarageBuildingParkingArea</v>
      </c>
      <c r="AS58" s="211" t="s">
        <v>1097</v>
      </c>
      <c r="AT58" s="21" t="s">
        <v>1181</v>
      </c>
      <c r="AU58" s="21" t="s">
        <v>269</v>
      </c>
      <c r="AV58" s="21" t="str">
        <f t="shared" si="1"/>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
        <v>1095</v>
      </c>
      <c r="AT59" s="21" t="s">
        <v>1181</v>
      </c>
      <c r="AU59" s="21" t="s">
        <v>269</v>
      </c>
      <c r="AV59" s="21" t="str">
        <f t="shared" si="1"/>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
        <v>1098</v>
      </c>
      <c r="AT60" s="226" t="s">
        <v>62</v>
      </c>
      <c r="AU60" s="21" t="s">
        <v>269</v>
      </c>
      <c r="AV60" s="21" t="str">
        <f t="shared" si="1"/>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
        <v>1102</v>
      </c>
      <c r="AT61" s="21" t="s">
        <v>441</v>
      </c>
      <c r="AU61" s="21" t="s">
        <v>269</v>
      </c>
      <c r="AV61" s="21" t="str">
        <f t="shared" si="1"/>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
        <v>1192</v>
      </c>
      <c r="AT62" s="21" t="s">
        <v>62</v>
      </c>
      <c r="AU62" s="21" t="s">
        <v>269</v>
      </c>
      <c r="AV62" s="21" t="str">
        <f t="shared" si="1"/>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
        <v>1101</v>
      </c>
      <c r="AT63" s="21" t="s">
        <v>62</v>
      </c>
      <c r="AU63" s="21" t="s">
        <v>269</v>
      </c>
      <c r="AV63" s="21" t="str">
        <f t="shared" si="1"/>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
        <v>1099</v>
      </c>
      <c r="AT64" s="21" t="s">
        <v>1178</v>
      </c>
      <c r="AU64" s="21" t="s">
        <v>269</v>
      </c>
      <c r="AV64" s="21" t="str">
        <f t="shared" si="1"/>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
        <v>1100</v>
      </c>
      <c r="AT65" s="21" t="s">
        <v>1178</v>
      </c>
      <c r="AU65" s="21" t="s">
        <v>269</v>
      </c>
      <c r="AV65" s="21" t="str">
        <f t="shared" si="1"/>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
        <v>607</v>
      </c>
      <c r="AT66" s="21" t="s">
        <v>1178</v>
      </c>
      <c r="AU66" s="21" t="s">
        <v>269</v>
      </c>
      <c r="AV66" s="21" t="str">
        <f t="shared" si="1"/>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10">
        <f>'2022 SpaceFuncData-Input'!Z65</f>
        <v>1</v>
      </c>
      <c r="AP67" s="210">
        <f>'2022 SpaceFuncData-Input'!AA65</f>
        <v>0</v>
      </c>
      <c r="AQ67" s="210">
        <f>'2022 SpaceFuncData-Input'!AB65</f>
        <v>0</v>
      </c>
      <c r="AR67" s="210" t="str">
        <f>'For CSV - 2019 SpcFuncData'!AP13</f>
        <v>CommercialIndustrialWarehouse</v>
      </c>
      <c r="AS67" s="210" t="s">
        <v>1058</v>
      </c>
      <c r="AT67" s="21" t="s">
        <v>57</v>
      </c>
      <c r="AU67" s="21" t="s">
        <v>269</v>
      </c>
      <c r="AV67" s="21" t="str">
        <f t="shared" si="1"/>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10">
        <f>'2022 SpaceFuncData-Input'!Z66</f>
        <v>1</v>
      </c>
      <c r="AP68" s="210">
        <f>'2022 SpaceFuncData-Input'!AA66</f>
        <v>0</v>
      </c>
      <c r="AQ68" s="210">
        <f>'2022 SpaceFuncData-Input'!AB66</f>
        <v>0</v>
      </c>
      <c r="AR68" s="210" t="str">
        <f>'For CSV - 2019 SpcFuncData'!AP11</f>
        <v>CommercialIndustrialStorageAreaRefrigerated</v>
      </c>
      <c r="AS68" s="210" t="s">
        <v>1056</v>
      </c>
      <c r="AT68" s="21" t="s">
        <v>57</v>
      </c>
      <c r="AU68" s="21" t="s">
        <v>269</v>
      </c>
      <c r="AV68" s="21" t="str">
        <f t="shared" si="1"/>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10">
        <f>'2022 SpaceFuncData-Input'!Z67</f>
        <v>1</v>
      </c>
      <c r="AP69" s="210">
        <f>'2022 SpaceFuncData-Input'!AA67</f>
        <v>0</v>
      </c>
      <c r="AQ69" s="210">
        <f>'2022 SpaceFuncData-Input'!AB67</f>
        <v>0</v>
      </c>
      <c r="AR69" s="210" t="str">
        <f>'For CSV - 2019 SpcFuncData'!AP12</f>
        <v>CommercialIndustrialStorageShipping</v>
      </c>
      <c r="AS69" s="210" t="s">
        <v>1057</v>
      </c>
      <c r="AT69" s="21" t="s">
        <v>57</v>
      </c>
      <c r="AU69" s="21" t="s">
        <v>269</v>
      </c>
      <c r="AV69" s="21" t="str">
        <f>IF(AO69=0,B69,"")</f>
        <v/>
      </c>
    </row>
    <row r="70" spans="2:48"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
        <v>1105</v>
      </c>
      <c r="AT70" s="21" t="s">
        <v>1178</v>
      </c>
      <c r="AU70" s="21" t="s">
        <v>269</v>
      </c>
      <c r="AV70" s="21" t="str">
        <f>IF(AO70=0,B70,"")</f>
        <v>Sports Arena - Playing Area (&gt; 5,000 Spectators)</v>
      </c>
    </row>
    <row r="71" spans="2:48"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
        <v>1107</v>
      </c>
      <c r="AT71" s="21" t="s">
        <v>1178</v>
      </c>
      <c r="AU71" s="21" t="s">
        <v>269</v>
      </c>
      <c r="AV71" s="21" t="str">
        <f t="shared" ref="AV71:AV82" si="8">IF(AO71=0,B71,"")</f>
        <v>Sports Arena - Playing Area (2,000 - 5,000 Spectators)</v>
      </c>
    </row>
    <row r="72" spans="2:48"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
        <v>1106</v>
      </c>
      <c r="AT72" s="21" t="s">
        <v>1178</v>
      </c>
      <c r="AU72" s="21" t="s">
        <v>269</v>
      </c>
      <c r="AV72" s="21" t="str">
        <f t="shared" si="8"/>
        <v>Sports Arena - Playing Area (&lt; 2,000 Spectators)</v>
      </c>
    </row>
    <row r="73" spans="2:48"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
        <v>1108</v>
      </c>
      <c r="AT73" s="21" t="s">
        <v>1178</v>
      </c>
      <c r="AU73" s="21" t="s">
        <v>269</v>
      </c>
      <c r="AV73" s="21" t="str">
        <f t="shared" si="8"/>
        <v/>
      </c>
    </row>
    <row r="74" spans="2:48"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
        <v>1109</v>
      </c>
      <c r="AT74" s="21" t="s">
        <v>1178</v>
      </c>
      <c r="AU74" s="21" t="s">
        <v>269</v>
      </c>
      <c r="AV74" s="21" t="str">
        <f t="shared" si="8"/>
        <v/>
      </c>
    </row>
    <row r="75" spans="2:48"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2"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1</v>
      </c>
      <c r="AR75" s="21" t="str">
        <f>VLOOKUP($B75,'For CSV - 2019 SpcFuncData'!$B$5:$AP$88,41,0)</f>
        <v>TheaterPerformance</v>
      </c>
      <c r="AS75" s="21" t="s">
        <v>1110</v>
      </c>
      <c r="AT75" s="21" t="s">
        <v>1178</v>
      </c>
      <c r="AU75" s="21" t="s">
        <v>269</v>
      </c>
      <c r="AV75" s="21" t="str">
        <f t="shared" si="8"/>
        <v/>
      </c>
    </row>
    <row r="76" spans="2:48"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
        <v>1111</v>
      </c>
      <c r="AT76" s="226" t="s">
        <v>1181</v>
      </c>
      <c r="AU76" s="21" t="s">
        <v>269</v>
      </c>
      <c r="AV76" s="21" t="str">
        <f t="shared" si="8"/>
        <v>Transportation Function (Baggage Area)</v>
      </c>
    </row>
    <row r="77" spans="2:48"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
        <v>1112</v>
      </c>
      <c r="AT77" s="226" t="s">
        <v>1181</v>
      </c>
      <c r="AU77" s="21" t="s">
        <v>269</v>
      </c>
      <c r="AV77" s="21" t="str">
        <f t="shared" si="8"/>
        <v>Transportation Function (Ticketing Area)</v>
      </c>
    </row>
    <row r="78" spans="2:48"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
        <v>1113</v>
      </c>
      <c r="AT78" s="21" t="s">
        <v>1179</v>
      </c>
      <c r="AU78" s="21" t="s">
        <v>269</v>
      </c>
      <c r="AV78" s="21" t="str">
        <f t="shared" si="8"/>
        <v/>
      </c>
    </row>
    <row r="79" spans="2:48"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
        <v>1114</v>
      </c>
      <c r="AT79" s="21" t="s">
        <v>1181</v>
      </c>
      <c r="AU79" s="21" t="s">
        <v>269</v>
      </c>
      <c r="AV79" s="21" t="str">
        <f t="shared" si="8"/>
        <v/>
      </c>
    </row>
    <row r="80" spans="2:48"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
        <v>1115</v>
      </c>
      <c r="AT80" s="21" t="s">
        <v>1178</v>
      </c>
      <c r="AU80" s="21" t="s">
        <v>269</v>
      </c>
      <c r="AV80" s="21" t="str">
        <f t="shared" si="8"/>
        <v/>
      </c>
    </row>
    <row r="81" spans="1:48"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
        <v>1116</v>
      </c>
      <c r="AT81" s="226" t="s">
        <v>1179</v>
      </c>
      <c r="AU81" s="21" t="s">
        <v>269</v>
      </c>
      <c r="AV81" s="21" t="str">
        <f t="shared" si="8"/>
        <v/>
      </c>
    </row>
    <row r="82" spans="1:48"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
        <v>1125</v>
      </c>
      <c r="AT82" s="226" t="s">
        <v>1181</v>
      </c>
      <c r="AU82" s="21" t="s">
        <v>269</v>
      </c>
      <c r="AV82" s="21" t="str">
        <f t="shared" si="8"/>
        <v/>
      </c>
    </row>
    <row r="83" spans="1:48" x14ac:dyDescent="0.2">
      <c r="A83" s="21" t="s">
        <v>95</v>
      </c>
      <c r="C83" s="21" t="str">
        <f>TRIM('2022 SpaceFuncData-Input'!B83)</f>
        <v/>
      </c>
      <c r="R83" s="159"/>
      <c r="S83" s="159"/>
      <c r="V83" s="159"/>
    </row>
    <row r="84" spans="1:48" x14ac:dyDescent="0.2">
      <c r="A84" s="21" t="s">
        <v>96</v>
      </c>
      <c r="B84" s="21" t="str">
        <f>TRIM(LEFT('2022 SpaceFuncData-Input'!$A84,IF(ISNUMBER(FIND(" (Note",'2022 SpaceFuncData-Input'!$A84,1)),FIND(" (Note",'2022 SpaceFuncData-Input'!$A84,1),99)))</f>
        <v/>
      </c>
      <c r="C84" s="21" t="str">
        <f>TRIM('2022 SpaceFuncData-Input'!B84)</f>
        <v/>
      </c>
      <c r="R84" s="159"/>
      <c r="S84" s="159"/>
      <c r="V84" s="159"/>
    </row>
    <row r="85" spans="1:48" x14ac:dyDescent="0.2">
      <c r="B85" s="21" t="str">
        <f>TRIM(LEFT('2022 SpaceFuncData-Input'!$A85,IF(ISNUMBER(FIND(" (Note",'2022 SpaceFuncData-Input'!$A85,1)),FIND(" (Note",'2022 SpaceFuncData-Input'!$A85,1),99)))</f>
        <v/>
      </c>
      <c r="C85" s="21" t="str">
        <f>TRIM('2022 SpaceFuncData-Input'!B85)</f>
        <v/>
      </c>
      <c r="R85" s="159"/>
      <c r="S85" s="159"/>
      <c r="V85" s="159"/>
    </row>
    <row r="86" spans="1:48" x14ac:dyDescent="0.2">
      <c r="B86" s="21" t="str">
        <f>TRIM(LEFT('2022 SpaceFuncData-Input'!$A86,IF(ISNUMBER(FIND(" (Note",'2022 SpaceFuncData-Input'!$A86,1)),FIND(" (Note",'2022 SpaceFuncData-Input'!$A86,1),99)))</f>
        <v/>
      </c>
      <c r="C86" s="21" t="str">
        <f>TRIM('2022 SpaceFuncData-Input'!B86)</f>
        <v/>
      </c>
      <c r="R86" s="159"/>
      <c r="S86" s="159"/>
      <c r="V86" s="159"/>
    </row>
    <row r="88" spans="1:48" x14ac:dyDescent="0.2">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D5:Z5 AA80:AM86 B5:C86 D6:O86 R6:Z86 P6:Q88 A3:AR4 AN83:AT86 AN5:AS82">
    <cfRule type="expression" dxfId="147" priority="34">
      <formula>IF($AV3="X",TRUE,FALSE)</formula>
    </cfRule>
  </conditionalFormatting>
  <conditionalFormatting sqref="AA5:AM25">
    <cfRule type="expression" dxfId="146" priority="35">
      <formula>IF(#REF!="X",TRUE,FALSE)</formula>
    </cfRule>
  </conditionalFormatting>
  <conditionalFormatting sqref="AA26:AM58 AA80:AM86">
    <cfRule type="expression" dxfId="145" priority="32">
      <formula>IF(#REF!="X",TRUE,FALSE)</formula>
    </cfRule>
  </conditionalFormatting>
  <conditionalFormatting sqref="AN83:AT86 AN5:AS82">
    <cfRule type="expression" dxfId="144" priority="31">
      <formula>IF(#REF!="X",TRUE,FALSE)</formula>
    </cfRule>
  </conditionalFormatting>
  <conditionalFormatting sqref="AA59:AM79">
    <cfRule type="expression" dxfId="143" priority="30">
      <formula>IF($AV59="X",TRUE,FALSE)</formula>
    </cfRule>
  </conditionalFormatting>
  <conditionalFormatting sqref="AA59:AM79">
    <cfRule type="expression" dxfId="142" priority="29">
      <formula>IF(#REF!="X",TRUE,FALSE)</formula>
    </cfRule>
  </conditionalFormatting>
  <conditionalFormatting sqref="AT3:AT4">
    <cfRule type="expression" dxfId="141" priority="20">
      <formula>IF($AT3="X",TRUE,FALSE)</formula>
    </cfRule>
  </conditionalFormatting>
  <conditionalFormatting sqref="AV8">
    <cfRule type="expression" dxfId="140" priority="19">
      <formula>IF($AT8="X",TRUE,FALSE)</formula>
    </cfRule>
  </conditionalFormatting>
  <conditionalFormatting sqref="AV8">
    <cfRule type="expression" dxfId="139" priority="18">
      <formula>IF(#REF!="X",TRUE,FALSE)</formula>
    </cfRule>
  </conditionalFormatting>
  <conditionalFormatting sqref="AV9">
    <cfRule type="expression" dxfId="138" priority="17">
      <formula>IF($AT9="X",TRUE,FALSE)</formula>
    </cfRule>
  </conditionalFormatting>
  <conditionalFormatting sqref="AV9">
    <cfRule type="expression" dxfId="137" priority="16">
      <formula>IF(#REF!="X",TRUE,FALSE)</formula>
    </cfRule>
  </conditionalFormatting>
  <conditionalFormatting sqref="AV7">
    <cfRule type="expression" dxfId="136" priority="15">
      <formula>IF($AT7="X",TRUE,FALSE)</formula>
    </cfRule>
  </conditionalFormatting>
  <conditionalFormatting sqref="AV7">
    <cfRule type="expression" dxfId="135" priority="14">
      <formula>IF(#REF!="X",TRUE,FALSE)</formula>
    </cfRule>
  </conditionalFormatting>
  <conditionalFormatting sqref="AV10">
    <cfRule type="expression" dxfId="134" priority="13">
      <formula>IF($AT10="X",TRUE,FALSE)</formula>
    </cfRule>
  </conditionalFormatting>
  <conditionalFormatting sqref="AV10">
    <cfRule type="expression" dxfId="133" priority="12">
      <formula>IF(#REF!="X",TRUE,FALSE)</formula>
    </cfRule>
  </conditionalFormatting>
  <conditionalFormatting sqref="AV11">
    <cfRule type="expression" dxfId="132" priority="11">
      <formula>IF($AT11="X",TRUE,FALSE)</formula>
    </cfRule>
  </conditionalFormatting>
  <conditionalFormatting sqref="AV11">
    <cfRule type="expression" dxfId="131" priority="10">
      <formula>IF(#REF!="X",TRUE,FALSE)</formula>
    </cfRule>
  </conditionalFormatting>
  <conditionalFormatting sqref="AV12">
    <cfRule type="expression" dxfId="130" priority="9">
      <formula>IF($AT12="X",TRUE,FALSE)</formula>
    </cfRule>
  </conditionalFormatting>
  <conditionalFormatting sqref="AV12">
    <cfRule type="expression" dxfId="129" priority="8">
      <formula>IF(#REF!="X",TRUE,FALSE)</formula>
    </cfRule>
  </conditionalFormatting>
  <conditionalFormatting sqref="AV13">
    <cfRule type="expression" dxfId="128" priority="7">
      <formula>IF($AT13="X",TRUE,FALSE)</formula>
    </cfRule>
  </conditionalFormatting>
  <conditionalFormatting sqref="AV13">
    <cfRule type="expression" dxfId="127" priority="6">
      <formula>IF(#REF!="X",TRUE,FALSE)</formula>
    </cfRule>
  </conditionalFormatting>
  <conditionalFormatting sqref="AT5:AT82">
    <cfRule type="expression" dxfId="126" priority="3">
      <formula>IF($AX5="X",TRUE,FALSE)</formula>
    </cfRule>
  </conditionalFormatting>
  <conditionalFormatting sqref="AT5:AT82">
    <cfRule type="expression" dxfId="125" priority="2">
      <formula>IF(#REF!="X",TRUE,FALSE)</formula>
    </cfRule>
  </conditionalFormatting>
  <conditionalFormatting sqref="AS3:AS4">
    <cfRule type="expression" dxfId="2" priority="1">
      <formula>IF($AS3="X",TRUE,FALSE)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4" priority="4">
      <formula>IF($AM3="X",TRUE,FALSE)</formula>
    </cfRule>
  </conditionalFormatting>
  <conditionalFormatting sqref="B3">
    <cfRule type="expression" dxfId="123" priority="143">
      <formula>IF($AM4="X",TRUE,FALSE)</formula>
    </cfRule>
  </conditionalFormatting>
  <conditionalFormatting sqref="B4">
    <cfRule type="expression" dxfId="122" priority="3">
      <formula>IF($AM4="X",TRUE,FALSE)</formula>
    </cfRule>
  </conditionalFormatting>
  <conditionalFormatting sqref="C3">
    <cfRule type="expression" dxfId="121"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selection activeCell="B1" sqref="B1"/>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92" t="s">
        <v>956</v>
      </c>
      <c r="D4" s="192" t="s">
        <v>995</v>
      </c>
      <c r="E4" s="192" t="s">
        <v>863</v>
      </c>
      <c r="F4" s="192" t="s">
        <v>864</v>
      </c>
      <c r="G4" s="192" t="s">
        <v>740</v>
      </c>
      <c r="H4" s="124" t="s">
        <v>731</v>
      </c>
      <c r="I4" s="124" t="s">
        <v>342</v>
      </c>
      <c r="J4" s="192" t="s">
        <v>957</v>
      </c>
      <c r="K4" s="192" t="s">
        <v>959</v>
      </c>
      <c r="L4" s="192" t="s">
        <v>987</v>
      </c>
      <c r="M4" s="21" t="s">
        <v>269</v>
      </c>
    </row>
    <row r="5" spans="1:13" ht="14.25" x14ac:dyDescent="0.2">
      <c r="A5" s="22"/>
      <c r="B5" s="121" t="s">
        <v>96</v>
      </c>
      <c r="C5" s="192" t="s">
        <v>958</v>
      </c>
      <c r="D5" s="192" t="s">
        <v>958</v>
      </c>
      <c r="E5" s="192" t="s">
        <v>739</v>
      </c>
      <c r="F5" s="192" t="s">
        <v>739</v>
      </c>
      <c r="G5" s="192" t="s">
        <v>766</v>
      </c>
      <c r="H5" s="124"/>
      <c r="I5" s="124"/>
      <c r="J5" s="192" t="s">
        <v>901</v>
      </c>
      <c r="K5" s="192" t="s">
        <v>902</v>
      </c>
      <c r="L5" s="192"/>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217">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0" priority="3">
      <formula>IF($AM3="X",TRUE,FALSE)</formula>
    </cfRule>
  </conditionalFormatting>
  <conditionalFormatting sqref="B3">
    <cfRule type="expression" dxfId="119" priority="4">
      <formula>IF($AM4="X",TRUE,FALSE)</formula>
    </cfRule>
  </conditionalFormatting>
  <conditionalFormatting sqref="B4">
    <cfRule type="expression" dxfId="118" priority="2">
      <formula>IF($AM4="X",TRUE,FALSE)</formula>
    </cfRule>
  </conditionalFormatting>
  <conditionalFormatting sqref="C3">
    <cfRule type="expression" dxfId="117"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2CFE7A76-BDFD-4867-B433-23387A6159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2021-11-17T21:53:27Z</cp:lastPrinted>
  <dcterms:created xsi:type="dcterms:W3CDTF">2009-04-17T21:02:28Z</dcterms:created>
  <dcterms:modified xsi:type="dcterms:W3CDTF">2022-05-14T07:35:21Z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