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defaultThemeVersion="124226"/>
  <mc:AlternateContent xmlns:mc="http://schemas.openxmlformats.org/markup-compatibility/2006">
    <mc:Choice Requires="x15">
      <x15ac:absPath xmlns:x15ac="http://schemas.microsoft.com/office/spreadsheetml/2010/11/ac" url="D:\CBECC\CBECC-COM\CBECC-Com_2022_MFamRestructure-DR-2022-2-1\Documentation\T24N\"/>
    </mc:Choice>
  </mc:AlternateContent>
  <xr:revisionPtr revIDLastSave="0" documentId="13_ncr:1_{5E4C8B2F-B2E4-4F0B-974D-EF17F5864466}" xr6:coauthVersionLast="47" xr6:coauthVersionMax="47" xr10:uidLastSave="{00000000-0000-0000-0000-000000000000}"/>
  <bookViews>
    <workbookView xWindow="-120" yWindow="-120" windowWidth="29040" windowHeight="17640" tabRatio="821" firstSheet="8" activeTab="10"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SpaceFuncData-Input'!$A$2:$AD$86</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58" l="1"/>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B44" i="57"/>
  <c r="B45" i="57"/>
  <c r="B46" i="57"/>
  <c r="B47" i="57"/>
  <c r="B48" i="57"/>
  <c r="B49" i="57"/>
  <c r="B50" i="57"/>
  <c r="B51" i="57"/>
  <c r="B52" i="57"/>
  <c r="B53" i="57"/>
  <c r="B54" i="57"/>
  <c r="B55" i="57"/>
  <c r="B56" i="57"/>
  <c r="B57" i="57"/>
  <c r="B58" i="57"/>
  <c r="B59" i="57"/>
  <c r="B60" i="57"/>
  <c r="B61" i="57"/>
  <c r="B62" i="57"/>
  <c r="B63" i="57"/>
  <c r="B64" i="57"/>
  <c r="B65" i="57"/>
  <c r="B66" i="57"/>
  <c r="B67" i="57"/>
  <c r="B68" i="57"/>
  <c r="B69" i="57"/>
  <c r="B70" i="57"/>
  <c r="B71" i="57"/>
  <c r="B72" i="57"/>
  <c r="B73" i="57"/>
  <c r="B74" i="57"/>
  <c r="B75" i="57"/>
  <c r="B76" i="57"/>
  <c r="B77" i="57"/>
  <c r="B78" i="57"/>
  <c r="B79" i="57"/>
  <c r="B80" i="57"/>
  <c r="B81" i="57"/>
  <c r="B82" i="57"/>
  <c r="B83" i="57"/>
  <c r="B84" i="57"/>
  <c r="B85" i="57"/>
  <c r="B86" i="57"/>
  <c r="B87" i="57"/>
  <c r="B88" i="57"/>
  <c r="B89" i="57"/>
  <c r="B90" i="57"/>
  <c r="B91" i="57"/>
  <c r="B92" i="57"/>
  <c r="B93" i="57"/>
  <c r="B94" i="57"/>
  <c r="B95" i="57"/>
  <c r="B96" i="57"/>
  <c r="B97" i="57"/>
  <c r="B98" i="57"/>
  <c r="B99" i="57"/>
  <c r="B100" i="57"/>
  <c r="C6" i="57"/>
  <c r="C6" i="55"/>
  <c r="D6" i="57"/>
  <c r="J6" i="57"/>
  <c r="K6" i="57"/>
  <c r="C7" i="57"/>
  <c r="C7" i="55"/>
  <c r="D7" i="57"/>
  <c r="J7" i="57"/>
  <c r="K7" i="57"/>
  <c r="C8" i="57"/>
  <c r="C8" i="55"/>
  <c r="D8" i="57"/>
  <c r="J8" i="57"/>
  <c r="K8" i="57"/>
  <c r="C9" i="57"/>
  <c r="C9" i="55"/>
  <c r="D9" i="57"/>
  <c r="K9" i="57"/>
  <c r="C10" i="57"/>
  <c r="C10" i="55"/>
  <c r="D10" i="57"/>
  <c r="J10" i="57"/>
  <c r="K10" i="57"/>
  <c r="C11" i="57"/>
  <c r="C11" i="55"/>
  <c r="D11" i="57"/>
  <c r="J11" i="57"/>
  <c r="K11" i="57"/>
  <c r="C12" i="57"/>
  <c r="C12" i="55"/>
  <c r="D12" i="57"/>
  <c r="J12" i="57"/>
  <c r="K12" i="57"/>
  <c r="C13" i="57"/>
  <c r="C13" i="55"/>
  <c r="D13" i="57"/>
  <c r="J13" i="57"/>
  <c r="K13" i="57"/>
  <c r="C14" i="57"/>
  <c r="C14" i="55"/>
  <c r="D14" i="57"/>
  <c r="K14" i="57"/>
  <c r="C15" i="57"/>
  <c r="C15" i="55"/>
  <c r="D15" i="57"/>
  <c r="J15" i="57"/>
  <c r="K15" i="57"/>
  <c r="C16" i="57"/>
  <c r="C16" i="55"/>
  <c r="D16" i="57"/>
  <c r="J16" i="57"/>
  <c r="K16" i="57"/>
  <c r="C17" i="57"/>
  <c r="C17" i="55"/>
  <c r="D17" i="57"/>
  <c r="K17" i="57"/>
  <c r="C18" i="57"/>
  <c r="C18" i="55"/>
  <c r="D18" i="57"/>
  <c r="J18" i="57"/>
  <c r="K18" i="57"/>
  <c r="C19" i="57"/>
  <c r="C19" i="55"/>
  <c r="D19" i="57"/>
  <c r="K19" i="57"/>
  <c r="C20" i="57"/>
  <c r="C20" i="55"/>
  <c r="D20" i="57"/>
  <c r="K20" i="57"/>
  <c r="C21" i="57"/>
  <c r="C21" i="55"/>
  <c r="D21" i="57"/>
  <c r="J21" i="57"/>
  <c r="K21" i="57"/>
  <c r="C22" i="57"/>
  <c r="C22" i="55"/>
  <c r="D22" i="57"/>
  <c r="K22" i="57"/>
  <c r="C23" i="57"/>
  <c r="C23" i="55"/>
  <c r="D23" i="57"/>
  <c r="K23" i="57"/>
  <c r="C24" i="57"/>
  <c r="C24" i="55"/>
  <c r="D24" i="57"/>
  <c r="J24" i="57"/>
  <c r="K24" i="57"/>
  <c r="C25" i="57"/>
  <c r="C25" i="55"/>
  <c r="D25" i="57"/>
  <c r="J25" i="57"/>
  <c r="K25" i="57"/>
  <c r="C26" i="57"/>
  <c r="C26" i="55"/>
  <c r="D26" i="57"/>
  <c r="K26" i="57"/>
  <c r="C27" i="57"/>
  <c r="C27" i="55"/>
  <c r="D27" i="57"/>
  <c r="K27" i="57"/>
  <c r="C28" i="57"/>
  <c r="C28" i="55"/>
  <c r="D28" i="57"/>
  <c r="K28" i="57"/>
  <c r="C29" i="57"/>
  <c r="C29" i="55"/>
  <c r="D29" i="57"/>
  <c r="K29" i="57"/>
  <c r="C30" i="57"/>
  <c r="C30" i="55"/>
  <c r="D30" i="57"/>
  <c r="K30" i="57"/>
  <c r="C31" i="57"/>
  <c r="C31" i="55"/>
  <c r="D31" i="57"/>
  <c r="K31" i="57"/>
  <c r="C32" i="57"/>
  <c r="C32" i="55"/>
  <c r="D32" i="57"/>
  <c r="K32" i="57"/>
  <c r="C33" i="57"/>
  <c r="C33" i="55"/>
  <c r="D33" i="57"/>
  <c r="K33" i="57"/>
  <c r="C34" i="57"/>
  <c r="C34" i="55"/>
  <c r="D34" i="57"/>
  <c r="K34" i="57"/>
  <c r="C35" i="57"/>
  <c r="C35" i="55"/>
  <c r="D35" i="57"/>
  <c r="K35" i="57"/>
  <c r="C36" i="57"/>
  <c r="C36" i="55"/>
  <c r="D36" i="57"/>
  <c r="K36" i="57"/>
  <c r="C37" i="57"/>
  <c r="C37" i="55"/>
  <c r="D37" i="57"/>
  <c r="K37" i="57"/>
  <c r="C38" i="57"/>
  <c r="C38" i="55"/>
  <c r="D38" i="57"/>
  <c r="K38" i="57"/>
  <c r="C39" i="57"/>
  <c r="C39" i="55"/>
  <c r="D39" i="57"/>
  <c r="K39" i="57"/>
  <c r="C40" i="57"/>
  <c r="C40" i="55"/>
  <c r="D40" i="57"/>
  <c r="K40" i="57"/>
  <c r="C41" i="57"/>
  <c r="C41" i="55"/>
  <c r="D41" i="57"/>
  <c r="K41" i="57"/>
  <c r="C42" i="57"/>
  <c r="C42" i="55"/>
  <c r="D42" i="57"/>
  <c r="K42" i="57"/>
  <c r="C43" i="57"/>
  <c r="C43" i="55"/>
  <c r="D43" i="57"/>
  <c r="K43" i="57"/>
  <c r="C44" i="57"/>
  <c r="C44" i="55"/>
  <c r="D44" i="57"/>
  <c r="K44" i="57"/>
  <c r="C45" i="57"/>
  <c r="C45" i="55"/>
  <c r="D45" i="57"/>
  <c r="K45" i="57"/>
  <c r="C46" i="57"/>
  <c r="C46" i="55"/>
  <c r="D46" i="57"/>
  <c r="K46" i="57"/>
  <c r="C47" i="57"/>
  <c r="C47" i="55"/>
  <c r="D47" i="57"/>
  <c r="J47" i="57"/>
  <c r="K47" i="57"/>
  <c r="C48" i="57"/>
  <c r="C48" i="55"/>
  <c r="D48" i="57"/>
  <c r="J48" i="57"/>
  <c r="K48" i="57"/>
  <c r="C49" i="57"/>
  <c r="C49" i="55"/>
  <c r="D49" i="57"/>
  <c r="K49" i="57"/>
  <c r="C50" i="57"/>
  <c r="C50" i="55"/>
  <c r="D50" i="57"/>
  <c r="J50" i="57"/>
  <c r="K50" i="57"/>
  <c r="C51" i="57"/>
  <c r="C51" i="55"/>
  <c r="D51" i="57"/>
  <c r="J51" i="57"/>
  <c r="K51" i="57"/>
  <c r="C52" i="57"/>
  <c r="C52" i="55"/>
  <c r="D52" i="57"/>
  <c r="J52" i="57"/>
  <c r="K52" i="57"/>
  <c r="C53" i="57"/>
  <c r="C53" i="55"/>
  <c r="D53" i="57"/>
  <c r="J53" i="57"/>
  <c r="K53" i="57"/>
  <c r="C54" i="57"/>
  <c r="C54" i="55"/>
  <c r="D54" i="57"/>
  <c r="K54" i="57"/>
  <c r="C55" i="57"/>
  <c r="C55" i="55"/>
  <c r="D55" i="57"/>
  <c r="K55" i="57"/>
  <c r="C56" i="57"/>
  <c r="C56" i="55"/>
  <c r="D56" i="57"/>
  <c r="K56" i="57"/>
  <c r="C57" i="57"/>
  <c r="C57" i="55"/>
  <c r="D57" i="57"/>
  <c r="K57" i="57"/>
  <c r="C58" i="57"/>
  <c r="C58" i="55"/>
  <c r="D58" i="57"/>
  <c r="K58" i="57"/>
  <c r="C59" i="57"/>
  <c r="C59" i="55"/>
  <c r="D59" i="57"/>
  <c r="K59" i="57"/>
  <c r="C60" i="57"/>
  <c r="C60" i="55"/>
  <c r="D60" i="57"/>
  <c r="K60" i="57"/>
  <c r="C61" i="57"/>
  <c r="C61" i="55"/>
  <c r="D61" i="57"/>
  <c r="J61" i="57"/>
  <c r="K61" i="57"/>
  <c r="C62" i="57"/>
  <c r="J62" i="57"/>
  <c r="K62" i="57"/>
  <c r="C63" i="57"/>
  <c r="C63" i="55"/>
  <c r="D63" i="57"/>
  <c r="K63" i="57"/>
  <c r="C64" i="57"/>
  <c r="C64" i="55"/>
  <c r="D64" i="57"/>
  <c r="K64" i="57"/>
  <c r="C65" i="57"/>
  <c r="C65" i="55"/>
  <c r="D65" i="57"/>
  <c r="K65" i="57"/>
  <c r="C66" i="57"/>
  <c r="C66" i="55"/>
  <c r="D66" i="57"/>
  <c r="K66" i="57"/>
  <c r="C67" i="57"/>
  <c r="C67" i="55"/>
  <c r="D67" i="57"/>
  <c r="K67" i="57"/>
  <c r="C68" i="57"/>
  <c r="C68" i="55"/>
  <c r="D68" i="57"/>
  <c r="K68" i="57"/>
  <c r="C69" i="57"/>
  <c r="C69" i="55"/>
  <c r="D69" i="57"/>
  <c r="K69" i="57"/>
  <c r="C70" i="57"/>
  <c r="C70" i="55"/>
  <c r="D70" i="57"/>
  <c r="K70" i="57"/>
  <c r="C71" i="57"/>
  <c r="C71" i="55"/>
  <c r="D71" i="57"/>
  <c r="K71" i="57"/>
  <c r="C72" i="57"/>
  <c r="C72" i="55"/>
  <c r="D72" i="57"/>
  <c r="K72" i="57"/>
  <c r="C73" i="57"/>
  <c r="C73" i="55"/>
  <c r="D73" i="57"/>
  <c r="K73" i="57"/>
  <c r="C74" i="57"/>
  <c r="C74" i="55"/>
  <c r="D74" i="57"/>
  <c r="J74" i="57"/>
  <c r="K74" i="57"/>
  <c r="C75" i="57"/>
  <c r="C75" i="55"/>
  <c r="D75" i="57"/>
  <c r="K75" i="57"/>
  <c r="C76" i="57"/>
  <c r="C76" i="55"/>
  <c r="D76" i="57"/>
  <c r="J76" i="57"/>
  <c r="K76" i="57"/>
  <c r="C77" i="57"/>
  <c r="C77" i="55"/>
  <c r="D77" i="57"/>
  <c r="J77" i="57"/>
  <c r="K77" i="57"/>
  <c r="C78" i="57"/>
  <c r="C78" i="55"/>
  <c r="D78" i="57"/>
  <c r="K78" i="57"/>
  <c r="C79" i="57"/>
  <c r="C79" i="55"/>
  <c r="D79" i="57"/>
  <c r="K79" i="57"/>
  <c r="C80" i="57"/>
  <c r="C80" i="55"/>
  <c r="D80" i="57"/>
  <c r="K80" i="57"/>
  <c r="C81" i="57"/>
  <c r="C81" i="55"/>
  <c r="D81" i="57"/>
  <c r="K81" i="57"/>
  <c r="C82" i="57"/>
  <c r="C82" i="55"/>
  <c r="D82" i="57"/>
  <c r="K82" i="57"/>
  <c r="C83" i="57"/>
  <c r="K83" i="57"/>
  <c r="C84" i="57"/>
  <c r="K84" i="57"/>
  <c r="C85" i="57"/>
  <c r="K85" i="57"/>
  <c r="C86" i="57"/>
  <c r="C86" i="55"/>
  <c r="D86" i="57"/>
  <c r="J86" i="57"/>
  <c r="K86" i="57"/>
  <c r="C87" i="57"/>
  <c r="C87" i="55"/>
  <c r="D87" i="57"/>
  <c r="J87" i="57"/>
  <c r="K87" i="57"/>
  <c r="C88" i="57"/>
  <c r="C88" i="55"/>
  <c r="D88" i="57"/>
  <c r="J88" i="57"/>
  <c r="K88" i="57"/>
  <c r="C89" i="57"/>
  <c r="C89" i="55"/>
  <c r="D89" i="57"/>
  <c r="J89" i="57"/>
  <c r="K89" i="57"/>
  <c r="C90" i="57"/>
  <c r="C90" i="55"/>
  <c r="D90" i="57"/>
  <c r="J90" i="57"/>
  <c r="K90" i="57"/>
  <c r="C91" i="57"/>
  <c r="C91" i="55"/>
  <c r="D91" i="57"/>
  <c r="J91" i="57"/>
  <c r="K91" i="57"/>
  <c r="C92" i="57"/>
  <c r="C92" i="55"/>
  <c r="D92" i="57"/>
  <c r="J92" i="57"/>
  <c r="K92" i="57"/>
  <c r="C93" i="57"/>
  <c r="C93" i="55"/>
  <c r="D93" i="57"/>
  <c r="J93" i="57"/>
  <c r="K93" i="57"/>
  <c r="C94" i="57"/>
  <c r="C94" i="55"/>
  <c r="D94" i="57"/>
  <c r="J94" i="57"/>
  <c r="K94" i="57"/>
  <c r="C95" i="57"/>
  <c r="C95" i="55"/>
  <c r="D95" i="57"/>
  <c r="K95" i="57"/>
  <c r="C96" i="57"/>
  <c r="C96" i="55"/>
  <c r="D96" i="57"/>
  <c r="K96" i="57"/>
  <c r="C97" i="57"/>
  <c r="C97" i="55"/>
  <c r="D97" i="57"/>
  <c r="J97" i="57"/>
  <c r="K97" i="57"/>
  <c r="C98" i="57"/>
  <c r="C98" i="55"/>
  <c r="D98" i="57"/>
  <c r="J98" i="57"/>
  <c r="K98" i="57"/>
  <c r="C99" i="57"/>
  <c r="C99" i="55"/>
  <c r="D99" i="57"/>
  <c r="J99" i="57"/>
  <c r="K99" i="57"/>
  <c r="C100" i="57"/>
  <c r="C100" i="55"/>
  <c r="D100" i="57"/>
  <c r="K100" i="57"/>
  <c r="K101" i="57"/>
  <c r="L9" i="58"/>
  <c r="M9" i="58"/>
  <c r="J56" i="57"/>
  <c r="N9" i="58"/>
  <c r="O9" i="58"/>
  <c r="K10" i="58"/>
  <c r="L10" i="58"/>
  <c r="M10" i="58"/>
  <c r="J63" i="57"/>
  <c r="N10" i="58"/>
  <c r="O10" i="58"/>
  <c r="K11" i="58"/>
  <c r="L11" i="58"/>
  <c r="M11" i="58"/>
  <c r="J32" i="57"/>
  <c r="N11" i="58"/>
  <c r="O11" i="58"/>
  <c r="K12" i="58"/>
  <c r="L12" i="58"/>
  <c r="M12" i="58"/>
  <c r="N12" i="58"/>
  <c r="O12" i="58"/>
  <c r="K13" i="58"/>
  <c r="L13" i="58"/>
  <c r="M13" i="58"/>
  <c r="J54" i="57"/>
  <c r="N13" i="58"/>
  <c r="O13" i="58"/>
  <c r="K14" i="58"/>
  <c r="L14" i="58"/>
  <c r="M14" i="58"/>
  <c r="N14" i="58"/>
  <c r="O14" i="58"/>
  <c r="K15" i="58"/>
  <c r="L15" i="58"/>
  <c r="M15" i="58"/>
  <c r="N15" i="58"/>
  <c r="O15" i="58"/>
  <c r="K16" i="58"/>
  <c r="L16" i="58"/>
  <c r="M16" i="58"/>
  <c r="N16" i="58"/>
  <c r="O16" i="58"/>
  <c r="K17" i="58"/>
  <c r="L17" i="58"/>
  <c r="M17" i="58"/>
  <c r="N17" i="58"/>
  <c r="O17" i="58"/>
  <c r="K18" i="58"/>
  <c r="L18" i="58"/>
  <c r="M18" i="58"/>
  <c r="N18" i="58"/>
  <c r="O18" i="58"/>
  <c r="K19" i="58"/>
  <c r="L19" i="58"/>
  <c r="M19" i="58"/>
  <c r="N19" i="58"/>
  <c r="O19" i="58"/>
  <c r="K20" i="58"/>
  <c r="L20" i="58"/>
  <c r="M20" i="58"/>
  <c r="N20" i="58"/>
  <c r="O20" i="58"/>
  <c r="K21" i="58"/>
  <c r="L21" i="58"/>
  <c r="M21" i="58"/>
  <c r="N21" i="58"/>
  <c r="O21" i="58"/>
  <c r="K22" i="58"/>
  <c r="L22" i="58"/>
  <c r="M22" i="58"/>
  <c r="N22" i="58"/>
  <c r="O22" i="58"/>
  <c r="K23" i="58"/>
  <c r="L23" i="58"/>
  <c r="M23" i="58"/>
  <c r="N23" i="58"/>
  <c r="O23" i="58"/>
  <c r="K24" i="58"/>
  <c r="L24" i="58"/>
  <c r="M24" i="58"/>
  <c r="N24" i="58"/>
  <c r="O24" i="58"/>
  <c r="K25" i="58"/>
  <c r="L25" i="58"/>
  <c r="M25" i="58"/>
  <c r="J45" i="57"/>
  <c r="N25" i="58"/>
  <c r="O25" i="58"/>
  <c r="K26" i="58"/>
  <c r="L26" i="58"/>
  <c r="M26" i="58"/>
  <c r="N26" i="58"/>
  <c r="O26" i="58"/>
  <c r="K27" i="58"/>
  <c r="L27" i="58"/>
  <c r="M27" i="58"/>
  <c r="N27" i="58"/>
  <c r="O27" i="58"/>
  <c r="K28" i="58"/>
  <c r="L28" i="58"/>
  <c r="M28" i="58"/>
  <c r="N28" i="58"/>
  <c r="O28" i="58"/>
  <c r="K29" i="58"/>
  <c r="L29" i="58"/>
  <c r="M29" i="58"/>
  <c r="N29" i="58"/>
  <c r="O29" i="58"/>
  <c r="K30" i="58"/>
  <c r="L30" i="58"/>
  <c r="M30" i="58"/>
  <c r="N30" i="58"/>
  <c r="O30" i="58"/>
  <c r="K31" i="58"/>
  <c r="L31" i="58"/>
  <c r="M31" i="58"/>
  <c r="N31" i="58"/>
  <c r="O31" i="58"/>
  <c r="K32" i="58"/>
  <c r="L32" i="58"/>
  <c r="M32" i="58"/>
  <c r="N32" i="58"/>
  <c r="O32" i="58"/>
  <c r="K33" i="58"/>
  <c r="L33" i="58"/>
  <c r="M33" i="58"/>
  <c r="J30" i="57"/>
  <c r="N33" i="58"/>
  <c r="O33" i="58"/>
  <c r="K34" i="58"/>
  <c r="L34" i="58"/>
  <c r="M34" i="58"/>
  <c r="N34" i="58"/>
  <c r="O34" i="58"/>
  <c r="K35" i="58"/>
  <c r="L35" i="58"/>
  <c r="M35" i="58"/>
  <c r="N35" i="58"/>
  <c r="O35" i="58"/>
  <c r="K36" i="58"/>
  <c r="L36" i="58"/>
  <c r="M36" i="58"/>
  <c r="N36" i="58"/>
  <c r="O36" i="58"/>
  <c r="K37" i="58"/>
  <c r="L37" i="58"/>
  <c r="M37" i="58"/>
  <c r="N37" i="58"/>
  <c r="O37" i="58"/>
  <c r="K38" i="58"/>
  <c r="L38" i="58"/>
  <c r="M38" i="58"/>
  <c r="N38" i="58"/>
  <c r="O38" i="58"/>
  <c r="K39" i="58"/>
  <c r="L39" i="58"/>
  <c r="M39" i="58"/>
  <c r="N39" i="58"/>
  <c r="O39" i="58"/>
  <c r="K40" i="58"/>
  <c r="L40" i="58"/>
  <c r="M40" i="58"/>
  <c r="N40" i="58"/>
  <c r="O40" i="58"/>
  <c r="K41" i="58"/>
  <c r="L41" i="58"/>
  <c r="M41" i="58"/>
  <c r="N41" i="58"/>
  <c r="O41" i="58"/>
  <c r="K42" i="58"/>
  <c r="L42" i="58"/>
  <c r="M42" i="58"/>
  <c r="N42" i="58"/>
  <c r="O42" i="58"/>
  <c r="K43" i="58"/>
  <c r="L43" i="58"/>
  <c r="M43" i="58"/>
  <c r="J31" i="57"/>
  <c r="N43" i="58"/>
  <c r="O43" i="58"/>
  <c r="K44" i="58"/>
  <c r="L44" i="58"/>
  <c r="M44" i="58"/>
  <c r="N44" i="58"/>
  <c r="O44" i="58"/>
  <c r="K45" i="58"/>
  <c r="L45" i="58"/>
  <c r="M45" i="58"/>
  <c r="J84" i="57"/>
  <c r="N45" i="58"/>
  <c r="O45" i="58"/>
  <c r="K46" i="58"/>
  <c r="L46" i="58"/>
  <c r="M46" i="58"/>
  <c r="J83" i="57"/>
  <c r="N46" i="58"/>
  <c r="O46" i="58"/>
  <c r="K47" i="58"/>
  <c r="L47" i="58"/>
  <c r="M47" i="58"/>
  <c r="N47" i="58"/>
  <c r="O47" i="58"/>
  <c r="K48" i="58"/>
  <c r="L48" i="58"/>
  <c r="M48" i="58"/>
  <c r="N48" i="58"/>
  <c r="O48" i="58"/>
  <c r="K49" i="58"/>
  <c r="L49" i="58"/>
  <c r="M49" i="58"/>
  <c r="N49" i="58"/>
  <c r="O49" i="58"/>
  <c r="K50" i="58"/>
  <c r="L50" i="58"/>
  <c r="M50" i="58"/>
  <c r="N50" i="58"/>
  <c r="O50" i="58"/>
  <c r="K51" i="58"/>
  <c r="L51" i="58"/>
  <c r="M51" i="58"/>
  <c r="N51" i="58"/>
  <c r="O51" i="58"/>
  <c r="K52" i="58"/>
  <c r="L52" i="58"/>
  <c r="M52" i="58"/>
  <c r="N52" i="58"/>
  <c r="O52" i="58"/>
  <c r="K53" i="58"/>
  <c r="L53" i="58"/>
  <c r="M53" i="58"/>
  <c r="N53" i="58"/>
  <c r="O53" i="58"/>
  <c r="K54" i="58"/>
  <c r="L54" i="58"/>
  <c r="M54" i="58"/>
  <c r="N54" i="58"/>
  <c r="O54" i="58"/>
  <c r="K55" i="58"/>
  <c r="L55" i="58"/>
  <c r="M55" i="58"/>
  <c r="J14" i="57"/>
  <c r="N55" i="58"/>
  <c r="O55" i="58"/>
  <c r="K56" i="58"/>
  <c r="L56" i="58"/>
  <c r="M56" i="58"/>
  <c r="N56" i="58"/>
  <c r="O56" i="58"/>
  <c r="K57" i="58"/>
  <c r="L57" i="58"/>
  <c r="M57" i="58"/>
  <c r="N57" i="58"/>
  <c r="O57" i="58"/>
  <c r="K58" i="58"/>
  <c r="L58" i="58"/>
  <c r="M58" i="58"/>
  <c r="J17" i="57"/>
  <c r="N58" i="58"/>
  <c r="O58" i="58"/>
  <c r="K59" i="58"/>
  <c r="L59" i="58"/>
  <c r="M59" i="58"/>
  <c r="N59" i="58"/>
  <c r="O59" i="58"/>
  <c r="K60" i="58"/>
  <c r="L60" i="58"/>
  <c r="M60" i="58"/>
  <c r="J19" i="57"/>
  <c r="N60" i="58"/>
  <c r="O60" i="58"/>
  <c r="K61" i="58"/>
  <c r="L61" i="58"/>
  <c r="M61" i="58"/>
  <c r="J20" i="57"/>
  <c r="N61" i="58"/>
  <c r="O61" i="58"/>
  <c r="K62" i="58"/>
  <c r="L62" i="58"/>
  <c r="M62" i="58"/>
  <c r="N62" i="58"/>
  <c r="O62" i="58"/>
  <c r="K63" i="58"/>
  <c r="L63" i="58"/>
  <c r="M63" i="58"/>
  <c r="J22" i="57"/>
  <c r="N63" i="58"/>
  <c r="O63" i="58"/>
  <c r="K64" i="58"/>
  <c r="L64" i="58"/>
  <c r="M64" i="58"/>
  <c r="N64" i="58"/>
  <c r="O64" i="58"/>
  <c r="K65" i="58"/>
  <c r="L65" i="58"/>
  <c r="M65" i="58"/>
  <c r="N65" i="58"/>
  <c r="O65" i="58"/>
  <c r="K66" i="58"/>
  <c r="L66" i="58"/>
  <c r="M66" i="58"/>
  <c r="J26" i="57"/>
  <c r="N66" i="58"/>
  <c r="O66" i="58"/>
  <c r="K67" i="58"/>
  <c r="L67" i="58"/>
  <c r="M67" i="58"/>
  <c r="J27" i="57"/>
  <c r="N67" i="58"/>
  <c r="O67" i="58"/>
  <c r="K68" i="58"/>
  <c r="L68" i="58"/>
  <c r="M68" i="58"/>
  <c r="J28" i="57"/>
  <c r="N68" i="58"/>
  <c r="O68" i="58"/>
  <c r="K69" i="58"/>
  <c r="L69" i="58"/>
  <c r="M69" i="58"/>
  <c r="J23" i="57"/>
  <c r="N69" i="58"/>
  <c r="O69" i="58"/>
  <c r="K70" i="58"/>
  <c r="L70" i="58"/>
  <c r="M70" i="58"/>
  <c r="N70" i="58"/>
  <c r="O70" i="58"/>
  <c r="K71" i="58"/>
  <c r="L71" i="58"/>
  <c r="M71" i="58"/>
  <c r="J46" i="57"/>
  <c r="N71" i="58"/>
  <c r="O71" i="58"/>
  <c r="K72" i="58"/>
  <c r="L72" i="58"/>
  <c r="M72" i="58"/>
  <c r="J49" i="57"/>
  <c r="N72" i="58"/>
  <c r="O72" i="58"/>
  <c r="K73" i="58"/>
  <c r="L73" i="58"/>
  <c r="M73" i="58"/>
  <c r="N73" i="58"/>
  <c r="O73" i="58"/>
  <c r="K74" i="58"/>
  <c r="L74" i="58"/>
  <c r="M74" i="58"/>
  <c r="N74" i="58"/>
  <c r="O74" i="58"/>
  <c r="K75" i="58"/>
  <c r="L75" i="58"/>
  <c r="M75" i="58"/>
  <c r="N75" i="58"/>
  <c r="O75" i="58"/>
  <c r="K76" i="58"/>
  <c r="L76" i="58"/>
  <c r="M76" i="58"/>
  <c r="J66" i="57"/>
  <c r="N76" i="58"/>
  <c r="O76" i="58"/>
  <c r="K77" i="58"/>
  <c r="L77" i="58"/>
  <c r="M77" i="58"/>
  <c r="N77" i="58"/>
  <c r="O77" i="58"/>
  <c r="K78" i="58"/>
  <c r="L78" i="58"/>
  <c r="M78" i="58"/>
  <c r="N78" i="58"/>
  <c r="O78" i="58"/>
  <c r="K79" i="58"/>
  <c r="L79" i="58"/>
  <c r="M79" i="58"/>
  <c r="N79" i="58"/>
  <c r="O79" i="58"/>
  <c r="K80" i="58"/>
  <c r="L80" i="58"/>
  <c r="M80" i="58"/>
  <c r="N80" i="58"/>
  <c r="O80" i="58"/>
  <c r="K81" i="58"/>
  <c r="L81" i="58"/>
  <c r="M81" i="58"/>
  <c r="J81" i="57"/>
  <c r="N81" i="58"/>
  <c r="O81" i="58"/>
  <c r="K82" i="58"/>
  <c r="L82" i="58"/>
  <c r="M82" i="58"/>
  <c r="N82" i="58"/>
  <c r="O82" i="58"/>
  <c r="K83" i="58"/>
  <c r="L83" i="58"/>
  <c r="M83" i="58"/>
  <c r="N83" i="58"/>
  <c r="O83" i="58"/>
  <c r="K84" i="58"/>
  <c r="L84" i="58"/>
  <c r="M84" i="58"/>
  <c r="N84" i="58"/>
  <c r="O84" i="58"/>
  <c r="K85" i="58"/>
  <c r="L85" i="58"/>
  <c r="M85" i="58"/>
  <c r="N85" i="58"/>
  <c r="O85" i="58"/>
  <c r="K86" i="58"/>
  <c r="L86" i="58"/>
  <c r="M86" i="58"/>
  <c r="N86" i="58"/>
  <c r="O86" i="58"/>
  <c r="K87" i="58"/>
  <c r="L87" i="58"/>
  <c r="M87" i="58"/>
  <c r="N87" i="58"/>
  <c r="O87" i="58"/>
  <c r="K88" i="58"/>
  <c r="L88" i="58"/>
  <c r="M88" i="58"/>
  <c r="N88" i="58"/>
  <c r="O88" i="58"/>
  <c r="K89" i="58"/>
  <c r="L89" i="58"/>
  <c r="M89" i="58"/>
  <c r="N89" i="58"/>
  <c r="O89" i="58"/>
  <c r="K90" i="58"/>
  <c r="L90" i="58"/>
  <c r="M90" i="58"/>
  <c r="N90" i="58"/>
  <c r="O90" i="58"/>
  <c r="K91" i="58"/>
  <c r="L91" i="58"/>
  <c r="M91" i="58"/>
  <c r="N91" i="58"/>
  <c r="O91" i="58"/>
  <c r="K92" i="58"/>
  <c r="L92" i="58"/>
  <c r="M92" i="58"/>
  <c r="N92" i="58"/>
  <c r="O92" i="58"/>
  <c r="K93" i="58"/>
  <c r="L93" i="58"/>
  <c r="M93" i="58"/>
  <c r="N93" i="58"/>
  <c r="O93" i="58"/>
  <c r="K94" i="58"/>
  <c r="L94" i="58"/>
  <c r="M94" i="58"/>
  <c r="N94" i="58"/>
  <c r="O94" i="58"/>
  <c r="K95" i="58"/>
  <c r="L95" i="58"/>
  <c r="M95" i="58"/>
  <c r="N95" i="58"/>
  <c r="O95" i="58"/>
  <c r="K96" i="58"/>
  <c r="L96" i="58"/>
  <c r="M96" i="58"/>
  <c r="N96" i="58"/>
  <c r="O96" i="58"/>
  <c r="K97" i="58"/>
  <c r="L97" i="58"/>
  <c r="M97" i="58"/>
  <c r="N97" i="58"/>
  <c r="O97" i="58"/>
  <c r="K98" i="58"/>
  <c r="L98" i="58"/>
  <c r="M98" i="58"/>
  <c r="N98" i="58"/>
  <c r="O98" i="58"/>
  <c r="K99" i="58"/>
  <c r="L99" i="58"/>
  <c r="M99" i="58"/>
  <c r="J33" i="57"/>
  <c r="N99" i="58"/>
  <c r="O99" i="58"/>
  <c r="K100" i="58"/>
  <c r="L100" i="58"/>
  <c r="M100" i="58"/>
  <c r="N100" i="58"/>
  <c r="O100" i="58"/>
  <c r="K101" i="58"/>
  <c r="L101" i="58"/>
  <c r="M101" i="58"/>
  <c r="N101" i="58"/>
  <c r="O101" i="58"/>
  <c r="K102" i="58"/>
  <c r="L102" i="58"/>
  <c r="M102" i="58"/>
  <c r="N102" i="58"/>
  <c r="O102" i="58"/>
  <c r="K103" i="58"/>
  <c r="L103" i="58"/>
  <c r="M103" i="58"/>
  <c r="N103" i="58"/>
  <c r="O103" i="58"/>
  <c r="K104" i="58"/>
  <c r="L104" i="58"/>
  <c r="M104" i="58"/>
  <c r="N104" i="58"/>
  <c r="O104" i="58"/>
  <c r="K105" i="58"/>
  <c r="L105" i="58"/>
  <c r="M105" i="58"/>
  <c r="J82" i="57"/>
  <c r="N105" i="58"/>
  <c r="O105" i="58"/>
  <c r="K106" i="58"/>
  <c r="L106" i="58"/>
  <c r="M106" i="58"/>
  <c r="N106" i="58"/>
  <c r="O106" i="58"/>
  <c r="K107" i="58"/>
  <c r="L107" i="58"/>
  <c r="M107" i="58"/>
  <c r="N107" i="58"/>
  <c r="O107" i="58"/>
  <c r="K108" i="58"/>
  <c r="L108" i="58"/>
  <c r="M108" i="58"/>
  <c r="N108" i="58"/>
  <c r="O108" i="58"/>
  <c r="K109" i="58"/>
  <c r="L109" i="58"/>
  <c r="M109" i="58"/>
  <c r="N109" i="58"/>
  <c r="O109" i="58"/>
  <c r="K110" i="58"/>
  <c r="L110" i="58"/>
  <c r="M110" i="58"/>
  <c r="N110" i="58"/>
  <c r="O110" i="58"/>
  <c r="K111" i="58"/>
  <c r="L111" i="58"/>
  <c r="M111" i="58"/>
  <c r="N111" i="58"/>
  <c r="O111" i="58"/>
  <c r="K112" i="58"/>
  <c r="L112" i="58"/>
  <c r="M112" i="58"/>
  <c r="N112" i="58"/>
  <c r="O112" i="58"/>
  <c r="K113" i="58"/>
  <c r="L113" i="58"/>
  <c r="M113" i="58"/>
  <c r="N113" i="58"/>
  <c r="O113" i="58"/>
  <c r="K114" i="58"/>
  <c r="L114" i="58"/>
  <c r="M114" i="58"/>
  <c r="N114" i="58"/>
  <c r="O114" i="58"/>
  <c r="K115" i="58"/>
  <c r="L115" i="58"/>
  <c r="M115" i="58"/>
  <c r="N115" i="58"/>
  <c r="O115" i="58"/>
  <c r="K116" i="58"/>
  <c r="L116" i="58"/>
  <c r="M116" i="58"/>
  <c r="J73" i="57"/>
  <c r="N116" i="58"/>
  <c r="O116" i="58"/>
  <c r="K117" i="58"/>
  <c r="L117" i="58"/>
  <c r="M117" i="58"/>
  <c r="J40" i="57"/>
  <c r="N117" i="58"/>
  <c r="O117" i="58"/>
  <c r="K118" i="58"/>
  <c r="L118" i="58"/>
  <c r="M118" i="58"/>
  <c r="N118" i="58"/>
  <c r="O118" i="58"/>
  <c r="K119" i="58"/>
  <c r="L119" i="58"/>
  <c r="M119" i="58"/>
  <c r="N119" i="58"/>
  <c r="O119" i="58"/>
  <c r="K120" i="58"/>
  <c r="L120" i="58"/>
  <c r="M120" i="58"/>
  <c r="N120" i="58"/>
  <c r="O120" i="58"/>
  <c r="K121" i="58"/>
  <c r="L121" i="58"/>
  <c r="M121" i="58"/>
  <c r="N121" i="58"/>
  <c r="O121" i="58"/>
  <c r="K122" i="58"/>
  <c r="L122" i="58"/>
  <c r="M122" i="58"/>
  <c r="N122" i="58"/>
  <c r="O122" i="58"/>
  <c r="K123" i="58"/>
  <c r="L123" i="58"/>
  <c r="M123" i="58"/>
  <c r="N123" i="58"/>
  <c r="O123" i="58"/>
  <c r="K124" i="58"/>
  <c r="L124" i="58"/>
  <c r="M124" i="58"/>
  <c r="N124" i="58"/>
  <c r="O124" i="58"/>
  <c r="K125" i="58"/>
  <c r="L125" i="58"/>
  <c r="M125" i="58"/>
  <c r="N125" i="58"/>
  <c r="O125" i="58"/>
  <c r="K126" i="58"/>
  <c r="L126" i="58"/>
  <c r="M126" i="58"/>
  <c r="J95" i="57"/>
  <c r="N126" i="58"/>
  <c r="O126" i="58"/>
  <c r="K127" i="58"/>
  <c r="L127" i="58"/>
  <c r="M127" i="58"/>
  <c r="J96" i="57"/>
  <c r="N127" i="58"/>
  <c r="O127" i="58"/>
  <c r="K128" i="58"/>
  <c r="L128" i="58"/>
  <c r="M128" i="58"/>
  <c r="N128" i="58"/>
  <c r="O128" i="58"/>
  <c r="K129" i="58"/>
  <c r="L129" i="58"/>
  <c r="M129" i="58"/>
  <c r="J100" i="57"/>
  <c r="N129" i="58"/>
  <c r="O129" i="58"/>
  <c r="K130" i="58"/>
  <c r="L130" i="58"/>
  <c r="M130" i="58"/>
  <c r="J65" i="57"/>
  <c r="N130" i="58"/>
  <c r="O130" i="58"/>
  <c r="K131" i="58"/>
  <c r="L131" i="58"/>
  <c r="M131" i="58"/>
  <c r="J64" i="57"/>
  <c r="N131" i="58"/>
  <c r="O131" i="58"/>
  <c r="K132" i="58"/>
  <c r="L132" i="58"/>
  <c r="M132" i="58"/>
  <c r="N132" i="58"/>
  <c r="O132" i="58"/>
  <c r="K133" i="58"/>
  <c r="L133" i="58"/>
  <c r="M133" i="58"/>
  <c r="J79" i="57"/>
  <c r="N133" i="58"/>
  <c r="O133" i="58"/>
  <c r="K134" i="58"/>
  <c r="L134" i="58"/>
  <c r="M134" i="58"/>
  <c r="N134" i="58"/>
  <c r="O134" i="58"/>
  <c r="K135" i="58"/>
  <c r="L135" i="58"/>
  <c r="M135" i="58"/>
  <c r="N135" i="58"/>
  <c r="O135" i="58"/>
  <c r="K136" i="58"/>
  <c r="L136" i="58"/>
  <c r="M136" i="58"/>
  <c r="N136" i="58"/>
  <c r="O136" i="58"/>
  <c r="K137" i="58"/>
  <c r="L137" i="58"/>
  <c r="M137" i="58"/>
  <c r="N137" i="58"/>
  <c r="O137" i="58"/>
  <c r="K138" i="58"/>
  <c r="L138" i="58"/>
  <c r="M138" i="58"/>
  <c r="N138" i="58"/>
  <c r="O138" i="58"/>
  <c r="K139" i="58"/>
  <c r="L139" i="58"/>
  <c r="M139" i="58"/>
  <c r="N139" i="58"/>
  <c r="O139" i="58"/>
  <c r="K140" i="58"/>
  <c r="L140" i="58"/>
  <c r="M140" i="58"/>
  <c r="N140" i="58"/>
  <c r="O140" i="58"/>
  <c r="K141" i="58"/>
  <c r="L141" i="58"/>
  <c r="M141" i="58"/>
  <c r="N141" i="58"/>
  <c r="O141" i="58"/>
  <c r="K142" i="58"/>
  <c r="L142" i="58"/>
  <c r="M142" i="58"/>
  <c r="N142" i="58"/>
  <c r="O142" i="58"/>
  <c r="K143" i="58"/>
  <c r="L143" i="58"/>
  <c r="M143" i="58"/>
  <c r="N143" i="58"/>
  <c r="O143" i="58"/>
  <c r="K144" i="58"/>
  <c r="L144" i="58"/>
  <c r="M144" i="58"/>
  <c r="N144" i="58"/>
  <c r="O144" i="58"/>
  <c r="K145" i="58"/>
  <c r="L145" i="58"/>
  <c r="M145" i="58"/>
  <c r="N145" i="58"/>
  <c r="O145" i="58"/>
  <c r="K146" i="58"/>
  <c r="L146" i="58"/>
  <c r="M146" i="58"/>
  <c r="N146" i="58"/>
  <c r="O146" i="58"/>
  <c r="K147" i="58"/>
  <c r="L147" i="58"/>
  <c r="M147" i="58"/>
  <c r="N147" i="58"/>
  <c r="O147" i="58"/>
  <c r="K148" i="58"/>
  <c r="L148" i="58"/>
  <c r="M148" i="58"/>
  <c r="N148" i="58"/>
  <c r="O148" i="58"/>
  <c r="K149" i="58"/>
  <c r="L149" i="58"/>
  <c r="M149" i="58"/>
  <c r="N149" i="58"/>
  <c r="O149" i="58"/>
  <c r="K150" i="58"/>
  <c r="L150" i="58"/>
  <c r="M150" i="58"/>
  <c r="N150" i="58"/>
  <c r="O150" i="58"/>
  <c r="K151" i="58"/>
  <c r="L151" i="58"/>
  <c r="M151" i="58"/>
  <c r="N151" i="58"/>
  <c r="O151" i="58"/>
  <c r="K152" i="58"/>
  <c r="L152" i="58"/>
  <c r="M152" i="58"/>
  <c r="N152" i="58"/>
  <c r="O152" i="58"/>
  <c r="K153" i="58"/>
  <c r="L153" i="58"/>
  <c r="M153" i="58"/>
  <c r="N153" i="58"/>
  <c r="O153" i="58"/>
  <c r="K154" i="58"/>
  <c r="L154" i="58"/>
  <c r="M154" i="58"/>
  <c r="N154" i="58"/>
  <c r="O154" i="58"/>
  <c r="K155" i="58"/>
  <c r="L155" i="58"/>
  <c r="M155" i="58"/>
  <c r="N155" i="58"/>
  <c r="O155" i="58"/>
  <c r="K156" i="58"/>
  <c r="L156" i="58"/>
  <c r="M156" i="58"/>
  <c r="N156" i="58"/>
  <c r="O156" i="58"/>
  <c r="K157" i="58"/>
  <c r="L157" i="58"/>
  <c r="M157" i="58"/>
  <c r="N157" i="58"/>
  <c r="O157" i="58"/>
  <c r="K158" i="58"/>
  <c r="L158" i="58"/>
  <c r="M158" i="58"/>
  <c r="N158" i="58"/>
  <c r="O158" i="58"/>
  <c r="K159" i="58"/>
  <c r="L159" i="58"/>
  <c r="M159" i="58"/>
  <c r="N159" i="58"/>
  <c r="O159" i="58"/>
  <c r="K160" i="58"/>
  <c r="L160" i="58"/>
  <c r="M160" i="58"/>
  <c r="N160" i="58"/>
  <c r="O160" i="58"/>
  <c r="K161" i="58"/>
  <c r="L161" i="58"/>
  <c r="M161" i="58"/>
  <c r="J58" i="57"/>
  <c r="N161" i="58"/>
  <c r="O161" i="58"/>
  <c r="K162" i="58"/>
  <c r="L162" i="58"/>
  <c r="M162" i="58"/>
  <c r="J57" i="57"/>
  <c r="N162" i="58"/>
  <c r="O162" i="58"/>
  <c r="K163" i="58"/>
  <c r="L163" i="58"/>
  <c r="M163" i="58"/>
  <c r="N163" i="58"/>
  <c r="O163" i="58"/>
  <c r="K164" i="58"/>
  <c r="L164" i="58"/>
  <c r="M164" i="58"/>
  <c r="N164" i="58"/>
  <c r="O164" i="58"/>
  <c r="K165" i="58"/>
  <c r="L165" i="58"/>
  <c r="M165" i="58"/>
  <c r="N165" i="58"/>
  <c r="O165" i="58"/>
  <c r="K166" i="58"/>
  <c r="L166" i="58"/>
  <c r="M166" i="58"/>
  <c r="J36" i="57"/>
  <c r="N166" i="58"/>
  <c r="O166" i="58"/>
  <c r="K167" i="58"/>
  <c r="L167" i="58"/>
  <c r="M167" i="58"/>
  <c r="N167" i="58"/>
  <c r="O167" i="58"/>
  <c r="K168" i="58"/>
  <c r="L168" i="58"/>
  <c r="M168" i="58"/>
  <c r="N168" i="58"/>
  <c r="O168" i="58"/>
  <c r="K169" i="58"/>
  <c r="L169" i="58"/>
  <c r="M169" i="58"/>
  <c r="N169" i="58"/>
  <c r="O169" i="58"/>
  <c r="K170" i="58"/>
  <c r="L170" i="58"/>
  <c r="M170" i="58"/>
  <c r="N170" i="58"/>
  <c r="O170" i="58"/>
  <c r="K171" i="58"/>
  <c r="L171" i="58"/>
  <c r="M171" i="58"/>
  <c r="J68" i="57"/>
  <c r="N171" i="58"/>
  <c r="O171" i="58"/>
  <c r="K172" i="58"/>
  <c r="L172" i="58"/>
  <c r="M172" i="58"/>
  <c r="J69" i="57"/>
  <c r="N172" i="58"/>
  <c r="O172" i="58"/>
  <c r="K173" i="58"/>
  <c r="L173" i="58"/>
  <c r="M173" i="58"/>
  <c r="N173" i="58"/>
  <c r="O173" i="58"/>
  <c r="K174" i="58"/>
  <c r="L174" i="58"/>
  <c r="M174" i="58"/>
  <c r="J60" i="57"/>
  <c r="N174" i="58"/>
  <c r="O174" i="58"/>
  <c r="K175" i="58"/>
  <c r="L175" i="58"/>
  <c r="M175" i="58"/>
  <c r="J42" i="57"/>
  <c r="N175" i="58"/>
  <c r="O175" i="58"/>
  <c r="K176" i="58"/>
  <c r="L176" i="58"/>
  <c r="M176" i="58"/>
  <c r="J59" i="57"/>
  <c r="N176" i="58"/>
  <c r="O176" i="58"/>
  <c r="K177" i="58"/>
  <c r="L177" i="58"/>
  <c r="M177" i="58"/>
  <c r="N177" i="58"/>
  <c r="O177" i="58"/>
  <c r="K178" i="58"/>
  <c r="L178" i="58"/>
  <c r="M178" i="58"/>
  <c r="J85" i="57"/>
  <c r="N178" i="58"/>
  <c r="O178" i="58"/>
  <c r="K179" i="58"/>
  <c r="L179" i="58"/>
  <c r="M179" i="58"/>
  <c r="J9" i="57"/>
  <c r="N179" i="58"/>
  <c r="O179" i="58"/>
  <c r="K180" i="58"/>
  <c r="L180" i="58"/>
  <c r="M180" i="58"/>
  <c r="N180" i="58"/>
  <c r="O180" i="58"/>
  <c r="K181" i="58"/>
  <c r="L181" i="58"/>
  <c r="M181" i="58"/>
  <c r="N181" i="58"/>
  <c r="O181" i="58"/>
  <c r="K182" i="58"/>
  <c r="L182" i="58"/>
  <c r="M182" i="58"/>
  <c r="N182" i="58"/>
  <c r="O182" i="58"/>
  <c r="K183" i="58"/>
  <c r="L183" i="58"/>
  <c r="M183" i="58"/>
  <c r="N183" i="58"/>
  <c r="O183" i="58"/>
  <c r="K184" i="58"/>
  <c r="L184" i="58"/>
  <c r="M184" i="58"/>
  <c r="N184" i="58"/>
  <c r="O184" i="58"/>
  <c r="K185" i="58"/>
  <c r="L185" i="58"/>
  <c r="M185" i="58"/>
  <c r="N185" i="58"/>
  <c r="O185" i="58"/>
  <c r="K186" i="58"/>
  <c r="L186" i="58"/>
  <c r="M186" i="58"/>
  <c r="N186" i="58"/>
  <c r="O186" i="58"/>
  <c r="K187" i="58"/>
  <c r="L187" i="58"/>
  <c r="M187" i="58"/>
  <c r="N187" i="58"/>
  <c r="O187" i="58"/>
  <c r="K188" i="58"/>
  <c r="L188" i="58"/>
  <c r="M188" i="58"/>
  <c r="J37" i="57"/>
  <c r="N188" i="58"/>
  <c r="O188" i="58"/>
  <c r="K189" i="58"/>
  <c r="L189" i="58"/>
  <c r="M189" i="58"/>
  <c r="J29" i="57"/>
  <c r="N189" i="58"/>
  <c r="O189" i="58"/>
  <c r="K190" i="58"/>
  <c r="L190" i="58"/>
  <c r="M190" i="58"/>
  <c r="N190" i="58"/>
  <c r="O190" i="58"/>
  <c r="K191" i="58"/>
  <c r="L191" i="58"/>
  <c r="M191" i="58"/>
  <c r="J41" i="57"/>
  <c r="N191" i="58"/>
  <c r="O191" i="58"/>
  <c r="K192" i="58"/>
  <c r="L192" i="58"/>
  <c r="M192" i="58"/>
  <c r="N192" i="58"/>
  <c r="O192" i="58"/>
  <c r="K193" i="58"/>
  <c r="L193" i="58"/>
  <c r="M193" i="58"/>
  <c r="N193" i="58"/>
  <c r="O193" i="58"/>
  <c r="K194" i="58"/>
  <c r="L194" i="58"/>
  <c r="M194" i="58"/>
  <c r="N194" i="58"/>
  <c r="O194" i="58"/>
  <c r="K195" i="58"/>
  <c r="L195" i="58"/>
  <c r="M195" i="58"/>
  <c r="N195" i="58"/>
  <c r="O195" i="58"/>
  <c r="K196" i="58"/>
  <c r="L196" i="58"/>
  <c r="M196" i="58"/>
  <c r="N196" i="58"/>
  <c r="O196" i="58"/>
  <c r="K197" i="58"/>
  <c r="L197" i="58"/>
  <c r="M197" i="58"/>
  <c r="N197" i="58"/>
  <c r="O197" i="58"/>
  <c r="K198" i="58"/>
  <c r="L198" i="58"/>
  <c r="M198" i="58"/>
  <c r="J80" i="57"/>
  <c r="N198" i="58"/>
  <c r="O198" i="58"/>
  <c r="K199" i="58"/>
  <c r="L199" i="58"/>
  <c r="M199" i="58"/>
  <c r="N199" i="58"/>
  <c r="O199" i="58"/>
  <c r="K200" i="58"/>
  <c r="L200" i="58"/>
  <c r="M200" i="58"/>
  <c r="N200" i="58"/>
  <c r="O200" i="58"/>
  <c r="K201" i="58"/>
  <c r="L201" i="58"/>
  <c r="M201" i="58"/>
  <c r="J34" i="57"/>
  <c r="N201" i="58"/>
  <c r="O201" i="58"/>
  <c r="K202" i="58"/>
  <c r="L202" i="58"/>
  <c r="M202" i="58"/>
  <c r="J35" i="57"/>
  <c r="N202" i="58"/>
  <c r="O202" i="58"/>
  <c r="K203" i="58"/>
  <c r="L203" i="58"/>
  <c r="M203" i="58"/>
  <c r="J38" i="57"/>
  <c r="N203" i="58"/>
  <c r="O203" i="58"/>
  <c r="K204" i="58"/>
  <c r="L204" i="58"/>
  <c r="M204" i="58"/>
  <c r="N204" i="58"/>
  <c r="O204" i="58"/>
  <c r="K205" i="58"/>
  <c r="L205" i="58"/>
  <c r="M205" i="58"/>
  <c r="N205" i="58"/>
  <c r="O205" i="58"/>
  <c r="K206" i="58"/>
  <c r="L206" i="58"/>
  <c r="M206" i="58"/>
  <c r="N206" i="58"/>
  <c r="O206" i="58"/>
  <c r="K207" i="58"/>
  <c r="L207" i="58"/>
  <c r="M207" i="58"/>
  <c r="N207" i="58"/>
  <c r="O207" i="58"/>
  <c r="K208" i="58"/>
  <c r="L208" i="58"/>
  <c r="M208" i="58"/>
  <c r="J72" i="57"/>
  <c r="N208" i="58"/>
  <c r="O208" i="58"/>
  <c r="K209" i="58"/>
  <c r="L209" i="58"/>
  <c r="M209" i="58"/>
  <c r="N209" i="58"/>
  <c r="O209" i="58"/>
  <c r="K210" i="58"/>
  <c r="L210" i="58"/>
  <c r="M210" i="58"/>
  <c r="N210" i="58"/>
  <c r="O210" i="58"/>
  <c r="K211" i="58"/>
  <c r="L211" i="58"/>
  <c r="M211" i="58"/>
  <c r="N211" i="58"/>
  <c r="O211" i="58"/>
  <c r="K212" i="58"/>
  <c r="L212" i="58"/>
  <c r="M212" i="58"/>
  <c r="N212" i="58"/>
  <c r="O212" i="58"/>
  <c r="K213" i="58"/>
  <c r="L213" i="58"/>
  <c r="M213" i="58"/>
  <c r="N213" i="58"/>
  <c r="O213" i="58"/>
  <c r="K214" i="58"/>
  <c r="L214" i="58"/>
  <c r="M214" i="58"/>
  <c r="N214" i="58"/>
  <c r="O214" i="58"/>
  <c r="K215" i="58"/>
  <c r="L215" i="58"/>
  <c r="M215" i="58"/>
  <c r="N215" i="58"/>
  <c r="O215" i="58"/>
  <c r="K216" i="58"/>
  <c r="L216" i="58"/>
  <c r="M216" i="58"/>
  <c r="N216" i="58"/>
  <c r="O216" i="58"/>
  <c r="K217" i="58"/>
  <c r="L217" i="58"/>
  <c r="M217" i="58"/>
  <c r="N217" i="58"/>
  <c r="O217" i="58"/>
  <c r="K218" i="58"/>
  <c r="L218" i="58"/>
  <c r="M218" i="58"/>
  <c r="N218" i="58"/>
  <c r="O218" i="58"/>
  <c r="K219" i="58"/>
  <c r="L219" i="58"/>
  <c r="M219" i="58"/>
  <c r="N219" i="58"/>
  <c r="O219" i="58"/>
  <c r="K220" i="58"/>
  <c r="L220" i="58"/>
  <c r="M220" i="58"/>
  <c r="N220" i="58"/>
  <c r="O220" i="58"/>
  <c r="K221" i="58"/>
  <c r="L221" i="58"/>
  <c r="M221" i="58"/>
  <c r="N221" i="58"/>
  <c r="O221" i="58"/>
  <c r="K222" i="58"/>
  <c r="L222" i="58"/>
  <c r="M222" i="58"/>
  <c r="N222" i="58"/>
  <c r="O222" i="58"/>
  <c r="K223" i="58"/>
  <c r="L223" i="58"/>
  <c r="M223" i="58"/>
  <c r="N223" i="58"/>
  <c r="O223" i="58"/>
  <c r="K224" i="58"/>
  <c r="L224" i="58"/>
  <c r="M224" i="58"/>
  <c r="N224" i="58"/>
  <c r="O224" i="58"/>
  <c r="K225" i="58"/>
  <c r="L225" i="58"/>
  <c r="M225" i="58"/>
  <c r="N225" i="58"/>
  <c r="O225" i="58"/>
  <c r="K226" i="58"/>
  <c r="L226" i="58"/>
  <c r="M226" i="58"/>
  <c r="N226" i="58"/>
  <c r="O226" i="58"/>
  <c r="K227" i="58"/>
  <c r="L227" i="58"/>
  <c r="M227" i="58"/>
  <c r="N227" i="58"/>
  <c r="O227" i="58"/>
  <c r="K228" i="58"/>
  <c r="L228" i="58"/>
  <c r="M228" i="58"/>
  <c r="N228" i="58"/>
  <c r="O228" i="58"/>
  <c r="K229" i="58"/>
  <c r="L229" i="58"/>
  <c r="M229" i="58"/>
  <c r="N229" i="58"/>
  <c r="O229" i="58"/>
  <c r="K230" i="58"/>
  <c r="L230" i="58"/>
  <c r="M230" i="58"/>
  <c r="N230" i="58"/>
  <c r="O230" i="58"/>
  <c r="K231" i="58"/>
  <c r="L231" i="58"/>
  <c r="M231" i="58"/>
  <c r="N231" i="58"/>
  <c r="O231" i="58"/>
  <c r="K232" i="58"/>
  <c r="L232" i="58"/>
  <c r="M232" i="58"/>
  <c r="N232" i="58"/>
  <c r="O232" i="58"/>
  <c r="K233" i="58"/>
  <c r="L233" i="58"/>
  <c r="M233" i="58"/>
  <c r="N233" i="58"/>
  <c r="O233" i="58"/>
  <c r="K234" i="58"/>
  <c r="L234" i="58"/>
  <c r="M234" i="58"/>
  <c r="N234" i="58"/>
  <c r="O234" i="58"/>
  <c r="K235" i="58"/>
  <c r="L235" i="58"/>
  <c r="M235" i="58"/>
  <c r="N235" i="58"/>
  <c r="O235" i="58"/>
  <c r="K236" i="58"/>
  <c r="L236" i="58"/>
  <c r="M236" i="58"/>
  <c r="J55" i="57"/>
  <c r="N236" i="58"/>
  <c r="O236" i="58"/>
  <c r="K237" i="58"/>
  <c r="L237" i="58"/>
  <c r="M237" i="58"/>
  <c r="N237" i="58"/>
  <c r="O237" i="58"/>
  <c r="K238" i="58"/>
  <c r="L238" i="58"/>
  <c r="M238" i="58"/>
  <c r="N238" i="58"/>
  <c r="O238" i="58"/>
  <c r="K239" i="58"/>
  <c r="L239" i="58"/>
  <c r="M239" i="58"/>
  <c r="J70" i="57"/>
  <c r="N239" i="58"/>
  <c r="O239" i="58"/>
  <c r="K240" i="58"/>
  <c r="L240" i="58"/>
  <c r="M240" i="58"/>
  <c r="N240" i="58"/>
  <c r="O240" i="58"/>
  <c r="K241" i="58"/>
  <c r="L241" i="58"/>
  <c r="M241" i="58"/>
  <c r="N241" i="58"/>
  <c r="O241" i="58"/>
  <c r="K242" i="58"/>
  <c r="L242" i="58"/>
  <c r="M242" i="58"/>
  <c r="N242" i="58"/>
  <c r="O242" i="58"/>
  <c r="K243" i="58"/>
  <c r="L243" i="58"/>
  <c r="M243" i="58"/>
  <c r="N243" i="58"/>
  <c r="O243" i="58"/>
  <c r="K244" i="58"/>
  <c r="L244" i="58"/>
  <c r="M244" i="58"/>
  <c r="N244" i="58"/>
  <c r="O244" i="58"/>
  <c r="K245" i="58"/>
  <c r="L245" i="58"/>
  <c r="M245" i="58"/>
  <c r="J39" i="57"/>
  <c r="N245" i="58"/>
  <c r="O245" i="58"/>
  <c r="K246" i="58"/>
  <c r="L246" i="58"/>
  <c r="M246" i="58"/>
  <c r="N246" i="58"/>
  <c r="O246" i="58"/>
  <c r="K247" i="58"/>
  <c r="L247" i="58"/>
  <c r="M247" i="58"/>
  <c r="N247" i="58"/>
  <c r="O247" i="58"/>
  <c r="K248" i="58"/>
  <c r="L248" i="58"/>
  <c r="M248" i="58"/>
  <c r="N248" i="58"/>
  <c r="O248" i="58"/>
  <c r="K249" i="58"/>
  <c r="L249" i="58"/>
  <c r="M249" i="58"/>
  <c r="N249" i="58"/>
  <c r="O249" i="58"/>
  <c r="K250" i="58"/>
  <c r="L250" i="58"/>
  <c r="M250" i="58"/>
  <c r="N250" i="58"/>
  <c r="O250" i="58"/>
  <c r="K251" i="58"/>
  <c r="L251" i="58"/>
  <c r="M251" i="58"/>
  <c r="N251" i="58"/>
  <c r="O251" i="58"/>
  <c r="K252" i="58"/>
  <c r="L252" i="58"/>
  <c r="M252" i="58"/>
  <c r="N252" i="58"/>
  <c r="O252" i="58"/>
  <c r="K253" i="58"/>
  <c r="L253" i="58"/>
  <c r="M253" i="58"/>
  <c r="N253" i="58"/>
  <c r="O253" i="58"/>
  <c r="K254" i="58"/>
  <c r="L254" i="58"/>
  <c r="M254" i="58"/>
  <c r="N254" i="58"/>
  <c r="O254" i="58"/>
  <c r="K255" i="58"/>
  <c r="L255" i="58"/>
  <c r="M255" i="58"/>
  <c r="N255" i="58"/>
  <c r="O255" i="58"/>
  <c r="K256" i="58"/>
  <c r="L256" i="58"/>
  <c r="M256" i="58"/>
  <c r="N256" i="58"/>
  <c r="O256" i="58"/>
  <c r="K257" i="58"/>
  <c r="L257" i="58"/>
  <c r="M257" i="58"/>
  <c r="N257" i="58"/>
  <c r="O257" i="58"/>
  <c r="K258" i="58"/>
  <c r="L258" i="58"/>
  <c r="M258" i="58"/>
  <c r="N258" i="58"/>
  <c r="O258" i="58"/>
  <c r="K259" i="58"/>
  <c r="L259" i="58"/>
  <c r="M259" i="58"/>
  <c r="N259" i="58"/>
  <c r="O259" i="58"/>
  <c r="K260" i="58"/>
  <c r="L260" i="58"/>
  <c r="M260" i="58"/>
  <c r="N260" i="58"/>
  <c r="O260" i="58"/>
  <c r="K261" i="58"/>
  <c r="L261" i="58"/>
  <c r="M261" i="58"/>
  <c r="N261" i="58"/>
  <c r="O261" i="58"/>
  <c r="K262" i="58"/>
  <c r="L262" i="58"/>
  <c r="M262" i="58"/>
  <c r="N262" i="58"/>
  <c r="O262" i="58"/>
  <c r="K263" i="58"/>
  <c r="L263" i="58"/>
  <c r="M263" i="58"/>
  <c r="J44" i="57"/>
  <c r="N263" i="58"/>
  <c r="O263" i="58"/>
  <c r="K264" i="58"/>
  <c r="L264" i="58"/>
  <c r="M264" i="58"/>
  <c r="N264" i="58"/>
  <c r="O264" i="58"/>
  <c r="K265" i="58"/>
  <c r="L265" i="58"/>
  <c r="M265" i="58"/>
  <c r="N265" i="58"/>
  <c r="O265" i="58"/>
  <c r="K266" i="58"/>
  <c r="L266" i="58"/>
  <c r="M266" i="58"/>
  <c r="N266" i="58"/>
  <c r="O266" i="58"/>
  <c r="K267" i="58"/>
  <c r="L267" i="58"/>
  <c r="M267" i="58"/>
  <c r="N267" i="58"/>
  <c r="O267" i="58"/>
  <c r="K268" i="58"/>
  <c r="L268" i="58"/>
  <c r="M268" i="58"/>
  <c r="N268" i="58"/>
  <c r="O268" i="58"/>
  <c r="K269" i="58"/>
  <c r="L269" i="58"/>
  <c r="M269" i="58"/>
  <c r="J75" i="57"/>
  <c r="N269" i="58"/>
  <c r="O269" i="58"/>
  <c r="K270" i="58"/>
  <c r="L270" i="58"/>
  <c r="M270" i="58"/>
  <c r="J43" i="57"/>
  <c r="N270" i="58"/>
  <c r="O270" i="58"/>
  <c r="K271" i="58"/>
  <c r="L271" i="58"/>
  <c r="M271" i="58"/>
  <c r="N271" i="58"/>
  <c r="O271" i="58"/>
  <c r="K272" i="58"/>
  <c r="L272" i="58"/>
  <c r="M272" i="58"/>
  <c r="N272" i="58"/>
  <c r="O272" i="58"/>
  <c r="K273" i="58"/>
  <c r="L273" i="58"/>
  <c r="M273" i="58"/>
  <c r="N273" i="58"/>
  <c r="O273" i="58"/>
  <c r="K274" i="58"/>
  <c r="L274" i="58"/>
  <c r="M274" i="58"/>
  <c r="J78" i="57"/>
  <c r="N274" i="58"/>
  <c r="O274" i="58"/>
  <c r="K275" i="58"/>
  <c r="L275" i="58"/>
  <c r="M275" i="58"/>
  <c r="O275" i="58"/>
  <c r="K276" i="58"/>
  <c r="L276" i="58"/>
  <c r="M276" i="58"/>
  <c r="O276" i="58"/>
  <c r="K277" i="58"/>
  <c r="L277" i="58"/>
  <c r="M277" i="58"/>
  <c r="O277" i="58"/>
  <c r="K278" i="58"/>
  <c r="L278" i="58"/>
  <c r="M278" i="58"/>
  <c r="O278" i="58"/>
  <c r="K279" i="58"/>
  <c r="L279" i="58"/>
  <c r="M279" i="58"/>
  <c r="J71" i="57"/>
  <c r="N279" i="58"/>
  <c r="O279" i="58"/>
  <c r="K280" i="58"/>
  <c r="L280" i="58"/>
  <c r="M280" i="58"/>
  <c r="N280" i="58"/>
  <c r="O280" i="58"/>
  <c r="A281" i="58"/>
  <c r="K281" i="58"/>
  <c r="B281" i="58"/>
  <c r="L281" i="58"/>
  <c r="M281" i="58"/>
  <c r="O281" i="58"/>
  <c r="A282" i="58"/>
  <c r="K282" i="58"/>
  <c r="B282" i="58"/>
  <c r="L282" i="58"/>
  <c r="M282" i="58"/>
  <c r="O282" i="58"/>
  <c r="A283" i="58"/>
  <c r="K283" i="58"/>
  <c r="B283" i="58"/>
  <c r="L283" i="58"/>
  <c r="M283" i="58"/>
  <c r="O283" i="58"/>
  <c r="A284" i="58"/>
  <c r="K284" i="58"/>
  <c r="B284" i="58"/>
  <c r="L284" i="58"/>
  <c r="M284" i="58"/>
  <c r="O284" i="58"/>
  <c r="K285" i="58"/>
  <c r="L285" i="58"/>
  <c r="M285" i="58"/>
  <c r="N285" i="58"/>
  <c r="O285" i="58"/>
  <c r="K286" i="58"/>
  <c r="L286" i="58"/>
  <c r="M286" i="58"/>
  <c r="N286" i="58"/>
  <c r="O286" i="58"/>
  <c r="K287" i="58"/>
  <c r="L287" i="58"/>
  <c r="M287" i="58"/>
  <c r="N287" i="58"/>
  <c r="O287" i="58"/>
  <c r="K288" i="58"/>
  <c r="L288" i="58"/>
  <c r="M288" i="58"/>
  <c r="N288" i="58"/>
  <c r="O288" i="58"/>
  <c r="K289" i="58"/>
  <c r="L289" i="58"/>
  <c r="M289" i="58"/>
  <c r="N289" i="58"/>
  <c r="O289" i="58"/>
  <c r="K290" i="58"/>
  <c r="L290" i="58"/>
  <c r="M290" i="58"/>
  <c r="N290" i="58"/>
  <c r="O290" i="58"/>
  <c r="K291" i="58"/>
  <c r="L291" i="58"/>
  <c r="M291" i="58"/>
  <c r="N291" i="58"/>
  <c r="O291" i="58"/>
  <c r="K292" i="58"/>
  <c r="L292" i="58"/>
  <c r="M292" i="58"/>
  <c r="N292" i="58"/>
  <c r="O292" i="58"/>
  <c r="K293" i="58"/>
  <c r="L293" i="58"/>
  <c r="M293" i="58"/>
  <c r="N293" i="58"/>
  <c r="O293" i="58"/>
  <c r="K294" i="58"/>
  <c r="L294" i="58"/>
  <c r="M294" i="58"/>
  <c r="N294" i="58"/>
  <c r="O294" i="58"/>
  <c r="K295" i="58"/>
  <c r="L295" i="58"/>
  <c r="M295" i="58"/>
  <c r="N295" i="58"/>
  <c r="O295" i="58"/>
  <c r="K296" i="58"/>
  <c r="L296" i="58"/>
  <c r="M296" i="58"/>
  <c r="N296" i="58"/>
  <c r="O296" i="58"/>
  <c r="K297" i="58"/>
  <c r="L297" i="58"/>
  <c r="M297" i="58"/>
  <c r="N297" i="58"/>
  <c r="O297" i="58"/>
  <c r="K298" i="58"/>
  <c r="L298" i="58"/>
  <c r="M298" i="58"/>
  <c r="N298" i="58"/>
  <c r="O298" i="58"/>
  <c r="K299" i="58"/>
  <c r="L299" i="58"/>
  <c r="M299" i="58"/>
  <c r="N299" i="58"/>
  <c r="O299" i="58"/>
  <c r="K300" i="58"/>
  <c r="L300" i="58"/>
  <c r="M300" i="58"/>
  <c r="N300" i="58"/>
  <c r="O300" i="58"/>
  <c r="K301" i="58"/>
  <c r="L301" i="58"/>
  <c r="M301" i="58"/>
  <c r="N301" i="58"/>
  <c r="O301" i="58"/>
  <c r="K302" i="58"/>
  <c r="L302" i="58"/>
  <c r="M302" i="58"/>
  <c r="N302" i="58"/>
  <c r="O302" i="58"/>
  <c r="K303" i="58"/>
  <c r="L303" i="58"/>
  <c r="M303" i="58"/>
  <c r="N303" i="58"/>
  <c r="O303" i="58"/>
  <c r="K304" i="58"/>
  <c r="L304" i="58"/>
  <c r="M304" i="58"/>
  <c r="N304" i="58"/>
  <c r="O304" i="58"/>
  <c r="K305" i="58"/>
  <c r="L305" i="58"/>
  <c r="M305" i="58"/>
  <c r="N305" i="58"/>
  <c r="O305" i="58"/>
  <c r="K306" i="58"/>
  <c r="L306" i="58"/>
  <c r="M306" i="58"/>
  <c r="N306" i="58"/>
  <c r="O306" i="58"/>
  <c r="K307" i="58"/>
  <c r="L307" i="58"/>
  <c r="M307" i="58"/>
  <c r="N307" i="58"/>
  <c r="O307" i="58"/>
  <c r="K308" i="58"/>
  <c r="L308" i="58"/>
  <c r="M308" i="58"/>
  <c r="N308" i="58"/>
  <c r="O308" i="58"/>
  <c r="K309" i="58"/>
  <c r="L309" i="58"/>
  <c r="M309" i="58"/>
  <c r="N309" i="58"/>
  <c r="O309" i="58"/>
  <c r="K310" i="58"/>
  <c r="L310" i="58"/>
  <c r="M310" i="58"/>
  <c r="N310" i="58"/>
  <c r="O310" i="58"/>
  <c r="K311" i="58"/>
  <c r="L311" i="58"/>
  <c r="M311" i="58"/>
  <c r="N311" i="58"/>
  <c r="O311" i="58"/>
  <c r="K312" i="58"/>
  <c r="L312" i="58"/>
  <c r="M312" i="58"/>
  <c r="N312" i="58"/>
  <c r="O312" i="58"/>
  <c r="K313" i="58"/>
  <c r="L313" i="58"/>
  <c r="M313" i="58"/>
  <c r="N313" i="58"/>
  <c r="O313" i="58"/>
  <c r="K314" i="58"/>
  <c r="L314" i="58"/>
  <c r="M314" i="58"/>
  <c r="N314" i="58"/>
  <c r="O314" i="58"/>
  <c r="K315" i="58"/>
  <c r="L315" i="58"/>
  <c r="M315" i="58"/>
  <c r="N315" i="58"/>
  <c r="O315" i="58"/>
  <c r="K316" i="58"/>
  <c r="L316" i="58"/>
  <c r="M316" i="58"/>
  <c r="N316" i="58"/>
  <c r="O316" i="58"/>
  <c r="K317" i="58"/>
  <c r="L317" i="58"/>
  <c r="M317" i="58"/>
  <c r="N317" i="58"/>
  <c r="O317" i="58"/>
  <c r="K318" i="58"/>
  <c r="L318" i="58"/>
  <c r="M318" i="58"/>
  <c r="N318" i="58"/>
  <c r="O318" i="58"/>
  <c r="K319" i="58"/>
  <c r="L319" i="58"/>
  <c r="M319" i="58"/>
  <c r="N319" i="58"/>
  <c r="O319" i="58"/>
  <c r="K320" i="58"/>
  <c r="L320" i="58"/>
  <c r="M320" i="58"/>
  <c r="N320" i="58"/>
  <c r="O320" i="58"/>
  <c r="K321" i="58"/>
  <c r="L321" i="58"/>
  <c r="M321" i="58"/>
  <c r="N321" i="58"/>
  <c r="O321" i="58"/>
  <c r="K322" i="58"/>
  <c r="L322" i="58"/>
  <c r="M322" i="58"/>
  <c r="N322" i="58"/>
  <c r="O322" i="58"/>
  <c r="K323" i="58"/>
  <c r="L323" i="58"/>
  <c r="M323" i="58"/>
  <c r="N323" i="58"/>
  <c r="O323" i="58"/>
  <c r="K324" i="58"/>
  <c r="L324" i="58"/>
  <c r="M324" i="58"/>
  <c r="N324" i="58"/>
  <c r="O324" i="58"/>
  <c r="K325" i="58"/>
  <c r="L325" i="58"/>
  <c r="M325" i="58"/>
  <c r="O325" i="58"/>
  <c r="K326" i="58"/>
  <c r="L326" i="58"/>
  <c r="M326" i="58"/>
  <c r="O326" i="58"/>
  <c r="K327" i="58"/>
  <c r="L327" i="58"/>
  <c r="M327" i="58"/>
  <c r="O327" i="58"/>
  <c r="K328" i="58"/>
  <c r="L328" i="58"/>
  <c r="M328" i="58"/>
  <c r="O328" i="58"/>
  <c r="K329" i="58"/>
  <c r="L329" i="58"/>
  <c r="M329" i="58"/>
  <c r="N329" i="58"/>
  <c r="O329" i="58"/>
  <c r="K330" i="58"/>
  <c r="L330" i="58"/>
  <c r="M330" i="58"/>
  <c r="N330" i="58"/>
  <c r="O330" i="58"/>
  <c r="A331" i="58"/>
  <c r="K331" i="58"/>
  <c r="B331" i="58"/>
  <c r="L331" i="58"/>
  <c r="M331" i="58"/>
  <c r="N331" i="58"/>
  <c r="O331" i="58"/>
  <c r="A332" i="58"/>
  <c r="K332" i="58"/>
  <c r="B332" i="58"/>
  <c r="L332" i="58"/>
  <c r="M332" i="58"/>
  <c r="N332" i="58"/>
  <c r="O332" i="58"/>
  <c r="A333" i="58"/>
  <c r="K333" i="58"/>
  <c r="B333" i="58"/>
  <c r="L333" i="58"/>
  <c r="M333" i="58"/>
  <c r="N333" i="58"/>
  <c r="O333" i="58"/>
  <c r="A334" i="58"/>
  <c r="K334" i="58"/>
  <c r="B334" i="58"/>
  <c r="L334" i="58"/>
  <c r="M334" i="58"/>
  <c r="N334" i="58"/>
  <c r="O334" i="58"/>
  <c r="K335" i="58"/>
  <c r="L335" i="58"/>
  <c r="M335" i="58"/>
  <c r="O335" i="58"/>
  <c r="K336" i="58"/>
  <c r="L336" i="58"/>
  <c r="M336" i="58"/>
  <c r="O336" i="58"/>
  <c r="K337" i="58"/>
  <c r="L337" i="58"/>
  <c r="M337" i="58"/>
  <c r="O337" i="58"/>
  <c r="K338" i="58"/>
  <c r="L338" i="58"/>
  <c r="M338" i="58"/>
  <c r="O338" i="58"/>
  <c r="K339" i="58"/>
  <c r="L339" i="58"/>
  <c r="M339" i="58"/>
  <c r="N339" i="58"/>
  <c r="O339" i="58"/>
  <c r="K340" i="58"/>
  <c r="L340" i="58"/>
  <c r="M340" i="58"/>
  <c r="N340" i="58"/>
  <c r="O340" i="58"/>
  <c r="K341" i="58"/>
  <c r="L341" i="58"/>
  <c r="M341" i="58"/>
  <c r="N341" i="58"/>
  <c r="O341" i="58"/>
  <c r="K342" i="58"/>
  <c r="L342" i="58"/>
  <c r="M342" i="58"/>
  <c r="N342" i="58"/>
  <c r="O342" i="58"/>
  <c r="K8" i="58"/>
  <c r="L8" i="58"/>
  <c r="M8" i="58"/>
  <c r="N8" i="58"/>
  <c r="O8" i="58"/>
  <c r="P74" i="58"/>
  <c r="P8" i="58"/>
  <c r="P9" i="58"/>
  <c r="P10" i="58"/>
  <c r="P11" i="58"/>
  <c r="P12" i="58"/>
  <c r="P13" i="58"/>
  <c r="P14" i="58"/>
  <c r="P15" i="58"/>
  <c r="P16" i="58"/>
  <c r="P17" i="58"/>
  <c r="P18" i="58"/>
  <c r="P19" i="58"/>
  <c r="P20" i="58"/>
  <c r="P21" i="58"/>
  <c r="P22" i="58"/>
  <c r="P23" i="58"/>
  <c r="P24" i="58"/>
  <c r="P25" i="58"/>
  <c r="P26" i="58"/>
  <c r="P27" i="58"/>
  <c r="P28" i="58"/>
  <c r="P29" i="58"/>
  <c r="P30" i="58"/>
  <c r="P31" i="58"/>
  <c r="P32" i="58"/>
  <c r="P33" i="58"/>
  <c r="P34" i="58"/>
  <c r="P35" i="58"/>
  <c r="P36" i="58"/>
  <c r="P37" i="58"/>
  <c r="P38" i="58"/>
  <c r="P39" i="58"/>
  <c r="P40" i="58"/>
  <c r="P41" i="58"/>
  <c r="P42" i="58"/>
  <c r="P43" i="58"/>
  <c r="P44" i="58"/>
  <c r="P45" i="58"/>
  <c r="P46" i="58"/>
  <c r="P47" i="58"/>
  <c r="P48" i="58"/>
  <c r="P49" i="58"/>
  <c r="P50" i="58"/>
  <c r="P51" i="58"/>
  <c r="P52" i="58"/>
  <c r="P53" i="58"/>
  <c r="P54" i="58"/>
  <c r="P55" i="58"/>
  <c r="P56" i="58"/>
  <c r="P57" i="58"/>
  <c r="P58" i="58"/>
  <c r="P59" i="58"/>
  <c r="P60" i="58"/>
  <c r="P61" i="58"/>
  <c r="P62" i="58"/>
  <c r="P63" i="58"/>
  <c r="P64" i="58"/>
  <c r="P65" i="58"/>
  <c r="P66" i="58"/>
  <c r="P67" i="58"/>
  <c r="P68" i="58"/>
  <c r="P69" i="58"/>
  <c r="P70" i="58"/>
  <c r="P71" i="58"/>
  <c r="P72" i="58"/>
  <c r="P73" i="58"/>
  <c r="P75" i="58"/>
  <c r="P76" i="58"/>
  <c r="P77" i="58"/>
  <c r="P78" i="58"/>
  <c r="P79" i="58"/>
  <c r="P80" i="58"/>
  <c r="P81" i="58"/>
  <c r="P82" i="58"/>
  <c r="P83" i="58"/>
  <c r="P84" i="58"/>
  <c r="P85" i="58"/>
  <c r="P86" i="58"/>
  <c r="P87" i="58"/>
  <c r="P88" i="58"/>
  <c r="P89" i="58"/>
  <c r="P90" i="58"/>
  <c r="P91" i="58"/>
  <c r="P92" i="58"/>
  <c r="P93" i="58"/>
  <c r="P94" i="58"/>
  <c r="P95" i="58"/>
  <c r="P96" i="58"/>
  <c r="P97" i="58"/>
  <c r="P98" i="58"/>
  <c r="P99" i="58"/>
  <c r="P100" i="58"/>
  <c r="P101" i="58"/>
  <c r="P102" i="58"/>
  <c r="P103" i="58"/>
  <c r="P104" i="58"/>
  <c r="P105" i="58"/>
  <c r="P106" i="58"/>
  <c r="P107" i="58"/>
  <c r="P108" i="58"/>
  <c r="P109" i="58"/>
  <c r="P110" i="58"/>
  <c r="P111" i="58"/>
  <c r="P112" i="58"/>
  <c r="P113" i="58"/>
  <c r="P114" i="58"/>
  <c r="P115" i="58"/>
  <c r="P116" i="58"/>
  <c r="P117" i="58"/>
  <c r="P118" i="58"/>
  <c r="P119" i="58"/>
  <c r="P120" i="58"/>
  <c r="P121" i="58"/>
  <c r="P122" i="58"/>
  <c r="P123" i="58"/>
  <c r="P124" i="58"/>
  <c r="P125" i="58"/>
  <c r="P126" i="58"/>
  <c r="P127" i="58"/>
  <c r="P128" i="58"/>
  <c r="P129" i="58"/>
  <c r="P130" i="58"/>
  <c r="P131" i="58"/>
  <c r="P132" i="58"/>
  <c r="P133" i="58"/>
  <c r="P134" i="58"/>
  <c r="P135" i="58"/>
  <c r="P136" i="58"/>
  <c r="P137" i="58"/>
  <c r="P138" i="58"/>
  <c r="P139" i="58"/>
  <c r="P140" i="58"/>
  <c r="P141" i="58"/>
  <c r="P142" i="58"/>
  <c r="P143" i="58"/>
  <c r="P144" i="58"/>
  <c r="P145" i="58"/>
  <c r="P146" i="58"/>
  <c r="P147" i="58"/>
  <c r="P148" i="58"/>
  <c r="P149" i="58"/>
  <c r="P150" i="58"/>
  <c r="P151" i="58"/>
  <c r="P152" i="58"/>
  <c r="P153" i="58"/>
  <c r="P154" i="58"/>
  <c r="P155" i="58"/>
  <c r="P156" i="58"/>
  <c r="P157" i="58"/>
  <c r="P158" i="58"/>
  <c r="P159" i="58"/>
  <c r="P160" i="58"/>
  <c r="P161" i="58"/>
  <c r="P162" i="58"/>
  <c r="P163" i="58"/>
  <c r="P164" i="58"/>
  <c r="P165" i="58"/>
  <c r="P166" i="58"/>
  <c r="P167" i="58"/>
  <c r="P168" i="58"/>
  <c r="P169" i="58"/>
  <c r="P170" i="58"/>
  <c r="P171" i="58"/>
  <c r="P172" i="58"/>
  <c r="P173" i="58"/>
  <c r="P174" i="58"/>
  <c r="P175" i="58"/>
  <c r="P176" i="58"/>
  <c r="P177" i="58"/>
  <c r="P178" i="58"/>
  <c r="P179" i="58"/>
  <c r="P180" i="58"/>
  <c r="P181" i="58"/>
  <c r="P182" i="58"/>
  <c r="P183" i="58"/>
  <c r="P184" i="58"/>
  <c r="P185" i="58"/>
  <c r="P186" i="58"/>
  <c r="P187" i="58"/>
  <c r="P188" i="58"/>
  <c r="P189" i="58"/>
  <c r="P190" i="58"/>
  <c r="P191" i="58"/>
  <c r="P192" i="58"/>
  <c r="P193" i="58"/>
  <c r="P194" i="58"/>
  <c r="P195" i="58"/>
  <c r="P196" i="58"/>
  <c r="P197" i="58"/>
  <c r="P198" i="58"/>
  <c r="P199" i="58"/>
  <c r="P200" i="58"/>
  <c r="P201" i="58"/>
  <c r="P202" i="58"/>
  <c r="P203" i="58"/>
  <c r="P204" i="58"/>
  <c r="P205" i="58"/>
  <c r="P206" i="58"/>
  <c r="P207" i="58"/>
  <c r="P208" i="58"/>
  <c r="P209" i="58"/>
  <c r="P210" i="58"/>
  <c r="P211" i="58"/>
  <c r="P212" i="58"/>
  <c r="P213" i="58"/>
  <c r="P214" i="58"/>
  <c r="P215" i="58"/>
  <c r="P216" i="58"/>
  <c r="P217" i="58"/>
  <c r="P218" i="58"/>
  <c r="P219" i="58"/>
  <c r="P220" i="58"/>
  <c r="P221" i="58"/>
  <c r="P222" i="58"/>
  <c r="P223" i="58"/>
  <c r="P224" i="58"/>
  <c r="P225" i="58"/>
  <c r="P226" i="58"/>
  <c r="P227" i="58"/>
  <c r="P228" i="58"/>
  <c r="P229" i="58"/>
  <c r="P230" i="58"/>
  <c r="P231" i="58"/>
  <c r="P232" i="58"/>
  <c r="P233" i="58"/>
  <c r="P234" i="58"/>
  <c r="P235" i="58"/>
  <c r="P236" i="58"/>
  <c r="P237" i="58"/>
  <c r="P238" i="58"/>
  <c r="P239" i="58"/>
  <c r="P240" i="58"/>
  <c r="P241" i="58"/>
  <c r="P242" i="58"/>
  <c r="P243" i="58"/>
  <c r="P244" i="58"/>
  <c r="P245" i="58"/>
  <c r="P246" i="58"/>
  <c r="P247" i="58"/>
  <c r="P248" i="58"/>
  <c r="P249" i="58"/>
  <c r="P250" i="58"/>
  <c r="P251" i="58"/>
  <c r="P252" i="58"/>
  <c r="P253" i="58"/>
  <c r="P254" i="58"/>
  <c r="P255" i="58"/>
  <c r="P256" i="58"/>
  <c r="P257" i="58"/>
  <c r="P258" i="58"/>
  <c r="P259" i="58"/>
  <c r="P260" i="58"/>
  <c r="P261" i="58"/>
  <c r="P262" i="58"/>
  <c r="P263" i="58"/>
  <c r="P264" i="58"/>
  <c r="P265" i="58"/>
  <c r="P266" i="58"/>
  <c r="P267" i="58"/>
  <c r="P268" i="58"/>
  <c r="P269" i="58"/>
  <c r="P270" i="58"/>
  <c r="P271" i="58"/>
  <c r="P272" i="58"/>
  <c r="P273" i="58"/>
  <c r="P274" i="58"/>
  <c r="P275" i="58"/>
  <c r="P276" i="58"/>
  <c r="P277" i="58"/>
  <c r="P278" i="58"/>
  <c r="P279" i="58"/>
  <c r="P280" i="58"/>
  <c r="P281" i="58"/>
  <c r="P282" i="58"/>
  <c r="P283" i="58"/>
  <c r="P284" i="58"/>
  <c r="P285" i="58"/>
  <c r="P286" i="58"/>
  <c r="P287" i="58"/>
  <c r="P288" i="58"/>
  <c r="P289" i="58"/>
  <c r="P290" i="58"/>
  <c r="P291" i="58"/>
  <c r="P292" i="58"/>
  <c r="P293" i="58"/>
  <c r="P294" i="58"/>
  <c r="P295" i="58"/>
  <c r="P296" i="58"/>
  <c r="P297" i="58"/>
  <c r="P298" i="58"/>
  <c r="P299" i="58"/>
  <c r="P300" i="58"/>
  <c r="P301" i="58"/>
  <c r="P302" i="58"/>
  <c r="P303" i="58"/>
  <c r="P304" i="58"/>
  <c r="P305" i="58"/>
  <c r="P306" i="58"/>
  <c r="P307" i="58"/>
  <c r="P308" i="58"/>
  <c r="P309" i="58"/>
  <c r="P310" i="58"/>
  <c r="P311" i="58"/>
  <c r="P312" i="58"/>
  <c r="P313" i="58"/>
  <c r="P314" i="58"/>
  <c r="P315" i="58"/>
  <c r="P316" i="58"/>
  <c r="P317" i="58"/>
  <c r="P318" i="58"/>
  <c r="P319" i="58"/>
  <c r="P320" i="58"/>
  <c r="P321" i="58"/>
  <c r="P322" i="58"/>
  <c r="P323" i="58"/>
  <c r="P324" i="58"/>
  <c r="P325" i="58"/>
  <c r="P326" i="58"/>
  <c r="P327" i="58"/>
  <c r="P328" i="58"/>
  <c r="P329" i="58"/>
  <c r="P330" i="58"/>
  <c r="P331" i="58"/>
  <c r="P332" i="58"/>
  <c r="P333" i="58"/>
  <c r="P334" i="58"/>
  <c r="P335" i="58"/>
  <c r="P336" i="58"/>
  <c r="P337" i="58"/>
  <c r="P338" i="58"/>
  <c r="P339" i="58"/>
  <c r="P340" i="58"/>
  <c r="P341" i="58"/>
  <c r="P342" i="58"/>
  <c r="J67" i="57"/>
  <c r="AN85" i="53"/>
  <c r="Y68" i="52"/>
  <c r="C331" i="58"/>
  <c r="D331" i="58"/>
  <c r="E331" i="58"/>
  <c r="F331" i="58"/>
  <c r="G331" i="58"/>
  <c r="H331" i="58"/>
  <c r="I331" i="58"/>
  <c r="J331" i="58"/>
  <c r="L7" i="57"/>
  <c r="L8" i="57"/>
  <c r="L9" i="57"/>
  <c r="L10" i="57"/>
  <c r="L11" i="57"/>
  <c r="L12" i="57"/>
  <c r="L13" i="57"/>
  <c r="L14" i="57"/>
  <c r="L15" i="57"/>
  <c r="L16" i="57"/>
  <c r="L17" i="57"/>
  <c r="L18" i="57"/>
  <c r="L19" i="57"/>
  <c r="L20" i="57"/>
  <c r="L21" i="57"/>
  <c r="L22" i="57"/>
  <c r="L23" i="57"/>
  <c r="L24" i="57"/>
  <c r="L25" i="57"/>
  <c r="L26" i="57"/>
  <c r="L27" i="57"/>
  <c r="L28" i="57"/>
  <c r="L29" i="57"/>
  <c r="L30" i="57"/>
  <c r="L31" i="57"/>
  <c r="L32" i="57"/>
  <c r="L33" i="57"/>
  <c r="L34" i="57"/>
  <c r="L35" i="57"/>
  <c r="L36" i="57"/>
  <c r="L37" i="57"/>
  <c r="L38" i="57"/>
  <c r="L39" i="57"/>
  <c r="L40" i="57"/>
  <c r="L41" i="57"/>
  <c r="L42" i="57"/>
  <c r="L43" i="57"/>
  <c r="L44" i="57"/>
  <c r="L45" i="57"/>
  <c r="L46" i="57"/>
  <c r="L47" i="57"/>
  <c r="L48" i="57"/>
  <c r="L49" i="57"/>
  <c r="L50" i="57"/>
  <c r="L51" i="57"/>
  <c r="L52" i="57"/>
  <c r="L53" i="57"/>
  <c r="S331" i="58"/>
  <c r="C332" i="58"/>
  <c r="D332" i="58"/>
  <c r="E332" i="58"/>
  <c r="F332" i="58"/>
  <c r="G332" i="58"/>
  <c r="H332" i="58"/>
  <c r="I332" i="58"/>
  <c r="J332" i="58"/>
  <c r="S332" i="58"/>
  <c r="C333" i="58"/>
  <c r="C62" i="55"/>
  <c r="D333" i="58"/>
  <c r="E333" i="58"/>
  <c r="F333" i="58"/>
  <c r="G333" i="58"/>
  <c r="H333" i="58"/>
  <c r="I333" i="58"/>
  <c r="J333" i="58"/>
  <c r="L54" i="57"/>
  <c r="L55" i="57"/>
  <c r="L56" i="57"/>
  <c r="L57" i="57"/>
  <c r="L58" i="57"/>
  <c r="L59" i="57"/>
  <c r="L60" i="57"/>
  <c r="L61" i="57"/>
  <c r="L62" i="57"/>
  <c r="S333" i="58"/>
  <c r="C334" i="58"/>
  <c r="D334" i="58"/>
  <c r="E334" i="58"/>
  <c r="F334" i="58"/>
  <c r="G334" i="58"/>
  <c r="H334" i="58"/>
  <c r="I334" i="58"/>
  <c r="J334" i="58"/>
  <c r="L63" i="57"/>
  <c r="S334" i="58"/>
  <c r="C281" i="58"/>
  <c r="D281" i="58"/>
  <c r="E281" i="58"/>
  <c r="F281" i="58"/>
  <c r="G281" i="58"/>
  <c r="H281" i="58"/>
  <c r="I281" i="58"/>
  <c r="J281" i="58"/>
  <c r="N281" i="58"/>
  <c r="S281" i="58"/>
  <c r="C282" i="58"/>
  <c r="D282" i="58"/>
  <c r="E282" i="58"/>
  <c r="F282" i="58"/>
  <c r="G282" i="58"/>
  <c r="H282" i="58"/>
  <c r="I282" i="58"/>
  <c r="J282" i="58"/>
  <c r="N282" i="58"/>
  <c r="S282" i="58"/>
  <c r="C283" i="58"/>
  <c r="D283" i="58"/>
  <c r="E283" i="58"/>
  <c r="F283" i="58"/>
  <c r="G283" i="58"/>
  <c r="H283" i="58"/>
  <c r="I283" i="58"/>
  <c r="J283" i="58"/>
  <c r="N283" i="58"/>
  <c r="S283" i="58"/>
  <c r="C284" i="58"/>
  <c r="D284" i="58"/>
  <c r="E284" i="58"/>
  <c r="F284" i="58"/>
  <c r="G284" i="58"/>
  <c r="H284" i="58"/>
  <c r="I284" i="58"/>
  <c r="J284" i="58"/>
  <c r="N284" i="58"/>
  <c r="S284" i="58"/>
  <c r="B84" i="53"/>
  <c r="C84" i="53"/>
  <c r="D84" i="53"/>
  <c r="E84" i="53"/>
  <c r="F84" i="53"/>
  <c r="G84" i="53"/>
  <c r="H84" i="53"/>
  <c r="I84" i="53"/>
  <c r="J84" i="53"/>
  <c r="K84" i="53"/>
  <c r="L84" i="53"/>
  <c r="M84" i="53"/>
  <c r="N84" i="53"/>
  <c r="O84" i="53"/>
  <c r="P84" i="53"/>
  <c r="Q84" i="53"/>
  <c r="R84" i="53"/>
  <c r="S84" i="53"/>
  <c r="T84" i="53"/>
  <c r="U84" i="53"/>
  <c r="V84" i="53"/>
  <c r="W84" i="53"/>
  <c r="X84" i="53"/>
  <c r="Y84" i="53"/>
  <c r="Z84" i="53"/>
  <c r="AJ84" i="53"/>
  <c r="AA84" i="53"/>
  <c r="AE84" i="53"/>
  <c r="AG84" i="53"/>
  <c r="AH84" i="53"/>
  <c r="AI84" i="53"/>
  <c r="AL84" i="53"/>
  <c r="AM84" i="53"/>
  <c r="AN84" i="53"/>
  <c r="AO84" i="53"/>
  <c r="AP84" i="53"/>
  <c r="AQ84" i="53"/>
  <c r="C70" i="53"/>
  <c r="D70" i="53"/>
  <c r="E70" i="53"/>
  <c r="F70" i="53"/>
  <c r="G70" i="53"/>
  <c r="H70" i="53"/>
  <c r="I70" i="53"/>
  <c r="J70" i="53"/>
  <c r="K70" i="53"/>
  <c r="L70" i="53"/>
  <c r="M70" i="53"/>
  <c r="N70" i="53"/>
  <c r="O70" i="53"/>
  <c r="P70" i="53"/>
  <c r="Q70" i="53"/>
  <c r="R70" i="53"/>
  <c r="S70" i="53"/>
  <c r="T70" i="53"/>
  <c r="U70" i="53"/>
  <c r="V70" i="53"/>
  <c r="W70" i="53"/>
  <c r="X70" i="53"/>
  <c r="Y70" i="53"/>
  <c r="Z70" i="53"/>
  <c r="AF70" i="53"/>
  <c r="AK70" i="53"/>
  <c r="AD70" i="53"/>
  <c r="AG70" i="53"/>
  <c r="AH70" i="53"/>
  <c r="AI70" i="53"/>
  <c r="AJ70" i="53"/>
  <c r="AN70" i="53"/>
  <c r="AO70" i="53"/>
  <c r="AP70" i="53"/>
  <c r="AQ70" i="53"/>
  <c r="B70" i="53"/>
  <c r="D68" i="52"/>
  <c r="E68" i="52"/>
  <c r="F68" i="52"/>
  <c r="G68" i="52"/>
  <c r="H68" i="52"/>
  <c r="I68" i="52"/>
  <c r="C68" i="52"/>
  <c r="J82" i="52"/>
  <c r="K82" i="52"/>
  <c r="L82" i="52"/>
  <c r="M82" i="52"/>
  <c r="N82" i="52"/>
  <c r="O82" i="52"/>
  <c r="P82" i="52"/>
  <c r="J68" i="52"/>
  <c r="K68" i="52"/>
  <c r="L68" i="52"/>
  <c r="M68" i="52"/>
  <c r="N68" i="52"/>
  <c r="O68" i="52"/>
  <c r="P68" i="52"/>
  <c r="R68" i="52"/>
  <c r="S68" i="52"/>
  <c r="T68" i="52"/>
  <c r="U68" i="52"/>
  <c r="V68" i="52"/>
  <c r="W68" i="52"/>
  <c r="X68" i="52"/>
  <c r="Z68" i="52"/>
  <c r="AB68" i="52"/>
  <c r="Q68" i="52"/>
  <c r="R82" i="52"/>
  <c r="S82" i="52"/>
  <c r="T82" i="52"/>
  <c r="U82" i="52"/>
  <c r="V82" i="52"/>
  <c r="W82" i="52"/>
  <c r="X82" i="52"/>
  <c r="Y82" i="52"/>
  <c r="Z82" i="52"/>
  <c r="AA82" i="52"/>
  <c r="AB82" i="52"/>
  <c r="Q82" i="52"/>
  <c r="D82" i="52"/>
  <c r="E82" i="52"/>
  <c r="F82" i="52"/>
  <c r="G82" i="52"/>
  <c r="H82" i="52"/>
  <c r="I82" i="52"/>
  <c r="C82" i="52"/>
  <c r="B82" i="52"/>
  <c r="H88" i="51"/>
  <c r="F88" i="51"/>
  <c r="D88" i="51"/>
  <c r="C86" i="51"/>
  <c r="C85" i="51"/>
  <c r="C84" i="51"/>
  <c r="C80" i="51"/>
  <c r="C79" i="51"/>
  <c r="B22" i="60"/>
  <c r="D85" i="53"/>
  <c r="C339" i="58"/>
  <c r="D339" i="58"/>
  <c r="E339" i="58"/>
  <c r="F339" i="58"/>
  <c r="G339" i="58"/>
  <c r="H339" i="58"/>
  <c r="I339" i="58"/>
  <c r="J339" i="58"/>
  <c r="Q339" i="58"/>
  <c r="S339" i="58"/>
  <c r="C340" i="58"/>
  <c r="D340" i="58"/>
  <c r="E340" i="58"/>
  <c r="F340" i="58"/>
  <c r="G340" i="58"/>
  <c r="H340" i="58"/>
  <c r="I340" i="58"/>
  <c r="J340" i="58"/>
  <c r="Q340" i="58"/>
  <c r="S340" i="58"/>
  <c r="V340" i="58"/>
  <c r="C341" i="58"/>
  <c r="D341" i="58"/>
  <c r="E341" i="58"/>
  <c r="F341" i="58"/>
  <c r="G341" i="58"/>
  <c r="H341" i="58"/>
  <c r="I341" i="58"/>
  <c r="J341" i="58"/>
  <c r="Q341" i="58"/>
  <c r="S341" i="58"/>
  <c r="C342" i="58"/>
  <c r="D342" i="58"/>
  <c r="E342" i="58"/>
  <c r="F342" i="58"/>
  <c r="G342" i="58"/>
  <c r="H342" i="58"/>
  <c r="I342" i="58"/>
  <c r="J342" i="58"/>
  <c r="Q342" i="58"/>
  <c r="S342" i="58"/>
  <c r="V342" i="58"/>
  <c r="A351" i="58"/>
  <c r="A352" i="58"/>
  <c r="AU87" i="53"/>
  <c r="AO85" i="53"/>
  <c r="AP85" i="53"/>
  <c r="AO86" i="53"/>
  <c r="AO87" i="53"/>
  <c r="AN86" i="53"/>
  <c r="AN87" i="53"/>
  <c r="C85" i="53"/>
  <c r="I85" i="53"/>
  <c r="C86" i="53"/>
  <c r="C87" i="53"/>
  <c r="C90" i="53"/>
  <c r="B89" i="53"/>
  <c r="C89" i="53"/>
  <c r="AB83" i="52"/>
  <c r="AQ85" i="53"/>
  <c r="AA84" i="52"/>
  <c r="AP86" i="53"/>
  <c r="AB84" i="52"/>
  <c r="AQ86" i="53"/>
  <c r="AA85" i="52"/>
  <c r="AP87" i="53"/>
  <c r="AB85" i="52"/>
  <c r="AQ87" i="53"/>
  <c r="O85" i="52"/>
  <c r="P87" i="53"/>
  <c r="A84" i="52"/>
  <c r="A85" i="52"/>
  <c r="J85" i="52"/>
  <c r="K87" i="53"/>
  <c r="A83" i="52"/>
  <c r="B85" i="53"/>
  <c r="A81" i="52"/>
  <c r="O81" i="52"/>
  <c r="A41" i="52"/>
  <c r="P41" i="52"/>
  <c r="AQ83" i="53"/>
  <c r="AP83" i="53"/>
  <c r="AO83" i="53"/>
  <c r="AQ82" i="53"/>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F84" i="53"/>
  <c r="AD84" i="53"/>
  <c r="AC84" i="53"/>
  <c r="AB84" i="53"/>
  <c r="AK84" i="53"/>
  <c r="AB70" i="53"/>
  <c r="AE70" i="53"/>
  <c r="AC70" i="53"/>
  <c r="AA70" i="53"/>
  <c r="AM70" i="53"/>
  <c r="AL70" i="53"/>
  <c r="N85" i="52"/>
  <c r="O87" i="53"/>
  <c r="J41" i="52"/>
  <c r="J83" i="52"/>
  <c r="K85" i="53"/>
  <c r="M85" i="52"/>
  <c r="N87" i="53"/>
  <c r="B87" i="53"/>
  <c r="A86" i="61"/>
  <c r="M41" i="52"/>
  <c r="N41" i="52"/>
  <c r="J81" i="52"/>
  <c r="K83" i="52"/>
  <c r="L85" i="53"/>
  <c r="L83" i="52"/>
  <c r="M85" i="53"/>
  <c r="K85" i="52"/>
  <c r="L87" i="53"/>
  <c r="K41" i="52"/>
  <c r="L41" i="52"/>
  <c r="P81" i="52"/>
  <c r="M83" i="52"/>
  <c r="N85" i="53"/>
  <c r="P83" i="52"/>
  <c r="Q85" i="53"/>
  <c r="L85" i="52"/>
  <c r="M87" i="53"/>
  <c r="P84" i="52"/>
  <c r="Q86" i="53"/>
  <c r="O84" i="52"/>
  <c r="P86" i="53"/>
  <c r="N84" i="52"/>
  <c r="O86" i="53"/>
  <c r="L84" i="52"/>
  <c r="M86" i="53"/>
  <c r="M84" i="52"/>
  <c r="N86" i="53"/>
  <c r="B86" i="53"/>
  <c r="K84" i="52"/>
  <c r="L86" i="53"/>
  <c r="J84" i="52"/>
  <c r="K86" i="53"/>
  <c r="O41" i="52"/>
  <c r="N83" i="52"/>
  <c r="O85" i="53"/>
  <c r="P85" i="52"/>
  <c r="Q87" i="53"/>
  <c r="O83" i="52"/>
  <c r="P85" i="53"/>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6" i="58"/>
  <c r="Q137" i="58"/>
  <c r="Q138" i="58"/>
  <c r="Q139" i="58"/>
  <c r="Q140" i="58"/>
  <c r="Q141" i="58"/>
  <c r="Q142" i="58"/>
  <c r="Q143" i="58"/>
  <c r="Q144" i="58"/>
  <c r="Q145" i="58"/>
  <c r="Q146" i="58"/>
  <c r="Q147" i="58"/>
  <c r="Q148" i="58"/>
  <c r="Q149" i="58"/>
  <c r="Q150" i="58"/>
  <c r="Q151" i="58"/>
  <c r="Q152" i="58"/>
  <c r="Q153" i="58"/>
  <c r="Q154" i="58"/>
  <c r="Q155" i="58"/>
  <c r="Q156" i="58"/>
  <c r="Q157" i="58"/>
  <c r="Q158" i="58"/>
  <c r="Q159" i="58"/>
  <c r="Q160" i="58"/>
  <c r="Q161" i="58"/>
  <c r="Q162" i="58"/>
  <c r="Q163" i="58"/>
  <c r="Q164" i="58"/>
  <c r="Q165" i="58"/>
  <c r="Q166" i="58"/>
  <c r="Q167" i="58"/>
  <c r="Q168" i="58"/>
  <c r="Q169" i="58"/>
  <c r="Q170" i="58"/>
  <c r="Q171" i="58"/>
  <c r="Q172" i="58"/>
  <c r="Q173" i="58"/>
  <c r="Q174" i="58"/>
  <c r="Q175" i="58"/>
  <c r="Q176" i="58"/>
  <c r="Q178" i="58"/>
  <c r="Q179" i="58"/>
  <c r="Q180" i="58"/>
  <c r="Q181" i="58"/>
  <c r="Q182" i="58"/>
  <c r="Q183" i="58"/>
  <c r="Q184" i="58"/>
  <c r="Q185" i="58"/>
  <c r="Q186" i="58"/>
  <c r="Q187"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0" i="58"/>
  <c r="Q291" i="58"/>
  <c r="Q292" i="58"/>
  <c r="Q293" i="58"/>
  <c r="Q294" i="58"/>
  <c r="Q295"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D14" i="59"/>
  <c r="E4" i="59"/>
  <c r="E14" i="59"/>
  <c r="F4" i="59"/>
  <c r="G4" i="59"/>
  <c r="H4" i="59"/>
  <c r="I4" i="59"/>
  <c r="J4" i="59"/>
  <c r="K4" i="59"/>
  <c r="L4" i="59"/>
  <c r="M4" i="59"/>
  <c r="N4" i="59"/>
  <c r="O4" i="59"/>
  <c r="O18" i="59"/>
  <c r="P4" i="59"/>
  <c r="P18" i="59"/>
  <c r="Q4" i="59"/>
  <c r="Q18" i="59"/>
  <c r="R4" i="59"/>
  <c r="R18" i="59"/>
  <c r="S4" i="59"/>
  <c r="S18" i="59"/>
  <c r="T4" i="59"/>
  <c r="T18" i="59"/>
  <c r="U4" i="59"/>
  <c r="U21" i="59"/>
  <c r="V4" i="59"/>
  <c r="W4" i="59"/>
  <c r="X4" i="59"/>
  <c r="Y4" i="59"/>
  <c r="Z4" i="59"/>
  <c r="AA4" i="59"/>
  <c r="AB4" i="59"/>
  <c r="AC4" i="59"/>
  <c r="AD4" i="59"/>
  <c r="AE4" i="59"/>
  <c r="AE55" i="59"/>
  <c r="AF4" i="59"/>
  <c r="AG4" i="59"/>
  <c r="AG43" i="59"/>
  <c r="AH4" i="59"/>
  <c r="AH49" i="59"/>
  <c r="AI4" i="59"/>
  <c r="AI51" i="59"/>
  <c r="AJ4" i="59"/>
  <c r="AJ58" i="59"/>
  <c r="AK4" i="59"/>
  <c r="AK27" i="59"/>
  <c r="AL4" i="59"/>
  <c r="AM4" i="59"/>
  <c r="AN4" i="59"/>
  <c r="AO4" i="59"/>
  <c r="AP4" i="59"/>
  <c r="AQ4" i="59"/>
  <c r="AR4" i="59"/>
  <c r="AS4" i="59"/>
  <c r="AT4" i="59"/>
  <c r="AU4" i="59"/>
  <c r="AU26" i="59"/>
  <c r="AV4" i="59"/>
  <c r="AV8" i="59"/>
  <c r="AW4" i="59"/>
  <c r="AW50" i="59"/>
  <c r="AX4" i="59"/>
  <c r="AX9" i="59"/>
  <c r="AY4" i="59"/>
  <c r="AY66" i="59"/>
  <c r="AZ4" i="59"/>
  <c r="AZ55" i="59"/>
  <c r="BA4" i="59"/>
  <c r="BA66" i="59"/>
  <c r="BB4" i="59"/>
  <c r="BC4" i="59"/>
  <c r="BD4" i="59"/>
  <c r="BE4" i="59"/>
  <c r="BF4" i="59"/>
  <c r="BG4" i="59"/>
  <c r="BH4" i="59"/>
  <c r="BI4" i="59"/>
  <c r="BJ4" i="59"/>
  <c r="BK4" i="59"/>
  <c r="BL4" i="59"/>
  <c r="BM4" i="59"/>
  <c r="BM55" i="59"/>
  <c r="BN4" i="59"/>
  <c r="BN60" i="59"/>
  <c r="BO4" i="59"/>
  <c r="BO55" i="59"/>
  <c r="BP4" i="59"/>
  <c r="BP69" i="59"/>
  <c r="BQ4" i="59"/>
  <c r="BQ53" i="59"/>
  <c r="BR4" i="59"/>
  <c r="BS4" i="59"/>
  <c r="BT4" i="59"/>
  <c r="BU4" i="59"/>
  <c r="BV4" i="59"/>
  <c r="BW4" i="59"/>
  <c r="BX4" i="59"/>
  <c r="BY4" i="59"/>
  <c r="BZ4" i="59"/>
  <c r="CA4" i="59"/>
  <c r="CA23" i="59"/>
  <c r="CB4" i="59"/>
  <c r="CB18" i="59"/>
  <c r="CC4" i="59"/>
  <c r="CC18" i="59"/>
  <c r="CD4" i="59"/>
  <c r="CD45" i="59"/>
  <c r="CE4" i="59"/>
  <c r="CE23" i="59"/>
  <c r="CF4" i="59"/>
  <c r="CF62" i="59"/>
  <c r="CG4" i="59"/>
  <c r="CG62" i="59"/>
  <c r="CH4" i="59"/>
  <c r="CI4" i="59"/>
  <c r="CJ4" i="59"/>
  <c r="CK4" i="59"/>
  <c r="CL4" i="59"/>
  <c r="CM4" i="59"/>
  <c r="CN4" i="59"/>
  <c r="CO4" i="59"/>
  <c r="CP4" i="59"/>
  <c r="CQ4" i="59"/>
  <c r="CR4" i="59"/>
  <c r="CR28" i="59"/>
  <c r="CS4" i="59"/>
  <c r="CS28" i="59"/>
  <c r="CT4" i="59"/>
  <c r="CT39" i="59"/>
  <c r="C4" i="59"/>
  <c r="C13" i="59"/>
  <c r="B89" i="46"/>
  <c r="CT4" i="46"/>
  <c r="CT12" i="46"/>
  <c r="AC4" i="46"/>
  <c r="AD4" i="46"/>
  <c r="AE4" i="46"/>
  <c r="AF4" i="46"/>
  <c r="AG4" i="46"/>
  <c r="AH4" i="46"/>
  <c r="AI4" i="46"/>
  <c r="AJ4" i="46"/>
  <c r="AK4" i="46"/>
  <c r="AL4" i="46"/>
  <c r="AL32" i="46"/>
  <c r="AM4" i="46"/>
  <c r="AM17" i="46"/>
  <c r="AN4" i="46"/>
  <c r="AN81" i="46"/>
  <c r="AO4" i="46"/>
  <c r="AO11" i="46"/>
  <c r="AP4" i="46"/>
  <c r="AP12" i="46"/>
  <c r="AQ4" i="46"/>
  <c r="AQ11" i="46"/>
  <c r="AR4" i="46"/>
  <c r="AR79" i="46"/>
  <c r="AS4" i="46"/>
  <c r="AT4" i="46"/>
  <c r="AU4" i="46"/>
  <c r="AV4" i="46"/>
  <c r="AW4" i="46"/>
  <c r="AX4" i="46"/>
  <c r="AY4" i="46"/>
  <c r="AZ4" i="46"/>
  <c r="BA4" i="46"/>
  <c r="BB4" i="46"/>
  <c r="BB9" i="46"/>
  <c r="BC4" i="46"/>
  <c r="BC12" i="46"/>
  <c r="BD4" i="46"/>
  <c r="BD80" i="46"/>
  <c r="BE4" i="46"/>
  <c r="BE47" i="46"/>
  <c r="BF4" i="46"/>
  <c r="BF15" i="46"/>
  <c r="BG4" i="46"/>
  <c r="BG45" i="46"/>
  <c r="BH4" i="46"/>
  <c r="BH9" i="46"/>
  <c r="BI4" i="46"/>
  <c r="BJ4" i="46"/>
  <c r="BK4" i="46"/>
  <c r="BL4" i="46"/>
  <c r="BM4" i="46"/>
  <c r="BN4" i="46"/>
  <c r="BO4" i="46"/>
  <c r="BP4" i="46"/>
  <c r="BQ4" i="46"/>
  <c r="BR4" i="46"/>
  <c r="BR8" i="46"/>
  <c r="BS4" i="46"/>
  <c r="BS88" i="46"/>
  <c r="BT4" i="46"/>
  <c r="BT8" i="46"/>
  <c r="BU4" i="46"/>
  <c r="BU43" i="46"/>
  <c r="BV4" i="46"/>
  <c r="BV11" i="46"/>
  <c r="BW4" i="46"/>
  <c r="BW80" i="46"/>
  <c r="BX4" i="46"/>
  <c r="BX12" i="46"/>
  <c r="BY4" i="46"/>
  <c r="BZ4" i="46"/>
  <c r="CA4" i="46"/>
  <c r="CB4" i="46"/>
  <c r="CC4" i="46"/>
  <c r="CD4" i="46"/>
  <c r="CE4" i="46"/>
  <c r="CF4" i="46"/>
  <c r="CG4" i="46"/>
  <c r="CH4" i="46"/>
  <c r="CH43" i="46"/>
  <c r="CI4" i="46"/>
  <c r="CI8" i="46"/>
  <c r="CJ4" i="46"/>
  <c r="CJ7" i="46"/>
  <c r="CK4" i="46"/>
  <c r="CK62" i="46"/>
  <c r="CL4" i="46"/>
  <c r="CL84" i="46"/>
  <c r="CM4" i="46"/>
  <c r="CM45" i="46"/>
  <c r="CN4" i="46"/>
  <c r="CN11" i="46"/>
  <c r="CO4" i="46"/>
  <c r="CP4" i="46"/>
  <c r="CQ4" i="46"/>
  <c r="CR4" i="46"/>
  <c r="CS4" i="46"/>
  <c r="AB4" i="46"/>
  <c r="E1" i="59"/>
  <c r="F1" i="59"/>
  <c r="D1" i="59"/>
  <c r="S9" i="58"/>
  <c r="V9" i="58"/>
  <c r="S10" i="58"/>
  <c r="S11" i="58"/>
  <c r="L64" i="57"/>
  <c r="L65" i="57"/>
  <c r="L66" i="57"/>
  <c r="L67" i="57"/>
  <c r="L68" i="57"/>
  <c r="L69" i="57"/>
  <c r="L70" i="57"/>
  <c r="L71" i="57"/>
  <c r="L72" i="57"/>
  <c r="L73" i="57"/>
  <c r="L74" i="57"/>
  <c r="L75" i="57"/>
  <c r="L76" i="57"/>
  <c r="L77" i="57"/>
  <c r="L78" i="57"/>
  <c r="L79" i="57"/>
  <c r="L80" i="57"/>
  <c r="L81" i="57"/>
  <c r="L82" i="57"/>
  <c r="L83" i="57"/>
  <c r="L84" i="57"/>
  <c r="L85" i="57"/>
  <c r="L86" i="57"/>
  <c r="L87" i="57"/>
  <c r="L88" i="57"/>
  <c r="L89" i="57"/>
  <c r="L90" i="57"/>
  <c r="L91" i="57"/>
  <c r="L92" i="57"/>
  <c r="L93" i="57"/>
  <c r="S12" i="58"/>
  <c r="V12" i="58"/>
  <c r="S13" i="58"/>
  <c r="S14" i="58"/>
  <c r="V14" i="58"/>
  <c r="S15" i="58"/>
  <c r="S16" i="58"/>
  <c r="V16" i="58"/>
  <c r="S17" i="58"/>
  <c r="S18" i="58"/>
  <c r="S19" i="58"/>
  <c r="S20" i="58"/>
  <c r="V20" i="58"/>
  <c r="S21" i="58"/>
  <c r="S22" i="58"/>
  <c r="S23" i="58"/>
  <c r="S24" i="58"/>
  <c r="V24" i="58"/>
  <c r="S25" i="58"/>
  <c r="S26" i="58"/>
  <c r="S27" i="58"/>
  <c r="S28" i="58"/>
  <c r="V28" i="58"/>
  <c r="S29" i="58"/>
  <c r="S30" i="58"/>
  <c r="V30" i="58"/>
  <c r="S31" i="58"/>
  <c r="V31" i="58"/>
  <c r="S32" i="58"/>
  <c r="V32" i="58"/>
  <c r="S33" i="58"/>
  <c r="S34" i="58"/>
  <c r="S35" i="58"/>
  <c r="L94" i="57"/>
  <c r="L95" i="57"/>
  <c r="L96" i="57"/>
  <c r="L97" i="57"/>
  <c r="S36" i="58"/>
  <c r="S37" i="58"/>
  <c r="S38" i="58"/>
  <c r="S39" i="58"/>
  <c r="S40" i="58"/>
  <c r="V40" i="58"/>
  <c r="S41" i="58"/>
  <c r="V41" i="58"/>
  <c r="S42" i="58"/>
  <c r="V42" i="58"/>
  <c r="S43" i="58"/>
  <c r="S44" i="58"/>
  <c r="V44" i="58"/>
  <c r="S45" i="58"/>
  <c r="S46" i="58"/>
  <c r="V46" i="58"/>
  <c r="S47" i="58"/>
  <c r="V47" i="58"/>
  <c r="S48" i="58"/>
  <c r="S49" i="58"/>
  <c r="S50" i="58"/>
  <c r="S51" i="58"/>
  <c r="S52" i="58"/>
  <c r="S53" i="58"/>
  <c r="S54" i="58"/>
  <c r="S55" i="58"/>
  <c r="S56" i="58"/>
  <c r="V56" i="58"/>
  <c r="S57" i="58"/>
  <c r="V57" i="58"/>
  <c r="S58" i="58"/>
  <c r="V58" i="58"/>
  <c r="S59" i="58"/>
  <c r="S60" i="58"/>
  <c r="V60" i="58"/>
  <c r="S61" i="58"/>
  <c r="V61" i="58"/>
  <c r="S62" i="58"/>
  <c r="V62" i="58"/>
  <c r="S63" i="58"/>
  <c r="S64" i="58"/>
  <c r="V64" i="58"/>
  <c r="S65" i="58"/>
  <c r="S66" i="58"/>
  <c r="V66" i="58"/>
  <c r="S67" i="58"/>
  <c r="V67" i="58"/>
  <c r="S68" i="58"/>
  <c r="S69" i="58"/>
  <c r="S70" i="58"/>
  <c r="S71" i="58"/>
  <c r="S72" i="58"/>
  <c r="V72" i="58"/>
  <c r="S73" i="58"/>
  <c r="V73" i="58"/>
  <c r="S74" i="58"/>
  <c r="V74" i="58"/>
  <c r="S75" i="58"/>
  <c r="S76" i="58"/>
  <c r="S77" i="58"/>
  <c r="V77" i="58"/>
  <c r="S78" i="58"/>
  <c r="V78" i="58"/>
  <c r="S79" i="58"/>
  <c r="V79" i="58"/>
  <c r="S80" i="58"/>
  <c r="V80" i="58"/>
  <c r="S81" i="58"/>
  <c r="S82" i="58"/>
  <c r="S83" i="58"/>
  <c r="S84" i="58"/>
  <c r="S85" i="58"/>
  <c r="S86" i="58"/>
  <c r="S87" i="58"/>
  <c r="S88" i="58"/>
  <c r="V88" i="58"/>
  <c r="S89" i="58"/>
  <c r="V89" i="58"/>
  <c r="S90" i="58"/>
  <c r="S91" i="58"/>
  <c r="S92" i="58"/>
  <c r="V92" i="58"/>
  <c r="S93" i="58"/>
  <c r="V93" i="58"/>
  <c r="S94" i="58"/>
  <c r="V94" i="58"/>
  <c r="S95" i="58"/>
  <c r="S96" i="58"/>
  <c r="V96" i="58"/>
  <c r="S97" i="58"/>
  <c r="S98" i="58"/>
  <c r="V98" i="58"/>
  <c r="S99" i="58"/>
  <c r="S100" i="58"/>
  <c r="V100" i="58"/>
  <c r="S101" i="58"/>
  <c r="S102" i="58"/>
  <c r="S103" i="58"/>
  <c r="S104" i="58"/>
  <c r="V104" i="58"/>
  <c r="S105" i="58"/>
  <c r="V105" i="58"/>
  <c r="S106" i="58"/>
  <c r="V106" i="58"/>
  <c r="S107" i="58"/>
  <c r="S108" i="58"/>
  <c r="V108" i="58"/>
  <c r="S109" i="58"/>
  <c r="V109" i="58"/>
  <c r="S110" i="58"/>
  <c r="S111" i="58"/>
  <c r="V111" i="58"/>
  <c r="S112" i="58"/>
  <c r="S113" i="58"/>
  <c r="S114" i="58"/>
  <c r="S115" i="58"/>
  <c r="S116" i="58"/>
  <c r="S117" i="58"/>
  <c r="S118" i="58"/>
  <c r="S119" i="58"/>
  <c r="S120" i="58"/>
  <c r="V120" i="58"/>
  <c r="S121" i="58"/>
  <c r="S122" i="58"/>
  <c r="V122" i="58"/>
  <c r="S123" i="58"/>
  <c r="S124" i="58"/>
  <c r="V124" i="58"/>
  <c r="S125" i="58"/>
  <c r="V125" i="58"/>
  <c r="S126" i="58"/>
  <c r="V126" i="58"/>
  <c r="S127" i="58"/>
  <c r="V127" i="58"/>
  <c r="L98" i="57"/>
  <c r="L99" i="57"/>
  <c r="S128" i="58"/>
  <c r="V128" i="58"/>
  <c r="L100" i="57"/>
  <c r="S129" i="58"/>
  <c r="S130" i="58"/>
  <c r="S131" i="58"/>
  <c r="S132" i="58"/>
  <c r="S133" i="58"/>
  <c r="S134" i="58"/>
  <c r="S135" i="58"/>
  <c r="V135" i="58"/>
  <c r="S136" i="58"/>
  <c r="S137" i="58"/>
  <c r="V137" i="58"/>
  <c r="S138" i="58"/>
  <c r="S139" i="58"/>
  <c r="S140" i="58"/>
  <c r="S141" i="58"/>
  <c r="V141" i="58"/>
  <c r="S142" i="58"/>
  <c r="S143" i="58"/>
  <c r="V143" i="58"/>
  <c r="S144" i="58"/>
  <c r="S145" i="58"/>
  <c r="S146" i="58"/>
  <c r="S147" i="58"/>
  <c r="S148" i="58"/>
  <c r="S149" i="58"/>
  <c r="V149" i="58"/>
  <c r="S150" i="58"/>
  <c r="S151" i="58"/>
  <c r="S152" i="58"/>
  <c r="S153" i="58"/>
  <c r="V153" i="58"/>
  <c r="L101" i="57"/>
  <c r="S154" i="58"/>
  <c r="S155" i="58"/>
  <c r="S156" i="58"/>
  <c r="S157" i="58"/>
  <c r="V157" i="58"/>
  <c r="S158" i="58"/>
  <c r="V158" i="58"/>
  <c r="S159" i="58"/>
  <c r="V159" i="58"/>
  <c r="S160" i="58"/>
  <c r="V160" i="58"/>
  <c r="S161" i="58"/>
  <c r="S162" i="58"/>
  <c r="S163" i="58"/>
  <c r="S164" i="58"/>
  <c r="S165" i="58"/>
  <c r="S166" i="58"/>
  <c r="S167" i="58"/>
  <c r="V167" i="58"/>
  <c r="S168" i="58"/>
  <c r="S169" i="58"/>
  <c r="V169" i="58"/>
  <c r="S170" i="58"/>
  <c r="V170" i="58"/>
  <c r="S171" i="58"/>
  <c r="V171" i="58"/>
  <c r="S172" i="58"/>
  <c r="V172" i="58"/>
  <c r="S173" i="58"/>
  <c r="V173" i="58"/>
  <c r="S174" i="58"/>
  <c r="S175" i="58"/>
  <c r="V175" i="58"/>
  <c r="S176" i="58"/>
  <c r="V176" i="58"/>
  <c r="S177" i="58"/>
  <c r="S178" i="58"/>
  <c r="S179" i="58"/>
  <c r="S180" i="58"/>
  <c r="S181" i="58"/>
  <c r="S182" i="58"/>
  <c r="S183" i="58"/>
  <c r="S184" i="58"/>
  <c r="V184" i="58"/>
  <c r="S185" i="58"/>
  <c r="V185" i="58"/>
  <c r="S186" i="58"/>
  <c r="V186" i="58"/>
  <c r="S187" i="58"/>
  <c r="S188" i="58"/>
  <c r="S189" i="58"/>
  <c r="V189" i="58"/>
  <c r="S190" i="58"/>
  <c r="V190" i="58"/>
  <c r="S191" i="58"/>
  <c r="S192" i="58"/>
  <c r="S193" i="58"/>
  <c r="S194" i="58"/>
  <c r="S195" i="58"/>
  <c r="V195" i="58"/>
  <c r="S196" i="58"/>
  <c r="V196" i="58"/>
  <c r="S197" i="58"/>
  <c r="S198" i="58"/>
  <c r="S199" i="58"/>
  <c r="S200" i="58"/>
  <c r="V200" i="58"/>
  <c r="S201" i="58"/>
  <c r="V201" i="58"/>
  <c r="S202" i="58"/>
  <c r="S203" i="58"/>
  <c r="V203" i="58"/>
  <c r="S204" i="58"/>
  <c r="V204" i="58"/>
  <c r="S205" i="58"/>
  <c r="V205" i="58"/>
  <c r="S206" i="58"/>
  <c r="V206" i="58"/>
  <c r="S207" i="58"/>
  <c r="V207" i="58"/>
  <c r="S208" i="58"/>
  <c r="V208" i="58"/>
  <c r="S209" i="58"/>
  <c r="S210" i="58"/>
  <c r="S211" i="58"/>
  <c r="V211" i="58"/>
  <c r="S212" i="58"/>
  <c r="V212" i="58"/>
  <c r="S213" i="58"/>
  <c r="S214" i="58"/>
  <c r="S215" i="58"/>
  <c r="S216" i="58"/>
  <c r="V216" i="58"/>
  <c r="S217" i="58"/>
  <c r="S218" i="58"/>
  <c r="V218" i="58"/>
  <c r="S219" i="58"/>
  <c r="S220" i="58"/>
  <c r="V220" i="58"/>
  <c r="S221" i="58"/>
  <c r="V221" i="58"/>
  <c r="S222" i="58"/>
  <c r="V222" i="58"/>
  <c r="S223" i="58"/>
  <c r="V223" i="58"/>
  <c r="S224" i="58"/>
  <c r="V224" i="58"/>
  <c r="S225" i="58"/>
  <c r="S226" i="58"/>
  <c r="S227" i="58"/>
  <c r="S228" i="58"/>
  <c r="S229" i="58"/>
  <c r="S230" i="58"/>
  <c r="V230" i="58"/>
  <c r="S231" i="58"/>
  <c r="S232" i="58"/>
  <c r="V232" i="58"/>
  <c r="S233" i="58"/>
  <c r="V233" i="58"/>
  <c r="S234" i="58"/>
  <c r="V234" i="58"/>
  <c r="S235" i="58"/>
  <c r="S236" i="58"/>
  <c r="V236" i="58"/>
  <c r="S237" i="58"/>
  <c r="V237" i="58"/>
  <c r="S238" i="58"/>
  <c r="V238" i="58"/>
  <c r="S239" i="58"/>
  <c r="V239" i="58"/>
  <c r="S240" i="58"/>
  <c r="V240" i="58"/>
  <c r="S241" i="58"/>
  <c r="S242" i="58"/>
  <c r="S243" i="58"/>
  <c r="S244" i="58"/>
  <c r="S245" i="58"/>
  <c r="S246" i="58"/>
  <c r="S247" i="58"/>
  <c r="S248" i="58"/>
  <c r="V248" i="58"/>
  <c r="S249" i="58"/>
  <c r="S250" i="58"/>
  <c r="V250" i="58"/>
  <c r="S251" i="58"/>
  <c r="S252" i="58"/>
  <c r="V252" i="58"/>
  <c r="S253" i="58"/>
  <c r="S254" i="58"/>
  <c r="V254" i="58"/>
  <c r="S255" i="58"/>
  <c r="V255" i="58"/>
  <c r="S256" i="58"/>
  <c r="S257" i="58"/>
  <c r="S258" i="58"/>
  <c r="V258" i="58"/>
  <c r="S259" i="58"/>
  <c r="S260" i="58"/>
  <c r="S261" i="58"/>
  <c r="S262" i="58"/>
  <c r="V262" i="58"/>
  <c r="S263" i="58"/>
  <c r="S264" i="58"/>
  <c r="V264" i="58"/>
  <c r="S265" i="58"/>
  <c r="S266" i="58"/>
  <c r="V266" i="58"/>
  <c r="S267" i="58"/>
  <c r="V267" i="58"/>
  <c r="S268" i="58"/>
  <c r="V268" i="58"/>
  <c r="S269" i="58"/>
  <c r="S270" i="58"/>
  <c r="S271" i="58"/>
  <c r="V271" i="58"/>
  <c r="S272" i="58"/>
  <c r="V272" i="58"/>
  <c r="S273" i="58"/>
  <c r="S274" i="58"/>
  <c r="V274" i="58"/>
  <c r="S275" i="58"/>
  <c r="S276" i="58"/>
  <c r="V276" i="58"/>
  <c r="S277" i="58"/>
  <c r="V277" i="58"/>
  <c r="S278" i="58"/>
  <c r="S279" i="58"/>
  <c r="S280" i="58"/>
  <c r="S285" i="58"/>
  <c r="S286" i="58"/>
  <c r="V286" i="58"/>
  <c r="S287" i="58"/>
  <c r="V287" i="58"/>
  <c r="S288" i="58"/>
  <c r="V288" i="58"/>
  <c r="S289" i="58"/>
  <c r="V289" i="58"/>
  <c r="S290" i="58"/>
  <c r="S291" i="58"/>
  <c r="V291" i="58"/>
  <c r="S292" i="58"/>
  <c r="V292" i="58"/>
  <c r="S293" i="58"/>
  <c r="S294" i="58"/>
  <c r="S295" i="58"/>
  <c r="S296" i="58"/>
  <c r="S297" i="58"/>
  <c r="S298" i="58"/>
  <c r="V298" i="58"/>
  <c r="S299" i="58"/>
  <c r="V299" i="58"/>
  <c r="S300" i="58"/>
  <c r="S301" i="58"/>
  <c r="V301" i="58"/>
  <c r="S302" i="58"/>
  <c r="S303" i="58"/>
  <c r="V303" i="58"/>
  <c r="S304" i="58"/>
  <c r="V304" i="58"/>
  <c r="S305" i="58"/>
  <c r="V305" i="58"/>
  <c r="S306" i="58"/>
  <c r="S307" i="58"/>
  <c r="V307" i="58"/>
  <c r="S308" i="58"/>
  <c r="S309" i="58"/>
  <c r="S310" i="58"/>
  <c r="V310" i="58"/>
  <c r="S311" i="58"/>
  <c r="S312" i="58"/>
  <c r="S313" i="58"/>
  <c r="S314" i="58"/>
  <c r="S315" i="58"/>
  <c r="S316" i="58"/>
  <c r="V316" i="58"/>
  <c r="S317" i="58"/>
  <c r="V317" i="58"/>
  <c r="S318" i="58"/>
  <c r="S319" i="58"/>
  <c r="V319" i="58"/>
  <c r="S320" i="58"/>
  <c r="V320" i="58"/>
  <c r="S321" i="58"/>
  <c r="V321" i="58"/>
  <c r="S322" i="58"/>
  <c r="V322" i="58"/>
  <c r="S323" i="58"/>
  <c r="V323" i="58"/>
  <c r="S324" i="58"/>
  <c r="V324" i="58"/>
  <c r="S325" i="58"/>
  <c r="S326" i="58"/>
  <c r="V326" i="58"/>
  <c r="S327" i="58"/>
  <c r="S328" i="58"/>
  <c r="V328" i="58"/>
  <c r="S329" i="58"/>
  <c r="S330" i="58"/>
  <c r="V330" i="58"/>
  <c r="S335" i="58"/>
  <c r="S336" i="58"/>
  <c r="V336" i="58"/>
  <c r="S337" i="58"/>
  <c r="V337" i="58"/>
  <c r="S338" i="58"/>
  <c r="V338" i="58"/>
  <c r="S8" i="58"/>
  <c r="N275" i="58"/>
  <c r="N276" i="58"/>
  <c r="N277" i="58"/>
  <c r="N278" i="58"/>
  <c r="N325" i="58"/>
  <c r="N326" i="58"/>
  <c r="N327" i="58"/>
  <c r="N328" i="58"/>
  <c r="N335" i="58"/>
  <c r="N336" i="58"/>
  <c r="N337" i="58"/>
  <c r="N33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C84" i="55"/>
  <c r="D45" i="58"/>
  <c r="E45" i="58"/>
  <c r="F45" i="58"/>
  <c r="G45" i="58"/>
  <c r="H45" i="58"/>
  <c r="I45" i="58"/>
  <c r="J45" i="58"/>
  <c r="C46" i="58"/>
  <c r="C83" i="55"/>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C85" i="55"/>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C335" i="58"/>
  <c r="D335" i="58"/>
  <c r="E335" i="58"/>
  <c r="F335" i="58"/>
  <c r="G335" i="58"/>
  <c r="H335" i="58"/>
  <c r="I335" i="58"/>
  <c r="J335" i="58"/>
  <c r="C336" i="58"/>
  <c r="D336" i="58"/>
  <c r="E336" i="58"/>
  <c r="F336" i="58"/>
  <c r="G336" i="58"/>
  <c r="H336" i="58"/>
  <c r="I336" i="58"/>
  <c r="J336" i="58"/>
  <c r="C337" i="58"/>
  <c r="D337" i="58"/>
  <c r="E337" i="58"/>
  <c r="F337" i="58"/>
  <c r="G337" i="58"/>
  <c r="H337" i="58"/>
  <c r="I337" i="58"/>
  <c r="J337" i="58"/>
  <c r="C338" i="58"/>
  <c r="D338" i="58"/>
  <c r="E338" i="58"/>
  <c r="F338" i="58"/>
  <c r="G338" i="58"/>
  <c r="H338" i="58"/>
  <c r="I338" i="58"/>
  <c r="J338" i="58"/>
  <c r="J8" i="58"/>
  <c r="I8" i="58"/>
  <c r="H8" i="58"/>
  <c r="G8" i="58"/>
  <c r="F8" i="58"/>
  <c r="E8" i="58"/>
  <c r="D8" i="58"/>
  <c r="C8" i="58"/>
  <c r="A439" i="58"/>
  <c r="A438" i="58"/>
  <c r="A437" i="58"/>
  <c r="A436" i="58"/>
  <c r="A435" i="58"/>
  <c r="A434" i="58"/>
  <c r="A433" i="58"/>
  <c r="A432"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0" i="58"/>
  <c r="A349" i="58"/>
  <c r="A348" i="58"/>
  <c r="A347" i="58"/>
  <c r="V314" i="58"/>
  <c r="V313" i="58"/>
  <c r="V311" i="58"/>
  <c r="V309" i="58"/>
  <c r="V302" i="58"/>
  <c r="V297" i="58"/>
  <c r="V296" i="58"/>
  <c r="V294" i="58"/>
  <c r="V293" i="58"/>
  <c r="V278" i="58"/>
  <c r="V273" i="58"/>
  <c r="V270" i="58"/>
  <c r="V263" i="58"/>
  <c r="V260" i="58"/>
  <c r="V257" i="58"/>
  <c r="V246" i="58"/>
  <c r="V244" i="58"/>
  <c r="V242" i="58"/>
  <c r="V235" i="58"/>
  <c r="V231" i="58"/>
  <c r="V229" i="58"/>
  <c r="V227" i="58"/>
  <c r="V226" i="58"/>
  <c r="V219" i="58"/>
  <c r="V215" i="58"/>
  <c r="V214" i="58"/>
  <c r="V213" i="58"/>
  <c r="V210" i="58"/>
  <c r="V202" i="58"/>
  <c r="V198" i="58"/>
  <c r="V197" i="58"/>
  <c r="V194" i="58"/>
  <c r="V193" i="58"/>
  <c r="V191" i="58"/>
  <c r="V187" i="58"/>
  <c r="V182" i="58"/>
  <c r="V180" i="58"/>
  <c r="V178" i="58"/>
  <c r="V177" i="58"/>
  <c r="V165" i="58"/>
  <c r="V163" i="58"/>
  <c r="V162" i="58"/>
  <c r="V155" i="58"/>
  <c r="V151" i="58"/>
  <c r="V147" i="58"/>
  <c r="V145" i="58"/>
  <c r="V139" i="58"/>
  <c r="V133" i="58"/>
  <c r="V132" i="58"/>
  <c r="V131" i="58"/>
  <c r="V129" i="58"/>
  <c r="V123" i="58"/>
  <c r="V119" i="58"/>
  <c r="V118" i="58"/>
  <c r="V117" i="58"/>
  <c r="V115" i="58"/>
  <c r="V114" i="58"/>
  <c r="V113" i="58"/>
  <c r="V103" i="58"/>
  <c r="V102" i="58"/>
  <c r="V91" i="58"/>
  <c r="V87" i="58"/>
  <c r="V86" i="58"/>
  <c r="V85" i="58"/>
  <c r="V84" i="58"/>
  <c r="V83" i="58"/>
  <c r="V81" i="58"/>
  <c r="V75" i="58"/>
  <c r="V71" i="58"/>
  <c r="V70" i="58"/>
  <c r="V69" i="58"/>
  <c r="V68" i="58"/>
  <c r="V65" i="58"/>
  <c r="V63" i="58"/>
  <c r="V59" i="58"/>
  <c r="V55" i="58"/>
  <c r="V53" i="58"/>
  <c r="V52" i="58"/>
  <c r="V51" i="58"/>
  <c r="V50" i="58"/>
  <c r="V49" i="58"/>
  <c r="V39" i="58"/>
  <c r="V36" i="58"/>
  <c r="V35" i="58"/>
  <c r="V34" i="58"/>
  <c r="V33" i="58"/>
  <c r="V26" i="58"/>
  <c r="V22" i="58"/>
  <c r="V18" i="58"/>
  <c r="V11" i="58"/>
  <c r="V10" i="58"/>
  <c r="Y3" i="58"/>
  <c r="I100" i="57"/>
  <c r="H100" i="57"/>
  <c r="G100" i="57"/>
  <c r="F100" i="57"/>
  <c r="E100" i="57"/>
  <c r="I99" i="57"/>
  <c r="H99" i="57"/>
  <c r="G99" i="57"/>
  <c r="F99" i="57"/>
  <c r="E99" i="57"/>
  <c r="I98" i="57"/>
  <c r="H98" i="57"/>
  <c r="G98" i="57"/>
  <c r="F98" i="57"/>
  <c r="E98" i="57"/>
  <c r="I97" i="57"/>
  <c r="H97" i="57"/>
  <c r="G97" i="57"/>
  <c r="F97" i="57"/>
  <c r="E97" i="57"/>
  <c r="I96" i="57"/>
  <c r="H96" i="57"/>
  <c r="G96" i="57"/>
  <c r="F96" i="57"/>
  <c r="E96" i="57"/>
  <c r="I95" i="57"/>
  <c r="H95" i="57"/>
  <c r="G95" i="57"/>
  <c r="F95" i="57"/>
  <c r="E95" i="57"/>
  <c r="I94" i="57"/>
  <c r="H94" i="57"/>
  <c r="G94" i="57"/>
  <c r="F94" i="57"/>
  <c r="E94" i="57"/>
  <c r="I93" i="57"/>
  <c r="H93" i="57"/>
  <c r="G93" i="57"/>
  <c r="F93" i="57"/>
  <c r="E93" i="57"/>
  <c r="I92" i="57"/>
  <c r="H92" i="57"/>
  <c r="G92" i="57"/>
  <c r="F92" i="57"/>
  <c r="E92" i="57"/>
  <c r="I91" i="57"/>
  <c r="H91" i="57"/>
  <c r="G91" i="57"/>
  <c r="F91" i="57"/>
  <c r="E91" i="57"/>
  <c r="I90" i="57"/>
  <c r="H90" i="57"/>
  <c r="G90" i="57"/>
  <c r="F90" i="57"/>
  <c r="E90" i="57"/>
  <c r="I89" i="57"/>
  <c r="H89" i="57"/>
  <c r="G89" i="57"/>
  <c r="F89" i="57"/>
  <c r="E89" i="57"/>
  <c r="I88" i="57"/>
  <c r="H88" i="57"/>
  <c r="G88" i="57"/>
  <c r="F88" i="57"/>
  <c r="E88" i="57"/>
  <c r="I87" i="57"/>
  <c r="H87" i="57"/>
  <c r="G87" i="57"/>
  <c r="F87" i="57"/>
  <c r="E87" i="57"/>
  <c r="I86" i="57"/>
  <c r="H86" i="57"/>
  <c r="G86" i="57"/>
  <c r="F86" i="57"/>
  <c r="E86" i="57"/>
  <c r="I85" i="57"/>
  <c r="H85" i="57"/>
  <c r="G85" i="57"/>
  <c r="F85" i="57"/>
  <c r="E85" i="57"/>
  <c r="I84" i="57"/>
  <c r="H84" i="57"/>
  <c r="G84" i="57"/>
  <c r="F84" i="57"/>
  <c r="E84" i="57"/>
  <c r="I83" i="57"/>
  <c r="H83" i="57"/>
  <c r="G83" i="57"/>
  <c r="F83" i="57"/>
  <c r="E83" i="57"/>
  <c r="I82" i="57"/>
  <c r="H82" i="57"/>
  <c r="G82" i="57"/>
  <c r="F82" i="57"/>
  <c r="E82" i="57"/>
  <c r="I81" i="57"/>
  <c r="H81" i="57"/>
  <c r="G81" i="57"/>
  <c r="F81" i="57"/>
  <c r="E81" i="57"/>
  <c r="I80" i="57"/>
  <c r="H80" i="57"/>
  <c r="G80" i="57"/>
  <c r="F80" i="57"/>
  <c r="E80" i="57"/>
  <c r="I79" i="57"/>
  <c r="H79" i="57"/>
  <c r="G79" i="57"/>
  <c r="F79" i="57"/>
  <c r="E79" i="57"/>
  <c r="I78" i="57"/>
  <c r="H78" i="57"/>
  <c r="G78" i="57"/>
  <c r="F78" i="57"/>
  <c r="E78" i="57"/>
  <c r="I77" i="57"/>
  <c r="H77" i="57"/>
  <c r="G77" i="57"/>
  <c r="F77" i="57"/>
  <c r="E77" i="57"/>
  <c r="I76" i="57"/>
  <c r="H76" i="57"/>
  <c r="G76" i="57"/>
  <c r="F76" i="57"/>
  <c r="E76" i="57"/>
  <c r="I75" i="57"/>
  <c r="H75" i="57"/>
  <c r="G75" i="57"/>
  <c r="F75" i="57"/>
  <c r="E75" i="57"/>
  <c r="I74" i="57"/>
  <c r="H74" i="57"/>
  <c r="G74" i="57"/>
  <c r="F74" i="57"/>
  <c r="E74" i="57"/>
  <c r="I73" i="57"/>
  <c r="H73" i="57"/>
  <c r="G73" i="57"/>
  <c r="F73" i="57"/>
  <c r="E73" i="57"/>
  <c r="I72" i="57"/>
  <c r="H72" i="57"/>
  <c r="G72" i="57"/>
  <c r="F72" i="57"/>
  <c r="E72" i="57"/>
  <c r="I71" i="57"/>
  <c r="H71" i="57"/>
  <c r="G71" i="57"/>
  <c r="F71" i="57"/>
  <c r="E71" i="57"/>
  <c r="I70" i="57"/>
  <c r="H70" i="57"/>
  <c r="G70" i="57"/>
  <c r="F70" i="57"/>
  <c r="E70" i="57"/>
  <c r="I69" i="57"/>
  <c r="H69" i="57"/>
  <c r="G69" i="57"/>
  <c r="F69" i="57"/>
  <c r="E69" i="57"/>
  <c r="I68" i="57"/>
  <c r="H68" i="57"/>
  <c r="G68" i="57"/>
  <c r="F68" i="57"/>
  <c r="E68" i="57"/>
  <c r="I67" i="57"/>
  <c r="H67" i="57"/>
  <c r="G67" i="57"/>
  <c r="F67" i="57"/>
  <c r="E67" i="57"/>
  <c r="I66" i="57"/>
  <c r="H66" i="57"/>
  <c r="G66" i="57"/>
  <c r="F66" i="57"/>
  <c r="E66" i="57"/>
  <c r="I65" i="57"/>
  <c r="H65" i="57"/>
  <c r="G65" i="57"/>
  <c r="F65" i="57"/>
  <c r="E65" i="57"/>
  <c r="I64" i="57"/>
  <c r="H64" i="57"/>
  <c r="G64" i="57"/>
  <c r="F64" i="57"/>
  <c r="E64" i="57"/>
  <c r="I63" i="57"/>
  <c r="H63" i="57"/>
  <c r="G63" i="57"/>
  <c r="F63" i="57"/>
  <c r="E63" i="57"/>
  <c r="I62" i="57"/>
  <c r="H62" i="57"/>
  <c r="G62" i="57"/>
  <c r="F62" i="57"/>
  <c r="E62" i="57"/>
  <c r="I61" i="57"/>
  <c r="H61" i="57"/>
  <c r="G61" i="57"/>
  <c r="F61" i="57"/>
  <c r="E61" i="57"/>
  <c r="I60" i="57"/>
  <c r="H60" i="57"/>
  <c r="G60" i="57"/>
  <c r="F60" i="57"/>
  <c r="E60" i="57"/>
  <c r="I59" i="57"/>
  <c r="H59" i="57"/>
  <c r="G59" i="57"/>
  <c r="F59" i="57"/>
  <c r="E59" i="57"/>
  <c r="I58" i="57"/>
  <c r="H58" i="57"/>
  <c r="G58" i="57"/>
  <c r="F58" i="57"/>
  <c r="E58" i="57"/>
  <c r="I57" i="57"/>
  <c r="H57" i="57"/>
  <c r="G57" i="57"/>
  <c r="F57" i="57"/>
  <c r="E57" i="57"/>
  <c r="I56" i="57"/>
  <c r="H56" i="57"/>
  <c r="G56" i="57"/>
  <c r="F56" i="57"/>
  <c r="E56" i="57"/>
  <c r="I55" i="57"/>
  <c r="H55" i="57"/>
  <c r="G55" i="57"/>
  <c r="F55" i="57"/>
  <c r="E55" i="57"/>
  <c r="I54" i="57"/>
  <c r="H54" i="57"/>
  <c r="G54" i="57"/>
  <c r="F54" i="57"/>
  <c r="E54" i="57"/>
  <c r="I53" i="57"/>
  <c r="H53" i="57"/>
  <c r="G53" i="57"/>
  <c r="F53" i="57"/>
  <c r="E53" i="57"/>
  <c r="I52" i="57"/>
  <c r="H52" i="57"/>
  <c r="G52" i="57"/>
  <c r="F52" i="57"/>
  <c r="E52" i="57"/>
  <c r="I51" i="57"/>
  <c r="H51" i="57"/>
  <c r="G51" i="57"/>
  <c r="F51" i="57"/>
  <c r="E51" i="57"/>
  <c r="I50" i="57"/>
  <c r="H50" i="57"/>
  <c r="G50" i="57"/>
  <c r="F50" i="57"/>
  <c r="E50" i="57"/>
  <c r="I49" i="57"/>
  <c r="H49" i="57"/>
  <c r="G49" i="57"/>
  <c r="F49" i="57"/>
  <c r="E49" i="57"/>
  <c r="I48" i="57"/>
  <c r="H48" i="57"/>
  <c r="G48" i="57"/>
  <c r="F48" i="57"/>
  <c r="E48" i="57"/>
  <c r="I47" i="57"/>
  <c r="H47" i="57"/>
  <c r="G47" i="57"/>
  <c r="F47" i="57"/>
  <c r="E47" i="57"/>
  <c r="I46" i="57"/>
  <c r="H46" i="57"/>
  <c r="G46" i="57"/>
  <c r="F46" i="57"/>
  <c r="E46" i="57"/>
  <c r="I45" i="57"/>
  <c r="H45" i="57"/>
  <c r="G45" i="57"/>
  <c r="F45" i="57"/>
  <c r="E45" i="57"/>
  <c r="I44" i="57"/>
  <c r="H44" i="57"/>
  <c r="G44" i="57"/>
  <c r="F44" i="57"/>
  <c r="E44" i="57"/>
  <c r="I43" i="57"/>
  <c r="H43" i="57"/>
  <c r="G43" i="57"/>
  <c r="F43" i="57"/>
  <c r="E43" i="57"/>
  <c r="I42" i="57"/>
  <c r="H42" i="57"/>
  <c r="G42" i="57"/>
  <c r="F42" i="57"/>
  <c r="E42" i="57"/>
  <c r="I41" i="57"/>
  <c r="H41" i="57"/>
  <c r="G41" i="57"/>
  <c r="F41" i="57"/>
  <c r="E41" i="57"/>
  <c r="I40" i="57"/>
  <c r="H40" i="57"/>
  <c r="G40" i="57"/>
  <c r="F40" i="57"/>
  <c r="E40" i="57"/>
  <c r="I39" i="57"/>
  <c r="H39" i="57"/>
  <c r="G39" i="57"/>
  <c r="F39" i="57"/>
  <c r="E39" i="57"/>
  <c r="I38" i="57"/>
  <c r="H38" i="57"/>
  <c r="G38" i="57"/>
  <c r="F38" i="57"/>
  <c r="E38" i="57"/>
  <c r="I37" i="57"/>
  <c r="H37" i="57"/>
  <c r="G37" i="57"/>
  <c r="F37" i="57"/>
  <c r="E37" i="57"/>
  <c r="I36" i="57"/>
  <c r="H36" i="57"/>
  <c r="G36" i="57"/>
  <c r="F36" i="57"/>
  <c r="E36" i="57"/>
  <c r="I35" i="57"/>
  <c r="H35" i="57"/>
  <c r="G35" i="57"/>
  <c r="F35" i="57"/>
  <c r="E35" i="57"/>
  <c r="I34" i="57"/>
  <c r="H34" i="57"/>
  <c r="G34" i="57"/>
  <c r="F34" i="57"/>
  <c r="E34" i="57"/>
  <c r="I33" i="57"/>
  <c r="H33" i="57"/>
  <c r="G33" i="57"/>
  <c r="F33" i="57"/>
  <c r="E33" i="57"/>
  <c r="I32" i="57"/>
  <c r="H32" i="57"/>
  <c r="G32" i="57"/>
  <c r="F32" i="57"/>
  <c r="E32" i="57"/>
  <c r="I31" i="57"/>
  <c r="H31" i="57"/>
  <c r="G31" i="57"/>
  <c r="F31" i="57"/>
  <c r="E31" i="57"/>
  <c r="I30" i="57"/>
  <c r="H30" i="57"/>
  <c r="G30" i="57"/>
  <c r="F30" i="57"/>
  <c r="E30" i="57"/>
  <c r="I29" i="57"/>
  <c r="H29" i="57"/>
  <c r="G29" i="57"/>
  <c r="F29" i="57"/>
  <c r="E29" i="57"/>
  <c r="I28" i="57"/>
  <c r="H28" i="57"/>
  <c r="G28" i="57"/>
  <c r="F28" i="57"/>
  <c r="E28" i="57"/>
  <c r="I27" i="57"/>
  <c r="H27" i="57"/>
  <c r="G27" i="57"/>
  <c r="F27" i="57"/>
  <c r="E27" i="57"/>
  <c r="I26" i="57"/>
  <c r="H26" i="57"/>
  <c r="G26" i="57"/>
  <c r="F26" i="57"/>
  <c r="E26" i="57"/>
  <c r="I25" i="57"/>
  <c r="H25" i="57"/>
  <c r="G25" i="57"/>
  <c r="F25" i="57"/>
  <c r="E25" i="57"/>
  <c r="I24" i="57"/>
  <c r="H24" i="57"/>
  <c r="G24" i="57"/>
  <c r="F24" i="57"/>
  <c r="E24" i="57"/>
  <c r="I23" i="57"/>
  <c r="H23" i="57"/>
  <c r="G23" i="57"/>
  <c r="F23" i="57"/>
  <c r="E23" i="57"/>
  <c r="I22" i="57"/>
  <c r="H22" i="57"/>
  <c r="G22" i="57"/>
  <c r="F22" i="57"/>
  <c r="E22" i="57"/>
  <c r="I21" i="57"/>
  <c r="H21" i="57"/>
  <c r="G21" i="57"/>
  <c r="F21" i="57"/>
  <c r="E21" i="57"/>
  <c r="I20" i="57"/>
  <c r="H20" i="57"/>
  <c r="G20" i="57"/>
  <c r="F20" i="57"/>
  <c r="E20" i="57"/>
  <c r="I19" i="57"/>
  <c r="H19" i="57"/>
  <c r="G19" i="57"/>
  <c r="F19" i="57"/>
  <c r="E19" i="57"/>
  <c r="I18" i="57"/>
  <c r="H18" i="57"/>
  <c r="G18" i="57"/>
  <c r="F18" i="57"/>
  <c r="E18" i="57"/>
  <c r="I17" i="57"/>
  <c r="H17" i="57"/>
  <c r="G17" i="57"/>
  <c r="F17" i="57"/>
  <c r="E17" i="57"/>
  <c r="I16" i="57"/>
  <c r="H16" i="57"/>
  <c r="G16" i="57"/>
  <c r="F16" i="57"/>
  <c r="E16" i="57"/>
  <c r="I15" i="57"/>
  <c r="H15" i="57"/>
  <c r="G15" i="57"/>
  <c r="F15" i="57"/>
  <c r="E15" i="57"/>
  <c r="I14" i="57"/>
  <c r="H14" i="57"/>
  <c r="G14" i="57"/>
  <c r="F14" i="57"/>
  <c r="E14" i="57"/>
  <c r="I13" i="57"/>
  <c r="H13" i="57"/>
  <c r="G13" i="57"/>
  <c r="F13" i="57"/>
  <c r="E13" i="57"/>
  <c r="I12" i="57"/>
  <c r="H12" i="57"/>
  <c r="G12" i="57"/>
  <c r="F12" i="57"/>
  <c r="E12" i="57"/>
  <c r="I11" i="57"/>
  <c r="H11" i="57"/>
  <c r="G11" i="57"/>
  <c r="F11" i="57"/>
  <c r="E11" i="57"/>
  <c r="I10" i="57"/>
  <c r="H10" i="57"/>
  <c r="G10" i="57"/>
  <c r="F10" i="57"/>
  <c r="E10" i="57"/>
  <c r="I9" i="57"/>
  <c r="H9" i="57"/>
  <c r="G9" i="57"/>
  <c r="F9" i="57"/>
  <c r="E9" i="57"/>
  <c r="I8" i="57"/>
  <c r="H8" i="57"/>
  <c r="G8" i="57"/>
  <c r="F8" i="57"/>
  <c r="E8" i="57"/>
  <c r="I7" i="57"/>
  <c r="H7" i="57"/>
  <c r="G7" i="57"/>
  <c r="F7" i="57"/>
  <c r="E7" i="57"/>
  <c r="I6" i="57"/>
  <c r="H6" i="57"/>
  <c r="G6" i="57"/>
  <c r="F6" i="57"/>
  <c r="E6" i="57"/>
  <c r="AR16" i="53"/>
  <c r="AR7" i="53"/>
  <c r="AR67" i="53"/>
  <c r="AR68" i="53"/>
  <c r="AR69" i="53"/>
  <c r="AW67" i="53"/>
  <c r="AR58" i="53"/>
  <c r="AR51" i="53"/>
  <c r="AR52" i="53"/>
  <c r="AR53" i="53"/>
  <c r="AW53" i="53"/>
  <c r="AR48" i="53"/>
  <c r="AR44" i="53"/>
  <c r="AW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1" i="53"/>
  <c r="AN72" i="53"/>
  <c r="AN73" i="53"/>
  <c r="AN74" i="53"/>
  <c r="AN75" i="53"/>
  <c r="AN76" i="53"/>
  <c r="AN77" i="53"/>
  <c r="AN78" i="53"/>
  <c r="AN79" i="53"/>
  <c r="AN80" i="53"/>
  <c r="AN81" i="53"/>
  <c r="AN82" i="53"/>
  <c r="AN83" i="53"/>
  <c r="AN5" i="53"/>
  <c r="C88" i="53"/>
  <c r="B83" i="59"/>
  <c r="B84" i="59"/>
  <c r="B85" i="59"/>
  <c r="B86" i="59"/>
  <c r="B87" i="59"/>
  <c r="B88" i="59"/>
  <c r="AW69" i="53"/>
  <c r="AW68" i="53"/>
  <c r="AW58" i="53"/>
  <c r="AW52" i="53"/>
  <c r="AW51" i="53"/>
  <c r="AW48" i="53"/>
  <c r="AW16" i="53"/>
  <c r="B81" i="52"/>
  <c r="C83" i="53"/>
  <c r="R5" i="52"/>
  <c r="S7" i="53"/>
  <c r="S5" i="52"/>
  <c r="T7" i="53"/>
  <c r="T5" i="52"/>
  <c r="U7" i="53"/>
  <c r="U5" i="52"/>
  <c r="V7" i="53"/>
  <c r="V5" i="52"/>
  <c r="W7" i="53"/>
  <c r="W5" i="52"/>
  <c r="X7" i="53"/>
  <c r="X5" i="52"/>
  <c r="Y7" i="53"/>
  <c r="Y5" i="52"/>
  <c r="Z7" i="53"/>
  <c r="AJ7" i="53"/>
  <c r="R14" i="52"/>
  <c r="S16" i="53"/>
  <c r="S14" i="52"/>
  <c r="T16" i="53"/>
  <c r="T14" i="52"/>
  <c r="U16" i="53"/>
  <c r="U14" i="52"/>
  <c r="V16" i="53"/>
  <c r="V14" i="52"/>
  <c r="W16" i="53"/>
  <c r="W14" i="52"/>
  <c r="X16" i="53"/>
  <c r="X14" i="52"/>
  <c r="Y16" i="53"/>
  <c r="Y14" i="52"/>
  <c r="Z16" i="53"/>
  <c r="AC16" i="53"/>
  <c r="R42" i="52"/>
  <c r="S44" i="53"/>
  <c r="S42" i="52"/>
  <c r="T44" i="53"/>
  <c r="T42" i="52"/>
  <c r="U44" i="53"/>
  <c r="U42" i="52"/>
  <c r="V44" i="53"/>
  <c r="V42" i="52"/>
  <c r="W44" i="53"/>
  <c r="W42" i="52"/>
  <c r="X44" i="53"/>
  <c r="X42" i="52"/>
  <c r="Y44" i="53"/>
  <c r="Y42" i="52"/>
  <c r="Z44" i="53"/>
  <c r="R46" i="52"/>
  <c r="S48" i="53"/>
  <c r="S46" i="52"/>
  <c r="T48" i="53"/>
  <c r="T46" i="52"/>
  <c r="U48" i="53"/>
  <c r="U46" i="52"/>
  <c r="V48" i="53"/>
  <c r="V46" i="52"/>
  <c r="W48" i="53"/>
  <c r="W46" i="52"/>
  <c r="X48" i="53"/>
  <c r="X46" i="52"/>
  <c r="Y48" i="53"/>
  <c r="Y46" i="52"/>
  <c r="Z48" i="53"/>
  <c r="R49" i="52"/>
  <c r="S51" i="53"/>
  <c r="S49" i="52"/>
  <c r="T51" i="53"/>
  <c r="T49" i="52"/>
  <c r="U51" i="53"/>
  <c r="U49" i="52"/>
  <c r="V51" i="53"/>
  <c r="V49" i="52"/>
  <c r="W51" i="53"/>
  <c r="W49" i="52"/>
  <c r="X51" i="53"/>
  <c r="X49" i="52"/>
  <c r="Y51" i="53"/>
  <c r="Y49" i="52"/>
  <c r="Z51" i="53"/>
  <c r="AF51" i="53"/>
  <c r="R50" i="52"/>
  <c r="S52" i="53"/>
  <c r="S50" i="52"/>
  <c r="T52" i="53"/>
  <c r="T50" i="52"/>
  <c r="U52" i="53"/>
  <c r="U50" i="52"/>
  <c r="V52" i="53"/>
  <c r="V50" i="52"/>
  <c r="W52" i="53"/>
  <c r="W50" i="52"/>
  <c r="X52" i="53"/>
  <c r="X50" i="52"/>
  <c r="Y52" i="53"/>
  <c r="Y50" i="52"/>
  <c r="Z52" i="53"/>
  <c r="AH52" i="53"/>
  <c r="R51" i="52"/>
  <c r="S53" i="53"/>
  <c r="S51" i="52"/>
  <c r="T53" i="53"/>
  <c r="T51" i="52"/>
  <c r="U53" i="53"/>
  <c r="U51" i="52"/>
  <c r="V53" i="53"/>
  <c r="V51" i="52"/>
  <c r="W53" i="53"/>
  <c r="W51" i="52"/>
  <c r="X53" i="53"/>
  <c r="X51" i="52"/>
  <c r="Y53" i="53"/>
  <c r="Y51" i="52"/>
  <c r="Z53" i="53"/>
  <c r="R56" i="52"/>
  <c r="S58" i="53"/>
  <c r="S56" i="52"/>
  <c r="T58" i="53"/>
  <c r="T56" i="52"/>
  <c r="U58" i="53"/>
  <c r="U56" i="52"/>
  <c r="V58" i="53"/>
  <c r="V56" i="52"/>
  <c r="W58" i="53"/>
  <c r="W56" i="52"/>
  <c r="X58" i="53"/>
  <c r="X56" i="52"/>
  <c r="Y58" i="53"/>
  <c r="Y56" i="52"/>
  <c r="Z58" i="53"/>
  <c r="AB58" i="53"/>
  <c r="R65" i="52"/>
  <c r="S65" i="52"/>
  <c r="T65" i="52"/>
  <c r="U65" i="52"/>
  <c r="V65" i="52"/>
  <c r="W65" i="52"/>
  <c r="X65" i="52"/>
  <c r="Y65" i="52"/>
  <c r="Z67" i="53"/>
  <c r="R66" i="52"/>
  <c r="S68" i="53"/>
  <c r="S66" i="52"/>
  <c r="T68" i="53"/>
  <c r="T66" i="52"/>
  <c r="U68" i="53"/>
  <c r="U66" i="52"/>
  <c r="V68" i="53"/>
  <c r="V66" i="52"/>
  <c r="W68" i="53"/>
  <c r="W66" i="52"/>
  <c r="X68" i="53"/>
  <c r="X66" i="52"/>
  <c r="Y68" i="53"/>
  <c r="Y66" i="52"/>
  <c r="Z68" i="53"/>
  <c r="AH68" i="53"/>
  <c r="R67" i="52"/>
  <c r="S69" i="53"/>
  <c r="S67" i="52"/>
  <c r="T69" i="53"/>
  <c r="T67" i="52"/>
  <c r="U69" i="53"/>
  <c r="U67" i="52"/>
  <c r="V69" i="53"/>
  <c r="V67" i="52"/>
  <c r="W69" i="53"/>
  <c r="W67" i="52"/>
  <c r="X69" i="53"/>
  <c r="X67" i="52"/>
  <c r="Y69" i="53"/>
  <c r="Y67" i="52"/>
  <c r="Z69" i="53"/>
  <c r="Q67" i="52"/>
  <c r="R69" i="53"/>
  <c r="Q66" i="52"/>
  <c r="R68" i="53"/>
  <c r="Q65" i="52"/>
  <c r="Q56" i="52"/>
  <c r="R58" i="53"/>
  <c r="Q51" i="52"/>
  <c r="R53" i="53"/>
  <c r="Q50" i="52"/>
  <c r="R52" i="53"/>
  <c r="Q49" i="52"/>
  <c r="R51" i="53"/>
  <c r="Q46" i="52"/>
  <c r="R48" i="53"/>
  <c r="Q42" i="52"/>
  <c r="R44" i="53"/>
  <c r="Q14" i="52"/>
  <c r="R16" i="53"/>
  <c r="Q5" i="52"/>
  <c r="R7" i="53"/>
  <c r="C65" i="52"/>
  <c r="D67" i="53"/>
  <c r="D65" i="52"/>
  <c r="E65" i="52"/>
  <c r="F67" i="53"/>
  <c r="F65" i="52"/>
  <c r="G67" i="53"/>
  <c r="G65" i="52"/>
  <c r="H65" i="52"/>
  <c r="I67" i="53"/>
  <c r="I65" i="52"/>
  <c r="C66" i="52"/>
  <c r="D68" i="53"/>
  <c r="D66" i="52"/>
  <c r="E68" i="53"/>
  <c r="E66" i="52"/>
  <c r="F68" i="53"/>
  <c r="F66" i="52"/>
  <c r="G68" i="53"/>
  <c r="G66" i="52"/>
  <c r="H68" i="53"/>
  <c r="H66" i="52"/>
  <c r="I68" i="53"/>
  <c r="I66" i="52"/>
  <c r="J68" i="53"/>
  <c r="C67" i="52"/>
  <c r="D69" i="53"/>
  <c r="D67" i="52"/>
  <c r="E69" i="53"/>
  <c r="E67" i="52"/>
  <c r="F69" i="53"/>
  <c r="F67" i="52"/>
  <c r="G69" i="53"/>
  <c r="G67" i="52"/>
  <c r="H69" i="53"/>
  <c r="H67" i="52"/>
  <c r="I69" i="53"/>
  <c r="I67" i="52"/>
  <c r="J69" i="53"/>
  <c r="B67" i="52"/>
  <c r="C69" i="53"/>
  <c r="B66" i="52"/>
  <c r="C68" i="53"/>
  <c r="B65" i="52"/>
  <c r="C67" i="53"/>
  <c r="C56" i="52"/>
  <c r="D58" i="53"/>
  <c r="D56" i="52"/>
  <c r="E58" i="53"/>
  <c r="E56" i="52"/>
  <c r="F58" i="53"/>
  <c r="F56" i="52"/>
  <c r="G58" i="53"/>
  <c r="G56" i="52"/>
  <c r="H58" i="53"/>
  <c r="H56" i="52"/>
  <c r="I58" i="53"/>
  <c r="I56" i="52"/>
  <c r="J58" i="53"/>
  <c r="B56" i="52"/>
  <c r="C58" i="53"/>
  <c r="C49" i="52"/>
  <c r="D51" i="53"/>
  <c r="D49" i="52"/>
  <c r="E51" i="53"/>
  <c r="E49" i="52"/>
  <c r="F51" i="53"/>
  <c r="F49" i="52"/>
  <c r="G51" i="53"/>
  <c r="G49" i="52"/>
  <c r="H51" i="53"/>
  <c r="H49" i="52"/>
  <c r="I51" i="53"/>
  <c r="I49" i="52"/>
  <c r="J51" i="53"/>
  <c r="C50" i="52"/>
  <c r="D52" i="53"/>
  <c r="D50" i="52"/>
  <c r="E52" i="53"/>
  <c r="E50" i="52"/>
  <c r="F52" i="53"/>
  <c r="F50" i="52"/>
  <c r="G52" i="53"/>
  <c r="G50" i="52"/>
  <c r="H52" i="53"/>
  <c r="H50" i="52"/>
  <c r="I52" i="53"/>
  <c r="I50" i="52"/>
  <c r="J52" i="53"/>
  <c r="C51" i="52"/>
  <c r="D53" i="53"/>
  <c r="D51" i="52"/>
  <c r="E53" i="53"/>
  <c r="E51" i="52"/>
  <c r="F53" i="53"/>
  <c r="F51" i="52"/>
  <c r="G53" i="53"/>
  <c r="G51" i="52"/>
  <c r="H53" i="53"/>
  <c r="H51" i="52"/>
  <c r="I53" i="53"/>
  <c r="I51" i="52"/>
  <c r="J53" i="53"/>
  <c r="B51" i="52"/>
  <c r="C53" i="53"/>
  <c r="B50" i="52"/>
  <c r="C52" i="53"/>
  <c r="B49" i="52"/>
  <c r="C51" i="53"/>
  <c r="C46" i="52"/>
  <c r="D48" i="53"/>
  <c r="D46" i="52"/>
  <c r="E48" i="53"/>
  <c r="E46" i="52"/>
  <c r="F48" i="53"/>
  <c r="F46" i="52"/>
  <c r="G48" i="53"/>
  <c r="G46" i="52"/>
  <c r="H48" i="53"/>
  <c r="H46" i="52"/>
  <c r="I48" i="53"/>
  <c r="I46" i="52"/>
  <c r="J48" i="53"/>
  <c r="B46" i="52"/>
  <c r="C48" i="53"/>
  <c r="C42" i="52"/>
  <c r="D44" i="53"/>
  <c r="D42" i="52"/>
  <c r="E44" i="53"/>
  <c r="E42" i="52"/>
  <c r="F44" i="53"/>
  <c r="F42" i="52"/>
  <c r="G44" i="53"/>
  <c r="G42" i="52"/>
  <c r="H44" i="53"/>
  <c r="H42" i="52"/>
  <c r="I44" i="53"/>
  <c r="I42" i="52"/>
  <c r="J44" i="53"/>
  <c r="B42" i="52"/>
  <c r="C44" i="53"/>
  <c r="C14" i="52"/>
  <c r="D16" i="53"/>
  <c r="D14" i="52"/>
  <c r="E16" i="53"/>
  <c r="E14" i="52"/>
  <c r="F16" i="53"/>
  <c r="F14" i="52"/>
  <c r="G16" i="53"/>
  <c r="G14" i="52"/>
  <c r="H16" i="53"/>
  <c r="H14" i="52"/>
  <c r="I16" i="53"/>
  <c r="I14" i="52"/>
  <c r="J16" i="53"/>
  <c r="B14" i="52"/>
  <c r="C16" i="53"/>
  <c r="C5" i="52"/>
  <c r="D7" i="53"/>
  <c r="D5" i="52"/>
  <c r="E7" i="53"/>
  <c r="E5" i="52"/>
  <c r="F7" i="53"/>
  <c r="F5" i="52"/>
  <c r="G7" i="53"/>
  <c r="G5" i="52"/>
  <c r="H7" i="53"/>
  <c r="H5" i="52"/>
  <c r="I7" i="53"/>
  <c r="I5" i="52"/>
  <c r="J7" i="53"/>
  <c r="B5" i="52"/>
  <c r="C7" i="53"/>
  <c r="A80" i="52"/>
  <c r="A78" i="52"/>
  <c r="A79" i="52"/>
  <c r="A77" i="52"/>
  <c r="A69" i="52"/>
  <c r="A70" i="52"/>
  <c r="A71" i="52"/>
  <c r="A72" i="52"/>
  <c r="A73" i="52"/>
  <c r="A74" i="52"/>
  <c r="A75" i="52"/>
  <c r="A76" i="52"/>
  <c r="A67" i="52"/>
  <c r="A66" i="52"/>
  <c r="B68" i="53"/>
  <c r="B68" i="59"/>
  <c r="A54" i="52"/>
  <c r="A55" i="52"/>
  <c r="A56" i="52"/>
  <c r="A57" i="52"/>
  <c r="A58" i="52"/>
  <c r="A59" i="52"/>
  <c r="A60" i="52"/>
  <c r="A61" i="52"/>
  <c r="A62" i="52"/>
  <c r="A63" i="52"/>
  <c r="A64" i="52"/>
  <c r="A65" i="52"/>
  <c r="A43" i="52"/>
  <c r="A44" i="52"/>
  <c r="A45" i="52"/>
  <c r="A46" i="52"/>
  <c r="A47" i="52"/>
  <c r="A48" i="52"/>
  <c r="A49" i="52"/>
  <c r="B51" i="53"/>
  <c r="B51" i="59"/>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B19" i="53"/>
  <c r="A13" i="52"/>
  <c r="A14" i="52"/>
  <c r="A15" i="52"/>
  <c r="A16" i="52"/>
  <c r="A4" i="52"/>
  <c r="G4" i="52"/>
  <c r="H6" i="53"/>
  <c r="A5" i="52"/>
  <c r="A6" i="52"/>
  <c r="A7" i="52"/>
  <c r="A8" i="52"/>
  <c r="A9" i="52"/>
  <c r="A10" i="52"/>
  <c r="A11" i="52"/>
  <c r="A12" i="52"/>
  <c r="A3" i="52"/>
  <c r="C83" i="51"/>
  <c r="V67" i="53"/>
  <c r="U83" i="52"/>
  <c r="V85" i="53"/>
  <c r="U67" i="53"/>
  <c r="T83" i="52"/>
  <c r="U85" i="53"/>
  <c r="T67" i="53"/>
  <c r="S83" i="52"/>
  <c r="T85" i="53"/>
  <c r="S67" i="53"/>
  <c r="R83" i="52"/>
  <c r="S85" i="53"/>
  <c r="W67" i="53"/>
  <c r="V83" i="52"/>
  <c r="W85" i="53"/>
  <c r="R67" i="53"/>
  <c r="Q83" i="52"/>
  <c r="R85" i="53"/>
  <c r="J67" i="53"/>
  <c r="I83" i="52"/>
  <c r="J85" i="53"/>
  <c r="E67" i="53"/>
  <c r="D83" i="52"/>
  <c r="E85" i="53"/>
  <c r="H67" i="53"/>
  <c r="G83" i="52"/>
  <c r="H85" i="53"/>
  <c r="Y67" i="53"/>
  <c r="X83" i="52"/>
  <c r="Y85" i="53"/>
  <c r="X67" i="53"/>
  <c r="W83" i="52"/>
  <c r="X85" i="53"/>
  <c r="J24" i="52"/>
  <c r="P24" i="52"/>
  <c r="O24" i="52"/>
  <c r="N24" i="52"/>
  <c r="M24" i="52"/>
  <c r="L24" i="52"/>
  <c r="K24" i="52"/>
  <c r="B62" i="53"/>
  <c r="B62" i="59"/>
  <c r="L60" i="52"/>
  <c r="O60" i="52"/>
  <c r="P62" i="53"/>
  <c r="P60" i="52"/>
  <c r="N60" i="52"/>
  <c r="M60" i="52"/>
  <c r="K60" i="52"/>
  <c r="L62" i="53"/>
  <c r="J60" i="52"/>
  <c r="K62" i="53"/>
  <c r="K59" i="52"/>
  <c r="L61" i="53"/>
  <c r="J59" i="52"/>
  <c r="M59" i="52"/>
  <c r="P59" i="52"/>
  <c r="Q61" i="53"/>
  <c r="O59" i="52"/>
  <c r="N59" i="52"/>
  <c r="L59" i="52"/>
  <c r="M51" i="52"/>
  <c r="P51" i="52"/>
  <c r="K51" i="52"/>
  <c r="L53" i="53"/>
  <c r="O51" i="52"/>
  <c r="P53" i="53"/>
  <c r="N51" i="52"/>
  <c r="L51" i="52"/>
  <c r="M53" i="53"/>
  <c r="J51" i="52"/>
  <c r="K53" i="53"/>
  <c r="M79" i="52"/>
  <c r="N81" i="53"/>
  <c r="L79" i="52"/>
  <c r="M81" i="53"/>
  <c r="O79" i="52"/>
  <c r="P81" i="53"/>
  <c r="K79" i="52"/>
  <c r="J79" i="52"/>
  <c r="P79" i="52"/>
  <c r="Q81" i="53"/>
  <c r="N79" i="52"/>
  <c r="P7" i="52"/>
  <c r="O7" i="52"/>
  <c r="N7" i="52"/>
  <c r="M7" i="52"/>
  <c r="L7" i="52"/>
  <c r="J7" i="52"/>
  <c r="K9" i="53"/>
  <c r="K7" i="52"/>
  <c r="K5" i="52"/>
  <c r="L7" i="53"/>
  <c r="O5" i="52"/>
  <c r="P5" i="52"/>
  <c r="Q7" i="53"/>
  <c r="N5" i="52"/>
  <c r="O7" i="53"/>
  <c r="M5" i="52"/>
  <c r="N7" i="53"/>
  <c r="L5" i="52"/>
  <c r="J5" i="52"/>
  <c r="O21" i="52"/>
  <c r="K21" i="52"/>
  <c r="P21" i="52"/>
  <c r="Q23" i="53"/>
  <c r="N21" i="52"/>
  <c r="M21" i="52"/>
  <c r="L21" i="52"/>
  <c r="J21" i="52"/>
  <c r="B60" i="53"/>
  <c r="B60" i="59"/>
  <c r="P58" i="52"/>
  <c r="O58" i="52"/>
  <c r="P60" i="53"/>
  <c r="M58" i="52"/>
  <c r="J58" i="52"/>
  <c r="K60" i="53"/>
  <c r="N58" i="52"/>
  <c r="O60" i="53"/>
  <c r="L58" i="52"/>
  <c r="M60" i="53"/>
  <c r="K58" i="52"/>
  <c r="J16" i="52"/>
  <c r="P16" i="52"/>
  <c r="Q18" i="53"/>
  <c r="O16" i="52"/>
  <c r="P18" i="53"/>
  <c r="N16" i="52"/>
  <c r="M16" i="52"/>
  <c r="L16" i="52"/>
  <c r="K16" i="52"/>
  <c r="B22" i="53"/>
  <c r="B22" i="59"/>
  <c r="N20" i="52"/>
  <c r="O22" i="53"/>
  <c r="M20" i="52"/>
  <c r="N22" i="53"/>
  <c r="L20" i="52"/>
  <c r="K20" i="52"/>
  <c r="J20" i="52"/>
  <c r="K22" i="53"/>
  <c r="P20" i="52"/>
  <c r="Q22" i="53"/>
  <c r="O20" i="52"/>
  <c r="P22" i="53"/>
  <c r="J50" i="52"/>
  <c r="N50" i="52"/>
  <c r="O50" i="52"/>
  <c r="P50" i="52"/>
  <c r="Q52" i="53"/>
  <c r="M50" i="52"/>
  <c r="L50" i="52"/>
  <c r="K50" i="52"/>
  <c r="A60" i="61"/>
  <c r="M57" i="52"/>
  <c r="N59" i="53"/>
  <c r="P57" i="52"/>
  <c r="Q59" i="53"/>
  <c r="N57" i="52"/>
  <c r="O57" i="52"/>
  <c r="L57" i="52"/>
  <c r="K57" i="52"/>
  <c r="J57" i="52"/>
  <c r="K59" i="53"/>
  <c r="O78" i="52"/>
  <c r="P80" i="53"/>
  <c r="P78" i="52"/>
  <c r="N78" i="52"/>
  <c r="M78" i="52"/>
  <c r="L78" i="52"/>
  <c r="K78" i="52"/>
  <c r="J78" i="52"/>
  <c r="B63" i="53"/>
  <c r="M61" i="52"/>
  <c r="N63" i="53"/>
  <c r="L61" i="52"/>
  <c r="M63" i="53"/>
  <c r="K61" i="52"/>
  <c r="L63" i="53"/>
  <c r="O61" i="52"/>
  <c r="P63" i="53"/>
  <c r="J61" i="52"/>
  <c r="P61" i="52"/>
  <c r="Q63" i="53"/>
  <c r="N61" i="52"/>
  <c r="O63" i="53"/>
  <c r="P6" i="52"/>
  <c r="Q8" i="53"/>
  <c r="O6" i="52"/>
  <c r="P8" i="53"/>
  <c r="J6" i="52"/>
  <c r="N6" i="52"/>
  <c r="M6" i="52"/>
  <c r="L6" i="52"/>
  <c r="K6" i="52"/>
  <c r="P22" i="52"/>
  <c r="Q24" i="53"/>
  <c r="O22" i="52"/>
  <c r="P24" i="53"/>
  <c r="J22" i="52"/>
  <c r="N22" i="52"/>
  <c r="O24" i="53"/>
  <c r="M22" i="52"/>
  <c r="N24" i="53"/>
  <c r="K22" i="52"/>
  <c r="L22" i="52"/>
  <c r="P19" i="52"/>
  <c r="O19" i="52"/>
  <c r="P21" i="53"/>
  <c r="N19" i="52"/>
  <c r="O21" i="53"/>
  <c r="M19" i="52"/>
  <c r="N21" i="53"/>
  <c r="L19" i="52"/>
  <c r="K19" i="52"/>
  <c r="J19" i="52"/>
  <c r="P56" i="52"/>
  <c r="Q58" i="53"/>
  <c r="O56" i="52"/>
  <c r="P58" i="53"/>
  <c r="N56" i="52"/>
  <c r="M56" i="52"/>
  <c r="N58" i="53"/>
  <c r="L56" i="52"/>
  <c r="M58" i="53"/>
  <c r="K56" i="52"/>
  <c r="L58" i="53"/>
  <c r="J56" i="52"/>
  <c r="K58" i="53"/>
  <c r="N80" i="52"/>
  <c r="P80" i="52"/>
  <c r="O80" i="52"/>
  <c r="M80" i="52"/>
  <c r="N82" i="53"/>
  <c r="K80" i="52"/>
  <c r="L82" i="53"/>
  <c r="J80" i="52"/>
  <c r="K82" i="53"/>
  <c r="L80" i="52"/>
  <c r="P48" i="52"/>
  <c r="O48" i="52"/>
  <c r="L48" i="52"/>
  <c r="N48" i="52"/>
  <c r="M48" i="52"/>
  <c r="N50" i="53"/>
  <c r="K48" i="52"/>
  <c r="L50" i="53"/>
  <c r="J48" i="52"/>
  <c r="K50" i="53"/>
  <c r="L52" i="52"/>
  <c r="M54" i="53"/>
  <c r="K52" i="52"/>
  <c r="L54" i="53"/>
  <c r="J52" i="52"/>
  <c r="P52" i="52"/>
  <c r="Q54" i="53"/>
  <c r="O52" i="52"/>
  <c r="P54" i="53"/>
  <c r="N52" i="52"/>
  <c r="O54" i="53"/>
  <c r="M52" i="52"/>
  <c r="N54" i="53"/>
  <c r="B6" i="53"/>
  <c r="N4" i="52"/>
  <c r="M4" i="52"/>
  <c r="L4" i="52"/>
  <c r="K4" i="52"/>
  <c r="J4" i="52"/>
  <c r="O4" i="52"/>
  <c r="P6" i="53"/>
  <c r="P4" i="52"/>
  <c r="Q6" i="53"/>
  <c r="O55" i="52"/>
  <c r="P57" i="53"/>
  <c r="P55" i="52"/>
  <c r="Q57" i="53"/>
  <c r="N55" i="52"/>
  <c r="O57" i="53"/>
  <c r="K55" i="52"/>
  <c r="M55" i="52"/>
  <c r="L55" i="52"/>
  <c r="J55" i="52"/>
  <c r="K57" i="53"/>
  <c r="O13" i="52"/>
  <c r="P15" i="53"/>
  <c r="N13" i="52"/>
  <c r="O15" i="53"/>
  <c r="J13" i="52"/>
  <c r="M13" i="52"/>
  <c r="L13" i="52"/>
  <c r="K13" i="52"/>
  <c r="P13" i="52"/>
  <c r="O47" i="52"/>
  <c r="P49" i="53"/>
  <c r="N47" i="52"/>
  <c r="O49" i="53"/>
  <c r="M47" i="52"/>
  <c r="N49" i="53"/>
  <c r="L47" i="52"/>
  <c r="J47" i="52"/>
  <c r="K49" i="53"/>
  <c r="K47" i="52"/>
  <c r="P47" i="52"/>
  <c r="N54" i="52"/>
  <c r="O56" i="53"/>
  <c r="M54" i="52"/>
  <c r="N56" i="53"/>
  <c r="P54" i="52"/>
  <c r="Q56" i="53"/>
  <c r="L54" i="52"/>
  <c r="M56" i="53"/>
  <c r="K54" i="52"/>
  <c r="J54" i="52"/>
  <c r="O54" i="52"/>
  <c r="P56" i="53"/>
  <c r="P66" i="52"/>
  <c r="Q68" i="53"/>
  <c r="O66" i="52"/>
  <c r="P68" i="53"/>
  <c r="N66" i="52"/>
  <c r="O68" i="53"/>
  <c r="L66" i="52"/>
  <c r="K66" i="52"/>
  <c r="M66" i="52"/>
  <c r="N68" i="53"/>
  <c r="J66" i="52"/>
  <c r="B50" i="53"/>
  <c r="N46" i="52"/>
  <c r="P46" i="52"/>
  <c r="Q48" i="53"/>
  <c r="O46" i="52"/>
  <c r="P48" i="53"/>
  <c r="M46" i="52"/>
  <c r="N48" i="53"/>
  <c r="K46" i="52"/>
  <c r="L48" i="53"/>
  <c r="L46" i="52"/>
  <c r="J46" i="52"/>
  <c r="L18" i="52"/>
  <c r="K18" i="52"/>
  <c r="L20" i="53"/>
  <c r="J18" i="52"/>
  <c r="K20" i="53"/>
  <c r="P18" i="52"/>
  <c r="Q20" i="53"/>
  <c r="O18" i="52"/>
  <c r="P20" i="53"/>
  <c r="N18" i="52"/>
  <c r="M18" i="52"/>
  <c r="J33" i="52"/>
  <c r="K35" i="53"/>
  <c r="P33" i="52"/>
  <c r="Q35" i="53"/>
  <c r="O33" i="52"/>
  <c r="N33" i="52"/>
  <c r="O35" i="53"/>
  <c r="M33" i="52"/>
  <c r="N35" i="53"/>
  <c r="K33" i="52"/>
  <c r="L35" i="53"/>
  <c r="L33" i="52"/>
  <c r="M35" i="53"/>
  <c r="M45" i="52"/>
  <c r="L45" i="52"/>
  <c r="K45" i="52"/>
  <c r="J45" i="52"/>
  <c r="P45" i="52"/>
  <c r="Q47" i="53"/>
  <c r="O45" i="52"/>
  <c r="P47" i="53"/>
  <c r="N45" i="52"/>
  <c r="J67" i="52"/>
  <c r="L67" i="52"/>
  <c r="M69" i="53"/>
  <c r="O67" i="52"/>
  <c r="P69" i="53"/>
  <c r="P67" i="52"/>
  <c r="Q69" i="53"/>
  <c r="N67" i="52"/>
  <c r="M67" i="52"/>
  <c r="N69" i="53"/>
  <c r="K67" i="52"/>
  <c r="L69" i="53"/>
  <c r="B35" i="53"/>
  <c r="B35" i="59"/>
  <c r="P49" i="52"/>
  <c r="Q51" i="53"/>
  <c r="O49" i="52"/>
  <c r="N49" i="52"/>
  <c r="L49" i="52"/>
  <c r="M51" i="53"/>
  <c r="M49" i="52"/>
  <c r="N51" i="53"/>
  <c r="K49" i="52"/>
  <c r="L51" i="53"/>
  <c r="J49" i="52"/>
  <c r="L30" i="52"/>
  <c r="P30" i="52"/>
  <c r="Q32" i="53"/>
  <c r="O30" i="52"/>
  <c r="P32" i="53"/>
  <c r="N30" i="52"/>
  <c r="O32" i="53"/>
  <c r="M30" i="52"/>
  <c r="K30" i="52"/>
  <c r="J30" i="52"/>
  <c r="K32" i="53"/>
  <c r="B46" i="53"/>
  <c r="B46" i="59"/>
  <c r="L44" i="52"/>
  <c r="M46" i="53"/>
  <c r="P44" i="52"/>
  <c r="Q46" i="53"/>
  <c r="O44" i="52"/>
  <c r="P46" i="53"/>
  <c r="N44" i="52"/>
  <c r="O46" i="53"/>
  <c r="M44" i="52"/>
  <c r="N46" i="53"/>
  <c r="K44" i="52"/>
  <c r="L46" i="53"/>
  <c r="J44" i="52"/>
  <c r="M76" i="52"/>
  <c r="L76" i="52"/>
  <c r="P76" i="52"/>
  <c r="Q78" i="53"/>
  <c r="O76" i="52"/>
  <c r="P78" i="53"/>
  <c r="J76" i="52"/>
  <c r="K78" i="53"/>
  <c r="N76" i="52"/>
  <c r="K76" i="52"/>
  <c r="B79" i="53"/>
  <c r="B78" i="59"/>
  <c r="K77" i="52"/>
  <c r="L79" i="53"/>
  <c r="J77" i="52"/>
  <c r="K79" i="53"/>
  <c r="M77" i="52"/>
  <c r="N79" i="53"/>
  <c r="P77" i="52"/>
  <c r="O77" i="52"/>
  <c r="N77" i="52"/>
  <c r="L77" i="52"/>
  <c r="M79" i="53"/>
  <c r="P15" i="52"/>
  <c r="K15" i="52"/>
  <c r="O15" i="52"/>
  <c r="P17" i="53"/>
  <c r="N15" i="52"/>
  <c r="L15" i="52"/>
  <c r="M17" i="53"/>
  <c r="M15" i="52"/>
  <c r="N17" i="53"/>
  <c r="J15" i="52"/>
  <c r="M3" i="52"/>
  <c r="P3" i="52"/>
  <c r="Q5" i="53"/>
  <c r="O3" i="52"/>
  <c r="P5" i="53"/>
  <c r="N3" i="52"/>
  <c r="O5" i="53"/>
  <c r="L3" i="52"/>
  <c r="M5" i="53"/>
  <c r="K3" i="52"/>
  <c r="L5" i="53"/>
  <c r="J3" i="52"/>
  <c r="K5" i="53"/>
  <c r="B14" i="53"/>
  <c r="B14" i="59"/>
  <c r="N12" i="52"/>
  <c r="P12" i="52"/>
  <c r="O12" i="52"/>
  <c r="M12" i="52"/>
  <c r="L12" i="52"/>
  <c r="K12" i="52"/>
  <c r="J12" i="52"/>
  <c r="K14" i="53"/>
  <c r="O29" i="52"/>
  <c r="N29" i="52"/>
  <c r="M29" i="52"/>
  <c r="N31" i="53"/>
  <c r="L29" i="52"/>
  <c r="M31" i="53"/>
  <c r="J29" i="52"/>
  <c r="K31" i="53"/>
  <c r="K29" i="52"/>
  <c r="L31" i="53"/>
  <c r="P29" i="52"/>
  <c r="Q31" i="53"/>
  <c r="P31" i="52"/>
  <c r="Q33" i="53"/>
  <c r="O31" i="52"/>
  <c r="P33" i="53"/>
  <c r="N31" i="52"/>
  <c r="M31" i="52"/>
  <c r="L31" i="52"/>
  <c r="K31" i="52"/>
  <c r="J31" i="52"/>
  <c r="B45" i="53"/>
  <c r="B45" i="59"/>
  <c r="K43" i="52"/>
  <c r="L45" i="53"/>
  <c r="J43" i="52"/>
  <c r="O43" i="52"/>
  <c r="P45" i="53"/>
  <c r="P43" i="52"/>
  <c r="Q45" i="53"/>
  <c r="N43" i="52"/>
  <c r="O45" i="53"/>
  <c r="M43" i="52"/>
  <c r="N45" i="53"/>
  <c r="L43" i="52"/>
  <c r="M45" i="53"/>
  <c r="B77" i="53"/>
  <c r="B76" i="59"/>
  <c r="M75" i="52"/>
  <c r="K75" i="52"/>
  <c r="P75" i="52"/>
  <c r="Q77" i="53"/>
  <c r="N75" i="52"/>
  <c r="O75" i="52"/>
  <c r="L75" i="52"/>
  <c r="J75" i="52"/>
  <c r="B18" i="53"/>
  <c r="B18" i="59"/>
  <c r="P42" i="52"/>
  <c r="Q44" i="53"/>
  <c r="O42" i="52"/>
  <c r="M42" i="52"/>
  <c r="N44" i="53"/>
  <c r="J42" i="52"/>
  <c r="N42" i="52"/>
  <c r="O44" i="53"/>
  <c r="L42" i="52"/>
  <c r="M44" i="53"/>
  <c r="K42" i="52"/>
  <c r="L44" i="53"/>
  <c r="M53" i="52"/>
  <c r="N55" i="53"/>
  <c r="P53" i="52"/>
  <c r="O53" i="52"/>
  <c r="N53" i="52"/>
  <c r="L53" i="52"/>
  <c r="K53" i="52"/>
  <c r="J53" i="52"/>
  <c r="M34" i="52"/>
  <c r="P34" i="52"/>
  <c r="Q36" i="53"/>
  <c r="N34" i="52"/>
  <c r="O36" i="53"/>
  <c r="K34" i="52"/>
  <c r="O34" i="52"/>
  <c r="P36" i="53"/>
  <c r="L34" i="52"/>
  <c r="J34" i="52"/>
  <c r="K36" i="53"/>
  <c r="B13" i="53"/>
  <c r="B13" i="59"/>
  <c r="M11" i="52"/>
  <c r="N13" i="53"/>
  <c r="L11" i="52"/>
  <c r="M13" i="53"/>
  <c r="K11" i="52"/>
  <c r="J11" i="52"/>
  <c r="P11" i="52"/>
  <c r="Q13" i="53"/>
  <c r="O11" i="52"/>
  <c r="P13" i="53"/>
  <c r="N11" i="52"/>
  <c r="B30" i="53"/>
  <c r="B30" i="59"/>
  <c r="N28" i="52"/>
  <c r="P28" i="52"/>
  <c r="Q30" i="53"/>
  <c r="O28" i="52"/>
  <c r="P30" i="53"/>
  <c r="M28" i="52"/>
  <c r="L28" i="52"/>
  <c r="M30" i="53"/>
  <c r="K28" i="52"/>
  <c r="J28" i="52"/>
  <c r="K30" i="53"/>
  <c r="M37" i="52"/>
  <c r="N39" i="53"/>
  <c r="P37" i="52"/>
  <c r="Q39" i="53"/>
  <c r="O37" i="52"/>
  <c r="P39" i="53"/>
  <c r="N37" i="52"/>
  <c r="L37" i="52"/>
  <c r="K37" i="52"/>
  <c r="J37" i="52"/>
  <c r="B76" i="53"/>
  <c r="B75" i="59"/>
  <c r="P74" i="52"/>
  <c r="Q76" i="53"/>
  <c r="O74" i="52"/>
  <c r="N74" i="52"/>
  <c r="O76" i="53"/>
  <c r="M74" i="52"/>
  <c r="N76" i="53"/>
  <c r="L74" i="52"/>
  <c r="K74" i="52"/>
  <c r="L76" i="53"/>
  <c r="J74" i="52"/>
  <c r="A39" i="61"/>
  <c r="L36" i="52"/>
  <c r="M38" i="53"/>
  <c r="K36" i="52"/>
  <c r="L38" i="53"/>
  <c r="J36" i="52"/>
  <c r="K38" i="53"/>
  <c r="P36" i="52"/>
  <c r="Q38" i="53"/>
  <c r="O36" i="52"/>
  <c r="N36" i="52"/>
  <c r="M36" i="52"/>
  <c r="N10" i="52"/>
  <c r="L10" i="52"/>
  <c r="P10" i="52"/>
  <c r="O10" i="52"/>
  <c r="P12" i="53"/>
  <c r="M10" i="52"/>
  <c r="N12" i="53"/>
  <c r="K10" i="52"/>
  <c r="J10" i="52"/>
  <c r="M27" i="52"/>
  <c r="L27" i="52"/>
  <c r="M29" i="53"/>
  <c r="K27" i="52"/>
  <c r="L29" i="53"/>
  <c r="J27" i="52"/>
  <c r="P27" i="52"/>
  <c r="Q29" i="53"/>
  <c r="N27" i="52"/>
  <c r="O27" i="52"/>
  <c r="N38" i="52"/>
  <c r="M38" i="52"/>
  <c r="L38" i="52"/>
  <c r="K38" i="52"/>
  <c r="J38" i="52"/>
  <c r="P38" i="52"/>
  <c r="Q40" i="53"/>
  <c r="O38" i="52"/>
  <c r="P40" i="53"/>
  <c r="P64" i="52"/>
  <c r="L64" i="52"/>
  <c r="M66" i="53"/>
  <c r="O64" i="52"/>
  <c r="P66" i="53"/>
  <c r="N64" i="52"/>
  <c r="O66" i="53"/>
  <c r="M64" i="52"/>
  <c r="N66" i="53"/>
  <c r="K64" i="52"/>
  <c r="L66" i="53"/>
  <c r="J64" i="52"/>
  <c r="K66" i="53"/>
  <c r="O73" i="52"/>
  <c r="K73" i="52"/>
  <c r="P73" i="52"/>
  <c r="Q75" i="53"/>
  <c r="N73" i="52"/>
  <c r="L73" i="52"/>
  <c r="M73" i="52"/>
  <c r="J73" i="52"/>
  <c r="L70" i="52"/>
  <c r="M72" i="53"/>
  <c r="K70" i="52"/>
  <c r="L72" i="53"/>
  <c r="J70" i="52"/>
  <c r="P70" i="52"/>
  <c r="Q72" i="53"/>
  <c r="O70" i="52"/>
  <c r="P72" i="53"/>
  <c r="M70" i="52"/>
  <c r="N72" i="53"/>
  <c r="N70" i="52"/>
  <c r="O72" i="53"/>
  <c r="P69" i="52"/>
  <c r="Q71" i="53"/>
  <c r="N69" i="52"/>
  <c r="K69" i="52"/>
  <c r="O69" i="52"/>
  <c r="P71" i="53"/>
  <c r="M69" i="52"/>
  <c r="L69" i="52"/>
  <c r="J69" i="52"/>
  <c r="L14" i="52"/>
  <c r="P14" i="52"/>
  <c r="Q16" i="53"/>
  <c r="O14" i="52"/>
  <c r="P16" i="53"/>
  <c r="N14" i="52"/>
  <c r="O16" i="53"/>
  <c r="M14" i="52"/>
  <c r="K14" i="52"/>
  <c r="L16" i="53"/>
  <c r="J14" i="52"/>
  <c r="B11" i="53"/>
  <c r="B11" i="59"/>
  <c r="K9" i="52"/>
  <c r="L11" i="53"/>
  <c r="J9" i="52"/>
  <c r="K11" i="53"/>
  <c r="O9" i="52"/>
  <c r="P11" i="53"/>
  <c r="P9" i="52"/>
  <c r="Q11" i="53"/>
  <c r="N9" i="52"/>
  <c r="M9" i="52"/>
  <c r="L9" i="52"/>
  <c r="L26" i="52"/>
  <c r="P26" i="52"/>
  <c r="Q28" i="53"/>
  <c r="O26" i="52"/>
  <c r="N26" i="52"/>
  <c r="M26" i="52"/>
  <c r="K26" i="52"/>
  <c r="J26" i="52"/>
  <c r="K28" i="53"/>
  <c r="O39" i="52"/>
  <c r="P41" i="53"/>
  <c r="P39" i="52"/>
  <c r="Q41" i="53"/>
  <c r="N39" i="52"/>
  <c r="O41" i="53"/>
  <c r="M39" i="52"/>
  <c r="N41" i="53"/>
  <c r="L39" i="52"/>
  <c r="K39" i="52"/>
  <c r="L41" i="53"/>
  <c r="J39" i="52"/>
  <c r="O63" i="52"/>
  <c r="P65" i="53"/>
  <c r="N63" i="52"/>
  <c r="M63" i="52"/>
  <c r="L63" i="52"/>
  <c r="K63" i="52"/>
  <c r="J63" i="52"/>
  <c r="K65" i="53"/>
  <c r="P63" i="52"/>
  <c r="Q65" i="53"/>
  <c r="N72" i="52"/>
  <c r="M72" i="52"/>
  <c r="N74" i="53"/>
  <c r="L72" i="52"/>
  <c r="K72" i="52"/>
  <c r="L74" i="53"/>
  <c r="J72" i="52"/>
  <c r="K74" i="53"/>
  <c r="P72" i="52"/>
  <c r="Q74" i="53"/>
  <c r="O72" i="52"/>
  <c r="P74" i="53"/>
  <c r="W23" i="52"/>
  <c r="X25" i="53"/>
  <c r="P23" i="52"/>
  <c r="O23" i="52"/>
  <c r="P25" i="53"/>
  <c r="N23" i="52"/>
  <c r="M23" i="52"/>
  <c r="L23" i="52"/>
  <c r="J23" i="52"/>
  <c r="K23" i="52"/>
  <c r="L25" i="53"/>
  <c r="N17" i="52"/>
  <c r="O19" i="53"/>
  <c r="K17" i="52"/>
  <c r="P17" i="52"/>
  <c r="Q19" i="53"/>
  <c r="O17" i="52"/>
  <c r="P19" i="53"/>
  <c r="M17" i="52"/>
  <c r="N19" i="53"/>
  <c r="L17" i="52"/>
  <c r="M19" i="53"/>
  <c r="J17" i="52"/>
  <c r="K19" i="53"/>
  <c r="P8" i="52"/>
  <c r="Q10" i="53"/>
  <c r="O8" i="52"/>
  <c r="M8" i="52"/>
  <c r="N8" i="52"/>
  <c r="L8" i="52"/>
  <c r="K8" i="52"/>
  <c r="J8" i="52"/>
  <c r="K25" i="52"/>
  <c r="J25" i="52"/>
  <c r="K27" i="53"/>
  <c r="O25" i="52"/>
  <c r="P27" i="53"/>
  <c r="P25" i="52"/>
  <c r="N25" i="52"/>
  <c r="O27" i="53"/>
  <c r="M25" i="52"/>
  <c r="L25" i="52"/>
  <c r="M27" i="53"/>
  <c r="P40" i="52"/>
  <c r="Q42" i="53"/>
  <c r="O40" i="52"/>
  <c r="P42" i="53"/>
  <c r="J40" i="52"/>
  <c r="N40" i="52"/>
  <c r="K40" i="52"/>
  <c r="M40" i="52"/>
  <c r="L40" i="52"/>
  <c r="P62" i="52"/>
  <c r="Q64" i="53"/>
  <c r="O62" i="52"/>
  <c r="P64" i="53"/>
  <c r="N62" i="52"/>
  <c r="M62" i="52"/>
  <c r="N64" i="53"/>
  <c r="K62" i="52"/>
  <c r="L64" i="53"/>
  <c r="J62" i="52"/>
  <c r="L62" i="52"/>
  <c r="M64" i="53"/>
  <c r="M71" i="52"/>
  <c r="P71" i="52"/>
  <c r="Q73" i="53"/>
  <c r="O71" i="52"/>
  <c r="P73" i="53"/>
  <c r="N71" i="52"/>
  <c r="O73" i="53"/>
  <c r="L71" i="52"/>
  <c r="J71" i="52"/>
  <c r="K71" i="52"/>
  <c r="J35" i="52"/>
  <c r="P35" i="52"/>
  <c r="Q37" i="53"/>
  <c r="O35" i="52"/>
  <c r="P37" i="53"/>
  <c r="N35" i="52"/>
  <c r="M35" i="52"/>
  <c r="L35" i="52"/>
  <c r="M37" i="53"/>
  <c r="K35" i="52"/>
  <c r="L37" i="53"/>
  <c r="N32" i="52"/>
  <c r="M32" i="52"/>
  <c r="N34" i="53"/>
  <c r="L32" i="52"/>
  <c r="K32" i="52"/>
  <c r="L34" i="53"/>
  <c r="J32" i="52"/>
  <c r="K34" i="53"/>
  <c r="O32" i="52"/>
  <c r="P34" i="53"/>
  <c r="P32" i="52"/>
  <c r="Q34" i="53"/>
  <c r="B34" i="53"/>
  <c r="A68" i="61"/>
  <c r="P65" i="52"/>
  <c r="Q67" i="53"/>
  <c r="O65" i="52"/>
  <c r="P67" i="53"/>
  <c r="N65" i="52"/>
  <c r="M65" i="52"/>
  <c r="L65" i="52"/>
  <c r="J65" i="52"/>
  <c r="K67" i="53"/>
  <c r="K65" i="52"/>
  <c r="L67" i="53"/>
  <c r="AG68" i="53"/>
  <c r="AM51" i="53"/>
  <c r="AB51" i="53"/>
  <c r="AB68" i="53"/>
  <c r="AH51" i="53"/>
  <c r="AL51" i="53"/>
  <c r="AG52" i="53"/>
  <c r="AA53" i="53"/>
  <c r="AB53" i="53"/>
  <c r="AB69" i="53"/>
  <c r="AL69" i="53"/>
  <c r="B63" i="59"/>
  <c r="B10" i="52"/>
  <c r="C12" i="53"/>
  <c r="A13" i="61"/>
  <c r="B12" i="53"/>
  <c r="E38" i="52"/>
  <c r="F40" i="53"/>
  <c r="A41" i="61"/>
  <c r="B40" i="53"/>
  <c r="A42" i="61"/>
  <c r="B41" i="53"/>
  <c r="D27" i="52"/>
  <c r="E29" i="53"/>
  <c r="A30" i="61"/>
  <c r="C78" i="52"/>
  <c r="D80" i="53"/>
  <c r="A80" i="61"/>
  <c r="I26" i="52"/>
  <c r="J28" i="53"/>
  <c r="A29" i="61"/>
  <c r="B28" i="53"/>
  <c r="Q12" i="53"/>
  <c r="B8" i="52"/>
  <c r="C10" i="53"/>
  <c r="A11" i="61"/>
  <c r="R13" i="52"/>
  <c r="S15" i="53"/>
  <c r="A16" i="61"/>
  <c r="B15" i="53"/>
  <c r="C25" i="52"/>
  <c r="D27" i="53"/>
  <c r="A28" i="61"/>
  <c r="B35" i="52"/>
  <c r="C37" i="53"/>
  <c r="A38" i="61"/>
  <c r="D40" i="52"/>
  <c r="E42" i="53"/>
  <c r="A43" i="61"/>
  <c r="O50" i="53"/>
  <c r="A51" i="61"/>
  <c r="C63" i="52"/>
  <c r="D65" i="53"/>
  <c r="A66" i="61"/>
  <c r="B65" i="53"/>
  <c r="A58" i="61"/>
  <c r="B57" i="53"/>
  <c r="Q72" i="52"/>
  <c r="R74" i="53"/>
  <c r="A74" i="61"/>
  <c r="B74" i="53"/>
  <c r="I81" i="52"/>
  <c r="J83" i="53"/>
  <c r="A83" i="61"/>
  <c r="B83" i="53"/>
  <c r="Q83" i="53"/>
  <c r="AD58" i="53"/>
  <c r="P29" i="53"/>
  <c r="P83" i="53"/>
  <c r="B80" i="53"/>
  <c r="F80" i="52"/>
  <c r="G82" i="53"/>
  <c r="A82" i="61"/>
  <c r="B82" i="53"/>
  <c r="P82" i="53"/>
  <c r="L9" i="53"/>
  <c r="A10" i="61"/>
  <c r="B9" i="53"/>
  <c r="Q9" i="53"/>
  <c r="H17" i="52"/>
  <c r="I19" i="53"/>
  <c r="A20" i="61"/>
  <c r="G24" i="52"/>
  <c r="H26" i="53"/>
  <c r="A27" i="61"/>
  <c r="W34" i="52"/>
  <c r="X36" i="53"/>
  <c r="A37" i="61"/>
  <c r="B36" i="53"/>
  <c r="B36" i="59"/>
  <c r="B41" i="52"/>
  <c r="C43" i="53"/>
  <c r="A44" i="61"/>
  <c r="P43" i="53"/>
  <c r="Q43" i="53"/>
  <c r="D47" i="52"/>
  <c r="E49" i="53"/>
  <c r="A50" i="61"/>
  <c r="B49" i="53"/>
  <c r="Q49" i="53"/>
  <c r="E62" i="52"/>
  <c r="F64" i="53"/>
  <c r="A65" i="61"/>
  <c r="B64" i="53"/>
  <c r="Y71" i="52"/>
  <c r="Z73" i="53"/>
  <c r="AG73" i="53"/>
  <c r="A73" i="61"/>
  <c r="B73" i="53"/>
  <c r="B59" i="52"/>
  <c r="C61" i="53"/>
  <c r="Q82" i="53"/>
  <c r="P76" i="53"/>
  <c r="B29" i="53"/>
  <c r="B15" i="52"/>
  <c r="C17" i="53"/>
  <c r="A18" i="61"/>
  <c r="B17" i="53"/>
  <c r="Q17" i="53"/>
  <c r="A53" i="61"/>
  <c r="P52" i="53"/>
  <c r="B52" i="53"/>
  <c r="B52" i="59"/>
  <c r="F73" i="52"/>
  <c r="G75" i="53"/>
  <c r="A75" i="61"/>
  <c r="B75" i="53"/>
  <c r="P38" i="53"/>
  <c r="B67" i="53"/>
  <c r="W18" i="52"/>
  <c r="X20" i="53"/>
  <c r="A21" i="61"/>
  <c r="B20" i="53"/>
  <c r="B20" i="59"/>
  <c r="U70" i="52"/>
  <c r="V72" i="53"/>
  <c r="A72" i="61"/>
  <c r="AH67" i="53"/>
  <c r="AL67" i="53"/>
  <c r="P28" i="53"/>
  <c r="P10" i="53"/>
  <c r="P75" i="53"/>
  <c r="Q50" i="53"/>
  <c r="B43" i="53"/>
  <c r="B27" i="53"/>
  <c r="B27" i="59"/>
  <c r="A52" i="61"/>
  <c r="P51" i="53"/>
  <c r="A48" i="61"/>
  <c r="B47" i="53"/>
  <c r="Q27" i="53"/>
  <c r="Q15" i="53"/>
  <c r="P9" i="53"/>
  <c r="Q80" i="53"/>
  <c r="P59" i="53"/>
  <c r="P50" i="53"/>
  <c r="B59" i="53"/>
  <c r="B42" i="53"/>
  <c r="B42" i="59"/>
  <c r="B26" i="53"/>
  <c r="B10" i="53"/>
  <c r="Y9" i="52"/>
  <c r="Z11" i="53"/>
  <c r="AL11" i="53"/>
  <c r="A12" i="61"/>
  <c r="I64" i="52"/>
  <c r="J66" i="53"/>
  <c r="A67" i="61"/>
  <c r="B66" i="53"/>
  <c r="Q66" i="53"/>
  <c r="B50" i="59"/>
  <c r="B6" i="52"/>
  <c r="C8" i="53"/>
  <c r="A9" i="61"/>
  <c r="B8" i="53"/>
  <c r="B8" i="59"/>
  <c r="B33" i="52"/>
  <c r="C35" i="53"/>
  <c r="A36" i="61"/>
  <c r="P35" i="53"/>
  <c r="K48" i="53"/>
  <c r="A49" i="61"/>
  <c r="B48" i="53"/>
  <c r="B48" i="59"/>
  <c r="A69" i="61"/>
  <c r="A8" i="61"/>
  <c r="B7" i="53"/>
  <c r="B7" i="59"/>
  <c r="P7" i="53"/>
  <c r="E22" i="52"/>
  <c r="F24" i="53"/>
  <c r="A25" i="61"/>
  <c r="B24" i="53"/>
  <c r="B24" i="59"/>
  <c r="B53" i="52"/>
  <c r="C55" i="53"/>
  <c r="A56" i="61"/>
  <c r="B55" i="53"/>
  <c r="P55" i="53"/>
  <c r="Q55" i="53"/>
  <c r="C60" i="52"/>
  <c r="D62" i="53"/>
  <c r="A63" i="61"/>
  <c r="Q62" i="53"/>
  <c r="K71" i="53"/>
  <c r="A71" i="61"/>
  <c r="Y29" i="52"/>
  <c r="Z31" i="53"/>
  <c r="AC31" i="53"/>
  <c r="A32" i="61"/>
  <c r="B31" i="53"/>
  <c r="B31" i="59"/>
  <c r="P31" i="53"/>
  <c r="B52" i="52"/>
  <c r="C54" i="53"/>
  <c r="A55" i="61"/>
  <c r="E77" i="52"/>
  <c r="F79" i="53"/>
  <c r="A79" i="61"/>
  <c r="Q79" i="53"/>
  <c r="B72" i="53"/>
  <c r="B54" i="53"/>
  <c r="B38" i="53"/>
  <c r="B38" i="59"/>
  <c r="B19" i="52"/>
  <c r="C21" i="53"/>
  <c r="A22" i="61"/>
  <c r="Q21" i="53"/>
  <c r="E74" i="52"/>
  <c r="F76" i="53"/>
  <c r="A76" i="61"/>
  <c r="A17" i="61"/>
  <c r="B16" i="53"/>
  <c r="B16" i="59"/>
  <c r="A59" i="61"/>
  <c r="B58" i="53"/>
  <c r="B58" i="59"/>
  <c r="N25" i="53"/>
  <c r="A26" i="61"/>
  <c r="B25" i="53"/>
  <c r="Q25" i="53"/>
  <c r="A45" i="61"/>
  <c r="P44" i="53"/>
  <c r="B44" i="53"/>
  <c r="B44" i="59"/>
  <c r="U61" i="52"/>
  <c r="V63" i="53"/>
  <c r="A64" i="61"/>
  <c r="F3" i="52"/>
  <c r="G5" i="53"/>
  <c r="A6" i="61"/>
  <c r="B5" i="53"/>
  <c r="Q30" i="52"/>
  <c r="R32" i="53"/>
  <c r="A33" i="61"/>
  <c r="B32" i="53"/>
  <c r="B32" i="59"/>
  <c r="O34" i="53"/>
  <c r="A35" i="61"/>
  <c r="A70" i="61"/>
  <c r="B69" i="53"/>
  <c r="B69" i="59"/>
  <c r="D12" i="52"/>
  <c r="E14" i="53"/>
  <c r="A15" i="61"/>
  <c r="B4" i="52"/>
  <c r="C6" i="53"/>
  <c r="A7" i="61"/>
  <c r="Y21" i="52"/>
  <c r="Z23" i="53"/>
  <c r="AF23" i="53"/>
  <c r="A24" i="61"/>
  <c r="B23" i="53"/>
  <c r="P23" i="53"/>
  <c r="U31" i="52"/>
  <c r="V33" i="53"/>
  <c r="A34" i="61"/>
  <c r="B33" i="53"/>
  <c r="B33" i="59"/>
  <c r="B44" i="52"/>
  <c r="C46" i="53"/>
  <c r="A47" i="61"/>
  <c r="G59" i="52"/>
  <c r="H61" i="53"/>
  <c r="A62" i="61"/>
  <c r="P61" i="53"/>
  <c r="B61" i="53"/>
  <c r="C76" i="52"/>
  <c r="D78" i="53"/>
  <c r="A78" i="61"/>
  <c r="B78" i="53"/>
  <c r="Q26" i="53"/>
  <c r="Q14" i="53"/>
  <c r="S11" i="52"/>
  <c r="T13" i="53"/>
  <c r="A14" i="61"/>
  <c r="B16" i="52"/>
  <c r="C18" i="53"/>
  <c r="A19" i="61"/>
  <c r="V28" i="52"/>
  <c r="W30" i="53"/>
  <c r="A31" i="61"/>
  <c r="E20" i="52"/>
  <c r="F22" i="53"/>
  <c r="A23" i="61"/>
  <c r="Y37" i="52"/>
  <c r="Z39" i="53"/>
  <c r="A40" i="61"/>
  <c r="B39" i="53"/>
  <c r="A54" i="61"/>
  <c r="Q53" i="53"/>
  <c r="F43" i="52"/>
  <c r="G45" i="53"/>
  <c r="A46" i="61"/>
  <c r="S58" i="52"/>
  <c r="T60" i="53"/>
  <c r="A61" i="61"/>
  <c r="Q60" i="53"/>
  <c r="Q75" i="52"/>
  <c r="R77" i="53"/>
  <c r="A77" i="61"/>
  <c r="P77" i="53"/>
  <c r="K81" i="53"/>
  <c r="A81" i="61"/>
  <c r="B81" i="53"/>
  <c r="AD7" i="53"/>
  <c r="AF67" i="53"/>
  <c r="P26" i="53"/>
  <c r="P14" i="53"/>
  <c r="P79" i="53"/>
  <c r="B71" i="53"/>
  <c r="B53" i="53"/>
  <c r="B53" i="59"/>
  <c r="B37" i="53"/>
  <c r="B37" i="59"/>
  <c r="B21" i="53"/>
  <c r="B56" i="53"/>
  <c r="Q54" i="52"/>
  <c r="R56" i="53"/>
  <c r="A57" i="61"/>
  <c r="B9" i="59"/>
  <c r="B6" i="59"/>
  <c r="B34" i="59"/>
  <c r="B19" i="59"/>
  <c r="BG88" i="59"/>
  <c r="AQ88" i="59"/>
  <c r="Z84" i="59"/>
  <c r="BU84" i="59"/>
  <c r="CR83" i="59"/>
  <c r="AV83" i="59"/>
  <c r="AA88" i="59"/>
  <c r="K88" i="59"/>
  <c r="CM84" i="59"/>
  <c r="BW84" i="59"/>
  <c r="BG84" i="59"/>
  <c r="AQ84" i="59"/>
  <c r="AA84" i="59"/>
  <c r="CM88" i="59"/>
  <c r="BW88" i="59"/>
  <c r="CL88" i="59"/>
  <c r="BV88" i="59"/>
  <c r="BF88" i="59"/>
  <c r="AP88" i="59"/>
  <c r="Z88" i="59"/>
  <c r="J88" i="59"/>
  <c r="CL84" i="59"/>
  <c r="BV84" i="59"/>
  <c r="BF84" i="59"/>
  <c r="AP84" i="59"/>
  <c r="H84" i="59"/>
  <c r="G84" i="59"/>
  <c r="CK88" i="59"/>
  <c r="BU88" i="59"/>
  <c r="BE88" i="59"/>
  <c r="AO88" i="59"/>
  <c r="Y88" i="59"/>
  <c r="I88" i="59"/>
  <c r="CK84" i="59"/>
  <c r="BE84" i="59"/>
  <c r="AO84" i="59"/>
  <c r="Y84" i="59"/>
  <c r="CH83" i="59"/>
  <c r="BB83" i="59"/>
  <c r="F84" i="59"/>
  <c r="CJ88" i="59"/>
  <c r="BT88" i="59"/>
  <c r="BD88" i="59"/>
  <c r="AN88" i="59"/>
  <c r="X88" i="59"/>
  <c r="H88" i="59"/>
  <c r="CJ84" i="59"/>
  <c r="BT84" i="59"/>
  <c r="BD84" i="59"/>
  <c r="AN84" i="59"/>
  <c r="X84" i="59"/>
  <c r="U84" i="59"/>
  <c r="E84" i="59"/>
  <c r="CI88" i="59"/>
  <c r="BS88" i="59"/>
  <c r="BC88" i="59"/>
  <c r="AM88" i="59"/>
  <c r="W88" i="59"/>
  <c r="G88" i="59"/>
  <c r="CI84" i="59"/>
  <c r="BS84" i="59"/>
  <c r="BC84" i="59"/>
  <c r="AM84" i="59"/>
  <c r="W84" i="59"/>
  <c r="CF83" i="59"/>
  <c r="AZ83" i="59"/>
  <c r="T83" i="59"/>
  <c r="T84" i="59"/>
  <c r="D84" i="59"/>
  <c r="CH88" i="59"/>
  <c r="BR88" i="59"/>
  <c r="BB88" i="59"/>
  <c r="AL88" i="59"/>
  <c r="V88" i="59"/>
  <c r="F88" i="59"/>
  <c r="CH84" i="59"/>
  <c r="BR84" i="59"/>
  <c r="BB84" i="59"/>
  <c r="AL84" i="59"/>
  <c r="V84" i="59"/>
  <c r="C84" i="59"/>
  <c r="CG88" i="59"/>
  <c r="BQ88" i="59"/>
  <c r="BA88" i="59"/>
  <c r="AK88" i="59"/>
  <c r="U88" i="59"/>
  <c r="E88" i="59"/>
  <c r="CG84" i="59"/>
  <c r="BQ84" i="59"/>
  <c r="BA84" i="59"/>
  <c r="AK84" i="59"/>
  <c r="S84" i="59"/>
  <c r="I84" i="59"/>
  <c r="CF88" i="59"/>
  <c r="BP88" i="59"/>
  <c r="AZ88" i="59"/>
  <c r="AJ88" i="59"/>
  <c r="T88" i="59"/>
  <c r="D88" i="59"/>
  <c r="CF84" i="59"/>
  <c r="BP84" i="59"/>
  <c r="AZ84" i="59"/>
  <c r="AJ84" i="59"/>
  <c r="R84" i="59"/>
  <c r="CE88" i="59"/>
  <c r="BO88" i="59"/>
  <c r="AY88" i="59"/>
  <c r="AI88" i="59"/>
  <c r="S88" i="59"/>
  <c r="C88" i="59"/>
  <c r="CE84" i="59"/>
  <c r="BO84" i="59"/>
  <c r="AY84" i="59"/>
  <c r="AI84" i="59"/>
  <c r="Q84" i="59"/>
  <c r="CT88" i="59"/>
  <c r="CD88" i="59"/>
  <c r="BN88" i="59"/>
  <c r="AX88" i="59"/>
  <c r="AH88" i="59"/>
  <c r="R88" i="59"/>
  <c r="CT84" i="59"/>
  <c r="CD84" i="59"/>
  <c r="BN84" i="59"/>
  <c r="AX84" i="59"/>
  <c r="AH84" i="59"/>
  <c r="P84" i="59"/>
  <c r="CS88" i="59"/>
  <c r="CC88" i="59"/>
  <c r="BM88" i="59"/>
  <c r="AW88" i="59"/>
  <c r="AG88" i="59"/>
  <c r="Q88" i="59"/>
  <c r="CS84" i="59"/>
  <c r="CC84" i="59"/>
  <c r="BM84" i="59"/>
  <c r="AW84" i="59"/>
  <c r="AG84" i="59"/>
  <c r="O84" i="59"/>
  <c r="AD53" i="59"/>
  <c r="AD83" i="59"/>
  <c r="N19" i="59"/>
  <c r="N83" i="59"/>
  <c r="CR88" i="59"/>
  <c r="CB88" i="59"/>
  <c r="BL88" i="59"/>
  <c r="AV88" i="59"/>
  <c r="AF88" i="59"/>
  <c r="P88" i="59"/>
  <c r="CR84" i="59"/>
  <c r="CB84" i="59"/>
  <c r="BL84" i="59"/>
  <c r="AV84" i="59"/>
  <c r="AF84" i="59"/>
  <c r="N84" i="59"/>
  <c r="P83" i="59"/>
  <c r="BY83" i="59"/>
  <c r="AC83" i="59"/>
  <c r="CQ88" i="59"/>
  <c r="CA88" i="59"/>
  <c r="BK88" i="59"/>
  <c r="AU88" i="59"/>
  <c r="AE88" i="59"/>
  <c r="O88" i="59"/>
  <c r="CQ84" i="59"/>
  <c r="CA84" i="59"/>
  <c r="BK84" i="59"/>
  <c r="AU84" i="59"/>
  <c r="AE84" i="59"/>
  <c r="M84" i="59"/>
  <c r="BX83" i="59"/>
  <c r="BH53" i="59"/>
  <c r="CP88" i="59"/>
  <c r="BZ88" i="59"/>
  <c r="BJ88" i="59"/>
  <c r="AT88" i="59"/>
  <c r="AD88" i="59"/>
  <c r="N88" i="59"/>
  <c r="CP84" i="59"/>
  <c r="BZ84" i="59"/>
  <c r="BJ84" i="59"/>
  <c r="AT84" i="59"/>
  <c r="AD84" i="59"/>
  <c r="L84" i="59"/>
  <c r="BG83" i="59"/>
  <c r="AQ53" i="59"/>
  <c r="AA83" i="59"/>
  <c r="K83" i="59"/>
  <c r="CO88" i="59"/>
  <c r="BY88" i="59"/>
  <c r="BI88" i="59"/>
  <c r="AS88" i="59"/>
  <c r="AC88" i="59"/>
  <c r="M88" i="59"/>
  <c r="CO84" i="59"/>
  <c r="BY84" i="59"/>
  <c r="BI84" i="59"/>
  <c r="AS84" i="59"/>
  <c r="AC84" i="59"/>
  <c r="K84" i="59"/>
  <c r="BT83" i="59"/>
  <c r="BV48" i="59"/>
  <c r="BF48" i="59"/>
  <c r="BF83" i="59"/>
  <c r="AP83" i="59"/>
  <c r="J83" i="59"/>
  <c r="CN88" i="59"/>
  <c r="BX88" i="59"/>
  <c r="BH88" i="59"/>
  <c r="AR88" i="59"/>
  <c r="AB88" i="59"/>
  <c r="L88" i="59"/>
  <c r="CN84" i="59"/>
  <c r="BX84" i="59"/>
  <c r="BH84" i="59"/>
  <c r="AR84" i="59"/>
  <c r="AB84" i="59"/>
  <c r="J84" i="59"/>
  <c r="BL83" i="59"/>
  <c r="G1" i="59"/>
  <c r="V280" i="58"/>
  <c r="V95" i="58"/>
  <c r="V97" i="58"/>
  <c r="V38" i="58"/>
  <c r="AJ53" i="53"/>
  <c r="AF58" i="53"/>
  <c r="AH58" i="53"/>
  <c r="AL58" i="53"/>
  <c r="AL53" i="53"/>
  <c r="AA69" i="53"/>
  <c r="AM67" i="53"/>
  <c r="AB67" i="53"/>
  <c r="AC58" i="53"/>
  <c r="B43" i="52"/>
  <c r="C45" i="53"/>
  <c r="R4" i="52"/>
  <c r="S6" i="53"/>
  <c r="B25" i="52"/>
  <c r="C27" i="53"/>
  <c r="F81" i="52"/>
  <c r="G76" i="52"/>
  <c r="H78" i="53"/>
  <c r="F76" i="52"/>
  <c r="G78" i="53"/>
  <c r="E76" i="52"/>
  <c r="F78" i="53"/>
  <c r="D74" i="52"/>
  <c r="E76" i="53"/>
  <c r="D72" i="52"/>
  <c r="E74" i="53"/>
  <c r="E63" i="52"/>
  <c r="F65" i="53"/>
  <c r="E61" i="52"/>
  <c r="F63" i="53"/>
  <c r="C61" i="52"/>
  <c r="D63" i="53"/>
  <c r="H55" i="52"/>
  <c r="I57" i="53"/>
  <c r="N6" i="53"/>
  <c r="B3" i="52"/>
  <c r="C5" i="53"/>
  <c r="C41" i="52"/>
  <c r="D43" i="53"/>
  <c r="T63" i="52"/>
  <c r="U65" i="53"/>
  <c r="B79" i="52"/>
  <c r="C81" i="53"/>
  <c r="G40" i="52"/>
  <c r="H42" i="53"/>
  <c r="S63" i="52"/>
  <c r="T65" i="53"/>
  <c r="B61" i="52"/>
  <c r="C63" i="53"/>
  <c r="G29" i="52"/>
  <c r="H31" i="53"/>
  <c r="X52" i="52"/>
  <c r="Y54" i="53"/>
  <c r="AF11" i="53"/>
  <c r="AE7" i="53"/>
  <c r="AC7" i="53"/>
  <c r="AA7" i="53"/>
  <c r="AM7" i="53"/>
  <c r="AL7" i="53"/>
  <c r="AK7" i="53"/>
  <c r="AI7" i="53"/>
  <c r="AG7" i="53"/>
  <c r="AM16" i="53"/>
  <c r="AK16" i="53"/>
  <c r="AI16" i="53"/>
  <c r="AG16" i="53"/>
  <c r="AD16" i="53"/>
  <c r="AF16" i="53"/>
  <c r="AE16" i="53"/>
  <c r="AA16" i="53"/>
  <c r="AB7" i="53"/>
  <c r="AB16" i="53"/>
  <c r="AB11" i="53"/>
  <c r="AD11" i="53"/>
  <c r="AF7" i="53"/>
  <c r="AJ16" i="53"/>
  <c r="AH7" i="53"/>
  <c r="AL16" i="53"/>
  <c r="AM48" i="53"/>
  <c r="AL48" i="53"/>
  <c r="AK48" i="53"/>
  <c r="AJ48" i="53"/>
  <c r="AI48" i="53"/>
  <c r="AH48" i="53"/>
  <c r="AG48" i="53"/>
  <c r="AF48" i="53"/>
  <c r="AE48" i="53"/>
  <c r="AD48" i="53"/>
  <c r="AC48" i="53"/>
  <c r="AB48" i="53"/>
  <c r="AA48" i="53"/>
  <c r="AI73" i="53"/>
  <c r="AH73"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c r="C74" i="52"/>
  <c r="D76" i="53"/>
  <c r="F61" i="52"/>
  <c r="G63" i="53"/>
  <c r="I40" i="52"/>
  <c r="J42" i="53"/>
  <c r="W52" i="52"/>
  <c r="X54" i="53"/>
  <c r="Q4" i="52"/>
  <c r="R6" i="53"/>
  <c r="B7" i="52"/>
  <c r="C9" i="53"/>
  <c r="N9" i="53"/>
  <c r="Q41" i="52"/>
  <c r="R43" i="53"/>
  <c r="H73" i="52"/>
  <c r="I75" i="53"/>
  <c r="E72" i="52"/>
  <c r="F74" i="53"/>
  <c r="D61" i="52"/>
  <c r="E63" i="53"/>
  <c r="F31" i="52"/>
  <c r="G33" i="53"/>
  <c r="X39" i="52"/>
  <c r="Y41" i="53"/>
  <c r="W39" i="52"/>
  <c r="X41" i="53"/>
  <c r="E81" i="52"/>
  <c r="C72" i="52"/>
  <c r="D74" i="53"/>
  <c r="D59" i="52"/>
  <c r="E61" i="53"/>
  <c r="F29" i="52"/>
  <c r="G31" i="53"/>
  <c r="O77" i="53"/>
  <c r="M6" i="53"/>
  <c r="U39" i="52"/>
  <c r="V41" i="53"/>
  <c r="B40" i="52"/>
  <c r="C42" i="53"/>
  <c r="D79" i="52"/>
  <c r="E81" i="53"/>
  <c r="I71" i="52"/>
  <c r="J73" i="53"/>
  <c r="C59" i="52"/>
  <c r="D61" i="53"/>
  <c r="D29" i="52"/>
  <c r="E31" i="53"/>
  <c r="M77" i="53"/>
  <c r="W76" i="52"/>
  <c r="X78" i="53"/>
  <c r="X31" i="52"/>
  <c r="Y33" i="53"/>
  <c r="B39" i="52"/>
  <c r="C41" i="53"/>
  <c r="C79" i="52"/>
  <c r="D81" i="53"/>
  <c r="H71" i="52"/>
  <c r="I73" i="53"/>
  <c r="I58" i="52"/>
  <c r="J60" i="53"/>
  <c r="D18" i="52"/>
  <c r="E20" i="53"/>
  <c r="O74" i="53"/>
  <c r="T75" i="52"/>
  <c r="U77" i="53"/>
  <c r="W31" i="52"/>
  <c r="X33" i="53"/>
  <c r="B37" i="52"/>
  <c r="C39" i="53"/>
  <c r="I76" i="52"/>
  <c r="J78" i="53"/>
  <c r="F71" i="52"/>
  <c r="G73" i="53"/>
  <c r="H58" i="52"/>
  <c r="I60" i="53"/>
  <c r="C18" i="52"/>
  <c r="D20" i="53"/>
  <c r="S75" i="52"/>
  <c r="T77" i="53"/>
  <c r="B27" i="52"/>
  <c r="C29" i="53"/>
  <c r="H76" i="52"/>
  <c r="I78" i="53"/>
  <c r="C70" i="52"/>
  <c r="D72" i="53"/>
  <c r="I55" i="52"/>
  <c r="J57" i="53"/>
  <c r="R30" i="52"/>
  <c r="S32" i="53"/>
  <c r="B26" i="52"/>
  <c r="C28" i="53"/>
  <c r="U23" i="52"/>
  <c r="V25" i="53"/>
  <c r="B69" i="52"/>
  <c r="C71" i="53"/>
  <c r="B24" i="52"/>
  <c r="C26" i="53"/>
  <c r="G69" i="52"/>
  <c r="H71" i="53"/>
  <c r="F53" i="52"/>
  <c r="G55" i="53"/>
  <c r="Q63" i="52"/>
  <c r="R65" i="53"/>
  <c r="R22" i="52"/>
  <c r="S24" i="53"/>
  <c r="B9" i="52"/>
  <c r="C11" i="53"/>
  <c r="I69" i="52"/>
  <c r="J71" i="53"/>
  <c r="H69" i="52"/>
  <c r="I71" i="53"/>
  <c r="E4" i="52"/>
  <c r="F6" i="53"/>
  <c r="B64" i="52"/>
  <c r="C66" i="53"/>
  <c r="B23" i="52"/>
  <c r="C25" i="53"/>
  <c r="G74" i="52"/>
  <c r="H76" i="53"/>
  <c r="H63" i="52"/>
  <c r="I65" i="53"/>
  <c r="E53" i="52"/>
  <c r="F55" i="53"/>
  <c r="X61" i="52"/>
  <c r="Y63" i="53"/>
  <c r="Q22" i="52"/>
  <c r="R24" i="53"/>
  <c r="G53" i="52"/>
  <c r="H55" i="53"/>
  <c r="B63" i="52"/>
  <c r="C65" i="53"/>
  <c r="B21" i="52"/>
  <c r="C23" i="53"/>
  <c r="F74" i="52"/>
  <c r="G76" i="53"/>
  <c r="G63" i="52"/>
  <c r="H65" i="53"/>
  <c r="D53" i="52"/>
  <c r="E55" i="53"/>
  <c r="O25" i="53"/>
  <c r="S54" i="52"/>
  <c r="T56" i="53"/>
  <c r="B62" i="52"/>
  <c r="C64" i="53"/>
  <c r="F63" i="52"/>
  <c r="G65" i="53"/>
  <c r="Y12" i="52"/>
  <c r="Z14" i="53"/>
  <c r="AC14" i="53"/>
  <c r="W36" i="52"/>
  <c r="X38" i="53"/>
  <c r="O38" i="53"/>
  <c r="G36" i="52"/>
  <c r="H38" i="53"/>
  <c r="X36" i="52"/>
  <c r="Y38" i="53"/>
  <c r="H36" i="52"/>
  <c r="I38" i="53"/>
  <c r="Y36" i="52"/>
  <c r="Z38" i="53"/>
  <c r="AH38" i="53"/>
  <c r="I36" i="52"/>
  <c r="J38" i="53"/>
  <c r="Q36" i="52"/>
  <c r="R38" i="53"/>
  <c r="R36" i="52"/>
  <c r="S38" i="53"/>
  <c r="T36" i="52"/>
  <c r="U38" i="53"/>
  <c r="D36" i="52"/>
  <c r="E38" i="53"/>
  <c r="F69" i="52"/>
  <c r="G71" i="53"/>
  <c r="D63" i="52"/>
  <c r="E65" i="53"/>
  <c r="I60" i="52"/>
  <c r="J62" i="53"/>
  <c r="G58" i="52"/>
  <c r="H60" i="53"/>
  <c r="E55" i="52"/>
  <c r="F57" i="53"/>
  <c r="C53" i="52"/>
  <c r="D55" i="53"/>
  <c r="E27" i="52"/>
  <c r="F29" i="53"/>
  <c r="H15" i="52"/>
  <c r="I17" i="53"/>
  <c r="L57" i="53"/>
  <c r="N38" i="53"/>
  <c r="M22" i="53"/>
  <c r="K6" i="53"/>
  <c r="X73" i="52"/>
  <c r="Y75" i="53"/>
  <c r="W61" i="52"/>
  <c r="X63" i="53"/>
  <c r="U52" i="52"/>
  <c r="V54" i="53"/>
  <c r="R38" i="52"/>
  <c r="S40" i="53"/>
  <c r="V11" i="52"/>
  <c r="W13" i="53"/>
  <c r="U15" i="52"/>
  <c r="V17" i="53"/>
  <c r="M16" i="53"/>
  <c r="N16" i="53"/>
  <c r="U54" i="52"/>
  <c r="V56" i="53"/>
  <c r="V54" i="52"/>
  <c r="W56" i="53"/>
  <c r="W54" i="52"/>
  <c r="X56" i="53"/>
  <c r="X54" i="52"/>
  <c r="Y56" i="53"/>
  <c r="Y54" i="52"/>
  <c r="Z56" i="53"/>
  <c r="AM56" i="53"/>
  <c r="K56" i="53"/>
  <c r="L56" i="53"/>
  <c r="R54" i="52"/>
  <c r="S56" i="53"/>
  <c r="F55" i="52"/>
  <c r="G57" i="53"/>
  <c r="B38" i="52"/>
  <c r="C40" i="53"/>
  <c r="B22" i="52"/>
  <c r="C24" i="53"/>
  <c r="H80" i="52"/>
  <c r="I82" i="53"/>
  <c r="F78" i="52"/>
  <c r="G80" i="53"/>
  <c r="D76" i="52"/>
  <c r="E78" i="53"/>
  <c r="I73" i="52"/>
  <c r="J75" i="53"/>
  <c r="G71" i="52"/>
  <c r="H73" i="53"/>
  <c r="E69" i="52"/>
  <c r="F71" i="53"/>
  <c r="H60" i="52"/>
  <c r="I62" i="53"/>
  <c r="F58" i="52"/>
  <c r="G60" i="53"/>
  <c r="D55" i="52"/>
  <c r="E57" i="53"/>
  <c r="I52" i="52"/>
  <c r="J54" i="53"/>
  <c r="H38" i="52"/>
  <c r="I40" i="53"/>
  <c r="F15" i="52"/>
  <c r="G17" i="53"/>
  <c r="X81" i="52"/>
  <c r="Y83" i="53"/>
  <c r="W73" i="52"/>
  <c r="X75" i="53"/>
  <c r="R48" i="52"/>
  <c r="S50" i="53"/>
  <c r="Q38" i="52"/>
  <c r="R40" i="53"/>
  <c r="V20" i="52"/>
  <c r="W22" i="53"/>
  <c r="U11" i="52"/>
  <c r="V13" i="53"/>
  <c r="I78" i="52"/>
  <c r="J80" i="53"/>
  <c r="U17" i="52"/>
  <c r="V19" i="53"/>
  <c r="V17" i="52"/>
  <c r="W19" i="53"/>
  <c r="W17" i="52"/>
  <c r="X19" i="53"/>
  <c r="X17" i="52"/>
  <c r="Y19" i="53"/>
  <c r="Y17" i="52"/>
  <c r="Z19" i="53"/>
  <c r="AL19" i="53"/>
  <c r="C17" i="52"/>
  <c r="D19" i="53"/>
  <c r="D17" i="52"/>
  <c r="E19" i="53"/>
  <c r="E17" i="52"/>
  <c r="F19" i="53"/>
  <c r="F17" i="52"/>
  <c r="G19" i="53"/>
  <c r="G17" i="52"/>
  <c r="H19" i="53"/>
  <c r="R17" i="52"/>
  <c r="S19" i="53"/>
  <c r="I17" i="52"/>
  <c r="J19" i="53"/>
  <c r="D69" i="52"/>
  <c r="E71" i="53"/>
  <c r="I62" i="52"/>
  <c r="J64" i="53"/>
  <c r="G60" i="52"/>
  <c r="H62" i="53"/>
  <c r="E58" i="52"/>
  <c r="F60" i="53"/>
  <c r="C55" i="52"/>
  <c r="D57" i="53"/>
  <c r="H52" i="52"/>
  <c r="I54" i="53"/>
  <c r="G38" i="52"/>
  <c r="H40" i="53"/>
  <c r="G12" i="52"/>
  <c r="H14" i="53"/>
  <c r="N71" i="53"/>
  <c r="W81" i="52"/>
  <c r="X83" i="53"/>
  <c r="U73" i="52"/>
  <c r="V75" i="53"/>
  <c r="R60" i="52"/>
  <c r="S62" i="53"/>
  <c r="Q48" i="52"/>
  <c r="R50" i="53"/>
  <c r="U20" i="52"/>
  <c r="V22" i="53"/>
  <c r="C81" i="52"/>
  <c r="D83" i="53"/>
  <c r="N57" i="53"/>
  <c r="W11" i="52"/>
  <c r="X13" i="53"/>
  <c r="L13" i="53"/>
  <c r="X11" i="52"/>
  <c r="Y13" i="53"/>
  <c r="Y11" i="52"/>
  <c r="Z13" i="53"/>
  <c r="O13" i="53"/>
  <c r="C11" i="52"/>
  <c r="D13" i="53"/>
  <c r="D11" i="52"/>
  <c r="E13" i="53"/>
  <c r="E11" i="52"/>
  <c r="F13" i="53"/>
  <c r="F11" i="52"/>
  <c r="G13" i="53"/>
  <c r="G11" i="52"/>
  <c r="H13" i="53"/>
  <c r="H11" i="52"/>
  <c r="I13" i="53"/>
  <c r="Q11" i="52"/>
  <c r="R13" i="53"/>
  <c r="I11" i="52"/>
  <c r="J13" i="53"/>
  <c r="R11" i="52"/>
  <c r="S13" i="53"/>
  <c r="T11" i="52"/>
  <c r="U13" i="53"/>
  <c r="W28" i="52"/>
  <c r="X30" i="53"/>
  <c r="X28" i="52"/>
  <c r="Y30" i="53"/>
  <c r="Y28" i="52"/>
  <c r="Z30" i="53"/>
  <c r="AF30" i="53"/>
  <c r="C28" i="52"/>
  <c r="D30" i="53"/>
  <c r="L30" i="53"/>
  <c r="D28" i="52"/>
  <c r="E30" i="53"/>
  <c r="E28" i="52"/>
  <c r="F30" i="53"/>
  <c r="N30" i="53"/>
  <c r="F28" i="52"/>
  <c r="G30" i="53"/>
  <c r="O30" i="53"/>
  <c r="G28" i="52"/>
  <c r="H30" i="53"/>
  <c r="H28" i="52"/>
  <c r="I30" i="53"/>
  <c r="Q28" i="52"/>
  <c r="R30" i="53"/>
  <c r="I28" i="52"/>
  <c r="J30" i="53"/>
  <c r="R28" i="52"/>
  <c r="S30" i="53"/>
  <c r="T28" i="52"/>
  <c r="U30" i="53"/>
  <c r="K39" i="53"/>
  <c r="L39" i="53"/>
  <c r="M39" i="53"/>
  <c r="C37" i="52"/>
  <c r="D39" i="53"/>
  <c r="Q37" i="52"/>
  <c r="R39" i="53"/>
  <c r="D37" i="52"/>
  <c r="E39" i="53"/>
  <c r="R37" i="52"/>
  <c r="S39" i="53"/>
  <c r="O39" i="53"/>
  <c r="E37" i="52"/>
  <c r="F39" i="53"/>
  <c r="S37" i="52"/>
  <c r="T39" i="53"/>
  <c r="F37" i="52"/>
  <c r="G39" i="53"/>
  <c r="T37" i="52"/>
  <c r="U39" i="53"/>
  <c r="G37" i="52"/>
  <c r="H39" i="53"/>
  <c r="U37" i="52"/>
  <c r="V39" i="53"/>
  <c r="H37" i="52"/>
  <c r="I39" i="53"/>
  <c r="V37" i="52"/>
  <c r="W39" i="53"/>
  <c r="I37" i="52"/>
  <c r="J39" i="53"/>
  <c r="W37" i="52"/>
  <c r="X39" i="53"/>
  <c r="X37" i="52"/>
  <c r="Y39" i="53"/>
  <c r="Q43" i="52"/>
  <c r="R45" i="53"/>
  <c r="C43" i="52"/>
  <c r="D45" i="53"/>
  <c r="R43" i="52"/>
  <c r="S45" i="53"/>
  <c r="D43" i="52"/>
  <c r="E45" i="53"/>
  <c r="S43" i="52"/>
  <c r="T45" i="53"/>
  <c r="E43" i="52"/>
  <c r="F45" i="53"/>
  <c r="T43" i="52"/>
  <c r="U45" i="53"/>
  <c r="U43" i="52"/>
  <c r="V45" i="53"/>
  <c r="G43" i="52"/>
  <c r="H45" i="53"/>
  <c r="V43" i="52"/>
  <c r="W45" i="53"/>
  <c r="H43" i="52"/>
  <c r="I45" i="53"/>
  <c r="X43" i="52"/>
  <c r="Y45" i="53"/>
  <c r="U75" i="52"/>
  <c r="V77" i="53"/>
  <c r="V75" i="52"/>
  <c r="W77" i="53"/>
  <c r="W75" i="52"/>
  <c r="X77" i="53"/>
  <c r="X75" i="52"/>
  <c r="Y77" i="53"/>
  <c r="Y75" i="52"/>
  <c r="Z77" i="53"/>
  <c r="AA77" i="53"/>
  <c r="K77" i="53"/>
  <c r="L77" i="53"/>
  <c r="R75" i="52"/>
  <c r="S77" i="53"/>
  <c r="N77" i="53"/>
  <c r="B78" i="52"/>
  <c r="C80" i="53"/>
  <c r="B58" i="52"/>
  <c r="C60" i="53"/>
  <c r="B36" i="52"/>
  <c r="C38" i="53"/>
  <c r="B20" i="52"/>
  <c r="C22" i="53"/>
  <c r="D3" i="52"/>
  <c r="E5" i="53"/>
  <c r="D78" i="52"/>
  <c r="E80" i="53"/>
  <c r="I75" i="52"/>
  <c r="J77" i="53"/>
  <c r="G73" i="52"/>
  <c r="H75" i="53"/>
  <c r="E71" i="52"/>
  <c r="F73" i="53"/>
  <c r="C69" i="52"/>
  <c r="D71" i="53"/>
  <c r="H62" i="52"/>
  <c r="I64" i="53"/>
  <c r="F60" i="52"/>
  <c r="G62" i="53"/>
  <c r="D58" i="52"/>
  <c r="E60" i="53"/>
  <c r="I54" i="52"/>
  <c r="J56" i="53"/>
  <c r="F52" i="52"/>
  <c r="G54" i="53"/>
  <c r="F12" i="52"/>
  <c r="G14" i="53"/>
  <c r="M71" i="53"/>
  <c r="K54" i="53"/>
  <c r="L19" i="53"/>
  <c r="U81" i="52"/>
  <c r="V83" i="53"/>
  <c r="R72" i="52"/>
  <c r="S74" i="53"/>
  <c r="Q60" i="52"/>
  <c r="R62" i="53"/>
  <c r="Y47" i="52"/>
  <c r="Z49" i="53"/>
  <c r="AK49" i="53"/>
  <c r="V36" i="52"/>
  <c r="W38" i="53"/>
  <c r="U28" i="52"/>
  <c r="V30" i="53"/>
  <c r="S20" i="52"/>
  <c r="T22" i="53"/>
  <c r="Q57" i="52"/>
  <c r="R59" i="53"/>
  <c r="R57" i="52"/>
  <c r="S59" i="53"/>
  <c r="S57" i="52"/>
  <c r="T59" i="53"/>
  <c r="T57" i="52"/>
  <c r="U59" i="53"/>
  <c r="U57" i="52"/>
  <c r="V59" i="53"/>
  <c r="V57" i="52"/>
  <c r="W59" i="53"/>
  <c r="W57" i="52"/>
  <c r="X59" i="53"/>
  <c r="L59" i="53"/>
  <c r="X57" i="52"/>
  <c r="Y59" i="53"/>
  <c r="M59" i="53"/>
  <c r="Y57" i="52"/>
  <c r="Z59" i="53"/>
  <c r="AD59" i="53"/>
  <c r="O59" i="53"/>
  <c r="S80" i="52"/>
  <c r="T82" i="53"/>
  <c r="T80" i="52"/>
  <c r="U82" i="53"/>
  <c r="U80" i="52"/>
  <c r="V82" i="53"/>
  <c r="V80" i="52"/>
  <c r="W82" i="53"/>
  <c r="W80" i="52"/>
  <c r="X82" i="53"/>
  <c r="X80" i="52"/>
  <c r="Y82" i="53"/>
  <c r="M82" i="53"/>
  <c r="Y80" i="52"/>
  <c r="Z82" i="53"/>
  <c r="O82" i="53"/>
  <c r="S13" i="52"/>
  <c r="T15" i="53"/>
  <c r="T13" i="52"/>
  <c r="U15" i="53"/>
  <c r="U13" i="52"/>
  <c r="V15" i="53"/>
  <c r="C13" i="52"/>
  <c r="D15" i="53"/>
  <c r="V13" i="52"/>
  <c r="W15" i="53"/>
  <c r="D13" i="52"/>
  <c r="E15" i="53"/>
  <c r="W13" i="52"/>
  <c r="X15" i="53"/>
  <c r="E13" i="52"/>
  <c r="F15" i="53"/>
  <c r="X13" i="52"/>
  <c r="Y15" i="53"/>
  <c r="F13" i="52"/>
  <c r="G15" i="53"/>
  <c r="Y13" i="52"/>
  <c r="Z15" i="53"/>
  <c r="AA15" i="53"/>
  <c r="G13" i="52"/>
  <c r="H15" i="53"/>
  <c r="H13" i="52"/>
  <c r="I15" i="53"/>
  <c r="I13" i="52"/>
  <c r="J15" i="53"/>
  <c r="K15" i="53"/>
  <c r="L15" i="53"/>
  <c r="M15" i="53"/>
  <c r="H78" i="52"/>
  <c r="I80" i="53"/>
  <c r="W45" i="52"/>
  <c r="X47" i="53"/>
  <c r="X45" i="52"/>
  <c r="Y47" i="53"/>
  <c r="Y45" i="52"/>
  <c r="Z47" i="53"/>
  <c r="AC47" i="53"/>
  <c r="C45" i="52"/>
  <c r="D47" i="53"/>
  <c r="D45" i="52"/>
  <c r="E47" i="53"/>
  <c r="E45" i="52"/>
  <c r="F47" i="53"/>
  <c r="F45" i="52"/>
  <c r="G47" i="53"/>
  <c r="G45" i="52"/>
  <c r="H47" i="53"/>
  <c r="K47" i="53"/>
  <c r="Q45" i="52"/>
  <c r="R47" i="53"/>
  <c r="L47" i="53"/>
  <c r="I45" i="52"/>
  <c r="J47" i="53"/>
  <c r="R45" i="52"/>
  <c r="S47" i="53"/>
  <c r="M47" i="53"/>
  <c r="T45" i="52"/>
  <c r="U47" i="53"/>
  <c r="O47" i="53"/>
  <c r="Y31" i="52"/>
  <c r="Z33" i="53"/>
  <c r="AA33" i="53"/>
  <c r="K33" i="53"/>
  <c r="L33" i="53"/>
  <c r="M33" i="53"/>
  <c r="N33" i="53"/>
  <c r="O33" i="53"/>
  <c r="Q31" i="52"/>
  <c r="R33" i="53"/>
  <c r="R31" i="52"/>
  <c r="S33" i="53"/>
  <c r="C31" i="52"/>
  <c r="D33" i="53"/>
  <c r="S31" i="52"/>
  <c r="T33" i="53"/>
  <c r="D31" i="52"/>
  <c r="E33" i="53"/>
  <c r="T31" i="52"/>
  <c r="U33" i="53"/>
  <c r="E31" i="52"/>
  <c r="F33" i="53"/>
  <c r="V31" i="52"/>
  <c r="W33" i="53"/>
  <c r="G31" i="52"/>
  <c r="H33" i="53"/>
  <c r="Q10" i="52"/>
  <c r="R12" i="53"/>
  <c r="F10" i="52"/>
  <c r="G12" i="53"/>
  <c r="R10" i="52"/>
  <c r="S12" i="53"/>
  <c r="G10" i="52"/>
  <c r="H12" i="53"/>
  <c r="S10" i="52"/>
  <c r="T12" i="53"/>
  <c r="H10" i="52"/>
  <c r="I12" i="53"/>
  <c r="T10" i="52"/>
  <c r="U12" i="53"/>
  <c r="I10" i="52"/>
  <c r="J12" i="53"/>
  <c r="U10" i="52"/>
  <c r="V12" i="53"/>
  <c r="V10" i="52"/>
  <c r="W12" i="53"/>
  <c r="W10" i="52"/>
  <c r="X12" i="53"/>
  <c r="X10" i="52"/>
  <c r="Y12" i="53"/>
  <c r="Y10" i="52"/>
  <c r="Z12" i="53"/>
  <c r="AK12" i="53"/>
  <c r="K12" i="53"/>
  <c r="L12" i="53"/>
  <c r="C10" i="52"/>
  <c r="D12" i="53"/>
  <c r="Q27" i="52"/>
  <c r="R29" i="53"/>
  <c r="F27" i="52"/>
  <c r="G29" i="53"/>
  <c r="R27" i="52"/>
  <c r="S29" i="53"/>
  <c r="G27" i="52"/>
  <c r="H29" i="53"/>
  <c r="S27" i="52"/>
  <c r="T29" i="53"/>
  <c r="N29" i="53"/>
  <c r="H27" i="52"/>
  <c r="I29" i="53"/>
  <c r="T27" i="52"/>
  <c r="U29" i="53"/>
  <c r="O29" i="53"/>
  <c r="I27" i="52"/>
  <c r="J29" i="53"/>
  <c r="U27" i="52"/>
  <c r="V29" i="53"/>
  <c r="V27" i="52"/>
  <c r="W29" i="53"/>
  <c r="W27" i="52"/>
  <c r="X29" i="53"/>
  <c r="X27" i="52"/>
  <c r="Y29" i="53"/>
  <c r="Y27" i="52"/>
  <c r="Z29" i="53"/>
  <c r="AI29" i="53"/>
  <c r="C27" i="52"/>
  <c r="D29" i="53"/>
  <c r="S38" i="52"/>
  <c r="T40" i="53"/>
  <c r="I38" i="52"/>
  <c r="J40" i="53"/>
  <c r="T38" i="52"/>
  <c r="U40" i="53"/>
  <c r="U38" i="52"/>
  <c r="V40" i="53"/>
  <c r="V38" i="52"/>
  <c r="W40" i="53"/>
  <c r="W38" i="52"/>
  <c r="X40" i="53"/>
  <c r="X38" i="52"/>
  <c r="Y40" i="53"/>
  <c r="Y38" i="52"/>
  <c r="Z40" i="53"/>
  <c r="AF40" i="53"/>
  <c r="K40" i="53"/>
  <c r="L40" i="53"/>
  <c r="M40" i="53"/>
  <c r="N40" i="53"/>
  <c r="O40" i="53"/>
  <c r="C38" i="52"/>
  <c r="D40" i="53"/>
  <c r="D38" i="52"/>
  <c r="E40" i="53"/>
  <c r="F38" i="52"/>
  <c r="G40" i="53"/>
  <c r="N67" i="53"/>
  <c r="O67" i="53"/>
  <c r="Q74" i="52"/>
  <c r="R76" i="53"/>
  <c r="R74" i="52"/>
  <c r="S76" i="53"/>
  <c r="S74" i="52"/>
  <c r="T76" i="53"/>
  <c r="T74" i="52"/>
  <c r="U76" i="53"/>
  <c r="K76" i="53"/>
  <c r="U74" i="52"/>
  <c r="V76" i="53"/>
  <c r="V74" i="52"/>
  <c r="W76" i="53"/>
  <c r="M76" i="53"/>
  <c r="W74" i="52"/>
  <c r="X76" i="53"/>
  <c r="X74" i="52"/>
  <c r="Y76" i="53"/>
  <c r="Y74" i="52"/>
  <c r="Z76" i="53"/>
  <c r="AA76" i="53"/>
  <c r="B77" i="52"/>
  <c r="C79" i="53"/>
  <c r="B57" i="52"/>
  <c r="C59" i="53"/>
  <c r="E3" i="52"/>
  <c r="F5" i="53"/>
  <c r="E80" i="52"/>
  <c r="F82" i="53"/>
  <c r="H75" i="52"/>
  <c r="I77" i="53"/>
  <c r="D71" i="52"/>
  <c r="E73" i="53"/>
  <c r="G62" i="52"/>
  <c r="H64" i="53"/>
  <c r="E60" i="52"/>
  <c r="F62" i="53"/>
  <c r="C58" i="52"/>
  <c r="D60" i="53"/>
  <c r="H54" i="52"/>
  <c r="I56" i="53"/>
  <c r="C52" i="52"/>
  <c r="D54" i="53"/>
  <c r="F36" i="52"/>
  <c r="G38" i="53"/>
  <c r="I24" i="52"/>
  <c r="J26" i="53"/>
  <c r="O18" i="53"/>
  <c r="R80" i="52"/>
  <c r="S82" i="53"/>
  <c r="Y59" i="52"/>
  <c r="Z61" i="53"/>
  <c r="AF61" i="53"/>
  <c r="V45" i="52"/>
  <c r="W47" i="53"/>
  <c r="U36" i="52"/>
  <c r="V38" i="53"/>
  <c r="S28" i="52"/>
  <c r="T30" i="53"/>
  <c r="W78" i="52"/>
  <c r="X80" i="53"/>
  <c r="X78" i="52"/>
  <c r="Y80" i="53"/>
  <c r="Y78" i="52"/>
  <c r="Z80" i="53"/>
  <c r="AL80" i="53"/>
  <c r="K80" i="53"/>
  <c r="Q78" i="52"/>
  <c r="R80" i="53"/>
  <c r="L80" i="53"/>
  <c r="R78" i="52"/>
  <c r="S80" i="53"/>
  <c r="M80" i="53"/>
  <c r="T78" i="52"/>
  <c r="U80" i="53"/>
  <c r="O80" i="53"/>
  <c r="O58" i="53"/>
  <c r="I15" i="52"/>
  <c r="J17" i="53"/>
  <c r="K68" i="53"/>
  <c r="L68" i="53"/>
  <c r="M68" i="53"/>
  <c r="G78" i="52"/>
  <c r="H80" i="53"/>
  <c r="S30" i="52"/>
  <c r="T32" i="53"/>
  <c r="M32" i="53"/>
  <c r="T30" i="52"/>
  <c r="U32" i="53"/>
  <c r="N32" i="53"/>
  <c r="U30" i="52"/>
  <c r="V32" i="53"/>
  <c r="C30" i="52"/>
  <c r="D32" i="53"/>
  <c r="V30" i="52"/>
  <c r="W32" i="53"/>
  <c r="D30" i="52"/>
  <c r="E32" i="53"/>
  <c r="W30" i="52"/>
  <c r="X32" i="53"/>
  <c r="E30" i="52"/>
  <c r="F32" i="53"/>
  <c r="X30" i="52"/>
  <c r="Y32" i="53"/>
  <c r="F30" i="52"/>
  <c r="G32" i="53"/>
  <c r="Y30" i="52"/>
  <c r="Z32" i="53"/>
  <c r="G30" i="52"/>
  <c r="H32" i="53"/>
  <c r="H30" i="52"/>
  <c r="I32" i="53"/>
  <c r="I30" i="52"/>
  <c r="J32" i="53"/>
  <c r="H12" i="52"/>
  <c r="I14" i="53"/>
  <c r="I12" i="52"/>
  <c r="J14" i="53"/>
  <c r="Q12" i="52"/>
  <c r="R14" i="53"/>
  <c r="R12" i="52"/>
  <c r="S14" i="53"/>
  <c r="L14" i="53"/>
  <c r="S12" i="52"/>
  <c r="T14" i="53"/>
  <c r="M14" i="53"/>
  <c r="T12" i="52"/>
  <c r="U14" i="53"/>
  <c r="N14" i="53"/>
  <c r="U12" i="52"/>
  <c r="V14" i="53"/>
  <c r="O14" i="53"/>
  <c r="V12" i="52"/>
  <c r="W14" i="53"/>
  <c r="W12" i="52"/>
  <c r="X14" i="53"/>
  <c r="X12" i="52"/>
  <c r="Y14" i="53"/>
  <c r="C12" i="52"/>
  <c r="D14" i="53"/>
  <c r="E12" i="52"/>
  <c r="F14" i="53"/>
  <c r="L78" i="53"/>
  <c r="M78" i="53"/>
  <c r="N78" i="53"/>
  <c r="O78" i="53"/>
  <c r="Q76" i="52"/>
  <c r="R78" i="53"/>
  <c r="R76" i="52"/>
  <c r="S78" i="53"/>
  <c r="S76" i="52"/>
  <c r="T78" i="53"/>
  <c r="T76" i="52"/>
  <c r="U78" i="53"/>
  <c r="U76" i="52"/>
  <c r="V78" i="53"/>
  <c r="V76" i="52"/>
  <c r="W78" i="53"/>
  <c r="X76" i="52"/>
  <c r="Y78" i="53"/>
  <c r="Q9" i="52"/>
  <c r="R11" i="53"/>
  <c r="C9" i="52"/>
  <c r="D11" i="53"/>
  <c r="R9" i="52"/>
  <c r="S11" i="53"/>
  <c r="M11" i="53"/>
  <c r="D9" i="52"/>
  <c r="E11" i="53"/>
  <c r="S9" i="52"/>
  <c r="T11" i="53"/>
  <c r="N11" i="53"/>
  <c r="E9" i="52"/>
  <c r="F11" i="53"/>
  <c r="T9" i="52"/>
  <c r="U11" i="53"/>
  <c r="O11" i="53"/>
  <c r="F9" i="52"/>
  <c r="G11" i="53"/>
  <c r="U9" i="52"/>
  <c r="V11" i="53"/>
  <c r="G9" i="52"/>
  <c r="H11" i="53"/>
  <c r="V9" i="52"/>
  <c r="W11" i="53"/>
  <c r="H9" i="52"/>
  <c r="I11" i="53"/>
  <c r="X9" i="52"/>
  <c r="Y11" i="53"/>
  <c r="Q26" i="52"/>
  <c r="R28" i="53"/>
  <c r="C26" i="52"/>
  <c r="D28" i="53"/>
  <c r="R26" i="52"/>
  <c r="S28" i="53"/>
  <c r="D26" i="52"/>
  <c r="E28" i="53"/>
  <c r="S26" i="52"/>
  <c r="T28" i="53"/>
  <c r="E26" i="52"/>
  <c r="F28" i="53"/>
  <c r="T26" i="52"/>
  <c r="U28" i="53"/>
  <c r="F26" i="52"/>
  <c r="G28" i="53"/>
  <c r="U26" i="52"/>
  <c r="V28" i="53"/>
  <c r="G26" i="52"/>
  <c r="H28" i="53"/>
  <c r="V26" i="52"/>
  <c r="W28" i="53"/>
  <c r="L28" i="53"/>
  <c r="H26" i="52"/>
  <c r="I28" i="53"/>
  <c r="X26" i="52"/>
  <c r="Y28" i="53"/>
  <c r="N28" i="53"/>
  <c r="Y39" i="52"/>
  <c r="Z41" i="53"/>
  <c r="AA41" i="53"/>
  <c r="C39" i="52"/>
  <c r="D41" i="53"/>
  <c r="D39" i="52"/>
  <c r="E41" i="53"/>
  <c r="E39" i="52"/>
  <c r="F41" i="53"/>
  <c r="F39" i="52"/>
  <c r="G41" i="53"/>
  <c r="G39" i="52"/>
  <c r="H41" i="53"/>
  <c r="H39" i="52"/>
  <c r="I41" i="53"/>
  <c r="I39" i="52"/>
  <c r="J41" i="53"/>
  <c r="Q39" i="52"/>
  <c r="R41" i="53"/>
  <c r="R39" i="52"/>
  <c r="S41" i="53"/>
  <c r="S39" i="52"/>
  <c r="T41" i="53"/>
  <c r="T39" i="52"/>
  <c r="U41" i="53"/>
  <c r="K41" i="53"/>
  <c r="V39" i="52"/>
  <c r="W41" i="53"/>
  <c r="M41" i="53"/>
  <c r="Q64" i="52"/>
  <c r="R66" i="53"/>
  <c r="R64" i="52"/>
  <c r="S66" i="53"/>
  <c r="S64" i="52"/>
  <c r="T66" i="53"/>
  <c r="T64" i="52"/>
  <c r="U66" i="53"/>
  <c r="U64" i="52"/>
  <c r="V66" i="53"/>
  <c r="V64" i="52"/>
  <c r="W66" i="53"/>
  <c r="X64" i="52"/>
  <c r="Y66" i="53"/>
  <c r="Y73" i="52"/>
  <c r="Z75" i="53"/>
  <c r="AL75" i="53"/>
  <c r="K75" i="53"/>
  <c r="L75" i="53"/>
  <c r="M75" i="53"/>
  <c r="N75" i="53"/>
  <c r="O75" i="53"/>
  <c r="Q73" i="52"/>
  <c r="R75" i="53"/>
  <c r="R73" i="52"/>
  <c r="S75" i="53"/>
  <c r="S73" i="52"/>
  <c r="T75" i="53"/>
  <c r="T73" i="52"/>
  <c r="U75" i="53"/>
  <c r="V73" i="52"/>
  <c r="W75" i="53"/>
  <c r="B76" i="52"/>
  <c r="C78" i="53"/>
  <c r="B55" i="52"/>
  <c r="C57" i="53"/>
  <c r="B34" i="52"/>
  <c r="C36" i="53"/>
  <c r="B18" i="52"/>
  <c r="C20" i="53"/>
  <c r="D80" i="52"/>
  <c r="E82" i="53"/>
  <c r="I77" i="52"/>
  <c r="J79" i="53"/>
  <c r="G75" i="52"/>
  <c r="H77" i="53"/>
  <c r="E73" i="52"/>
  <c r="F75" i="53"/>
  <c r="C71" i="52"/>
  <c r="D73" i="53"/>
  <c r="H64" i="52"/>
  <c r="I66" i="53"/>
  <c r="F62" i="52"/>
  <c r="G64" i="53"/>
  <c r="D60" i="52"/>
  <c r="E62" i="53"/>
  <c r="I57" i="52"/>
  <c r="J59" i="53"/>
  <c r="G54" i="52"/>
  <c r="H56" i="53"/>
  <c r="G47" i="52"/>
  <c r="H49" i="53"/>
  <c r="E36" i="52"/>
  <c r="F38" i="53"/>
  <c r="E10" i="52"/>
  <c r="F12" i="53"/>
  <c r="M67" i="53"/>
  <c r="Q80" i="52"/>
  <c r="R82" i="53"/>
  <c r="V58" i="52"/>
  <c r="W60" i="53"/>
  <c r="U45" i="52"/>
  <c r="V47" i="53"/>
  <c r="S36" i="52"/>
  <c r="T38" i="53"/>
  <c r="Y18" i="52"/>
  <c r="Z20" i="53"/>
  <c r="AK20" i="53"/>
  <c r="W9" i="52"/>
  <c r="X11" i="53"/>
  <c r="Q13" i="52"/>
  <c r="R15" i="53"/>
  <c r="I80" i="52"/>
  <c r="J82" i="53"/>
  <c r="Y3" i="52"/>
  <c r="Z5" i="53"/>
  <c r="AE5" i="53"/>
  <c r="X3" i="52"/>
  <c r="Y5" i="53"/>
  <c r="W3" i="52"/>
  <c r="X5" i="53"/>
  <c r="V3" i="52"/>
  <c r="W5" i="53"/>
  <c r="U3" i="52"/>
  <c r="V5" i="53"/>
  <c r="T3" i="52"/>
  <c r="U5" i="53"/>
  <c r="S3" i="52"/>
  <c r="T5" i="53"/>
  <c r="R3" i="52"/>
  <c r="S5" i="53"/>
  <c r="Q3" i="52"/>
  <c r="R5" i="53"/>
  <c r="K69" i="53"/>
  <c r="O69" i="53"/>
  <c r="Q44" i="52"/>
  <c r="R46" i="53"/>
  <c r="F44" i="52"/>
  <c r="G46" i="53"/>
  <c r="R44" i="52"/>
  <c r="S46" i="53"/>
  <c r="G44" i="52"/>
  <c r="H46" i="53"/>
  <c r="S44" i="52"/>
  <c r="T46" i="53"/>
  <c r="H44" i="52"/>
  <c r="I46" i="53"/>
  <c r="T44" i="52"/>
  <c r="U46" i="53"/>
  <c r="I44" i="52"/>
  <c r="J46" i="53"/>
  <c r="U44" i="52"/>
  <c r="V46" i="53"/>
  <c r="K46" i="53"/>
  <c r="V44" i="52"/>
  <c r="W46" i="53"/>
  <c r="W44" i="52"/>
  <c r="X46" i="53"/>
  <c r="X44" i="52"/>
  <c r="Y46" i="53"/>
  <c r="Y44" i="52"/>
  <c r="Z46" i="53"/>
  <c r="C44" i="52"/>
  <c r="D46" i="53"/>
  <c r="E78" i="52"/>
  <c r="F80" i="53"/>
  <c r="U8" i="52"/>
  <c r="V10" i="53"/>
  <c r="K10" i="53"/>
  <c r="D8" i="52"/>
  <c r="E10" i="53"/>
  <c r="V8" i="52"/>
  <c r="W10" i="53"/>
  <c r="L10" i="53"/>
  <c r="E8" i="52"/>
  <c r="F10" i="53"/>
  <c r="W8" i="52"/>
  <c r="X10" i="53"/>
  <c r="M10" i="53"/>
  <c r="F8" i="52"/>
  <c r="G10" i="53"/>
  <c r="X8" i="52"/>
  <c r="Y10" i="53"/>
  <c r="N10" i="53"/>
  <c r="G8" i="52"/>
  <c r="H10" i="53"/>
  <c r="Y8" i="52"/>
  <c r="Z10" i="53"/>
  <c r="AJ10" i="53"/>
  <c r="O10" i="53"/>
  <c r="H8" i="52"/>
  <c r="I10" i="53"/>
  <c r="I8" i="52"/>
  <c r="J10" i="53"/>
  <c r="R8" i="52"/>
  <c r="S10" i="53"/>
  <c r="U25" i="52"/>
  <c r="V27" i="53"/>
  <c r="D25" i="52"/>
  <c r="E27" i="53"/>
  <c r="V25" i="52"/>
  <c r="W27" i="53"/>
  <c r="E25" i="52"/>
  <c r="F27" i="53"/>
  <c r="W25" i="52"/>
  <c r="X27" i="53"/>
  <c r="F25" i="52"/>
  <c r="G27" i="53"/>
  <c r="X25" i="52"/>
  <c r="Y27" i="53"/>
  <c r="G25" i="52"/>
  <c r="H27" i="53"/>
  <c r="Y25" i="52"/>
  <c r="Z27" i="53"/>
  <c r="AJ27" i="53"/>
  <c r="H25" i="52"/>
  <c r="I27" i="53"/>
  <c r="I25" i="52"/>
  <c r="J27" i="53"/>
  <c r="L27" i="53"/>
  <c r="N27" i="53"/>
  <c r="R25" i="52"/>
  <c r="S27" i="53"/>
  <c r="K42" i="53"/>
  <c r="L42" i="53"/>
  <c r="Q40" i="52"/>
  <c r="R42" i="53"/>
  <c r="M42" i="53"/>
  <c r="R40" i="52"/>
  <c r="S42" i="53"/>
  <c r="N42" i="53"/>
  <c r="S40" i="52"/>
  <c r="T42" i="53"/>
  <c r="O42" i="53"/>
  <c r="T40" i="52"/>
  <c r="U42" i="53"/>
  <c r="U40" i="52"/>
  <c r="V42" i="53"/>
  <c r="V40" i="52"/>
  <c r="W42" i="53"/>
  <c r="W40" i="52"/>
  <c r="X42" i="53"/>
  <c r="C40" i="52"/>
  <c r="D42" i="53"/>
  <c r="X40" i="52"/>
  <c r="Y42" i="53"/>
  <c r="Y40" i="52"/>
  <c r="Z42" i="53"/>
  <c r="AB42" i="53"/>
  <c r="E40" i="52"/>
  <c r="F42" i="53"/>
  <c r="F40" i="52"/>
  <c r="G42" i="53"/>
  <c r="H40" i="52"/>
  <c r="I42" i="53"/>
  <c r="U63" i="52"/>
  <c r="V65" i="53"/>
  <c r="V63" i="52"/>
  <c r="W65" i="53"/>
  <c r="W63" i="52"/>
  <c r="X65" i="53"/>
  <c r="X63" i="52"/>
  <c r="Y65" i="53"/>
  <c r="Y63" i="52"/>
  <c r="Z65" i="53"/>
  <c r="AA65" i="53"/>
  <c r="L65" i="53"/>
  <c r="M65" i="53"/>
  <c r="N65" i="53"/>
  <c r="O65" i="53"/>
  <c r="R63" i="52"/>
  <c r="S65" i="53"/>
  <c r="S72" i="52"/>
  <c r="T74" i="53"/>
  <c r="T72" i="52"/>
  <c r="U74" i="53"/>
  <c r="U72" i="52"/>
  <c r="V74" i="53"/>
  <c r="V72" i="52"/>
  <c r="W74" i="53"/>
  <c r="W72" i="52"/>
  <c r="X74" i="53"/>
  <c r="X72" i="52"/>
  <c r="Y74" i="53"/>
  <c r="Y72" i="52"/>
  <c r="Z74" i="53"/>
  <c r="AA74" i="53"/>
  <c r="M74" i="53"/>
  <c r="B75" i="52"/>
  <c r="C77" i="53"/>
  <c r="B54" i="52"/>
  <c r="C56" i="53"/>
  <c r="B17" i="52"/>
  <c r="C19" i="53"/>
  <c r="G3" i="52"/>
  <c r="H5" i="53"/>
  <c r="C80" i="52"/>
  <c r="D82" i="53"/>
  <c r="H77" i="52"/>
  <c r="I79" i="53"/>
  <c r="F75" i="52"/>
  <c r="G77" i="53"/>
  <c r="D73" i="52"/>
  <c r="E75" i="53"/>
  <c r="I70" i="52"/>
  <c r="J72" i="53"/>
  <c r="G64" i="52"/>
  <c r="H66" i="53"/>
  <c r="H57" i="52"/>
  <c r="I59" i="53"/>
  <c r="F54" i="52"/>
  <c r="G56" i="53"/>
  <c r="F47" i="52"/>
  <c r="G49" i="53"/>
  <c r="C36" i="52"/>
  <c r="D38" i="53"/>
  <c r="H22" i="52"/>
  <c r="I24" i="53"/>
  <c r="D10" i="52"/>
  <c r="E12" i="53"/>
  <c r="L32" i="53"/>
  <c r="K16" i="53"/>
  <c r="Y79" i="52"/>
  <c r="Z81" i="53"/>
  <c r="AM81" i="53"/>
  <c r="V70" i="52"/>
  <c r="W72" i="53"/>
  <c r="U58" i="52"/>
  <c r="V60" i="53"/>
  <c r="S45" i="52"/>
  <c r="T47" i="53"/>
  <c r="Y26" i="52"/>
  <c r="Z28" i="53"/>
  <c r="T8" i="52"/>
  <c r="U10" i="53"/>
  <c r="Q19" i="52"/>
  <c r="R21" i="53"/>
  <c r="R19" i="52"/>
  <c r="S21" i="53"/>
  <c r="S19" i="52"/>
  <c r="T21" i="53"/>
  <c r="T19" i="52"/>
  <c r="U21" i="53"/>
  <c r="U19" i="52"/>
  <c r="V21" i="53"/>
  <c r="V19" i="52"/>
  <c r="W21" i="53"/>
  <c r="C19" i="52"/>
  <c r="D21" i="53"/>
  <c r="W19" i="52"/>
  <c r="X21" i="53"/>
  <c r="D19" i="52"/>
  <c r="E21" i="53"/>
  <c r="X19" i="52"/>
  <c r="Y21" i="53"/>
  <c r="K21" i="53"/>
  <c r="E19" i="52"/>
  <c r="F21" i="53"/>
  <c r="Y19" i="52"/>
  <c r="Z21" i="53"/>
  <c r="AG21" i="53"/>
  <c r="L21" i="53"/>
  <c r="F19" i="52"/>
  <c r="G21" i="53"/>
  <c r="M21" i="53"/>
  <c r="G19" i="52"/>
  <c r="H21" i="53"/>
  <c r="H19" i="52"/>
  <c r="I21" i="53"/>
  <c r="I19" i="52"/>
  <c r="J21" i="53"/>
  <c r="O51" i="53"/>
  <c r="K51" i="53"/>
  <c r="S48" i="52"/>
  <c r="T50" i="53"/>
  <c r="T48" i="52"/>
  <c r="U50" i="53"/>
  <c r="U48" i="52"/>
  <c r="V50" i="53"/>
  <c r="C48" i="52"/>
  <c r="D50" i="53"/>
  <c r="V48" i="52"/>
  <c r="W50" i="53"/>
  <c r="D48" i="52"/>
  <c r="E50" i="53"/>
  <c r="W48" i="52"/>
  <c r="X50" i="53"/>
  <c r="E48" i="52"/>
  <c r="F50" i="53"/>
  <c r="X48" i="52"/>
  <c r="Y50" i="53"/>
  <c r="F48" i="52"/>
  <c r="G50" i="53"/>
  <c r="Y48" i="52"/>
  <c r="Z50" i="53"/>
  <c r="AE50" i="53"/>
  <c r="G48" i="52"/>
  <c r="H50" i="53"/>
  <c r="H48" i="52"/>
  <c r="I50" i="53"/>
  <c r="I48" i="52"/>
  <c r="J50" i="53"/>
  <c r="M50" i="53"/>
  <c r="G55" i="52"/>
  <c r="H57" i="53"/>
  <c r="U33" i="52"/>
  <c r="V35" i="53"/>
  <c r="V33" i="52"/>
  <c r="W35" i="53"/>
  <c r="W33" i="52"/>
  <c r="X35" i="53"/>
  <c r="X33" i="52"/>
  <c r="Y35" i="53"/>
  <c r="Y33" i="52"/>
  <c r="Z35" i="53"/>
  <c r="AB35" i="53"/>
  <c r="C33" i="52"/>
  <c r="D35" i="53"/>
  <c r="D33" i="52"/>
  <c r="E35" i="53"/>
  <c r="E33" i="52"/>
  <c r="F35" i="53"/>
  <c r="F33" i="52"/>
  <c r="G35" i="53"/>
  <c r="G33" i="52"/>
  <c r="H35" i="53"/>
  <c r="R33" i="52"/>
  <c r="S35" i="53"/>
  <c r="I33" i="52"/>
  <c r="J35" i="53"/>
  <c r="C32" i="52"/>
  <c r="D32" i="52"/>
  <c r="Q32" i="52"/>
  <c r="E32" i="52"/>
  <c r="R32" i="52"/>
  <c r="F32" i="52"/>
  <c r="S32" i="52"/>
  <c r="G32" i="52"/>
  <c r="T32" i="52"/>
  <c r="H32" i="52"/>
  <c r="U32" i="52"/>
  <c r="I32" i="52"/>
  <c r="V32" i="52"/>
  <c r="W32" i="52"/>
  <c r="X32" i="52"/>
  <c r="Y32" i="52"/>
  <c r="Z34" i="53"/>
  <c r="AK34" i="53"/>
  <c r="M34" i="53"/>
  <c r="B80" i="52"/>
  <c r="C82" i="53"/>
  <c r="H29" i="52"/>
  <c r="I31" i="53"/>
  <c r="I29" i="52"/>
  <c r="J31" i="53"/>
  <c r="Q29" i="52"/>
  <c r="R31" i="53"/>
  <c r="R29" i="52"/>
  <c r="S31" i="53"/>
  <c r="S29" i="52"/>
  <c r="T31" i="53"/>
  <c r="T29" i="52"/>
  <c r="U31" i="53"/>
  <c r="U29" i="52"/>
  <c r="V31" i="53"/>
  <c r="V29" i="52"/>
  <c r="W31" i="53"/>
  <c r="W29" i="52"/>
  <c r="X31" i="53"/>
  <c r="X29" i="52"/>
  <c r="Y31" i="53"/>
  <c r="C29" i="52"/>
  <c r="D31" i="53"/>
  <c r="O31" i="53"/>
  <c r="E29" i="52"/>
  <c r="F31" i="53"/>
  <c r="C3" i="52"/>
  <c r="D5" i="53"/>
  <c r="Q7" i="52"/>
  <c r="R9" i="53"/>
  <c r="R7" i="52"/>
  <c r="S9" i="53"/>
  <c r="S7" i="52"/>
  <c r="T9" i="53"/>
  <c r="T7" i="52"/>
  <c r="U9" i="53"/>
  <c r="U7" i="52"/>
  <c r="V9" i="53"/>
  <c r="V7" i="52"/>
  <c r="W9" i="53"/>
  <c r="W7" i="52"/>
  <c r="X9" i="53"/>
  <c r="C7" i="52"/>
  <c r="D9" i="53"/>
  <c r="X7" i="52"/>
  <c r="Y9" i="53"/>
  <c r="D7" i="52"/>
  <c r="E9" i="53"/>
  <c r="Y7" i="52"/>
  <c r="Z9" i="53"/>
  <c r="E7" i="52"/>
  <c r="F9" i="53"/>
  <c r="F7" i="52"/>
  <c r="G9" i="53"/>
  <c r="M9" i="53"/>
  <c r="H7" i="52"/>
  <c r="I9" i="53"/>
  <c r="K26" i="53"/>
  <c r="L26" i="53"/>
  <c r="Q24" i="52"/>
  <c r="R26" i="53"/>
  <c r="M26" i="53"/>
  <c r="R24" i="52"/>
  <c r="S26" i="53"/>
  <c r="N26" i="53"/>
  <c r="S24" i="52"/>
  <c r="T26" i="53"/>
  <c r="O26" i="53"/>
  <c r="T24" i="52"/>
  <c r="U26" i="53"/>
  <c r="U24" i="52"/>
  <c r="V26" i="53"/>
  <c r="V24" i="52"/>
  <c r="W26" i="53"/>
  <c r="W24" i="52"/>
  <c r="X26" i="53"/>
  <c r="C24" i="52"/>
  <c r="D26" i="53"/>
  <c r="X24" i="52"/>
  <c r="Y26" i="53"/>
  <c r="D24" i="52"/>
  <c r="E26" i="53"/>
  <c r="Y24" i="52"/>
  <c r="Z26" i="53"/>
  <c r="AL26" i="53"/>
  <c r="E24" i="52"/>
  <c r="F26" i="53"/>
  <c r="F24" i="52"/>
  <c r="G26" i="53"/>
  <c r="H24" i="52"/>
  <c r="I26" i="53"/>
  <c r="U41" i="52"/>
  <c r="V43" i="53"/>
  <c r="D41" i="52"/>
  <c r="E43" i="53"/>
  <c r="V41" i="52"/>
  <c r="W43" i="53"/>
  <c r="E41" i="52"/>
  <c r="F43" i="53"/>
  <c r="W41" i="52"/>
  <c r="X43" i="53"/>
  <c r="F41" i="52"/>
  <c r="G43" i="53"/>
  <c r="X41" i="52"/>
  <c r="Y43" i="53"/>
  <c r="G41" i="52"/>
  <c r="H43" i="53"/>
  <c r="Y41" i="52"/>
  <c r="Z43" i="53"/>
  <c r="AJ43" i="53"/>
  <c r="H41" i="52"/>
  <c r="I43" i="53"/>
  <c r="K43" i="53"/>
  <c r="I41" i="52"/>
  <c r="J43" i="53"/>
  <c r="L43" i="53"/>
  <c r="M43" i="53"/>
  <c r="N43" i="53"/>
  <c r="O43" i="53"/>
  <c r="R41" i="52"/>
  <c r="S43" i="53"/>
  <c r="Q62" i="52"/>
  <c r="R64" i="53"/>
  <c r="O64" i="53"/>
  <c r="R62" i="52"/>
  <c r="S64" i="53"/>
  <c r="S62" i="52"/>
  <c r="T64" i="53"/>
  <c r="T62" i="52"/>
  <c r="U64" i="53"/>
  <c r="U62" i="52"/>
  <c r="V64" i="53"/>
  <c r="V62" i="52"/>
  <c r="W64" i="53"/>
  <c r="W62" i="52"/>
  <c r="X64" i="53"/>
  <c r="X62" i="52"/>
  <c r="Y64" i="53"/>
  <c r="Y62" i="52"/>
  <c r="Z64" i="53"/>
  <c r="AM64" i="53"/>
  <c r="Q71" i="52"/>
  <c r="R73" i="53"/>
  <c r="R71" i="52"/>
  <c r="S73" i="53"/>
  <c r="S71" i="52"/>
  <c r="T73" i="53"/>
  <c r="K73" i="53"/>
  <c r="T71" i="52"/>
  <c r="U73" i="53"/>
  <c r="L73" i="53"/>
  <c r="U71" i="52"/>
  <c r="V73" i="53"/>
  <c r="M73" i="53"/>
  <c r="V71" i="52"/>
  <c r="W73" i="53"/>
  <c r="N73" i="53"/>
  <c r="W71" i="52"/>
  <c r="X73" i="53"/>
  <c r="X71" i="52"/>
  <c r="Y73" i="53"/>
  <c r="B74" i="52"/>
  <c r="C76" i="53"/>
  <c r="B32" i="52"/>
  <c r="C34" i="53"/>
  <c r="H3" i="52"/>
  <c r="I5" i="53"/>
  <c r="I79" i="52"/>
  <c r="J81" i="53"/>
  <c r="G77" i="52"/>
  <c r="H79" i="53"/>
  <c r="E75" i="52"/>
  <c r="F77" i="53"/>
  <c r="C73" i="52"/>
  <c r="D75" i="53"/>
  <c r="H70" i="52"/>
  <c r="I72" i="53"/>
  <c r="F64" i="52"/>
  <c r="G66" i="53"/>
  <c r="D62" i="52"/>
  <c r="E64" i="53"/>
  <c r="I59" i="52"/>
  <c r="J61" i="53"/>
  <c r="G57" i="52"/>
  <c r="H59" i="53"/>
  <c r="E54" i="52"/>
  <c r="F56" i="53"/>
  <c r="D34" i="52"/>
  <c r="E36" i="53"/>
  <c r="G22" i="52"/>
  <c r="H24" i="53"/>
  <c r="I9" i="52"/>
  <c r="J11" i="53"/>
  <c r="N5" i="53"/>
  <c r="N15" i="53"/>
  <c r="V78" i="52"/>
  <c r="W80" i="53"/>
  <c r="Y34" i="52"/>
  <c r="Z36" i="53"/>
  <c r="AH36" i="53"/>
  <c r="W26" i="52"/>
  <c r="X28" i="53"/>
  <c r="T17" i="52"/>
  <c r="U19" i="53"/>
  <c r="S8" i="52"/>
  <c r="T10" i="53"/>
  <c r="H47" i="52"/>
  <c r="I49" i="53"/>
  <c r="I47" i="52"/>
  <c r="J49" i="53"/>
  <c r="Q47" i="52"/>
  <c r="R49" i="53"/>
  <c r="L49" i="53"/>
  <c r="R47" i="52"/>
  <c r="S49" i="53"/>
  <c r="M49" i="53"/>
  <c r="S47" i="52"/>
  <c r="T49" i="53"/>
  <c r="T47" i="52"/>
  <c r="U49" i="53"/>
  <c r="U47" i="52"/>
  <c r="V49" i="53"/>
  <c r="V47" i="52"/>
  <c r="W49" i="53"/>
  <c r="W47" i="52"/>
  <c r="X49" i="53"/>
  <c r="X47" i="52"/>
  <c r="Y49" i="53"/>
  <c r="C47" i="52"/>
  <c r="D49" i="53"/>
  <c r="E47" i="52"/>
  <c r="F49" i="53"/>
  <c r="Y6" i="52"/>
  <c r="Z8" i="53"/>
  <c r="AC8" i="53"/>
  <c r="C6" i="52"/>
  <c r="D8" i="53"/>
  <c r="D6" i="52"/>
  <c r="E8" i="53"/>
  <c r="E6" i="52"/>
  <c r="F8" i="53"/>
  <c r="F6" i="52"/>
  <c r="G8" i="53"/>
  <c r="G6" i="52"/>
  <c r="H8" i="53"/>
  <c r="K8" i="53"/>
  <c r="H6" i="52"/>
  <c r="I8" i="53"/>
  <c r="L8" i="53"/>
  <c r="I6" i="52"/>
  <c r="J8" i="53"/>
  <c r="Q6" i="52"/>
  <c r="R8" i="53"/>
  <c r="M8" i="53"/>
  <c r="R6" i="52"/>
  <c r="S8" i="53"/>
  <c r="N8" i="53"/>
  <c r="S6" i="52"/>
  <c r="T8" i="53"/>
  <c r="O8" i="53"/>
  <c r="T6" i="52"/>
  <c r="U8" i="53"/>
  <c r="V6" i="52"/>
  <c r="W8" i="53"/>
  <c r="Y23" i="52"/>
  <c r="Z25" i="53"/>
  <c r="AK25" i="53"/>
  <c r="C23" i="52"/>
  <c r="D25" i="53"/>
  <c r="D23" i="52"/>
  <c r="E25" i="53"/>
  <c r="E23" i="52"/>
  <c r="F25" i="53"/>
  <c r="F23" i="52"/>
  <c r="G25" i="53"/>
  <c r="G23" i="52"/>
  <c r="H25" i="53"/>
  <c r="H23" i="52"/>
  <c r="I25" i="53"/>
  <c r="I23" i="52"/>
  <c r="J25" i="53"/>
  <c r="Q23" i="52"/>
  <c r="R25" i="53"/>
  <c r="R23" i="52"/>
  <c r="S25" i="53"/>
  <c r="S23" i="52"/>
  <c r="T25" i="53"/>
  <c r="T23" i="52"/>
  <c r="U25" i="53"/>
  <c r="K25" i="53"/>
  <c r="V23" i="52"/>
  <c r="W25" i="53"/>
  <c r="M25" i="53"/>
  <c r="K44" i="53"/>
  <c r="Y61" i="52"/>
  <c r="Z63" i="53"/>
  <c r="AG63" i="53"/>
  <c r="Q61" i="52"/>
  <c r="R63" i="53"/>
  <c r="R61" i="52"/>
  <c r="S63" i="53"/>
  <c r="K63" i="53"/>
  <c r="S61" i="52"/>
  <c r="T63" i="53"/>
  <c r="T61" i="52"/>
  <c r="U63" i="53"/>
  <c r="V61" i="52"/>
  <c r="W63" i="53"/>
  <c r="W70" i="52"/>
  <c r="X72" i="53"/>
  <c r="X70" i="52"/>
  <c r="Y72" i="53"/>
  <c r="K72" i="53"/>
  <c r="Y70" i="52"/>
  <c r="Z72" i="53"/>
  <c r="Q70" i="52"/>
  <c r="R72" i="53"/>
  <c r="R70" i="52"/>
  <c r="S72" i="53"/>
  <c r="T70" i="52"/>
  <c r="U72" i="53"/>
  <c r="B73" i="52"/>
  <c r="C75" i="53"/>
  <c r="B31" i="52"/>
  <c r="C33" i="53"/>
  <c r="I3" i="52"/>
  <c r="J5" i="53"/>
  <c r="H79" i="52"/>
  <c r="I81" i="53"/>
  <c r="F77" i="52"/>
  <c r="G79" i="53"/>
  <c r="D75" i="52"/>
  <c r="E77" i="53"/>
  <c r="I72" i="52"/>
  <c r="J74" i="53"/>
  <c r="G70" i="52"/>
  <c r="H72" i="53"/>
  <c r="E64" i="52"/>
  <c r="F66" i="53"/>
  <c r="C62" i="52"/>
  <c r="D64" i="53"/>
  <c r="H59" i="52"/>
  <c r="I61" i="53"/>
  <c r="F57" i="52"/>
  <c r="G59" i="53"/>
  <c r="D54" i="52"/>
  <c r="E56" i="53"/>
  <c r="H45" i="52"/>
  <c r="I47" i="53"/>
  <c r="C34" i="52"/>
  <c r="D36" i="53"/>
  <c r="C8" i="52"/>
  <c r="D10" i="53"/>
  <c r="O83" i="53"/>
  <c r="K13" i="53"/>
  <c r="U78" i="52"/>
  <c r="V80" i="53"/>
  <c r="S70" i="52"/>
  <c r="T72" i="53"/>
  <c r="Y43" i="52"/>
  <c r="T25" i="52"/>
  <c r="U27" i="53"/>
  <c r="S17" i="52"/>
  <c r="T19" i="53"/>
  <c r="Q8" i="52"/>
  <c r="R10" i="53"/>
  <c r="Y15" i="52"/>
  <c r="Z17" i="53"/>
  <c r="AA17" i="53"/>
  <c r="K17" i="53"/>
  <c r="L17" i="53"/>
  <c r="O17" i="53"/>
  <c r="Q15" i="52"/>
  <c r="R17" i="53"/>
  <c r="R15" i="52"/>
  <c r="S17" i="53"/>
  <c r="C15" i="52"/>
  <c r="D17" i="53"/>
  <c r="S15" i="52"/>
  <c r="T17" i="53"/>
  <c r="D15" i="52"/>
  <c r="E17" i="53"/>
  <c r="T15" i="52"/>
  <c r="U17" i="53"/>
  <c r="E15" i="52"/>
  <c r="F17" i="53"/>
  <c r="V15" i="52"/>
  <c r="W17" i="53"/>
  <c r="G15" i="52"/>
  <c r="H17" i="53"/>
  <c r="Q55" i="52"/>
  <c r="R57" i="53"/>
  <c r="R55" i="52"/>
  <c r="S57" i="53"/>
  <c r="S55" i="52"/>
  <c r="T57" i="53"/>
  <c r="T55" i="52"/>
  <c r="U57" i="53"/>
  <c r="U55" i="52"/>
  <c r="V57" i="53"/>
  <c r="V55" i="52"/>
  <c r="W57" i="53"/>
  <c r="X55" i="52"/>
  <c r="Y57" i="53"/>
  <c r="M57" i="53"/>
  <c r="E34" i="52"/>
  <c r="F36" i="53"/>
  <c r="F34" i="52"/>
  <c r="G36" i="53"/>
  <c r="G34" i="52"/>
  <c r="H36" i="53"/>
  <c r="L36" i="53"/>
  <c r="H34" i="52"/>
  <c r="I36" i="53"/>
  <c r="M36" i="53"/>
  <c r="I34" i="52"/>
  <c r="J36" i="53"/>
  <c r="N36" i="53"/>
  <c r="Q34" i="52"/>
  <c r="R36" i="53"/>
  <c r="R34" i="52"/>
  <c r="S36" i="53"/>
  <c r="S34" i="52"/>
  <c r="T36" i="53"/>
  <c r="T34" i="52"/>
  <c r="U36" i="53"/>
  <c r="U34" i="52"/>
  <c r="V36" i="53"/>
  <c r="V34" i="52"/>
  <c r="W36" i="53"/>
  <c r="X34" i="52"/>
  <c r="Y36" i="53"/>
  <c r="G80" i="52"/>
  <c r="H82" i="53"/>
  <c r="K7" i="53"/>
  <c r="M7" i="53"/>
  <c r="S22" i="52"/>
  <c r="T24" i="53"/>
  <c r="I22" i="52"/>
  <c r="J24" i="53"/>
  <c r="T22" i="52"/>
  <c r="U24" i="53"/>
  <c r="U22" i="52"/>
  <c r="V24" i="53"/>
  <c r="V22" i="52"/>
  <c r="W24" i="53"/>
  <c r="W22" i="52"/>
  <c r="X24" i="53"/>
  <c r="X22" i="52"/>
  <c r="Y24" i="53"/>
  <c r="Y22" i="52"/>
  <c r="Z24" i="53"/>
  <c r="AE24" i="53"/>
  <c r="K24" i="53"/>
  <c r="L24" i="53"/>
  <c r="M24" i="53"/>
  <c r="C22" i="52"/>
  <c r="D24" i="53"/>
  <c r="D22" i="52"/>
  <c r="E24" i="53"/>
  <c r="F22" i="52"/>
  <c r="G24" i="53"/>
  <c r="K55" i="53"/>
  <c r="Q53" i="52"/>
  <c r="R55" i="53"/>
  <c r="L55" i="53"/>
  <c r="R53" i="52"/>
  <c r="S55" i="53"/>
  <c r="M55" i="53"/>
  <c r="S53" i="52"/>
  <c r="T55" i="53"/>
  <c r="T53" i="52"/>
  <c r="U55" i="53"/>
  <c r="O55" i="53"/>
  <c r="U53" i="52"/>
  <c r="V55" i="53"/>
  <c r="V53" i="52"/>
  <c r="W55" i="53"/>
  <c r="W53" i="52"/>
  <c r="X55" i="53"/>
  <c r="X53" i="52"/>
  <c r="Y55" i="53"/>
  <c r="Y53" i="52"/>
  <c r="Z55" i="53"/>
  <c r="AK55" i="53"/>
  <c r="S60" i="52"/>
  <c r="T62" i="53"/>
  <c r="T60" i="52"/>
  <c r="U62" i="53"/>
  <c r="U60" i="52"/>
  <c r="V62" i="53"/>
  <c r="V60" i="52"/>
  <c r="W62" i="53"/>
  <c r="W60" i="52"/>
  <c r="X62" i="53"/>
  <c r="X60" i="52"/>
  <c r="Y62" i="53"/>
  <c r="Y60" i="52"/>
  <c r="Z62" i="53"/>
  <c r="AB62" i="53"/>
  <c r="M62" i="53"/>
  <c r="N62" i="53"/>
  <c r="O62" i="53"/>
  <c r="Q69" i="52"/>
  <c r="R71" i="53"/>
  <c r="O71" i="53"/>
  <c r="R69" i="52"/>
  <c r="S71" i="53"/>
  <c r="S69" i="52"/>
  <c r="T71" i="53"/>
  <c r="T69" i="52"/>
  <c r="U71" i="53"/>
  <c r="U69" i="52"/>
  <c r="V71" i="53"/>
  <c r="V69" i="52"/>
  <c r="W71" i="53"/>
  <c r="W69" i="52"/>
  <c r="X71" i="53"/>
  <c r="X69" i="52"/>
  <c r="Y71" i="53"/>
  <c r="Y69" i="52"/>
  <c r="Z71" i="53"/>
  <c r="AM71" i="53"/>
  <c r="L71" i="53"/>
  <c r="B72" i="52"/>
  <c r="C74" i="53"/>
  <c r="B48" i="52"/>
  <c r="C50" i="53"/>
  <c r="B30" i="52"/>
  <c r="C32" i="53"/>
  <c r="B13" i="52"/>
  <c r="C15" i="53"/>
  <c r="G79" i="52"/>
  <c r="H81" i="53"/>
  <c r="C75" i="52"/>
  <c r="D77" i="53"/>
  <c r="H72" i="52"/>
  <c r="I74" i="53"/>
  <c r="F70" i="52"/>
  <c r="G72" i="53"/>
  <c r="D64" i="52"/>
  <c r="E66" i="53"/>
  <c r="I61" i="52"/>
  <c r="J63" i="53"/>
  <c r="E57" i="52"/>
  <c r="F59" i="53"/>
  <c r="C54" i="52"/>
  <c r="D56" i="53"/>
  <c r="E44" i="52"/>
  <c r="F46" i="53"/>
  <c r="H33" i="52"/>
  <c r="I35" i="53"/>
  <c r="F20" i="52"/>
  <c r="G22" i="53"/>
  <c r="I7" i="52"/>
  <c r="J9" i="53"/>
  <c r="L81" i="53"/>
  <c r="K64" i="53"/>
  <c r="N47" i="53"/>
  <c r="K29" i="53"/>
  <c r="O12" i="53"/>
  <c r="S78" i="52"/>
  <c r="T80" i="53"/>
  <c r="Y55" i="52"/>
  <c r="Z57" i="53"/>
  <c r="AA57" i="53"/>
  <c r="W43" i="52"/>
  <c r="X45" i="53"/>
  <c r="T33" i="52"/>
  <c r="U35" i="53"/>
  <c r="S25" i="52"/>
  <c r="T27" i="53"/>
  <c r="Q17" i="52"/>
  <c r="R19" i="53"/>
  <c r="X6" i="52"/>
  <c r="Y8" i="53"/>
  <c r="K52" i="53"/>
  <c r="L52" i="53"/>
  <c r="M52" i="53"/>
  <c r="N52" i="53"/>
  <c r="O52" i="53"/>
  <c r="Y81" i="52"/>
  <c r="Z83" i="53"/>
  <c r="Q81" i="52"/>
  <c r="R83" i="53"/>
  <c r="K83" i="53"/>
  <c r="R81" i="52"/>
  <c r="S83" i="53"/>
  <c r="L83" i="53"/>
  <c r="S81" i="52"/>
  <c r="T83" i="53"/>
  <c r="M83" i="53"/>
  <c r="T81" i="52"/>
  <c r="U83" i="53"/>
  <c r="N83" i="53"/>
  <c r="V81" i="52"/>
  <c r="W83" i="53"/>
  <c r="D81" i="52"/>
  <c r="E83" i="53"/>
  <c r="M48" i="53"/>
  <c r="O48" i="53"/>
  <c r="S4" i="52"/>
  <c r="T6" i="53"/>
  <c r="O6" i="53"/>
  <c r="I4" i="52"/>
  <c r="J6" i="53"/>
  <c r="T4" i="52"/>
  <c r="U6" i="53"/>
  <c r="U4" i="52"/>
  <c r="V6" i="53"/>
  <c r="V4" i="52"/>
  <c r="W6" i="53"/>
  <c r="W4" i="52"/>
  <c r="X6" i="53"/>
  <c r="X4" i="52"/>
  <c r="Y6" i="53"/>
  <c r="Y4" i="52"/>
  <c r="Z6" i="53"/>
  <c r="AM6" i="53"/>
  <c r="C4" i="52"/>
  <c r="D6" i="53"/>
  <c r="D4" i="52"/>
  <c r="E6" i="53"/>
  <c r="L6" i="53"/>
  <c r="F4" i="52"/>
  <c r="G6" i="53"/>
  <c r="K23" i="53"/>
  <c r="L23" i="53"/>
  <c r="M23" i="53"/>
  <c r="C21" i="52"/>
  <c r="D23" i="53"/>
  <c r="Q21" i="52"/>
  <c r="R23" i="53"/>
  <c r="N23" i="53"/>
  <c r="D21" i="52"/>
  <c r="E23" i="53"/>
  <c r="R21" i="52"/>
  <c r="S23" i="53"/>
  <c r="O23" i="53"/>
  <c r="E21" i="52"/>
  <c r="F23" i="53"/>
  <c r="S21" i="52"/>
  <c r="T23" i="53"/>
  <c r="F21" i="52"/>
  <c r="G23" i="53"/>
  <c r="T21" i="52"/>
  <c r="U23" i="53"/>
  <c r="G21" i="52"/>
  <c r="H23" i="53"/>
  <c r="U21" i="52"/>
  <c r="V23" i="53"/>
  <c r="H21" i="52"/>
  <c r="I23" i="53"/>
  <c r="V21" i="52"/>
  <c r="W23" i="53"/>
  <c r="I21" i="52"/>
  <c r="J23" i="53"/>
  <c r="W21" i="52"/>
  <c r="X23" i="53"/>
  <c r="X21" i="52"/>
  <c r="Y23" i="53"/>
  <c r="Y52" i="52"/>
  <c r="Z54" i="53"/>
  <c r="AB54" i="53"/>
  <c r="Q52" i="52"/>
  <c r="R54" i="53"/>
  <c r="R52" i="52"/>
  <c r="S54" i="53"/>
  <c r="S52" i="52"/>
  <c r="T54" i="53"/>
  <c r="D52" i="52"/>
  <c r="E54" i="53"/>
  <c r="T52" i="52"/>
  <c r="U54" i="53"/>
  <c r="E52" i="52"/>
  <c r="F54" i="53"/>
  <c r="V52" i="52"/>
  <c r="W54" i="53"/>
  <c r="G52" i="52"/>
  <c r="H54" i="53"/>
  <c r="M61" i="53"/>
  <c r="N61" i="53"/>
  <c r="O61" i="53"/>
  <c r="Q59" i="52"/>
  <c r="R61" i="53"/>
  <c r="R59" i="52"/>
  <c r="S61" i="53"/>
  <c r="S59" i="52"/>
  <c r="T61" i="53"/>
  <c r="T59" i="52"/>
  <c r="U61" i="53"/>
  <c r="U59" i="52"/>
  <c r="V61" i="53"/>
  <c r="V59" i="52"/>
  <c r="W61" i="53"/>
  <c r="W59" i="52"/>
  <c r="X61" i="53"/>
  <c r="X59" i="52"/>
  <c r="Y61" i="53"/>
  <c r="Q77" i="52"/>
  <c r="R79" i="53"/>
  <c r="R77" i="52"/>
  <c r="S79" i="53"/>
  <c r="S77" i="52"/>
  <c r="T79" i="53"/>
  <c r="T77" i="52"/>
  <c r="U79" i="53"/>
  <c r="U77" i="52"/>
  <c r="V79" i="53"/>
  <c r="V77" i="52"/>
  <c r="W79" i="53"/>
  <c r="W77" i="52"/>
  <c r="X79" i="53"/>
  <c r="X77" i="52"/>
  <c r="Y79" i="53"/>
  <c r="Y77" i="52"/>
  <c r="Z79" i="53"/>
  <c r="AA79" i="53"/>
  <c r="O79" i="53"/>
  <c r="B71" i="52"/>
  <c r="C73" i="53"/>
  <c r="B47" i="52"/>
  <c r="C49" i="53"/>
  <c r="B29" i="52"/>
  <c r="C31" i="53"/>
  <c r="B12" i="52"/>
  <c r="C14" i="53"/>
  <c r="H81" i="52"/>
  <c r="I83" i="53"/>
  <c r="F79" i="52"/>
  <c r="G81" i="53"/>
  <c r="D77" i="52"/>
  <c r="E79" i="53"/>
  <c r="I74" i="52"/>
  <c r="J76" i="53"/>
  <c r="G72" i="52"/>
  <c r="H74" i="53"/>
  <c r="E70" i="52"/>
  <c r="F72" i="53"/>
  <c r="C64" i="52"/>
  <c r="D66" i="53"/>
  <c r="H61" i="52"/>
  <c r="I63" i="53"/>
  <c r="F59" i="52"/>
  <c r="G61" i="53"/>
  <c r="D57" i="52"/>
  <c r="E59" i="53"/>
  <c r="I53" i="52"/>
  <c r="J55" i="53"/>
  <c r="D44" i="52"/>
  <c r="E46" i="53"/>
  <c r="I31" i="52"/>
  <c r="J33" i="53"/>
  <c r="G7" i="52"/>
  <c r="H9" i="53"/>
  <c r="K45" i="53"/>
  <c r="O28" i="53"/>
  <c r="M12" i="53"/>
  <c r="Y64" i="52"/>
  <c r="Z66" i="53"/>
  <c r="AI66" i="53"/>
  <c r="W55" i="52"/>
  <c r="X57" i="53"/>
  <c r="T41" i="52"/>
  <c r="U43" i="53"/>
  <c r="S33" i="52"/>
  <c r="T35" i="53"/>
  <c r="Q25" i="52"/>
  <c r="R27" i="53"/>
  <c r="X15" i="52"/>
  <c r="Y17" i="53"/>
  <c r="W6" i="52"/>
  <c r="X8" i="53"/>
  <c r="Q35" i="52"/>
  <c r="R35" i="52"/>
  <c r="S35" i="52"/>
  <c r="T35" i="52"/>
  <c r="U35" i="52"/>
  <c r="V35" i="52"/>
  <c r="C35" i="52"/>
  <c r="W35" i="52"/>
  <c r="D35" i="52"/>
  <c r="X35" i="52"/>
  <c r="K37" i="53"/>
  <c r="E35" i="52"/>
  <c r="Y35" i="52"/>
  <c r="Z37" i="53"/>
  <c r="AA37" i="53"/>
  <c r="F35" i="52"/>
  <c r="G35" i="52"/>
  <c r="N37" i="53"/>
  <c r="H35" i="52"/>
  <c r="O37" i="53"/>
  <c r="I35" i="52"/>
  <c r="E18" i="52"/>
  <c r="F20" i="53"/>
  <c r="F18" i="52"/>
  <c r="G20" i="53"/>
  <c r="G18" i="52"/>
  <c r="H20" i="53"/>
  <c r="H18" i="52"/>
  <c r="I20" i="53"/>
  <c r="M20" i="53"/>
  <c r="I18" i="52"/>
  <c r="J20" i="53"/>
  <c r="N20" i="53"/>
  <c r="Q18" i="52"/>
  <c r="R20" i="53"/>
  <c r="O20" i="53"/>
  <c r="R18" i="52"/>
  <c r="S20" i="53"/>
  <c r="S18" i="52"/>
  <c r="T20" i="53"/>
  <c r="T18" i="52"/>
  <c r="U20" i="53"/>
  <c r="U18" i="52"/>
  <c r="V20" i="53"/>
  <c r="V18" i="52"/>
  <c r="W20" i="53"/>
  <c r="X18" i="52"/>
  <c r="Y20" i="53"/>
  <c r="C16" i="52"/>
  <c r="D18" i="53"/>
  <c r="D16" i="52"/>
  <c r="E18" i="53"/>
  <c r="Q16" i="52"/>
  <c r="R18" i="53"/>
  <c r="E16" i="52"/>
  <c r="F18" i="53"/>
  <c r="R16" i="52"/>
  <c r="S18" i="53"/>
  <c r="F16" i="52"/>
  <c r="G18" i="53"/>
  <c r="S16" i="52"/>
  <c r="T18" i="53"/>
  <c r="G16" i="52"/>
  <c r="H18" i="53"/>
  <c r="T16" i="52"/>
  <c r="U18" i="53"/>
  <c r="H16" i="52"/>
  <c r="I18" i="53"/>
  <c r="U16" i="52"/>
  <c r="V18" i="53"/>
  <c r="I16" i="52"/>
  <c r="J18" i="53"/>
  <c r="V16" i="52"/>
  <c r="W18" i="53"/>
  <c r="W16" i="52"/>
  <c r="X18" i="53"/>
  <c r="K18" i="53"/>
  <c r="X16" i="52"/>
  <c r="Y18" i="53"/>
  <c r="L18" i="53"/>
  <c r="Y16" i="52"/>
  <c r="Z18" i="53"/>
  <c r="AD18" i="53"/>
  <c r="M18" i="53"/>
  <c r="N18" i="53"/>
  <c r="W20" i="52"/>
  <c r="X22" i="53"/>
  <c r="G20" i="52"/>
  <c r="H22" i="53"/>
  <c r="X20" i="52"/>
  <c r="Y22" i="53"/>
  <c r="H20" i="52"/>
  <c r="I22" i="53"/>
  <c r="Y20" i="52"/>
  <c r="Z22" i="53"/>
  <c r="AB22" i="53"/>
  <c r="I20" i="52"/>
  <c r="J22" i="53"/>
  <c r="Q20" i="52"/>
  <c r="R22" i="53"/>
  <c r="R20" i="52"/>
  <c r="S22" i="53"/>
  <c r="T20" i="52"/>
  <c r="U22" i="53"/>
  <c r="L22" i="53"/>
  <c r="D20" i="52"/>
  <c r="E22" i="53"/>
  <c r="N53" i="53"/>
  <c r="O53" i="53"/>
  <c r="W58" i="52"/>
  <c r="X60" i="53"/>
  <c r="X58" i="52"/>
  <c r="Y60" i="53"/>
  <c r="Y58" i="52"/>
  <c r="Z60" i="53"/>
  <c r="AI60" i="53"/>
  <c r="Q58" i="52"/>
  <c r="R60" i="53"/>
  <c r="R58" i="52"/>
  <c r="S60" i="53"/>
  <c r="L60" i="53"/>
  <c r="T58" i="52"/>
  <c r="U60" i="53"/>
  <c r="N60" i="53"/>
  <c r="O81" i="53"/>
  <c r="Q79" i="52"/>
  <c r="R81" i="53"/>
  <c r="R79" i="52"/>
  <c r="S81" i="53"/>
  <c r="S79" i="52"/>
  <c r="T81" i="53"/>
  <c r="T79" i="52"/>
  <c r="U81" i="53"/>
  <c r="U79" i="52"/>
  <c r="V81" i="53"/>
  <c r="V79" i="52"/>
  <c r="W81" i="53"/>
  <c r="W79" i="52"/>
  <c r="X81" i="53"/>
  <c r="X79" i="52"/>
  <c r="Y81" i="53"/>
  <c r="B70" i="52"/>
  <c r="C72" i="53"/>
  <c r="B45" i="52"/>
  <c r="C47" i="53"/>
  <c r="B28" i="52"/>
  <c r="C30" i="53"/>
  <c r="B11" i="52"/>
  <c r="C13" i="53"/>
  <c r="G81" i="52"/>
  <c r="H83" i="53"/>
  <c r="E79" i="52"/>
  <c r="F81" i="53"/>
  <c r="C77" i="52"/>
  <c r="D79" i="53"/>
  <c r="H74" i="52"/>
  <c r="I76" i="53"/>
  <c r="F72" i="52"/>
  <c r="G74" i="53"/>
  <c r="D70" i="52"/>
  <c r="E72" i="53"/>
  <c r="I63" i="52"/>
  <c r="J65" i="53"/>
  <c r="G61" i="52"/>
  <c r="H63" i="53"/>
  <c r="E59" i="52"/>
  <c r="F61" i="53"/>
  <c r="C57" i="52"/>
  <c r="D59" i="53"/>
  <c r="H53" i="52"/>
  <c r="I55" i="53"/>
  <c r="I43" i="52"/>
  <c r="J45" i="53"/>
  <c r="H31" i="52"/>
  <c r="I33" i="53"/>
  <c r="C20" i="52"/>
  <c r="D22" i="53"/>
  <c r="H4" i="52"/>
  <c r="I6" i="53"/>
  <c r="N80" i="53"/>
  <c r="K61" i="53"/>
  <c r="M28" i="53"/>
  <c r="O9" i="53"/>
  <c r="Y76" i="52"/>
  <c r="Z78" i="53"/>
  <c r="AM78" i="53"/>
  <c r="W64" i="52"/>
  <c r="X66" i="53"/>
  <c r="T54" i="52"/>
  <c r="U56" i="53"/>
  <c r="S41" i="52"/>
  <c r="T43" i="53"/>
  <c r="Q33" i="52"/>
  <c r="R35" i="53"/>
  <c r="X23" i="52"/>
  <c r="Y25" i="53"/>
  <c r="W15" i="52"/>
  <c r="X17" i="53"/>
  <c r="U6" i="52"/>
  <c r="V8" i="53"/>
  <c r="BH20" i="59"/>
  <c r="G20" i="59"/>
  <c r="BF20" i="59"/>
  <c r="BV20" i="59"/>
  <c r="BS20" i="59"/>
  <c r="F46" i="59"/>
  <c r="AB23" i="53"/>
  <c r="AG23" i="53"/>
  <c r="AI23" i="53"/>
  <c r="AJ23" i="53"/>
  <c r="AK23" i="53"/>
  <c r="AM23" i="53"/>
  <c r="AA23" i="53"/>
  <c r="AL23" i="53"/>
  <c r="AC23" i="53"/>
  <c r="AD23" i="53"/>
  <c r="AH23" i="53"/>
  <c r="AE23" i="53"/>
  <c r="BH63" i="59"/>
  <c r="G83" i="53"/>
  <c r="F83" i="52"/>
  <c r="G85" i="53"/>
  <c r="Z45" i="53"/>
  <c r="AC45" i="53"/>
  <c r="F83" i="53"/>
  <c r="E83" i="52"/>
  <c r="F85" i="53"/>
  <c r="H37" i="53"/>
  <c r="G85" i="52"/>
  <c r="H87" i="53"/>
  <c r="R37" i="53"/>
  <c r="Q85" i="52"/>
  <c r="R87" i="53"/>
  <c r="G37" i="53"/>
  <c r="F85" i="52"/>
  <c r="G87" i="53"/>
  <c r="F37" i="53"/>
  <c r="E85" i="52"/>
  <c r="F87" i="53"/>
  <c r="Y37" i="53"/>
  <c r="X85" i="52"/>
  <c r="Y87" i="53"/>
  <c r="D37" i="53"/>
  <c r="C85" i="52"/>
  <c r="D87" i="53"/>
  <c r="W37" i="53"/>
  <c r="V85" i="52"/>
  <c r="W87" i="53"/>
  <c r="E37" i="53"/>
  <c r="D85" i="52"/>
  <c r="E87" i="53"/>
  <c r="X37" i="53"/>
  <c r="W85" i="52"/>
  <c r="X87" i="53"/>
  <c r="J37" i="53"/>
  <c r="I85" i="52"/>
  <c r="J87" i="53"/>
  <c r="V37" i="53"/>
  <c r="U85" i="52"/>
  <c r="V87" i="53"/>
  <c r="U37" i="53"/>
  <c r="T85" i="52"/>
  <c r="U87" i="53"/>
  <c r="T37" i="53"/>
  <c r="S85" i="52"/>
  <c r="T87" i="53"/>
  <c r="I37" i="53"/>
  <c r="H85" i="52"/>
  <c r="I87" i="53"/>
  <c r="S37" i="53"/>
  <c r="R85" i="52"/>
  <c r="S87" i="53"/>
  <c r="X34" i="53"/>
  <c r="W84" i="52"/>
  <c r="X86" i="53"/>
  <c r="W34" i="53"/>
  <c r="V84" i="52"/>
  <c r="W86" i="53"/>
  <c r="J34" i="53"/>
  <c r="I84" i="52"/>
  <c r="J86" i="53"/>
  <c r="V34" i="53"/>
  <c r="U84" i="52"/>
  <c r="V86" i="53"/>
  <c r="I34" i="53"/>
  <c r="H84" i="52"/>
  <c r="I86" i="53"/>
  <c r="U34" i="53"/>
  <c r="T84" i="52"/>
  <c r="U86" i="53"/>
  <c r="H34" i="53"/>
  <c r="G84" i="52"/>
  <c r="H86" i="53"/>
  <c r="T34" i="53"/>
  <c r="S84" i="52"/>
  <c r="T86" i="53"/>
  <c r="Y34" i="53"/>
  <c r="X84" i="52"/>
  <c r="Y86" i="53"/>
  <c r="G34" i="53"/>
  <c r="F84" i="52"/>
  <c r="G86" i="53"/>
  <c r="S34" i="53"/>
  <c r="R84" i="52"/>
  <c r="S86" i="53"/>
  <c r="F34" i="53"/>
  <c r="E84" i="52"/>
  <c r="F86" i="53"/>
  <c r="R34" i="53"/>
  <c r="Q84" i="52"/>
  <c r="R86" i="53"/>
  <c r="E34" i="53"/>
  <c r="D84" i="52"/>
  <c r="E86" i="53"/>
  <c r="D34" i="53"/>
  <c r="C84" i="52"/>
  <c r="D86" i="53"/>
  <c r="B67" i="59"/>
  <c r="T340" i="58"/>
  <c r="T339" i="58"/>
  <c r="BH37" i="59"/>
  <c r="BH32" i="59"/>
  <c r="BH31" i="59"/>
  <c r="BH36" i="59"/>
  <c r="B15" i="59"/>
  <c r="BR27" i="59"/>
  <c r="BH27" i="59"/>
  <c r="BH35" i="59"/>
  <c r="AS6" i="59"/>
  <c r="BH33" i="59"/>
  <c r="AM45" i="59"/>
  <c r="BD45" i="59"/>
  <c r="B23" i="59"/>
  <c r="AJ73" i="53"/>
  <c r="AK73" i="53"/>
  <c r="AL73" i="53"/>
  <c r="AA11" i="53"/>
  <c r="AM73" i="53"/>
  <c r="AC11" i="53"/>
  <c r="AC12" i="53"/>
  <c r="AE11" i="53"/>
  <c r="AJ11" i="53"/>
  <c r="AA73" i="53"/>
  <c r="AG11" i="53"/>
  <c r="AB73" i="53"/>
  <c r="AI11" i="53"/>
  <c r="AC73" i="53"/>
  <c r="AK11" i="53"/>
  <c r="AD73" i="53"/>
  <c r="AM11" i="53"/>
  <c r="AE73" i="53"/>
  <c r="AF73" i="53"/>
  <c r="AD47" i="53"/>
  <c r="B71" i="59"/>
  <c r="AK80" i="53"/>
  <c r="AE40" i="53"/>
  <c r="AA14" i="59"/>
  <c r="AG31" i="53"/>
  <c r="AD31" i="53"/>
  <c r="BH14" i="59"/>
  <c r="N18" i="59"/>
  <c r="B25" i="59"/>
  <c r="AI31" i="53"/>
  <c r="AP11" i="59"/>
  <c r="AQ18" i="59"/>
  <c r="BH18" i="59"/>
  <c r="AC79" i="53"/>
  <c r="AK31" i="53"/>
  <c r="Y18" i="59"/>
  <c r="AA14" i="53"/>
  <c r="AL31" i="53"/>
  <c r="K18" i="59"/>
  <c r="AB18" i="59"/>
  <c r="AT42" i="59"/>
  <c r="AH31" i="53"/>
  <c r="AM31" i="53"/>
  <c r="L18" i="59"/>
  <c r="B17" i="59"/>
  <c r="BH30" i="59"/>
  <c r="BV7" i="59"/>
  <c r="AB31" i="53"/>
  <c r="AJ21" i="53"/>
  <c r="AA21" i="53"/>
  <c r="AD22" i="59"/>
  <c r="AE31" i="53"/>
  <c r="AJ31" i="53"/>
  <c r="AA31" i="53"/>
  <c r="AF31" i="53"/>
  <c r="BS50" i="59"/>
  <c r="BY50" i="59"/>
  <c r="BH50" i="59"/>
  <c r="AD63" i="53"/>
  <c r="BH19" i="59"/>
  <c r="BZ19" i="59"/>
  <c r="W18" i="59"/>
  <c r="V18" i="59"/>
  <c r="AT18" i="59"/>
  <c r="M18" i="59"/>
  <c r="BH38" i="59"/>
  <c r="AL63" i="53"/>
  <c r="AH32" i="53"/>
  <c r="AL32" i="53"/>
  <c r="AH80" i="53"/>
  <c r="AC29" i="53"/>
  <c r="AC63" i="53"/>
  <c r="AJ59" i="53"/>
  <c r="AK29" i="53"/>
  <c r="AI63" i="53"/>
  <c r="AI40" i="53"/>
  <c r="AA40" i="53"/>
  <c r="AM62" i="53"/>
  <c r="AK10" i="53"/>
  <c r="AI36" i="53"/>
  <c r="B21" i="59"/>
  <c r="AA13" i="53"/>
  <c r="AM13" i="53"/>
  <c r="AJ71" i="53"/>
  <c r="AA75" i="53"/>
  <c r="AA50" i="53"/>
  <c r="AC38" i="53"/>
  <c r="AG42" i="53"/>
  <c r="AB24" i="53"/>
  <c r="AJ20" i="53"/>
  <c r="AC19" i="53"/>
  <c r="AC32" i="53"/>
  <c r="AH10" i="53"/>
  <c r="CI13" i="59"/>
  <c r="BH13" i="59"/>
  <c r="AA13" i="59"/>
  <c r="CP13" i="59"/>
  <c r="AF19" i="53"/>
  <c r="AD19" i="53"/>
  <c r="AM19" i="53"/>
  <c r="AL46" i="53"/>
  <c r="AE46" i="53"/>
  <c r="AF14" i="53"/>
  <c r="AJ14" i="53"/>
  <c r="AG14" i="53"/>
  <c r="AH81" i="53"/>
  <c r="AE35" i="53"/>
  <c r="AH37" i="53"/>
  <c r="AG61" i="53"/>
  <c r="AG66" i="53"/>
  <c r="AK65" i="53"/>
  <c r="AH19" i="53"/>
  <c r="AH12" i="53"/>
  <c r="AG19" i="53"/>
  <c r="AM20" i="53"/>
  <c r="AE32" i="53"/>
  <c r="AL8" i="53"/>
  <c r="AM15" i="53"/>
  <c r="AF24" i="53"/>
  <c r="AF79" i="53"/>
  <c r="AD30" i="53"/>
  <c r="AK14" i="53"/>
  <c r="AM38" i="53"/>
  <c r="AB38" i="53"/>
  <c r="AD78" i="53"/>
  <c r="AE78" i="53"/>
  <c r="AI78" i="53"/>
  <c r="AI72" i="53"/>
  <c r="AJ72" i="53"/>
  <c r="AH62" i="53"/>
  <c r="AG79" i="53"/>
  <c r="AM75" i="53"/>
  <c r="AM55" i="53"/>
  <c r="AH61" i="53"/>
  <c r="AE81" i="53"/>
  <c r="AC59" i="53"/>
  <c r="AA38" i="53"/>
  <c r="AB81" i="53"/>
  <c r="AE42" i="53"/>
  <c r="AK19" i="53"/>
  <c r="AL20" i="53"/>
  <c r="AK32" i="53"/>
  <c r="AG24" i="53"/>
  <c r="AF42" i="53"/>
  <c r="AE27" i="53"/>
  <c r="AI27" i="53"/>
  <c r="AD12" i="53"/>
  <c r="AF12" i="53"/>
  <c r="AK77" i="53"/>
  <c r="AI77" i="53"/>
  <c r="AI62" i="53"/>
  <c r="AI38" i="53"/>
  <c r="AM50" i="53"/>
  <c r="AK72" i="53"/>
  <c r="AD37" i="53"/>
  <c r="AM30" i="53"/>
  <c r="AM10" i="53"/>
  <c r="AE12" i="53"/>
  <c r="AH27" i="53"/>
  <c r="AE36" i="53"/>
  <c r="AJ32" i="53"/>
  <c r="AM32" i="53"/>
  <c r="AG5" i="53"/>
  <c r="AE8" i="53"/>
  <c r="AD75" i="53"/>
  <c r="AH28" i="53"/>
  <c r="AL28" i="53"/>
  <c r="AG47" i="53"/>
  <c r="AK47" i="53"/>
  <c r="AJ46" i="53"/>
  <c r="AK35" i="53"/>
  <c r="AG38" i="53"/>
  <c r="AC46" i="53"/>
  <c r="AH78" i="53"/>
  <c r="AA71" i="53"/>
  <c r="AJ47" i="53"/>
  <c r="AI80" i="53"/>
  <c r="AE75" i="53"/>
  <c r="AM54" i="53"/>
  <c r="AC10" i="53"/>
  <c r="AG12" i="53"/>
  <c r="AI13" i="53"/>
  <c r="AH5" i="53"/>
  <c r="AF8" i="53"/>
  <c r="AC42" i="53"/>
  <c r="AL40" i="53"/>
  <c r="AG40" i="53"/>
  <c r="AL35" i="53"/>
  <c r="AH79" i="53"/>
  <c r="AH46" i="53"/>
  <c r="AJ81" i="53"/>
  <c r="AE62" i="53"/>
  <c r="AK37" i="53"/>
  <c r="AK66" i="53"/>
  <c r="AE43" i="53"/>
  <c r="AJ75" i="53"/>
  <c r="AJ50" i="53"/>
  <c r="AL77" i="53"/>
  <c r="AD61" i="53"/>
  <c r="AK74" i="53"/>
  <c r="AM14" i="53"/>
  <c r="AI26" i="53"/>
  <c r="AH20" i="53"/>
  <c r="AK13" i="53"/>
  <c r="AA32" i="53"/>
  <c r="AM40" i="53"/>
  <c r="AA5" i="53"/>
  <c r="AG8" i="53"/>
  <c r="AK62" i="53"/>
  <c r="AJ63" i="53"/>
  <c r="AA63" i="53"/>
  <c r="AD80" i="53"/>
  <c r="AE77" i="53"/>
  <c r="AD77" i="53"/>
  <c r="AG62" i="53"/>
  <c r="AK61" i="53"/>
  <c r="AG35" i="53"/>
  <c r="AL47" i="53"/>
  <c r="AI50" i="53"/>
  <c r="AH55" i="53"/>
  <c r="AD26" i="53"/>
  <c r="AH26" i="53"/>
  <c r="AA19" i="53"/>
  <c r="AG27" i="53"/>
  <c r="AB32" i="53"/>
  <c r="AJ24" i="53"/>
  <c r="BU50" i="59"/>
  <c r="B10" i="59"/>
  <c r="B41" i="59"/>
  <c r="G48" i="59"/>
  <c r="X18" i="59"/>
  <c r="BE45" i="59"/>
  <c r="B29" i="59"/>
  <c r="B40" i="59"/>
  <c r="AM82" i="53"/>
  <c r="AD82" i="53"/>
  <c r="AG82" i="53"/>
  <c r="AF82" i="53"/>
  <c r="AE82" i="53"/>
  <c r="AI82" i="53"/>
  <c r="AH82" i="53"/>
  <c r="AC82" i="53"/>
  <c r="AB82" i="53"/>
  <c r="AL82" i="53"/>
  <c r="AA82" i="53"/>
  <c r="AJ82" i="53"/>
  <c r="AK82" i="53"/>
  <c r="AF64" i="53"/>
  <c r="B39" i="59"/>
  <c r="B54" i="61"/>
  <c r="C54" i="61"/>
  <c r="D41" i="60"/>
  <c r="F41" i="60"/>
  <c r="D80" i="60"/>
  <c r="F80" i="60"/>
  <c r="B44" i="61"/>
  <c r="C44" i="61"/>
  <c r="D29" i="60"/>
  <c r="F29" i="60"/>
  <c r="B30" i="61"/>
  <c r="C30" i="61"/>
  <c r="D21" i="60"/>
  <c r="F21" i="60"/>
  <c r="D47" i="60"/>
  <c r="F47" i="60"/>
  <c r="B32" i="61"/>
  <c r="C32" i="61"/>
  <c r="B17" i="61"/>
  <c r="C17" i="61"/>
  <c r="D35" i="60"/>
  <c r="F35" i="60"/>
  <c r="D64" i="60"/>
  <c r="F64" i="60"/>
  <c r="R171" i="58"/>
  <c r="B5" i="59"/>
  <c r="T65" i="58"/>
  <c r="T129" i="58"/>
  <c r="T193" i="58"/>
  <c r="T265" i="58"/>
  <c r="R20" i="58"/>
  <c r="R148" i="58"/>
  <c r="V148" i="58"/>
  <c r="R296" i="58"/>
  <c r="T66" i="58"/>
  <c r="T27" i="58"/>
  <c r="T91" i="58"/>
  <c r="T36" i="58"/>
  <c r="T100" i="58"/>
  <c r="T62" i="58"/>
  <c r="T126" i="58"/>
  <c r="T190" i="58"/>
  <c r="T254" i="58"/>
  <c r="T322" i="58"/>
  <c r="R110" i="58"/>
  <c r="V110" i="58"/>
  <c r="R238" i="58"/>
  <c r="T120" i="58"/>
  <c r="T221" i="58"/>
  <c r="R63" i="58"/>
  <c r="R209" i="58"/>
  <c r="V209" i="58"/>
  <c r="T240" i="58"/>
  <c r="R101" i="58"/>
  <c r="V101" i="58"/>
  <c r="R247" i="58"/>
  <c r="V247" i="58"/>
  <c r="T88" i="58"/>
  <c r="T250" i="58"/>
  <c r="R47" i="58"/>
  <c r="R193" i="58"/>
  <c r="T168" i="58"/>
  <c r="R66" i="58"/>
  <c r="R213" i="58"/>
  <c r="T205" i="58"/>
  <c r="R12" i="58"/>
  <c r="R159" i="58"/>
  <c r="R309" i="58"/>
  <c r="T79" i="58"/>
  <c r="R32" i="58"/>
  <c r="R178" i="58"/>
  <c r="R329" i="58"/>
  <c r="V329" i="58"/>
  <c r="T133" i="58"/>
  <c r="T261" i="58"/>
  <c r="R70" i="58"/>
  <c r="R216" i="58"/>
  <c r="T280" i="58"/>
  <c r="R144" i="58"/>
  <c r="V144" i="58"/>
  <c r="R294" i="58"/>
  <c r="T125" i="58"/>
  <c r="T253" i="58"/>
  <c r="R72" i="58"/>
  <c r="R218" i="58"/>
  <c r="D22" i="60"/>
  <c r="F22" i="60"/>
  <c r="D85" i="60"/>
  <c r="F85" i="60"/>
  <c r="B43" i="61"/>
  <c r="C43" i="61"/>
  <c r="D9" i="60"/>
  <c r="F9" i="60"/>
  <c r="D45" i="60"/>
  <c r="F45" i="60"/>
  <c r="B46" i="61"/>
  <c r="C46" i="61"/>
  <c r="D82" i="60"/>
  <c r="F82" i="60"/>
  <c r="D32" i="60"/>
  <c r="F32" i="60"/>
  <c r="B33" i="61"/>
  <c r="C33" i="61"/>
  <c r="D78" i="60"/>
  <c r="F78" i="60"/>
  <c r="B21" i="61"/>
  <c r="C21" i="61"/>
  <c r="T9" i="58"/>
  <c r="T73" i="58"/>
  <c r="T137" i="58"/>
  <c r="T201" i="58"/>
  <c r="T273" i="58"/>
  <c r="R36" i="58"/>
  <c r="R164" i="58"/>
  <c r="V164" i="58"/>
  <c r="T10" i="58"/>
  <c r="T74" i="58"/>
  <c r="T35" i="58"/>
  <c r="T99" i="58"/>
  <c r="T44" i="58"/>
  <c r="T108" i="58"/>
  <c r="T70" i="58"/>
  <c r="T134" i="58"/>
  <c r="T198" i="58"/>
  <c r="T262" i="58"/>
  <c r="T330" i="58"/>
  <c r="R126" i="58"/>
  <c r="R254" i="58"/>
  <c r="T130" i="58"/>
  <c r="T258" i="58"/>
  <c r="R81" i="58"/>
  <c r="R227" i="58"/>
  <c r="T299" i="58"/>
  <c r="R119" i="58"/>
  <c r="R265" i="58"/>
  <c r="V265" i="58"/>
  <c r="T131" i="58"/>
  <c r="T259" i="58"/>
  <c r="R65" i="58"/>
  <c r="R211" i="58"/>
  <c r="T223" i="58"/>
  <c r="R85" i="58"/>
  <c r="R231" i="58"/>
  <c r="T242" i="58"/>
  <c r="R31" i="58"/>
  <c r="R177" i="58"/>
  <c r="R327" i="58"/>
  <c r="V327" i="58"/>
  <c r="D38" i="60"/>
  <c r="F38" i="60"/>
  <c r="B56" i="61"/>
  <c r="C56" i="61"/>
  <c r="D8" i="60"/>
  <c r="F8" i="60"/>
  <c r="D28" i="60"/>
  <c r="F28" i="60"/>
  <c r="D11" i="60"/>
  <c r="F11" i="60"/>
  <c r="D7" i="60"/>
  <c r="F7" i="60"/>
  <c r="B50" i="61"/>
  <c r="C50" i="61"/>
  <c r="D16" i="60"/>
  <c r="F16" i="60"/>
  <c r="B49" i="61"/>
  <c r="C49" i="61"/>
  <c r="B26" i="61"/>
  <c r="C26" i="61"/>
  <c r="D37" i="60"/>
  <c r="F37" i="60"/>
  <c r="T17" i="58"/>
  <c r="T81" i="58"/>
  <c r="T145" i="58"/>
  <c r="T209" i="58"/>
  <c r="T285" i="58"/>
  <c r="R52" i="58"/>
  <c r="R180" i="58"/>
  <c r="T18" i="58"/>
  <c r="T82" i="58"/>
  <c r="T43" i="58"/>
  <c r="T107" i="58"/>
  <c r="T52" i="58"/>
  <c r="T14" i="58"/>
  <c r="T78" i="58"/>
  <c r="T142" i="58"/>
  <c r="T206" i="58"/>
  <c r="T270" i="58"/>
  <c r="R14" i="58"/>
  <c r="R142" i="58"/>
  <c r="V142" i="58"/>
  <c r="R270" i="58"/>
  <c r="T139" i="58"/>
  <c r="T267" i="58"/>
  <c r="R99" i="58"/>
  <c r="V99" i="58"/>
  <c r="R246" i="58"/>
  <c r="T53" i="58"/>
  <c r="T308" i="58"/>
  <c r="R137" i="58"/>
  <c r="R287" i="58"/>
  <c r="T140" i="58"/>
  <c r="T268" i="58"/>
  <c r="R83" i="58"/>
  <c r="R230" i="58"/>
  <c r="T232" i="58"/>
  <c r="R103" i="58"/>
  <c r="R249" i="58"/>
  <c r="V249" i="58"/>
  <c r="T55" i="58"/>
  <c r="T251" i="58"/>
  <c r="R49" i="58"/>
  <c r="R195" i="58"/>
  <c r="T160" i="58"/>
  <c r="R69" i="58"/>
  <c r="R215" i="58"/>
  <c r="T179" i="58"/>
  <c r="T311" i="58"/>
  <c r="R106" i="58"/>
  <c r="R252" i="58"/>
  <c r="T80" i="58"/>
  <c r="R34" i="58"/>
  <c r="R181" i="58"/>
  <c r="V181" i="58"/>
  <c r="R335" i="58"/>
  <c r="V335" i="58"/>
  <c r="T171" i="58"/>
  <c r="T303" i="58"/>
  <c r="R108" i="58"/>
  <c r="R255" i="58"/>
  <c r="T116" i="58"/>
  <c r="R18" i="58"/>
  <c r="R165" i="58"/>
  <c r="R315" i="58"/>
  <c r="V315" i="58"/>
  <c r="T163" i="58"/>
  <c r="T295" i="58"/>
  <c r="R111" i="58"/>
  <c r="R257" i="58"/>
  <c r="T48" i="58"/>
  <c r="T264" i="58"/>
  <c r="R112" i="58"/>
  <c r="V112" i="58"/>
  <c r="D79" i="60"/>
  <c r="F79" i="60"/>
  <c r="B23" i="61"/>
  <c r="C23" i="61"/>
  <c r="D40" i="60"/>
  <c r="F40" i="60"/>
  <c r="D27" i="60"/>
  <c r="F27" i="60"/>
  <c r="D44" i="60"/>
  <c r="F44" i="60"/>
  <c r="D19" i="60"/>
  <c r="F19" i="60"/>
  <c r="D30" i="60"/>
  <c r="F30" i="60"/>
  <c r="B15" i="61"/>
  <c r="C15" i="61"/>
  <c r="B35" i="61"/>
  <c r="C35" i="61"/>
  <c r="D34" i="60"/>
  <c r="F34" i="60"/>
  <c r="D17" i="60"/>
  <c r="F17" i="60"/>
  <c r="B20" i="61"/>
  <c r="C20" i="61"/>
  <c r="B10" i="61"/>
  <c r="C10" i="61"/>
  <c r="T25" i="58"/>
  <c r="T89" i="58"/>
  <c r="T153" i="58"/>
  <c r="T217" i="58"/>
  <c r="T293" i="58"/>
  <c r="R68" i="58"/>
  <c r="R196" i="58"/>
  <c r="T26" i="58"/>
  <c r="T90" i="58"/>
  <c r="T51" i="58"/>
  <c r="T115" i="58"/>
  <c r="T60" i="58"/>
  <c r="T22" i="58"/>
  <c r="T86" i="58"/>
  <c r="T150" i="58"/>
  <c r="T214" i="58"/>
  <c r="T278" i="58"/>
  <c r="R30" i="58"/>
  <c r="R158" i="58"/>
  <c r="R290" i="58"/>
  <c r="V290" i="58"/>
  <c r="T148" i="58"/>
  <c r="T276" i="58"/>
  <c r="R118" i="58"/>
  <c r="R264" i="58"/>
  <c r="T64" i="58"/>
  <c r="R9" i="58"/>
  <c r="R155" i="58"/>
  <c r="R305" i="58"/>
  <c r="T149" i="58"/>
  <c r="T277" i="58"/>
  <c r="R102" i="58"/>
  <c r="R248" i="58"/>
  <c r="T31" i="58"/>
  <c r="T291" i="58"/>
  <c r="R121" i="58"/>
  <c r="V121" i="58"/>
  <c r="R267" i="58"/>
  <c r="T132" i="58"/>
  <c r="T260" i="58"/>
  <c r="R67" i="58"/>
  <c r="R214" i="58"/>
  <c r="T215" i="58"/>
  <c r="R87" i="58"/>
  <c r="R233" i="58"/>
  <c r="T45" i="58"/>
  <c r="T188" i="58"/>
  <c r="B24" i="61"/>
  <c r="C24" i="61"/>
  <c r="B39" i="61"/>
  <c r="C39" i="61"/>
  <c r="D81" i="60"/>
  <c r="F81" i="60"/>
  <c r="D43" i="60"/>
  <c r="F43" i="60"/>
  <c r="B13" i="61"/>
  <c r="C13" i="61"/>
  <c r="D51" i="60"/>
  <c r="F51" i="60"/>
  <c r="D46" i="60"/>
  <c r="F46" i="60"/>
  <c r="B31" i="61"/>
  <c r="C31" i="61"/>
  <c r="B37" i="61"/>
  <c r="C37" i="61"/>
  <c r="B51" i="61"/>
  <c r="C51" i="61"/>
  <c r="D33" i="60"/>
  <c r="F33" i="60"/>
  <c r="T33" i="58"/>
  <c r="T97" i="58"/>
  <c r="T161" i="58"/>
  <c r="T225" i="58"/>
  <c r="T309" i="58"/>
  <c r="R84" i="58"/>
  <c r="R212" i="58"/>
  <c r="T34" i="58"/>
  <c r="T98" i="58"/>
  <c r="T59" i="58"/>
  <c r="T123" i="58"/>
  <c r="T68" i="58"/>
  <c r="T30" i="58"/>
  <c r="T94" i="58"/>
  <c r="T158" i="58"/>
  <c r="T222" i="58"/>
  <c r="T290" i="58"/>
  <c r="R46" i="58"/>
  <c r="R174" i="58"/>
  <c r="V174" i="58"/>
  <c r="R306" i="58"/>
  <c r="V306" i="58"/>
  <c r="T157" i="58"/>
  <c r="T289" i="58"/>
  <c r="R136" i="58"/>
  <c r="V136" i="58"/>
  <c r="R286" i="58"/>
  <c r="T111" i="58"/>
  <c r="R27" i="58"/>
  <c r="V27" i="58"/>
  <c r="R173" i="58"/>
  <c r="R324" i="58"/>
  <c r="T186" i="58"/>
  <c r="T318" i="58"/>
  <c r="R120" i="58"/>
  <c r="R266" i="58"/>
  <c r="T101" i="58"/>
  <c r="T300" i="58"/>
  <c r="R139" i="58"/>
  <c r="R289" i="58"/>
  <c r="T141" i="58"/>
  <c r="T269" i="58"/>
  <c r="R86" i="58"/>
  <c r="R232" i="58"/>
  <c r="T224" i="58"/>
  <c r="R153" i="58"/>
  <c r="B40" i="61"/>
  <c r="C40" i="61"/>
  <c r="B55" i="61"/>
  <c r="C55" i="61"/>
  <c r="B41" i="61"/>
  <c r="C41" i="61"/>
  <c r="D84" i="60"/>
  <c r="F84" i="60"/>
  <c r="B29" i="61"/>
  <c r="C29" i="61"/>
  <c r="B25" i="61"/>
  <c r="D48" i="60"/>
  <c r="F48" i="60"/>
  <c r="B47" i="61"/>
  <c r="C47" i="61"/>
  <c r="B6" i="61"/>
  <c r="C6" i="61"/>
  <c r="B53" i="61"/>
  <c r="C53" i="61"/>
  <c r="D49" i="60"/>
  <c r="F49" i="60"/>
  <c r="B52" i="61"/>
  <c r="C52" i="61"/>
  <c r="T41" i="58"/>
  <c r="T105" i="58"/>
  <c r="T169" i="58"/>
  <c r="T233" i="58"/>
  <c r="T317" i="58"/>
  <c r="R100" i="58"/>
  <c r="R228" i="58"/>
  <c r="V228" i="58"/>
  <c r="T42" i="58"/>
  <c r="T106" i="58"/>
  <c r="T67" i="58"/>
  <c r="T12" i="58"/>
  <c r="T76" i="58"/>
  <c r="T38" i="58"/>
  <c r="T102" i="58"/>
  <c r="T166" i="58"/>
  <c r="T230" i="58"/>
  <c r="T298" i="58"/>
  <c r="R62" i="58"/>
  <c r="R190" i="58"/>
  <c r="R322" i="58"/>
  <c r="T29" i="58"/>
  <c r="T194" i="58"/>
  <c r="T326" i="58"/>
  <c r="R154" i="58"/>
  <c r="V154" i="58"/>
  <c r="R304" i="58"/>
  <c r="T167" i="58"/>
  <c r="R45" i="58"/>
  <c r="V45" i="58"/>
  <c r="R192" i="58"/>
  <c r="V192" i="58"/>
  <c r="T195" i="58"/>
  <c r="T327" i="58"/>
  <c r="R138" i="58"/>
  <c r="V138" i="58"/>
  <c r="R288" i="58"/>
  <c r="T112" i="58"/>
  <c r="R11" i="58"/>
  <c r="R157" i="58"/>
  <c r="R308" i="58"/>
  <c r="V308" i="58"/>
  <c r="T178" i="58"/>
  <c r="T310" i="58"/>
  <c r="R104" i="58"/>
  <c r="R250" i="58"/>
  <c r="T279" i="58"/>
  <c r="R123" i="58"/>
  <c r="R269" i="58"/>
  <c r="V269" i="58"/>
  <c r="T103" i="58"/>
  <c r="T234" i="58"/>
  <c r="R15" i="58"/>
  <c r="V15" i="58"/>
  <c r="R161" i="58"/>
  <c r="V161" i="58"/>
  <c r="R311" i="58"/>
  <c r="T207" i="58"/>
  <c r="R89" i="58"/>
  <c r="R235" i="58"/>
  <c r="T23" i="58"/>
  <c r="T226" i="58"/>
  <c r="R17" i="58"/>
  <c r="V17" i="58"/>
  <c r="B22" i="61"/>
  <c r="C22" i="61"/>
  <c r="D24" i="60"/>
  <c r="D23" i="60"/>
  <c r="F23" i="60"/>
  <c r="B42" i="61"/>
  <c r="C42" i="61"/>
  <c r="B12" i="61"/>
  <c r="C12" i="61"/>
  <c r="D26" i="60"/>
  <c r="F26" i="60"/>
  <c r="D18" i="60"/>
  <c r="F18" i="60"/>
  <c r="D12" i="60"/>
  <c r="F12" i="60"/>
  <c r="D83" i="60"/>
  <c r="F83" i="60"/>
  <c r="D25" i="60"/>
  <c r="F25" i="60"/>
  <c r="B18" i="61"/>
  <c r="C18" i="61"/>
  <c r="D20" i="60"/>
  <c r="F20" i="60"/>
  <c r="T49" i="58"/>
  <c r="T113" i="58"/>
  <c r="T177" i="58"/>
  <c r="T241" i="58"/>
  <c r="T325" i="58"/>
  <c r="R116" i="58"/>
  <c r="V116" i="58"/>
  <c r="R244" i="58"/>
  <c r="T50" i="58"/>
  <c r="T11" i="58"/>
  <c r="T75" i="58"/>
  <c r="T20" i="58"/>
  <c r="T84" i="58"/>
  <c r="T46" i="58"/>
  <c r="T110" i="58"/>
  <c r="T174" i="58"/>
  <c r="T238" i="58"/>
  <c r="T306" i="58"/>
  <c r="R78" i="58"/>
  <c r="R206" i="58"/>
  <c r="T40" i="58"/>
  <c r="T203" i="58"/>
  <c r="R26" i="58"/>
  <c r="R172" i="58"/>
  <c r="R323" i="58"/>
  <c r="T176" i="58"/>
  <c r="R64" i="58"/>
  <c r="R210" i="58"/>
  <c r="T204" i="58"/>
  <c r="R10" i="58"/>
  <c r="R156" i="58"/>
  <c r="V156" i="58"/>
  <c r="R307" i="58"/>
  <c r="T122" i="58"/>
  <c r="R29" i="58"/>
  <c r="V29" i="58"/>
  <c r="R176" i="58"/>
  <c r="R326" i="58"/>
  <c r="T187" i="58"/>
  <c r="T319" i="58"/>
  <c r="R122" i="58"/>
  <c r="R268" i="58"/>
  <c r="T21" i="58"/>
  <c r="T292" i="58"/>
  <c r="R141" i="58"/>
  <c r="R292" i="58"/>
  <c r="T114" i="58"/>
  <c r="T243" i="58"/>
  <c r="R33" i="58"/>
  <c r="R179" i="58"/>
  <c r="V179" i="58"/>
  <c r="R330" i="58"/>
  <c r="T216" i="58"/>
  <c r="R107" i="58"/>
  <c r="V107" i="58"/>
  <c r="R253" i="58"/>
  <c r="V253" i="58"/>
  <c r="B28" i="61"/>
  <c r="C28" i="61"/>
  <c r="D36" i="60"/>
  <c r="F36" i="60"/>
  <c r="R260" i="58"/>
  <c r="T54" i="58"/>
  <c r="R229" i="58"/>
  <c r="T196" i="58"/>
  <c r="R50" i="58"/>
  <c r="T197" i="58"/>
  <c r="R143" i="58"/>
  <c r="T152" i="58"/>
  <c r="R217" i="58"/>
  <c r="V217" i="58"/>
  <c r="T162" i="58"/>
  <c r="R35" i="58"/>
  <c r="R236" i="58"/>
  <c r="T199" i="58"/>
  <c r="R91" i="58"/>
  <c r="R256" i="58"/>
  <c r="V256" i="58"/>
  <c r="T172" i="58"/>
  <c r="T313" i="58"/>
  <c r="R166" i="58"/>
  <c r="V166" i="58"/>
  <c r="R338" i="58"/>
  <c r="T255" i="58"/>
  <c r="R130" i="58"/>
  <c r="V130" i="58"/>
  <c r="R277" i="58"/>
  <c r="T146" i="58"/>
  <c r="T274" i="58"/>
  <c r="R95" i="58"/>
  <c r="R241" i="58"/>
  <c r="V241" i="58"/>
  <c r="T85" i="58"/>
  <c r="T324" i="58"/>
  <c r="R151" i="58"/>
  <c r="R301" i="58"/>
  <c r="T147" i="58"/>
  <c r="T275" i="58"/>
  <c r="R97" i="58"/>
  <c r="R243" i="58"/>
  <c r="V243" i="58"/>
  <c r="T63" i="58"/>
  <c r="R135" i="58"/>
  <c r="R117" i="58"/>
  <c r="T248" i="58"/>
  <c r="D10" i="60"/>
  <c r="F10" i="60"/>
  <c r="T118" i="58"/>
  <c r="T87" i="58"/>
  <c r="T328" i="58"/>
  <c r="R105" i="58"/>
  <c r="T252" i="58"/>
  <c r="R198" i="58"/>
  <c r="T271" i="58"/>
  <c r="R272" i="58"/>
  <c r="T180" i="58"/>
  <c r="R54" i="58"/>
  <c r="V54" i="58"/>
  <c r="R273" i="58"/>
  <c r="T208" i="58"/>
  <c r="R109" i="58"/>
  <c r="R274" i="58"/>
  <c r="T181" i="58"/>
  <c r="R19" i="58"/>
  <c r="V19" i="58"/>
  <c r="R184" i="58"/>
  <c r="T37" i="58"/>
  <c r="T323" i="58"/>
  <c r="R149" i="58"/>
  <c r="R299" i="58"/>
  <c r="T155" i="58"/>
  <c r="T287" i="58"/>
  <c r="R113" i="58"/>
  <c r="R259" i="58"/>
  <c r="V259" i="58"/>
  <c r="T96" i="58"/>
  <c r="R23" i="58"/>
  <c r="V23" i="58"/>
  <c r="R169" i="58"/>
  <c r="R319" i="58"/>
  <c r="T156" i="58"/>
  <c r="T288" i="58"/>
  <c r="R115" i="58"/>
  <c r="R262" i="58"/>
  <c r="T175" i="58"/>
  <c r="R43" i="58"/>
  <c r="V43" i="58"/>
  <c r="R226" i="58"/>
  <c r="R208" i="58"/>
  <c r="B14" i="61"/>
  <c r="C14" i="61"/>
  <c r="T57" i="58"/>
  <c r="T182" i="58"/>
  <c r="T212" i="58"/>
  <c r="T159" i="58"/>
  <c r="R140" i="58"/>
  <c r="V140" i="58"/>
  <c r="R160" i="58"/>
  <c r="T302" i="58"/>
  <c r="R234" i="58"/>
  <c r="R16" i="58"/>
  <c r="R313" i="58"/>
  <c r="T189" i="58"/>
  <c r="R90" i="58"/>
  <c r="V90" i="58"/>
  <c r="R295" i="58"/>
  <c r="V295" i="58"/>
  <c r="T263" i="58"/>
  <c r="R128" i="58"/>
  <c r="R297" i="58"/>
  <c r="T218" i="58"/>
  <c r="R38" i="58"/>
  <c r="R202" i="58"/>
  <c r="T95" i="58"/>
  <c r="T336" i="58"/>
  <c r="R167" i="58"/>
  <c r="R317" i="58"/>
  <c r="T164" i="58"/>
  <c r="T296" i="58"/>
  <c r="R131" i="58"/>
  <c r="R278" i="58"/>
  <c r="T128" i="58"/>
  <c r="R41" i="58"/>
  <c r="R187" i="58"/>
  <c r="T165" i="58"/>
  <c r="T297" i="58"/>
  <c r="R134" i="58"/>
  <c r="V134" i="58"/>
  <c r="R280" i="58"/>
  <c r="T184" i="58"/>
  <c r="R61" i="58"/>
  <c r="T307" i="58"/>
  <c r="R245" i="58"/>
  <c r="V245" i="58"/>
  <c r="T316" i="58"/>
  <c r="B19" i="61"/>
  <c r="C19" i="61"/>
  <c r="T121" i="58"/>
  <c r="T58" i="58"/>
  <c r="T246" i="58"/>
  <c r="R44" i="58"/>
  <c r="T77" i="58"/>
  <c r="R48" i="58"/>
  <c r="V48" i="58"/>
  <c r="R291" i="58"/>
  <c r="R197" i="58"/>
  <c r="T320" i="58"/>
  <c r="R271" i="58"/>
  <c r="R53" i="58"/>
  <c r="T235" i="58"/>
  <c r="R127" i="58"/>
  <c r="R314" i="58"/>
  <c r="T272" i="58"/>
  <c r="R146" i="58"/>
  <c r="V146" i="58"/>
  <c r="R337" i="58"/>
  <c r="T227" i="58"/>
  <c r="R56" i="58"/>
  <c r="R220" i="58"/>
  <c r="T117" i="58"/>
  <c r="R21" i="58"/>
  <c r="V21" i="58"/>
  <c r="R185" i="58"/>
  <c r="R8" i="58"/>
  <c r="V8" i="58"/>
  <c r="T173" i="58"/>
  <c r="T305" i="58"/>
  <c r="R150" i="58"/>
  <c r="V150" i="58"/>
  <c r="R300" i="58"/>
  <c r="V300" i="58"/>
  <c r="T183" i="58"/>
  <c r="R59" i="58"/>
  <c r="R205" i="58"/>
  <c r="T202" i="58"/>
  <c r="T338" i="58"/>
  <c r="R152" i="58"/>
  <c r="V152" i="58"/>
  <c r="R302" i="58"/>
  <c r="R303" i="58"/>
  <c r="B38" i="61"/>
  <c r="C38" i="61"/>
  <c r="D31" i="60"/>
  <c r="F31" i="60"/>
  <c r="T185" i="58"/>
  <c r="T19" i="58"/>
  <c r="T314" i="58"/>
  <c r="R191" i="58"/>
  <c r="T213" i="58"/>
  <c r="R194" i="58"/>
  <c r="R251" i="58"/>
  <c r="V251" i="58"/>
  <c r="T329" i="58"/>
  <c r="R293" i="58"/>
  <c r="R71" i="58"/>
  <c r="T244" i="58"/>
  <c r="R145" i="58"/>
  <c r="R336" i="58"/>
  <c r="T335" i="58"/>
  <c r="R183" i="58"/>
  <c r="V183" i="58"/>
  <c r="T13" i="58"/>
  <c r="T236" i="58"/>
  <c r="R74" i="58"/>
  <c r="R239" i="58"/>
  <c r="T127" i="58"/>
  <c r="R39" i="58"/>
  <c r="R203" i="58"/>
  <c r="T210" i="58"/>
  <c r="R22" i="58"/>
  <c r="R168" i="58"/>
  <c r="V168" i="58"/>
  <c r="R318" i="58"/>
  <c r="V318" i="58"/>
  <c r="T192" i="58"/>
  <c r="R77" i="58"/>
  <c r="R224" i="58"/>
  <c r="T39" i="58"/>
  <c r="T211" i="58"/>
  <c r="R24" i="58"/>
  <c r="R170" i="58"/>
  <c r="R320" i="58"/>
  <c r="T239" i="58"/>
  <c r="R263" i="58"/>
  <c r="B9" i="61"/>
  <c r="C9" i="61"/>
  <c r="B16" i="61"/>
  <c r="C16" i="61"/>
  <c r="T249" i="58"/>
  <c r="T83" i="58"/>
  <c r="R94" i="58"/>
  <c r="R28" i="58"/>
  <c r="T32" i="58"/>
  <c r="R310" i="58"/>
  <c r="T56" i="58"/>
  <c r="R51" i="58"/>
  <c r="R125" i="58"/>
  <c r="T294" i="58"/>
  <c r="R163" i="58"/>
  <c r="T47" i="58"/>
  <c r="R37" i="58"/>
  <c r="V37" i="58"/>
  <c r="R201" i="58"/>
  <c r="T24" i="58"/>
  <c r="T245" i="58"/>
  <c r="R92" i="58"/>
  <c r="R275" i="58"/>
  <c r="V275" i="58"/>
  <c r="T136" i="58"/>
  <c r="R57" i="58"/>
  <c r="R221" i="58"/>
  <c r="T219" i="58"/>
  <c r="R40" i="58"/>
  <c r="R186" i="58"/>
  <c r="T247" i="58"/>
  <c r="R96" i="58"/>
  <c r="R242" i="58"/>
  <c r="T109" i="58"/>
  <c r="T220" i="58"/>
  <c r="R42" i="58"/>
  <c r="R188" i="58"/>
  <c r="V188" i="58"/>
  <c r="R80" i="58"/>
  <c r="R321" i="58"/>
  <c r="R285" i="58"/>
  <c r="V285" i="58"/>
  <c r="D39" i="60"/>
  <c r="F39" i="60"/>
  <c r="D42" i="60"/>
  <c r="F42" i="60"/>
  <c r="T337" i="58"/>
  <c r="T28" i="58"/>
  <c r="R222" i="58"/>
  <c r="T231" i="58"/>
  <c r="R175" i="58"/>
  <c r="T151" i="58"/>
  <c r="T124" i="58"/>
  <c r="R88" i="58"/>
  <c r="T69" i="58"/>
  <c r="R162" i="58"/>
  <c r="T93" i="58"/>
  <c r="T312" i="58"/>
  <c r="R182" i="58"/>
  <c r="T135" i="58"/>
  <c r="R55" i="58"/>
  <c r="R219" i="58"/>
  <c r="T71" i="58"/>
  <c r="T286" i="58"/>
  <c r="R129" i="58"/>
  <c r="R298" i="58"/>
  <c r="T191" i="58"/>
  <c r="R75" i="58"/>
  <c r="R240" i="58"/>
  <c r="T61" i="58"/>
  <c r="T228" i="58"/>
  <c r="R58" i="58"/>
  <c r="R204" i="58"/>
  <c r="T256" i="58"/>
  <c r="R114" i="58"/>
  <c r="R261" i="58"/>
  <c r="V261" i="58"/>
  <c r="T119" i="58"/>
  <c r="T229" i="58"/>
  <c r="R60" i="58"/>
  <c r="R207" i="58"/>
  <c r="R25" i="58"/>
  <c r="V25" i="58"/>
  <c r="T8" i="58"/>
  <c r="R325" i="58"/>
  <c r="V325" i="58"/>
  <c r="R199" i="58"/>
  <c r="V199" i="58"/>
  <c r="R73" i="58"/>
  <c r="T237" i="58"/>
  <c r="R279" i="58"/>
  <c r="V279" i="58"/>
  <c r="R189" i="58"/>
  <c r="R237" i="58"/>
  <c r="R76" i="58"/>
  <c r="V76" i="58"/>
  <c r="T16" i="58"/>
  <c r="R13" i="58"/>
  <c r="V13" i="58"/>
  <c r="T104" i="58"/>
  <c r="T200" i="58"/>
  <c r="R223" i="58"/>
  <c r="T321" i="58"/>
  <c r="R93" i="58"/>
  <c r="T138" i="58"/>
  <c r="B11" i="61"/>
  <c r="C11" i="61"/>
  <c r="R132" i="58"/>
  <c r="T170" i="58"/>
  <c r="R200" i="58"/>
  <c r="T154" i="58"/>
  <c r="R258" i="58"/>
  <c r="T266" i="58"/>
  <c r="R98" i="58"/>
  <c r="D50" i="60"/>
  <c r="F50" i="60"/>
  <c r="T92" i="58"/>
  <c r="R124" i="58"/>
  <c r="T304" i="58"/>
  <c r="T15" i="58"/>
  <c r="R79" i="58"/>
  <c r="R147" i="58"/>
  <c r="T315" i="58"/>
  <c r="R225" i="58"/>
  <c r="V225" i="58"/>
  <c r="R82" i="58"/>
  <c r="V82" i="58"/>
  <c r="T143" i="58"/>
  <c r="T144" i="58"/>
  <c r="R316" i="58"/>
  <c r="T72" i="58"/>
  <c r="R133" i="58"/>
  <c r="B45" i="61"/>
  <c r="C45" i="61"/>
  <c r="B55" i="59"/>
  <c r="B8" i="61"/>
  <c r="C8" i="61"/>
  <c r="B36" i="61"/>
  <c r="C36" i="61"/>
  <c r="B26" i="59"/>
  <c r="B48" i="61"/>
  <c r="C48" i="61"/>
  <c r="B27" i="61"/>
  <c r="C27" i="61"/>
  <c r="B82" i="59"/>
  <c r="B57" i="59"/>
  <c r="B28" i="59"/>
  <c r="B12" i="59"/>
  <c r="AH83" i="53"/>
  <c r="AL83" i="53"/>
  <c r="AD83" i="53"/>
  <c r="AC83" i="53"/>
  <c r="AE9" i="53"/>
  <c r="AH9" i="53"/>
  <c r="AL9" i="53"/>
  <c r="AJ9" i="53"/>
  <c r="AB9" i="53"/>
  <c r="AG9" i="53"/>
  <c r="AI9" i="53"/>
  <c r="AF9" i="53"/>
  <c r="AD9" i="53"/>
  <c r="AC9" i="53"/>
  <c r="AM9" i="53"/>
  <c r="AJ6" i="53"/>
  <c r="AL6" i="53"/>
  <c r="AH6" i="53"/>
  <c r="AG6" i="53"/>
  <c r="AF6" i="53"/>
  <c r="AD6" i="53"/>
  <c r="AM28" i="53"/>
  <c r="AC18" i="53"/>
  <c r="AL34" i="53"/>
  <c r="AD34" i="53"/>
  <c r="AC34" i="53"/>
  <c r="AI45" i="53"/>
  <c r="AD76" i="53"/>
  <c r="AM60" i="53"/>
  <c r="AA6" i="53"/>
  <c r="AH15" i="53"/>
  <c r="AD15" i="53"/>
  <c r="AE60" i="53"/>
  <c r="AJ76" i="53"/>
  <c r="AM34" i="53"/>
  <c r="AJ78" i="53"/>
  <c r="AE76" i="53"/>
  <c r="AA9" i="53"/>
  <c r="AD35" i="53"/>
  <c r="AG37" i="53"/>
  <c r="AE37" i="53"/>
  <c r="AF34" i="53"/>
  <c r="AK41" i="53"/>
  <c r="AJ26" i="53"/>
  <c r="AH64" i="53"/>
  <c r="AA20" i="53"/>
  <c r="AK36" i="53"/>
  <c r="AG36" i="53"/>
  <c r="AB28" i="53"/>
  <c r="AC15" i="53"/>
  <c r="AB6" i="53"/>
  <c r="AI18" i="53"/>
  <c r="AI24" i="53"/>
  <c r="AJ37" i="53"/>
  <c r="AK46" i="53"/>
  <c r="AF25" i="53"/>
  <c r="AJ25" i="53"/>
  <c r="AI25" i="53"/>
  <c r="AC25" i="53"/>
  <c r="AB25" i="53"/>
  <c r="AE25" i="53"/>
  <c r="AM25" i="53"/>
  <c r="AL25" i="53"/>
  <c r="AD25" i="53"/>
  <c r="AH25" i="53"/>
  <c r="AG25" i="53"/>
  <c r="AF18" i="53"/>
  <c r="AE18" i="53"/>
  <c r="AH77" i="53"/>
  <c r="AB77" i="53"/>
  <c r="AG77" i="53"/>
  <c r="AA34" i="53"/>
  <c r="AC77"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3" i="53"/>
  <c r="AJ62" i="53"/>
  <c r="AB34" i="53"/>
  <c r="AC72" i="53"/>
  <c r="AK59" i="53"/>
  <c r="AI46" i="53"/>
  <c r="AI30" i="53"/>
  <c r="AB72" i="53"/>
  <c r="AB55" i="53"/>
  <c r="AI76" i="53"/>
  <c r="AM61" i="53"/>
  <c r="AA47" i="53"/>
  <c r="AI35" i="53"/>
  <c r="AE71" i="53"/>
  <c r="AG59" i="53"/>
  <c r="AE30" i="53"/>
  <c r="AD71" i="53"/>
  <c r="AK75" i="53"/>
  <c r="AM63" i="53"/>
  <c r="AK42" i="53"/>
  <c r="AC30" i="53"/>
  <c r="AB14" i="53"/>
  <c r="AL72" i="53"/>
  <c r="AB46" i="53"/>
  <c r="AJ34" i="53"/>
  <c r="AA46" i="53"/>
  <c r="AC35" i="53"/>
  <c r="AF37" i="53"/>
  <c r="AE61" i="53"/>
  <c r="AG50" i="53"/>
  <c r="AA35" i="53"/>
  <c r="AJ77" i="53"/>
  <c r="AE83" i="53"/>
  <c r="AG72"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9" i="53"/>
  <c r="AK79" i="53"/>
  <c r="AB76" i="53"/>
  <c r="AL76" i="53"/>
  <c r="AM76" i="53"/>
  <c r="AH76" i="53"/>
  <c r="AF76" i="53"/>
  <c r="AG76" i="53"/>
  <c r="AD79" i="53"/>
  <c r="AG64" i="53"/>
  <c r="AJ36" i="53"/>
  <c r="AB78" i="53"/>
  <c r="AA78" i="53"/>
  <c r="AF78" i="53"/>
  <c r="AL78" i="53"/>
  <c r="AL30" i="53"/>
  <c r="AH30" i="53"/>
  <c r="AD13" i="53"/>
  <c r="AB13" i="53"/>
  <c r="AF60" i="53"/>
  <c r="AJ30" i="53"/>
  <c r="AI71" i="53"/>
  <c r="AI22" i="53"/>
  <c r="AH71" i="53"/>
  <c r="AH54" i="53"/>
  <c r="AA72" i="53"/>
  <c r="AC60" i="53"/>
  <c r="AG46" i="53"/>
  <c r="AG30" i="53"/>
  <c r="AM83" i="53"/>
  <c r="AC62" i="53"/>
  <c r="AJ83" i="53"/>
  <c r="AB71" i="53"/>
  <c r="AB30" i="53"/>
  <c r="AG78" i="53"/>
  <c r="AI34" i="53"/>
  <c r="AH34" i="53"/>
  <c r="AG75" i="53"/>
  <c r="AK60" i="53"/>
  <c r="AI47" i="53"/>
  <c r="AG34" i="53"/>
  <c r="AH72" i="53"/>
  <c r="AA81" i="53"/>
  <c r="AC21" i="53"/>
  <c r="AM26" i="53"/>
  <c r="AB64" i="53"/>
  <c r="AJ64" i="53"/>
  <c r="AL13" i="53"/>
  <c r="AB20" i="53"/>
  <c r="AB27" i="53"/>
  <c r="AL27" i="53"/>
  <c r="AE20" i="53"/>
  <c r="AM36" i="53"/>
  <c r="AE13" i="53"/>
  <c r="AD28" i="53"/>
  <c r="AL18" i="53"/>
  <c r="AI15" i="53"/>
  <c r="AE6" i="53"/>
  <c r="AH18" i="53"/>
  <c r="AA24" i="53"/>
  <c r="AM24" i="53"/>
  <c r="AK8" i="53"/>
  <c r="AB21" i="53"/>
  <c r="AF75" i="53"/>
  <c r="AB10" i="53"/>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1" i="53"/>
  <c r="AL71" i="53"/>
  <c r="AK71"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9" i="53"/>
  <c r="AD55" i="53"/>
  <c r="AA83" i="53"/>
  <c r="AC55" i="53"/>
  <c r="AK43" i="53"/>
  <c r="AI14" i="53"/>
  <c r="AJ35" i="53"/>
  <c r="AG71" i="53"/>
  <c r="AI59" i="53"/>
  <c r="AM29" i="53"/>
  <c r="AI81" i="53"/>
  <c r="AE54" i="53"/>
  <c r="AG43" i="53"/>
  <c r="AE22" i="53"/>
  <c r="AK83" i="53"/>
  <c r="AM72" i="53"/>
  <c r="AI61" i="53"/>
  <c r="AK50" i="53"/>
  <c r="AA25" i="53"/>
  <c r="AF81" i="53"/>
  <c r="AL55" i="53"/>
  <c r="AD43" i="53"/>
  <c r="AH29" i="53"/>
  <c r="AM77" i="53"/>
  <c r="AA54" i="53"/>
  <c r="AA30" i="53"/>
  <c r="AF29" i="53"/>
  <c r="AF21" i="53"/>
  <c r="AA59" i="53"/>
  <c r="AE29" i="53"/>
  <c r="AH47" i="53"/>
  <c r="AG80"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5" i="53"/>
  <c r="AD46" i="53"/>
  <c r="AB75" i="53"/>
  <c r="AI83" i="53"/>
  <c r="AJ41" i="53"/>
  <c r="AI41" i="53"/>
  <c r="AD41" i="53"/>
  <c r="AM41" i="53"/>
  <c r="AL41" i="53"/>
  <c r="AC41" i="53"/>
  <c r="AB41" i="53"/>
  <c r="AH41" i="53"/>
  <c r="AG41" i="53"/>
  <c r="AF41" i="53"/>
  <c r="AE41" i="53"/>
  <c r="AK76" i="53"/>
  <c r="AD60" i="53"/>
  <c r="AF36" i="53"/>
  <c r="AL37" i="53"/>
  <c r="AB37" i="53"/>
  <c r="AE74" i="53"/>
  <c r="AH74" i="53"/>
  <c r="AL74" i="53"/>
  <c r="AJ74" i="53"/>
  <c r="AB74" i="53"/>
  <c r="AI74" i="53"/>
  <c r="AG74" i="53"/>
  <c r="AF74" i="53"/>
  <c r="AD74" i="53"/>
  <c r="AC74" i="53"/>
  <c r="AM74" i="53"/>
  <c r="AJ61" i="53"/>
  <c r="AB61" i="53"/>
  <c r="AA61" i="53"/>
  <c r="AL61" i="53"/>
  <c r="AF47" i="53"/>
  <c r="AE47" i="53"/>
  <c r="AF77" i="53"/>
  <c r="AJ54" i="53"/>
  <c r="AC80" i="53"/>
  <c r="AI54" i="53"/>
  <c r="AA42" i="53"/>
  <c r="AL81" i="53"/>
  <c r="AK81" i="53"/>
  <c r="AA55" i="53"/>
  <c r="AG22" i="53"/>
  <c r="AE79" i="53"/>
  <c r="AM42" i="53"/>
  <c r="AK21" i="53"/>
  <c r="AG81" i="53"/>
  <c r="AC71" i="53"/>
  <c r="AE59" i="53"/>
  <c r="AA49" i="53"/>
  <c r="AC22" i="53"/>
  <c r="AJ42" i="53"/>
  <c r="AC76" i="53"/>
  <c r="AK63" i="53"/>
  <c r="AC43" i="53"/>
  <c r="AG29" i="53"/>
  <c r="AD81" i="53"/>
  <c r="AL60" i="53"/>
  <c r="AG83" i="53"/>
  <c r="AE21" i="53"/>
  <c r="AM79"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AJ60" i="53"/>
  <c r="AG18" i="53"/>
  <c r="AK54" i="53"/>
  <c r="AF54" i="53"/>
  <c r="AD54" i="53"/>
  <c r="AL54" i="53"/>
  <c r="AH22" i="53"/>
  <c r="AL22" i="53"/>
  <c r="AK22" i="53"/>
  <c r="AJ22" i="53"/>
  <c r="AF22" i="53"/>
  <c r="AD22" i="53"/>
  <c r="AD66" i="53"/>
  <c r="AL66" i="53"/>
  <c r="AH66" i="53"/>
  <c r="AF66" i="53"/>
  <c r="AB66" i="53"/>
  <c r="AC66" i="53"/>
  <c r="AF72" i="53"/>
  <c r="AE72" i="53"/>
  <c r="AF80" i="53"/>
  <c r="AE80" i="53"/>
  <c r="AM33" i="53"/>
  <c r="AC33" i="53"/>
  <c r="AF33" i="53"/>
  <c r="AE33" i="53"/>
  <c r="AD33" i="53"/>
  <c r="AH33" i="53"/>
  <c r="AG33" i="53"/>
  <c r="AB33" i="53"/>
  <c r="AI33" i="53"/>
  <c r="AL33" i="53"/>
  <c r="AJ33" i="53"/>
  <c r="AF38" i="53"/>
  <c r="AL38" i="53"/>
  <c r="AJ38" i="53"/>
  <c r="AD38" i="53"/>
  <c r="AK38" i="53"/>
  <c r="AD72" i="53"/>
  <c r="AI79" i="53"/>
  <c r="AA66" i="53"/>
  <c r="AB80" i="53"/>
  <c r="AB63" i="53"/>
  <c r="AB47" i="53"/>
  <c r="AA80" i="53"/>
  <c r="AG54" i="53"/>
  <c r="AI43" i="53"/>
  <c r="AM21" i="53"/>
  <c r="AK78" i="53"/>
  <c r="AM66" i="53"/>
  <c r="AE38" i="53"/>
  <c r="AE14" i="53"/>
  <c r="AM80" i="53"/>
  <c r="AM47" i="53"/>
  <c r="AI37" i="53"/>
  <c r="AI21" i="53"/>
  <c r="AB79" i="53"/>
  <c r="AJ66" i="53"/>
  <c r="AH21" i="53"/>
  <c r="AI75" i="53"/>
  <c r="AA62" i="53"/>
  <c r="AI42" i="53"/>
  <c r="AA22" i="53"/>
  <c r="AJ80" i="53"/>
  <c r="AJ55" i="53"/>
  <c r="AC81" i="53"/>
  <c r="AI55" i="53"/>
  <c r="AA43" i="53"/>
  <c r="AF83" i="53"/>
  <c r="AH63" i="53"/>
  <c r="AC78" i="53"/>
  <c r="AE66" i="53"/>
  <c r="AG5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5" i="53"/>
  <c r="B7" i="61"/>
  <c r="C7" i="61"/>
  <c r="B34" i="61"/>
  <c r="C34" i="61"/>
  <c r="B66" i="59"/>
  <c r="B64" i="59"/>
  <c r="B57" i="61"/>
  <c r="C57" i="61"/>
  <c r="AF39" i="53"/>
  <c r="AE39" i="53"/>
  <c r="B77" i="59"/>
  <c r="B54" i="59"/>
  <c r="B59" i="59"/>
  <c r="B74" i="59"/>
  <c r="B81" i="59"/>
  <c r="B72" i="59"/>
  <c r="B73" i="59"/>
  <c r="B65" i="59"/>
  <c r="T301" i="58"/>
  <c r="B49" i="59"/>
  <c r="B79" i="59"/>
  <c r="B61" i="59"/>
  <c r="B43" i="59"/>
  <c r="B70" i="59"/>
  <c r="B80" i="59"/>
  <c r="B47" i="59"/>
  <c r="T257" i="58"/>
  <c r="R328" i="58"/>
  <c r="R312" i="58"/>
  <c r="V312" i="58"/>
  <c r="AJ56" i="53"/>
  <c r="R276" i="58"/>
  <c r="AA56" i="53"/>
  <c r="AB56" i="53"/>
  <c r="AC56" i="53"/>
  <c r="AD56" i="53"/>
  <c r="AE56" i="53"/>
  <c r="AF56" i="53"/>
  <c r="AG56" i="53"/>
  <c r="AH56" i="53"/>
  <c r="AI56" i="53"/>
  <c r="AK56" i="53"/>
  <c r="AL56" i="53"/>
  <c r="B56" i="59"/>
  <c r="B71" i="61"/>
  <c r="C71" i="61"/>
  <c r="D53" i="60"/>
  <c r="F53" i="60"/>
  <c r="D69" i="60"/>
  <c r="F69" i="60"/>
  <c r="B72" i="61"/>
  <c r="C72" i="61"/>
  <c r="D54" i="60"/>
  <c r="F54" i="60"/>
  <c r="D70" i="60"/>
  <c r="F70" i="60"/>
  <c r="D6" i="60"/>
  <c r="F6" i="60"/>
  <c r="B73" i="61"/>
  <c r="C73" i="61"/>
  <c r="D55" i="60"/>
  <c r="F55" i="60"/>
  <c r="D71" i="60"/>
  <c r="F71" i="60"/>
  <c r="B58" i="61"/>
  <c r="C58" i="61"/>
  <c r="B74" i="61"/>
  <c r="C74" i="61"/>
  <c r="D56" i="60"/>
  <c r="F56" i="60"/>
  <c r="D72" i="60"/>
  <c r="F72" i="60"/>
  <c r="B59" i="61"/>
  <c r="C59" i="61"/>
  <c r="B75" i="61"/>
  <c r="C75" i="61"/>
  <c r="D57" i="60"/>
  <c r="F57" i="60"/>
  <c r="D73" i="60"/>
  <c r="F73" i="60"/>
  <c r="B60" i="61"/>
  <c r="C60" i="61"/>
  <c r="B76" i="61"/>
  <c r="C76" i="61"/>
  <c r="D58" i="60"/>
  <c r="F58" i="60"/>
  <c r="D74" i="60"/>
  <c r="F74" i="60"/>
  <c r="B70" i="61"/>
  <c r="C70" i="61"/>
  <c r="B61" i="61"/>
  <c r="C61" i="61"/>
  <c r="B77" i="61"/>
  <c r="C77" i="61"/>
  <c r="D59" i="60"/>
  <c r="F59" i="60"/>
  <c r="D75" i="60"/>
  <c r="F75" i="60"/>
  <c r="D52" i="60"/>
  <c r="F52" i="60"/>
  <c r="B62" i="61"/>
  <c r="C62" i="61"/>
  <c r="B78" i="61"/>
  <c r="C78" i="61"/>
  <c r="D60" i="60"/>
  <c r="F60" i="60"/>
  <c r="D76" i="60"/>
  <c r="F76" i="60"/>
  <c r="B63" i="61"/>
  <c r="C63" i="61"/>
  <c r="B79" i="61"/>
  <c r="C79" i="61"/>
  <c r="D13" i="60"/>
  <c r="F13" i="60"/>
  <c r="D61" i="60"/>
  <c r="F61" i="60"/>
  <c r="D77" i="60"/>
  <c r="F77" i="60"/>
  <c r="B64" i="61"/>
  <c r="C64" i="61"/>
  <c r="B80" i="61"/>
  <c r="C80" i="61"/>
  <c r="D14" i="60"/>
  <c r="F14" i="60"/>
  <c r="D62" i="60"/>
  <c r="F62" i="60"/>
  <c r="B65" i="61"/>
  <c r="C65" i="61"/>
  <c r="B81" i="61"/>
  <c r="C81" i="61"/>
  <c r="D15" i="60"/>
  <c r="F15" i="60"/>
  <c r="D63" i="60"/>
  <c r="F63" i="60"/>
  <c r="B66" i="61"/>
  <c r="C66" i="61"/>
  <c r="B82" i="61"/>
  <c r="C82" i="61"/>
  <c r="B67" i="61"/>
  <c r="C67" i="61"/>
  <c r="B83" i="61"/>
  <c r="C83" i="61"/>
  <c r="D65" i="60"/>
  <c r="F65" i="60"/>
  <c r="B68" i="61"/>
  <c r="C68" i="61"/>
  <c r="B84" i="61"/>
  <c r="C84" i="61"/>
  <c r="D66" i="60"/>
  <c r="F66" i="60"/>
  <c r="B69" i="61"/>
  <c r="C69" i="61"/>
  <c r="B85" i="61"/>
  <c r="C85" i="61"/>
  <c r="D67" i="60"/>
  <c r="F67" i="60"/>
  <c r="D68" i="60"/>
  <c r="F68" i="60"/>
  <c r="H1" i="59"/>
  <c r="AN67" i="59"/>
  <c r="BW67" i="59"/>
  <c r="AG45" i="53"/>
  <c r="AH45" i="53"/>
  <c r="AL45" i="53"/>
  <c r="AE45" i="53"/>
  <c r="AA45" i="53"/>
  <c r="AD45" i="53"/>
  <c r="AK45" i="53"/>
  <c r="AF45" i="53"/>
  <c r="AJ45" i="53"/>
  <c r="BT67" i="59"/>
  <c r="AB45" i="53"/>
  <c r="BH67" i="59"/>
  <c r="AM45" i="53"/>
  <c r="Z85" i="53"/>
  <c r="BS23" i="59"/>
  <c r="BF23" i="59"/>
  <c r="AB15" i="59"/>
  <c r="AS25" i="59"/>
  <c r="BH17" i="59"/>
  <c r="BG21" i="59"/>
  <c r="J21" i="59"/>
  <c r="BH21" i="59"/>
  <c r="BB41" i="59"/>
  <c r="BC41" i="59"/>
  <c r="BG40" i="59"/>
  <c r="CK40" i="59"/>
  <c r="BF40" i="59"/>
  <c r="J10" i="59"/>
  <c r="BX29" i="59"/>
  <c r="BI29" i="59"/>
  <c r="BJ29" i="59"/>
  <c r="C25" i="61"/>
  <c r="F24" i="60"/>
  <c r="AO65" i="59"/>
  <c r="AL65" i="59"/>
  <c r="AP65" i="59"/>
  <c r="AS26" i="59"/>
  <c r="AR26" i="59"/>
  <c r="CJ28" i="59"/>
  <c r="V28" i="59"/>
  <c r="CN28" i="59"/>
  <c r="CM28" i="59"/>
  <c r="CO28" i="59"/>
  <c r="J64" i="59"/>
  <c r="BX57" i="59"/>
  <c r="AL49" i="59"/>
  <c r="Z49" i="59"/>
  <c r="H54" i="59"/>
  <c r="I54" i="59"/>
  <c r="F47" i="59"/>
  <c r="BH82" i="59"/>
  <c r="AC82" i="59"/>
  <c r="CL82" i="59"/>
  <c r="X55" i="59"/>
  <c r="W55" i="59"/>
  <c r="AD55" i="59"/>
  <c r="AQ55" i="59"/>
  <c r="BH55" i="59"/>
  <c r="Y55" i="59"/>
  <c r="K55" i="59"/>
  <c r="CH61" i="59"/>
  <c r="BX56" i="59"/>
  <c r="I1" i="59"/>
  <c r="Z86" i="53"/>
  <c r="AF86" i="53"/>
  <c r="Z87" i="53"/>
  <c r="AB87" i="53"/>
  <c r="AK85" i="53"/>
  <c r="AC85" i="53"/>
  <c r="AJ85" i="53"/>
  <c r="AB85" i="53"/>
  <c r="AI85" i="53"/>
  <c r="AA85" i="53"/>
  <c r="AH85" i="53"/>
  <c r="AG85" i="53"/>
  <c r="AF85" i="53"/>
  <c r="AM85" i="53"/>
  <c r="AE85" i="53"/>
  <c r="AL85" i="53"/>
  <c r="AD85" i="53"/>
  <c r="J1" i="59"/>
  <c r="AA87" i="53"/>
  <c r="AG87" i="53"/>
  <c r="AF87" i="53"/>
  <c r="AM87" i="53"/>
  <c r="AL87" i="53"/>
  <c r="AK87" i="53"/>
  <c r="AC87" i="53"/>
  <c r="AJ87" i="53"/>
  <c r="AL86" i="53"/>
  <c r="AD86" i="53"/>
  <c r="AK86" i="53"/>
  <c r="AC86" i="53"/>
  <c r="AJ86" i="53"/>
  <c r="AB86" i="53"/>
  <c r="AA86" i="53"/>
  <c r="AG86" i="53"/>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J36" i="25"/>
  <c r="J21" i="25"/>
  <c r="V1" i="59"/>
  <c r="C80" i="35"/>
  <c r="C83" i="35"/>
  <c r="C85" i="35"/>
  <c r="C84" i="35"/>
  <c r="C79" i="35"/>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c r="A6" i="50"/>
  <c r="A7" i="50"/>
  <c r="A45" i="50"/>
  <c r="B5" i="44"/>
  <c r="C5" i="44"/>
  <c r="D5" i="44"/>
  <c r="E5" i="44"/>
  <c r="F5" i="44"/>
  <c r="G5" i="44"/>
  <c r="H5" i="44"/>
  <c r="I5" i="44"/>
  <c r="J5" i="44"/>
  <c r="K5" i="44"/>
  <c r="L5" i="44"/>
  <c r="M5" i="44"/>
  <c r="N5" i="44"/>
  <c r="O5" i="44"/>
  <c r="P5" i="44"/>
  <c r="Q5" i="44"/>
  <c r="R5" i="44"/>
  <c r="S5" i="44"/>
  <c r="T5" i="44"/>
  <c r="U5" i="44"/>
  <c r="V5" i="44"/>
  <c r="W5" i="44"/>
  <c r="X5" i="44"/>
  <c r="Z5" i="44"/>
  <c r="AL5" i="44"/>
  <c r="B6" i="44"/>
  <c r="B6" i="46"/>
  <c r="C6" i="44"/>
  <c r="D6" i="44"/>
  <c r="E6" i="44"/>
  <c r="F6" i="44"/>
  <c r="G6" i="44"/>
  <c r="H6" i="44"/>
  <c r="I6" i="44"/>
  <c r="J6" i="44"/>
  <c r="K6" i="44"/>
  <c r="L6" i="44"/>
  <c r="M6" i="44"/>
  <c r="N6" i="44"/>
  <c r="O6" i="44"/>
  <c r="P6" i="44"/>
  <c r="Q6" i="44"/>
  <c r="R6" i="44"/>
  <c r="S6" i="44"/>
  <c r="T6" i="44"/>
  <c r="U6" i="44"/>
  <c r="V6" i="44"/>
  <c r="W6" i="44"/>
  <c r="X6" i="44"/>
  <c r="AC6" i="44"/>
  <c r="AL6" i="44"/>
  <c r="B7" i="44"/>
  <c r="B7" i="46"/>
  <c r="C7" i="44"/>
  <c r="D7" i="44"/>
  <c r="E7" i="44"/>
  <c r="F7" i="44"/>
  <c r="G7" i="44"/>
  <c r="H7" i="44"/>
  <c r="I7" i="44"/>
  <c r="J7" i="44"/>
  <c r="K7" i="44"/>
  <c r="L7" i="44"/>
  <c r="M7" i="44"/>
  <c r="N7" i="44"/>
  <c r="O7" i="44"/>
  <c r="P7" i="44"/>
  <c r="Q7" i="44"/>
  <c r="R7" i="44"/>
  <c r="S7" i="44"/>
  <c r="T7" i="44"/>
  <c r="U7" i="44"/>
  <c r="V7" i="44"/>
  <c r="W7" i="44"/>
  <c r="X7" i="44"/>
  <c r="AB7" i="44"/>
  <c r="AL7" i="44"/>
  <c r="B8" i="44"/>
  <c r="B8" i="46"/>
  <c r="C8" i="44"/>
  <c r="D8" i="44"/>
  <c r="E8" i="44"/>
  <c r="F8" i="44"/>
  <c r="G8" i="44"/>
  <c r="H8" i="44"/>
  <c r="I8" i="44"/>
  <c r="J8" i="44"/>
  <c r="K8" i="44"/>
  <c r="L8" i="44"/>
  <c r="M8" i="44"/>
  <c r="N8" i="44"/>
  <c r="O8" i="44"/>
  <c r="P8" i="44"/>
  <c r="Q8" i="44"/>
  <c r="R8" i="44"/>
  <c r="S8" i="44"/>
  <c r="T8" i="44"/>
  <c r="U8" i="44"/>
  <c r="V8" i="44"/>
  <c r="W8" i="44"/>
  <c r="X8" i="44"/>
  <c r="AE8" i="44"/>
  <c r="AL8" i="44"/>
  <c r="B9" i="44"/>
  <c r="B9" i="46"/>
  <c r="C9" i="44"/>
  <c r="D9" i="44"/>
  <c r="E9" i="44"/>
  <c r="F9" i="44"/>
  <c r="G9" i="44"/>
  <c r="H9" i="44"/>
  <c r="I9" i="44"/>
  <c r="J9" i="44"/>
  <c r="K9" i="44"/>
  <c r="L9" i="44"/>
  <c r="M9" i="44"/>
  <c r="N9" i="44"/>
  <c r="O9" i="44"/>
  <c r="P9" i="44"/>
  <c r="Q9" i="44"/>
  <c r="R9" i="44"/>
  <c r="S9" i="44"/>
  <c r="T9" i="44"/>
  <c r="U9" i="44"/>
  <c r="V9" i="44"/>
  <c r="W9" i="44"/>
  <c r="X9" i="44"/>
  <c r="AD9" i="44"/>
  <c r="AL9" i="44"/>
  <c r="B10" i="44"/>
  <c r="B10" i="46"/>
  <c r="C10" i="44"/>
  <c r="D10" i="44"/>
  <c r="E10" i="44"/>
  <c r="F10" i="44"/>
  <c r="G10" i="44"/>
  <c r="H10" i="44"/>
  <c r="I10" i="44"/>
  <c r="J10" i="44"/>
  <c r="K10" i="44"/>
  <c r="L10" i="44"/>
  <c r="M10" i="44"/>
  <c r="N10" i="44"/>
  <c r="O10" i="44"/>
  <c r="P10" i="44"/>
  <c r="Q10" i="44"/>
  <c r="R10" i="44"/>
  <c r="S10" i="44"/>
  <c r="T10" i="44"/>
  <c r="U10" i="44"/>
  <c r="V10" i="44"/>
  <c r="W10" i="44"/>
  <c r="X10" i="44"/>
  <c r="AC10" i="44"/>
  <c r="AL10" i="44"/>
  <c r="B11" i="44"/>
  <c r="B11" i="46"/>
  <c r="C11" i="44"/>
  <c r="D11" i="44"/>
  <c r="E11" i="44"/>
  <c r="F11" i="44"/>
  <c r="G11" i="44"/>
  <c r="H11" i="44"/>
  <c r="I11" i="44"/>
  <c r="J11" i="44"/>
  <c r="K11" i="44"/>
  <c r="L11" i="44"/>
  <c r="M11" i="44"/>
  <c r="N11" i="44"/>
  <c r="O11" i="44"/>
  <c r="P11" i="44"/>
  <c r="Q11" i="44"/>
  <c r="R11" i="44"/>
  <c r="S11" i="44"/>
  <c r="T11" i="44"/>
  <c r="U11" i="44"/>
  <c r="V11" i="44"/>
  <c r="W11" i="44"/>
  <c r="X11" i="44"/>
  <c r="Y11" i="44"/>
  <c r="AL11" i="44"/>
  <c r="B12" i="44"/>
  <c r="B12" i="46"/>
  <c r="C12" i="44"/>
  <c r="D12" i="44"/>
  <c r="E12" i="44"/>
  <c r="F12" i="44"/>
  <c r="G12" i="44"/>
  <c r="H12" i="44"/>
  <c r="I12" i="44"/>
  <c r="J12" i="44"/>
  <c r="K12" i="44"/>
  <c r="L12" i="44"/>
  <c r="M12" i="44"/>
  <c r="N12" i="44"/>
  <c r="O12" i="44"/>
  <c r="P12" i="44"/>
  <c r="Q12" i="44"/>
  <c r="R12" i="44"/>
  <c r="S12" i="44"/>
  <c r="T12" i="44"/>
  <c r="U12" i="44"/>
  <c r="V12" i="44"/>
  <c r="W12" i="44"/>
  <c r="X12" i="44"/>
  <c r="AE12" i="44"/>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CB10" i="46"/>
  <c r="CC10" i="46"/>
  <c r="AB10" i="46"/>
  <c r="AT10" i="46"/>
  <c r="BP12" i="46"/>
  <c r="CC8" i="46"/>
  <c r="CB8" i="46"/>
  <c r="B8" i="60"/>
  <c r="B9" i="60"/>
  <c r="B10" i="60"/>
  <c r="B11" i="60"/>
  <c r="B12" i="60"/>
  <c r="B13" i="60"/>
  <c r="B14" i="60"/>
  <c r="B7" i="60"/>
  <c r="B5" i="46"/>
  <c r="AR18" i="53"/>
  <c r="AW15" i="53"/>
  <c r="AW14" i="53"/>
  <c r="AR14" i="53"/>
  <c r="AR15" i="53"/>
  <c r="AR13" i="53"/>
  <c r="AW17" i="53"/>
  <c r="AR17" i="53"/>
  <c r="AW18" i="53"/>
  <c r="AX9" i="46"/>
  <c r="BL11" i="46"/>
  <c r="AK11" i="46"/>
  <c r="AB7" i="46"/>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F7" i="48"/>
  <c r="D11" i="48"/>
  <c r="D8" i="48"/>
  <c r="F8" i="48"/>
  <c r="D12" i="48"/>
  <c r="D13" i="48"/>
  <c r="D10" i="48"/>
  <c r="D46" i="48"/>
  <c r="B6" i="50"/>
  <c r="C6" i="50"/>
  <c r="B11" i="50"/>
  <c r="C11" i="50"/>
  <c r="B12" i="50"/>
  <c r="C12" i="50"/>
  <c r="AC5" i="44"/>
  <c r="B7" i="50"/>
  <c r="C7" i="50"/>
  <c r="B9" i="50"/>
  <c r="C9" i="50"/>
  <c r="B10" i="50"/>
  <c r="C10" i="50"/>
  <c r="B8" i="50"/>
  <c r="C8" i="50"/>
  <c r="B13" i="50"/>
  <c r="C13" i="50"/>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c r="X87" i="44"/>
  <c r="W87" i="44"/>
  <c r="V87" i="44"/>
  <c r="U87" i="44"/>
  <c r="T87" i="44"/>
  <c r="S87" i="44"/>
  <c r="R87" i="44"/>
  <c r="Q87" i="44"/>
  <c r="P87" i="44"/>
  <c r="O87" i="44"/>
  <c r="N87" i="44"/>
  <c r="M87" i="44"/>
  <c r="L87" i="44"/>
  <c r="K87" i="44"/>
  <c r="J87" i="44"/>
  <c r="I87" i="44"/>
  <c r="H87" i="44"/>
  <c r="G87" i="44"/>
  <c r="F87" i="44"/>
  <c r="E87" i="44"/>
  <c r="D87" i="44"/>
  <c r="C87" i="44"/>
  <c r="B87" i="44"/>
  <c r="B87" i="46"/>
  <c r="X86" i="44"/>
  <c r="W86" i="44"/>
  <c r="V86" i="44"/>
  <c r="U86" i="44"/>
  <c r="T86" i="44"/>
  <c r="S86" i="44"/>
  <c r="R86" i="44"/>
  <c r="Q86" i="44"/>
  <c r="P86" i="44"/>
  <c r="O86" i="44"/>
  <c r="N86" i="44"/>
  <c r="M86" i="44"/>
  <c r="L86" i="44"/>
  <c r="K86" i="44"/>
  <c r="J86" i="44"/>
  <c r="I86" i="44"/>
  <c r="H86" i="44"/>
  <c r="G86" i="44"/>
  <c r="F86" i="44"/>
  <c r="E86" i="44"/>
  <c r="D86" i="44"/>
  <c r="C86" i="44"/>
  <c r="B86" i="44"/>
  <c r="B86" i="46"/>
  <c r="X85" i="44"/>
  <c r="W85" i="44"/>
  <c r="V85" i="44"/>
  <c r="U85" i="44"/>
  <c r="T85" i="44"/>
  <c r="S85" i="44"/>
  <c r="R85" i="44"/>
  <c r="Q85" i="44"/>
  <c r="P85" i="44"/>
  <c r="O85" i="44"/>
  <c r="N85" i="44"/>
  <c r="M85" i="44"/>
  <c r="L85" i="44"/>
  <c r="K85" i="44"/>
  <c r="J85" i="44"/>
  <c r="I85" i="44"/>
  <c r="H85" i="44"/>
  <c r="G85" i="44"/>
  <c r="F85" i="44"/>
  <c r="E85" i="44"/>
  <c r="D85" i="44"/>
  <c r="C85" i="44"/>
  <c r="B85" i="44"/>
  <c r="B85" i="46"/>
  <c r="X84" i="44"/>
  <c r="W84" i="44"/>
  <c r="V84" i="44"/>
  <c r="U84" i="44"/>
  <c r="T84" i="44"/>
  <c r="S84" i="44"/>
  <c r="R84" i="44"/>
  <c r="Q84" i="44"/>
  <c r="P84" i="44"/>
  <c r="J84" i="44"/>
  <c r="I84" i="44"/>
  <c r="H84" i="44"/>
  <c r="G84" i="44"/>
  <c r="F84" i="44"/>
  <c r="E84" i="44"/>
  <c r="D84" i="44"/>
  <c r="C84" i="44"/>
  <c r="B84" i="44"/>
  <c r="B84" i="46"/>
  <c r="X83" i="44"/>
  <c r="W83" i="44"/>
  <c r="V83" i="44"/>
  <c r="U83" i="44"/>
  <c r="T83" i="44"/>
  <c r="S83" i="44"/>
  <c r="R83" i="44"/>
  <c r="Q83" i="44"/>
  <c r="P83" i="44"/>
  <c r="J83" i="44"/>
  <c r="I83" i="44"/>
  <c r="H83" i="44"/>
  <c r="G83" i="44"/>
  <c r="F83" i="44"/>
  <c r="E83" i="44"/>
  <c r="D83" i="44"/>
  <c r="C83" i="44"/>
  <c r="B83" i="44"/>
  <c r="B83" i="46"/>
  <c r="X82" i="44"/>
  <c r="W82" i="44"/>
  <c r="V82" i="44"/>
  <c r="U82" i="44"/>
  <c r="T82" i="44"/>
  <c r="S82" i="44"/>
  <c r="R82" i="44"/>
  <c r="Q82" i="44"/>
  <c r="P82" i="44"/>
  <c r="J82" i="44"/>
  <c r="I82" i="44"/>
  <c r="H82" i="44"/>
  <c r="G82" i="44"/>
  <c r="F82" i="44"/>
  <c r="E82" i="44"/>
  <c r="D82" i="44"/>
  <c r="C82" i="44"/>
  <c r="B82" i="44"/>
  <c r="B82" i="46"/>
  <c r="X81" i="44"/>
  <c r="W81" i="44"/>
  <c r="V81" i="44"/>
  <c r="U81" i="44"/>
  <c r="T81" i="44"/>
  <c r="S81" i="44"/>
  <c r="R81" i="44"/>
  <c r="Q81" i="44"/>
  <c r="P81" i="44"/>
  <c r="J81" i="44"/>
  <c r="I81" i="44"/>
  <c r="H81" i="44"/>
  <c r="G81" i="44"/>
  <c r="F81" i="44"/>
  <c r="E81" i="44"/>
  <c r="D81" i="44"/>
  <c r="C81" i="44"/>
  <c r="B81" i="44"/>
  <c r="B81" i="46"/>
  <c r="X80" i="44"/>
  <c r="W80" i="44"/>
  <c r="V80" i="44"/>
  <c r="U80" i="44"/>
  <c r="T80" i="44"/>
  <c r="S80" i="44"/>
  <c r="R80" i="44"/>
  <c r="Q80" i="44"/>
  <c r="P80" i="44"/>
  <c r="J80" i="44"/>
  <c r="I80" i="44"/>
  <c r="H80" i="44"/>
  <c r="G80" i="44"/>
  <c r="F80" i="44"/>
  <c r="E80" i="44"/>
  <c r="D80" i="44"/>
  <c r="C80" i="44"/>
  <c r="B80" i="44"/>
  <c r="B80" i="46"/>
  <c r="X79" i="44"/>
  <c r="AD79" i="44"/>
  <c r="W79" i="44"/>
  <c r="V79" i="44"/>
  <c r="U79" i="44"/>
  <c r="T79" i="44"/>
  <c r="S79" i="44"/>
  <c r="R79" i="44"/>
  <c r="Q79" i="44"/>
  <c r="P79" i="44"/>
  <c r="J79" i="44"/>
  <c r="I79" i="44"/>
  <c r="H79" i="44"/>
  <c r="G79" i="44"/>
  <c r="F79" i="44"/>
  <c r="E79" i="44"/>
  <c r="D79" i="44"/>
  <c r="C79" i="44"/>
  <c r="B79" i="44"/>
  <c r="B79" i="46"/>
  <c r="X78" i="44"/>
  <c r="AJ78" i="44"/>
  <c r="W78" i="44"/>
  <c r="V78" i="44"/>
  <c r="U78" i="44"/>
  <c r="T78" i="44"/>
  <c r="S78" i="44"/>
  <c r="R78" i="44"/>
  <c r="Q78" i="44"/>
  <c r="P78" i="44"/>
  <c r="J78" i="44"/>
  <c r="I78" i="44"/>
  <c r="H78" i="44"/>
  <c r="G78" i="44"/>
  <c r="F78" i="44"/>
  <c r="E78" i="44"/>
  <c r="D78" i="44"/>
  <c r="C78" i="44"/>
  <c r="B78" i="44"/>
  <c r="B78" i="46"/>
  <c r="X77" i="44"/>
  <c r="AG77" i="44"/>
  <c r="W77" i="44"/>
  <c r="V77" i="44"/>
  <c r="U77" i="44"/>
  <c r="T77" i="44"/>
  <c r="S77" i="44"/>
  <c r="R77" i="44"/>
  <c r="Q77" i="44"/>
  <c r="P77" i="44"/>
  <c r="J77" i="44"/>
  <c r="I77" i="44"/>
  <c r="H77" i="44"/>
  <c r="G77" i="44"/>
  <c r="F77" i="44"/>
  <c r="E77" i="44"/>
  <c r="D77" i="44"/>
  <c r="C77" i="44"/>
  <c r="B77" i="44"/>
  <c r="B77" i="46"/>
  <c r="X76" i="44"/>
  <c r="AE76" i="44"/>
  <c r="W76" i="44"/>
  <c r="V76" i="44"/>
  <c r="U76" i="44"/>
  <c r="T76" i="44"/>
  <c r="S76" i="44"/>
  <c r="R76" i="44"/>
  <c r="Q76" i="44"/>
  <c r="P76" i="44"/>
  <c r="J76" i="44"/>
  <c r="I76" i="44"/>
  <c r="H76" i="44"/>
  <c r="G76" i="44"/>
  <c r="F76" i="44"/>
  <c r="E76" i="44"/>
  <c r="D76" i="44"/>
  <c r="C76" i="44"/>
  <c r="B76" i="44"/>
  <c r="B76" i="46"/>
  <c r="X75" i="44"/>
  <c r="AI75" i="44"/>
  <c r="S75" i="44"/>
  <c r="R75" i="44"/>
  <c r="J75" i="44"/>
  <c r="H75" i="44"/>
  <c r="D75" i="44"/>
  <c r="C75" i="44"/>
  <c r="B75" i="44"/>
  <c r="B75" i="46"/>
  <c r="X74" i="44"/>
  <c r="AF74" i="44"/>
  <c r="S74" i="44"/>
  <c r="R74" i="44"/>
  <c r="J74" i="44"/>
  <c r="D74" i="44"/>
  <c r="C74" i="44"/>
  <c r="B74" i="44"/>
  <c r="B74" i="46"/>
  <c r="X73" i="44"/>
  <c r="AK73" i="44"/>
  <c r="W73" i="44"/>
  <c r="V73" i="44"/>
  <c r="U73" i="44"/>
  <c r="T73" i="44"/>
  <c r="S73" i="44"/>
  <c r="R73" i="44"/>
  <c r="Q73" i="44"/>
  <c r="P73" i="44"/>
  <c r="J73" i="44"/>
  <c r="I73" i="44"/>
  <c r="H73" i="44"/>
  <c r="G73" i="44"/>
  <c r="F73" i="44"/>
  <c r="E73" i="44"/>
  <c r="D73" i="44"/>
  <c r="C73" i="44"/>
  <c r="B73" i="44"/>
  <c r="B73" i="46"/>
  <c r="X72" i="44"/>
  <c r="AH72" i="44"/>
  <c r="S72" i="44"/>
  <c r="R72" i="44"/>
  <c r="J72" i="44"/>
  <c r="D72" i="44"/>
  <c r="C72" i="44"/>
  <c r="B72" i="44"/>
  <c r="B72" i="46"/>
  <c r="X71" i="44"/>
  <c r="AE71" i="44"/>
  <c r="W71" i="44"/>
  <c r="V71" i="44"/>
  <c r="U71" i="44"/>
  <c r="T71" i="44"/>
  <c r="S71" i="44"/>
  <c r="R71" i="44"/>
  <c r="Q71" i="44"/>
  <c r="P71" i="44"/>
  <c r="J71" i="44"/>
  <c r="I71" i="44"/>
  <c r="H71" i="44"/>
  <c r="G71" i="44"/>
  <c r="F71" i="44"/>
  <c r="E71" i="44"/>
  <c r="D71" i="44"/>
  <c r="C71" i="44"/>
  <c r="B71" i="44"/>
  <c r="B71" i="46"/>
  <c r="X70" i="44"/>
  <c r="AJ70" i="44"/>
  <c r="S70" i="44"/>
  <c r="R70" i="44"/>
  <c r="J70" i="44"/>
  <c r="C70" i="44"/>
  <c r="B70" i="44"/>
  <c r="B70" i="46"/>
  <c r="X69" i="44"/>
  <c r="AG69" i="44"/>
  <c r="R69" i="44"/>
  <c r="J69" i="44"/>
  <c r="C69" i="44"/>
  <c r="B69" i="44"/>
  <c r="B69" i="46"/>
  <c r="X68" i="44"/>
  <c r="W68" i="44"/>
  <c r="V68" i="44"/>
  <c r="U68" i="44"/>
  <c r="T68" i="44"/>
  <c r="S68" i="44"/>
  <c r="R68" i="44"/>
  <c r="Q68" i="44"/>
  <c r="P68" i="44"/>
  <c r="J68" i="44"/>
  <c r="I68" i="44"/>
  <c r="H68" i="44"/>
  <c r="G68" i="44"/>
  <c r="F68" i="44"/>
  <c r="E68" i="44"/>
  <c r="D68" i="44"/>
  <c r="C68" i="44"/>
  <c r="B68" i="44"/>
  <c r="B68" i="46"/>
  <c r="X67" i="44"/>
  <c r="AI67" i="44"/>
  <c r="W67" i="44"/>
  <c r="V67" i="44"/>
  <c r="U67" i="44"/>
  <c r="T67" i="44"/>
  <c r="S67" i="44"/>
  <c r="R67" i="44"/>
  <c r="Q67" i="44"/>
  <c r="P67" i="44"/>
  <c r="J67" i="44"/>
  <c r="I67" i="44"/>
  <c r="H67" i="44"/>
  <c r="G67" i="44"/>
  <c r="F67" i="44"/>
  <c r="E67" i="44"/>
  <c r="D67" i="44"/>
  <c r="C67" i="44"/>
  <c r="B67" i="44"/>
  <c r="B67" i="46"/>
  <c r="X66" i="44"/>
  <c r="AF66" i="44"/>
  <c r="W66" i="44"/>
  <c r="V66" i="44"/>
  <c r="U66" i="44"/>
  <c r="T66" i="44"/>
  <c r="S66" i="44"/>
  <c r="R66" i="44"/>
  <c r="Q66" i="44"/>
  <c r="P66" i="44"/>
  <c r="J66" i="44"/>
  <c r="I66" i="44"/>
  <c r="H66" i="44"/>
  <c r="G66" i="44"/>
  <c r="F66" i="44"/>
  <c r="E66" i="44"/>
  <c r="D66" i="44"/>
  <c r="C66" i="44"/>
  <c r="B66" i="44"/>
  <c r="B66" i="46"/>
  <c r="X65" i="44"/>
  <c r="AK65" i="44"/>
  <c r="S65" i="44"/>
  <c r="R65" i="44"/>
  <c r="J65" i="44"/>
  <c r="H65" i="44"/>
  <c r="D65" i="44"/>
  <c r="C65" i="44"/>
  <c r="B65" i="44"/>
  <c r="B65" i="46"/>
  <c r="X64" i="44"/>
  <c r="AH64" i="44"/>
  <c r="W64" i="44"/>
  <c r="V64" i="44"/>
  <c r="U64" i="44"/>
  <c r="T64" i="44"/>
  <c r="S64" i="44"/>
  <c r="R64" i="44"/>
  <c r="Q64" i="44"/>
  <c r="P64" i="44"/>
  <c r="J64" i="44"/>
  <c r="I64" i="44"/>
  <c r="H64" i="44"/>
  <c r="G64" i="44"/>
  <c r="F64" i="44"/>
  <c r="E64" i="44"/>
  <c r="D64" i="44"/>
  <c r="C64" i="44"/>
  <c r="B64" i="44"/>
  <c r="B64" i="46"/>
  <c r="X63" i="44"/>
  <c r="AE63" i="44"/>
  <c r="W63" i="44"/>
  <c r="V63" i="44"/>
  <c r="U63" i="44"/>
  <c r="T63" i="44"/>
  <c r="S63" i="44"/>
  <c r="R63" i="44"/>
  <c r="Q63" i="44"/>
  <c r="P63" i="44"/>
  <c r="J63" i="44"/>
  <c r="I63" i="44"/>
  <c r="H63" i="44"/>
  <c r="G63" i="44"/>
  <c r="F63" i="44"/>
  <c r="E63" i="44"/>
  <c r="D63" i="44"/>
  <c r="C63" i="44"/>
  <c r="B63" i="44"/>
  <c r="B63" i="46"/>
  <c r="X62" i="44"/>
  <c r="AJ62" i="44"/>
  <c r="W62" i="44"/>
  <c r="V62" i="44"/>
  <c r="U62" i="44"/>
  <c r="T62" i="44"/>
  <c r="S62" i="44"/>
  <c r="R62" i="44"/>
  <c r="Q62" i="44"/>
  <c r="P62" i="44"/>
  <c r="J62" i="44"/>
  <c r="I62" i="44"/>
  <c r="H62" i="44"/>
  <c r="G62" i="44"/>
  <c r="F62" i="44"/>
  <c r="E62" i="44"/>
  <c r="D62" i="44"/>
  <c r="C62" i="44"/>
  <c r="B62" i="44"/>
  <c r="B62" i="46"/>
  <c r="X61" i="44"/>
  <c r="AG61" i="44"/>
  <c r="S61" i="44"/>
  <c r="R61" i="44"/>
  <c r="J61" i="44"/>
  <c r="C61" i="44"/>
  <c r="B61" i="44"/>
  <c r="B61" i="46"/>
  <c r="X60" i="44"/>
  <c r="AE60" i="44"/>
  <c r="W60" i="44"/>
  <c r="V60" i="44"/>
  <c r="U60" i="44"/>
  <c r="T60" i="44"/>
  <c r="S60" i="44"/>
  <c r="R60" i="44"/>
  <c r="Q60" i="44"/>
  <c r="P60" i="44"/>
  <c r="J60" i="44"/>
  <c r="I60" i="44"/>
  <c r="H60" i="44"/>
  <c r="G60" i="44"/>
  <c r="F60" i="44"/>
  <c r="E60" i="44"/>
  <c r="D60" i="44"/>
  <c r="C60" i="44"/>
  <c r="B60" i="44"/>
  <c r="B60" i="46"/>
  <c r="X59" i="44"/>
  <c r="AI59" i="44"/>
  <c r="W59" i="44"/>
  <c r="V59" i="44"/>
  <c r="U59" i="44"/>
  <c r="T59" i="44"/>
  <c r="S59" i="44"/>
  <c r="R59" i="44"/>
  <c r="Q59" i="44"/>
  <c r="P59" i="44"/>
  <c r="J59" i="44"/>
  <c r="I59" i="44"/>
  <c r="H59" i="44"/>
  <c r="G59" i="44"/>
  <c r="F59" i="44"/>
  <c r="E59" i="44"/>
  <c r="D59" i="44"/>
  <c r="C59" i="44"/>
  <c r="B59" i="44"/>
  <c r="B59" i="46"/>
  <c r="X58" i="44"/>
  <c r="S58" i="44"/>
  <c r="R58" i="44"/>
  <c r="J58" i="44"/>
  <c r="I58" i="44"/>
  <c r="D58" i="44"/>
  <c r="C58" i="44"/>
  <c r="B58" i="44"/>
  <c r="B58" i="46"/>
  <c r="X57" i="44"/>
  <c r="W57" i="44"/>
  <c r="V57" i="44"/>
  <c r="U57" i="44"/>
  <c r="T57" i="44"/>
  <c r="S57" i="44"/>
  <c r="R57" i="44"/>
  <c r="Q57" i="44"/>
  <c r="P57" i="44"/>
  <c r="J57" i="44"/>
  <c r="I57" i="44"/>
  <c r="H57" i="44"/>
  <c r="G57" i="44"/>
  <c r="F57" i="44"/>
  <c r="E57" i="44"/>
  <c r="D57" i="44"/>
  <c r="C57" i="44"/>
  <c r="B57" i="44"/>
  <c r="B57" i="46"/>
  <c r="X56" i="44"/>
  <c r="W56" i="44"/>
  <c r="V56" i="44"/>
  <c r="U56" i="44"/>
  <c r="T56" i="44"/>
  <c r="S56" i="44"/>
  <c r="R56" i="44"/>
  <c r="Q56" i="44"/>
  <c r="P56" i="44"/>
  <c r="J56" i="44"/>
  <c r="I56" i="44"/>
  <c r="H56" i="44"/>
  <c r="G56" i="44"/>
  <c r="F56" i="44"/>
  <c r="E56" i="44"/>
  <c r="D56" i="44"/>
  <c r="C56" i="44"/>
  <c r="B56" i="44"/>
  <c r="B56" i="46"/>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c r="X51" i="44"/>
  <c r="W51" i="44"/>
  <c r="V51" i="44"/>
  <c r="U51" i="44"/>
  <c r="T51" i="44"/>
  <c r="S51" i="44"/>
  <c r="R51" i="44"/>
  <c r="Q51" i="44"/>
  <c r="P51" i="44"/>
  <c r="J51" i="44"/>
  <c r="I51" i="44"/>
  <c r="H51" i="44"/>
  <c r="G51" i="44"/>
  <c r="F51" i="44"/>
  <c r="E51" i="44"/>
  <c r="D51" i="44"/>
  <c r="C51" i="44"/>
  <c r="B51" i="44"/>
  <c r="B51" i="46"/>
  <c r="X50" i="44"/>
  <c r="W50" i="44"/>
  <c r="V50" i="44"/>
  <c r="U50" i="44"/>
  <c r="T50" i="44"/>
  <c r="S50" i="44"/>
  <c r="R50" i="44"/>
  <c r="Q50" i="44"/>
  <c r="P50" i="44"/>
  <c r="J50" i="44"/>
  <c r="I50" i="44"/>
  <c r="H50" i="44"/>
  <c r="G50" i="44"/>
  <c r="F50" i="44"/>
  <c r="E50" i="44"/>
  <c r="D50" i="44"/>
  <c r="C50" i="44"/>
  <c r="B50" i="44"/>
  <c r="B50" i="46"/>
  <c r="X49" i="44"/>
  <c r="W49" i="44"/>
  <c r="V49" i="44"/>
  <c r="U49" i="44"/>
  <c r="T49" i="44"/>
  <c r="S49" i="44"/>
  <c r="R49" i="44"/>
  <c r="Q49" i="44"/>
  <c r="P49" i="44"/>
  <c r="J49" i="44"/>
  <c r="I49" i="44"/>
  <c r="H49" i="44"/>
  <c r="G49" i="44"/>
  <c r="F49" i="44"/>
  <c r="E49" i="44"/>
  <c r="D49" i="44"/>
  <c r="C49" i="44"/>
  <c r="B49" i="44"/>
  <c r="B49" i="46"/>
  <c r="X48" i="44"/>
  <c r="W48" i="44"/>
  <c r="V48" i="44"/>
  <c r="U48" i="44"/>
  <c r="T48" i="44"/>
  <c r="S48" i="44"/>
  <c r="R48" i="44"/>
  <c r="Q48" i="44"/>
  <c r="P48" i="44"/>
  <c r="K48" i="44"/>
  <c r="J48" i="44"/>
  <c r="I48" i="44"/>
  <c r="H48" i="44"/>
  <c r="G48" i="44"/>
  <c r="F48" i="44"/>
  <c r="E48" i="44"/>
  <c r="D48" i="44"/>
  <c r="C48" i="44"/>
  <c r="B48" i="44"/>
  <c r="B48" i="46"/>
  <c r="X47" i="44"/>
  <c r="W47" i="44"/>
  <c r="V47" i="44"/>
  <c r="U47" i="44"/>
  <c r="T47" i="44"/>
  <c r="S47" i="44"/>
  <c r="R47" i="44"/>
  <c r="Q47" i="44"/>
  <c r="P47" i="44"/>
  <c r="K47" i="44"/>
  <c r="J47" i="44"/>
  <c r="I47" i="44"/>
  <c r="H47" i="44"/>
  <c r="G47" i="44"/>
  <c r="F47" i="44"/>
  <c r="E47" i="44"/>
  <c r="D47" i="44"/>
  <c r="C47" i="44"/>
  <c r="B47" i="44"/>
  <c r="B47" i="46"/>
  <c r="X46" i="44"/>
  <c r="W46" i="44"/>
  <c r="V46" i="44"/>
  <c r="U46" i="44"/>
  <c r="T46" i="44"/>
  <c r="S46" i="44"/>
  <c r="R46" i="44"/>
  <c r="Q46" i="44"/>
  <c r="P46" i="44"/>
  <c r="J46" i="44"/>
  <c r="I46" i="44"/>
  <c r="H46" i="44"/>
  <c r="G46" i="44"/>
  <c r="F46" i="44"/>
  <c r="E46" i="44"/>
  <c r="D46" i="44"/>
  <c r="C46" i="44"/>
  <c r="B46" i="44"/>
  <c r="B46" i="46"/>
  <c r="X45" i="44"/>
  <c r="W45" i="44"/>
  <c r="V45" i="44"/>
  <c r="U45" i="44"/>
  <c r="T45" i="44"/>
  <c r="S45" i="44"/>
  <c r="R45" i="44"/>
  <c r="Q45" i="44"/>
  <c r="P45" i="44"/>
  <c r="O45" i="44"/>
  <c r="N45" i="44"/>
  <c r="M45" i="44"/>
  <c r="L45" i="44"/>
  <c r="K45" i="44"/>
  <c r="J45" i="44"/>
  <c r="I45" i="44"/>
  <c r="H45" i="44"/>
  <c r="G45" i="44"/>
  <c r="F45" i="44"/>
  <c r="E45" i="44"/>
  <c r="D45" i="44"/>
  <c r="C45" i="44"/>
  <c r="B45" i="44"/>
  <c r="B45" i="46"/>
  <c r="X44" i="44"/>
  <c r="W44" i="44"/>
  <c r="V44" i="44"/>
  <c r="U44" i="44"/>
  <c r="T44" i="44"/>
  <c r="S44" i="44"/>
  <c r="R44" i="44"/>
  <c r="Q44" i="44"/>
  <c r="P44" i="44"/>
  <c r="O44" i="44"/>
  <c r="N44" i="44"/>
  <c r="M44" i="44"/>
  <c r="L44" i="44"/>
  <c r="K44" i="44"/>
  <c r="J44" i="44"/>
  <c r="I44" i="44"/>
  <c r="H44" i="44"/>
  <c r="G44" i="44"/>
  <c r="F44" i="44"/>
  <c r="E44" i="44"/>
  <c r="D44" i="44"/>
  <c r="C44" i="44"/>
  <c r="B44" i="44"/>
  <c r="B44" i="46"/>
  <c r="X43" i="44"/>
  <c r="W43" i="44"/>
  <c r="V43" i="44"/>
  <c r="U43" i="44"/>
  <c r="T43" i="44"/>
  <c r="S43" i="44"/>
  <c r="R43" i="44"/>
  <c r="Q43" i="44"/>
  <c r="P43" i="44"/>
  <c r="O43" i="44"/>
  <c r="N43" i="44"/>
  <c r="M43" i="44"/>
  <c r="L43" i="44"/>
  <c r="K43" i="44"/>
  <c r="J43" i="44"/>
  <c r="I43" i="44"/>
  <c r="H43" i="44"/>
  <c r="G43" i="44"/>
  <c r="F43" i="44"/>
  <c r="E43" i="44"/>
  <c r="D43" i="44"/>
  <c r="C43" i="44"/>
  <c r="B43" i="44"/>
  <c r="B43" i="46"/>
  <c r="X42" i="44"/>
  <c r="W42" i="44"/>
  <c r="V42" i="44"/>
  <c r="U42" i="44"/>
  <c r="T42" i="44"/>
  <c r="S42" i="44"/>
  <c r="R42" i="44"/>
  <c r="Q42" i="44"/>
  <c r="P42" i="44"/>
  <c r="O42" i="44"/>
  <c r="N42" i="44"/>
  <c r="M42" i="44"/>
  <c r="L42" i="44"/>
  <c r="K42" i="44"/>
  <c r="J42" i="44"/>
  <c r="I42" i="44"/>
  <c r="H42" i="44"/>
  <c r="G42" i="44"/>
  <c r="F42" i="44"/>
  <c r="E42" i="44"/>
  <c r="D42" i="44"/>
  <c r="C42" i="44"/>
  <c r="B42" i="44"/>
  <c r="B42" i="46"/>
  <c r="X41" i="44"/>
  <c r="W41" i="44"/>
  <c r="V41" i="44"/>
  <c r="U41" i="44"/>
  <c r="T41" i="44"/>
  <c r="S41" i="44"/>
  <c r="R41" i="44"/>
  <c r="Q41" i="44"/>
  <c r="P41" i="44"/>
  <c r="O41" i="44"/>
  <c r="N41" i="44"/>
  <c r="M41" i="44"/>
  <c r="L41" i="44"/>
  <c r="K41" i="44"/>
  <c r="J41" i="44"/>
  <c r="I41" i="44"/>
  <c r="H41" i="44"/>
  <c r="G41" i="44"/>
  <c r="F41" i="44"/>
  <c r="E41" i="44"/>
  <c r="D41" i="44"/>
  <c r="C41" i="44"/>
  <c r="B41" i="44"/>
  <c r="B41" i="46"/>
  <c r="X40" i="44"/>
  <c r="W40" i="44"/>
  <c r="V40" i="44"/>
  <c r="U40" i="44"/>
  <c r="T40" i="44"/>
  <c r="S40" i="44"/>
  <c r="R40" i="44"/>
  <c r="Q40" i="44"/>
  <c r="P40" i="44"/>
  <c r="O40" i="44"/>
  <c r="N40" i="44"/>
  <c r="M40" i="44"/>
  <c r="L40" i="44"/>
  <c r="K40" i="44"/>
  <c r="J40" i="44"/>
  <c r="I40" i="44"/>
  <c r="H40" i="44"/>
  <c r="G40" i="44"/>
  <c r="F40" i="44"/>
  <c r="E40" i="44"/>
  <c r="D40" i="44"/>
  <c r="C40" i="44"/>
  <c r="B40" i="44"/>
  <c r="B40" i="46"/>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c r="X35" i="44"/>
  <c r="W35" i="44"/>
  <c r="V35" i="44"/>
  <c r="U35" i="44"/>
  <c r="T35" i="44"/>
  <c r="S35" i="44"/>
  <c r="R35" i="44"/>
  <c r="Q35" i="44"/>
  <c r="P35" i="44"/>
  <c r="J35" i="44"/>
  <c r="I35" i="44"/>
  <c r="H35" i="44"/>
  <c r="G35" i="44"/>
  <c r="F35" i="44"/>
  <c r="E35" i="44"/>
  <c r="D35" i="44"/>
  <c r="C35" i="44"/>
  <c r="B35" i="44"/>
  <c r="B35" i="46"/>
  <c r="X34" i="44"/>
  <c r="W34" i="44"/>
  <c r="V34" i="44"/>
  <c r="U34" i="44"/>
  <c r="T34" i="44"/>
  <c r="S34" i="44"/>
  <c r="R34" i="44"/>
  <c r="Q34" i="44"/>
  <c r="P34" i="44"/>
  <c r="J34" i="44"/>
  <c r="I34" i="44"/>
  <c r="H34" i="44"/>
  <c r="G34" i="44"/>
  <c r="F34" i="44"/>
  <c r="E34" i="44"/>
  <c r="D34" i="44"/>
  <c r="C34" i="44"/>
  <c r="B34" i="44"/>
  <c r="B34" i="46"/>
  <c r="X33" i="44"/>
  <c r="W33" i="44"/>
  <c r="V33" i="44"/>
  <c r="U33" i="44"/>
  <c r="T33" i="44"/>
  <c r="S33" i="44"/>
  <c r="R33" i="44"/>
  <c r="Q33" i="44"/>
  <c r="P33" i="44"/>
  <c r="J33" i="44"/>
  <c r="I33" i="44"/>
  <c r="H33" i="44"/>
  <c r="G33" i="44"/>
  <c r="F33" i="44"/>
  <c r="E33" i="44"/>
  <c r="D33" i="44"/>
  <c r="C33" i="44"/>
  <c r="B33" i="44"/>
  <c r="B33" i="46"/>
  <c r="X32" i="44"/>
  <c r="W32" i="44"/>
  <c r="V32" i="44"/>
  <c r="U32" i="44"/>
  <c r="T32" i="44"/>
  <c r="S32" i="44"/>
  <c r="R32" i="44"/>
  <c r="Q32" i="44"/>
  <c r="P32" i="44"/>
  <c r="K32" i="44"/>
  <c r="J32" i="44"/>
  <c r="I32" i="44"/>
  <c r="H32" i="44"/>
  <c r="G32" i="44"/>
  <c r="F32" i="44"/>
  <c r="E32" i="44"/>
  <c r="D32" i="44"/>
  <c r="C32" i="44"/>
  <c r="B32" i="44"/>
  <c r="B32" i="46"/>
  <c r="X31" i="44"/>
  <c r="W31" i="44"/>
  <c r="V31" i="44"/>
  <c r="U31" i="44"/>
  <c r="T31" i="44"/>
  <c r="S31" i="44"/>
  <c r="R31" i="44"/>
  <c r="Q31" i="44"/>
  <c r="P31" i="44"/>
  <c r="J31" i="44"/>
  <c r="I31" i="44"/>
  <c r="H31" i="44"/>
  <c r="G31" i="44"/>
  <c r="F31" i="44"/>
  <c r="E31" i="44"/>
  <c r="D31" i="44"/>
  <c r="C31" i="44"/>
  <c r="B31" i="44"/>
  <c r="B31" i="46"/>
  <c r="X30" i="44"/>
  <c r="R30" i="44"/>
  <c r="J30" i="44"/>
  <c r="C30" i="44"/>
  <c r="B30" i="44"/>
  <c r="B30" i="46"/>
  <c r="X29" i="44"/>
  <c r="R29" i="44"/>
  <c r="J29" i="44"/>
  <c r="C29" i="44"/>
  <c r="B29" i="44"/>
  <c r="B29" i="46"/>
  <c r="X28" i="44"/>
  <c r="W28" i="44"/>
  <c r="V28" i="44"/>
  <c r="U28" i="44"/>
  <c r="T28" i="44"/>
  <c r="S28" i="44"/>
  <c r="R28" i="44"/>
  <c r="Q28" i="44"/>
  <c r="P28" i="44"/>
  <c r="J28" i="44"/>
  <c r="I28" i="44"/>
  <c r="H28" i="44"/>
  <c r="G28" i="44"/>
  <c r="F28" i="44"/>
  <c r="E28" i="44"/>
  <c r="D28" i="44"/>
  <c r="C28" i="44"/>
  <c r="B28" i="44"/>
  <c r="B28" i="46"/>
  <c r="X27" i="44"/>
  <c r="W27" i="44"/>
  <c r="V27" i="44"/>
  <c r="U27" i="44"/>
  <c r="T27" i="44"/>
  <c r="S27" i="44"/>
  <c r="R27" i="44"/>
  <c r="Q27" i="44"/>
  <c r="P27" i="44"/>
  <c r="J27" i="44"/>
  <c r="I27" i="44"/>
  <c r="H27" i="44"/>
  <c r="G27" i="44"/>
  <c r="F27" i="44"/>
  <c r="E27" i="44"/>
  <c r="D27" i="44"/>
  <c r="C27" i="44"/>
  <c r="B27" i="44"/>
  <c r="B27" i="46"/>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c r="X23" i="44"/>
  <c r="W23" i="44"/>
  <c r="V23" i="44"/>
  <c r="U23" i="44"/>
  <c r="T23" i="44"/>
  <c r="S23" i="44"/>
  <c r="R23" i="44"/>
  <c r="Q23" i="44"/>
  <c r="P23" i="44"/>
  <c r="J23" i="44"/>
  <c r="I23" i="44"/>
  <c r="H23" i="44"/>
  <c r="G23" i="44"/>
  <c r="F23" i="44"/>
  <c r="E23" i="44"/>
  <c r="D23" i="44"/>
  <c r="C23" i="44"/>
  <c r="B23" i="44"/>
  <c r="B23" i="46"/>
  <c r="X22" i="44"/>
  <c r="W22" i="44"/>
  <c r="V22" i="44"/>
  <c r="U22" i="44"/>
  <c r="T22" i="44"/>
  <c r="S22" i="44"/>
  <c r="R22" i="44"/>
  <c r="Q22" i="44"/>
  <c r="P22" i="44"/>
  <c r="J22" i="44"/>
  <c r="I22" i="44"/>
  <c r="H22" i="44"/>
  <c r="G22" i="44"/>
  <c r="F22" i="44"/>
  <c r="E22" i="44"/>
  <c r="D22" i="44"/>
  <c r="C22" i="44"/>
  <c r="B22" i="44"/>
  <c r="B22" i="46"/>
  <c r="X21" i="44"/>
  <c r="W21" i="44"/>
  <c r="V21" i="44"/>
  <c r="S21" i="44"/>
  <c r="R21" i="44"/>
  <c r="J21" i="44"/>
  <c r="H21" i="44"/>
  <c r="E21" i="44"/>
  <c r="D21" i="44"/>
  <c r="C21" i="44"/>
  <c r="B21" i="44"/>
  <c r="B21" i="46"/>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c r="X18" i="44"/>
  <c r="W18" i="44"/>
  <c r="V18" i="44"/>
  <c r="U18" i="44"/>
  <c r="T18" i="44"/>
  <c r="S18" i="44"/>
  <c r="R18" i="44"/>
  <c r="Q18" i="44"/>
  <c r="P18" i="44"/>
  <c r="J18" i="44"/>
  <c r="I18" i="44"/>
  <c r="H18" i="44"/>
  <c r="G18" i="44"/>
  <c r="F18" i="44"/>
  <c r="E18" i="44"/>
  <c r="D18" i="44"/>
  <c r="C18" i="44"/>
  <c r="B18" i="44"/>
  <c r="B18" i="46"/>
  <c r="X17" i="44"/>
  <c r="W17" i="44"/>
  <c r="V17" i="44"/>
  <c r="U17" i="44"/>
  <c r="T17" i="44"/>
  <c r="S17" i="44"/>
  <c r="R17" i="44"/>
  <c r="Q17" i="44"/>
  <c r="P17" i="44"/>
  <c r="J17" i="44"/>
  <c r="I17" i="44"/>
  <c r="H17" i="44"/>
  <c r="G17" i="44"/>
  <c r="F17" i="44"/>
  <c r="E17" i="44"/>
  <c r="D17" i="44"/>
  <c r="C17" i="44"/>
  <c r="B17" i="44"/>
  <c r="B17" i="46"/>
  <c r="X16" i="44"/>
  <c r="W16" i="44"/>
  <c r="V16" i="44"/>
  <c r="U16" i="44"/>
  <c r="T16" i="44"/>
  <c r="S16" i="44"/>
  <c r="R16" i="44"/>
  <c r="Q16" i="44"/>
  <c r="P16" i="44"/>
  <c r="J16" i="44"/>
  <c r="I16" i="44"/>
  <c r="H16" i="44"/>
  <c r="G16" i="44"/>
  <c r="F16" i="44"/>
  <c r="E16" i="44"/>
  <c r="D16" i="44"/>
  <c r="C16" i="44"/>
  <c r="B16" i="44"/>
  <c r="B16" i="46"/>
  <c r="X15" i="44"/>
  <c r="W15" i="44"/>
  <c r="V15" i="44"/>
  <c r="U15" i="44"/>
  <c r="T15" i="44"/>
  <c r="S15" i="44"/>
  <c r="R15" i="44"/>
  <c r="Q15" i="44"/>
  <c r="P15" i="44"/>
  <c r="J15" i="44"/>
  <c r="I15" i="44"/>
  <c r="H15" i="44"/>
  <c r="G15" i="44"/>
  <c r="F15" i="44"/>
  <c r="E15" i="44"/>
  <c r="D15" i="44"/>
  <c r="C15" i="44"/>
  <c r="B15" i="44"/>
  <c r="B15" i="46"/>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c r="B20" i="46"/>
  <c r="AR6" i="53"/>
  <c r="AW72" i="53"/>
  <c r="AX16" i="46"/>
  <c r="AW82" i="53"/>
  <c r="AW20" i="53"/>
  <c r="AR49" i="53"/>
  <c r="AR30" i="53"/>
  <c r="AW37" i="53"/>
  <c r="AR47" i="53"/>
  <c r="AR9" i="53"/>
  <c r="AW78" i="53"/>
  <c r="AR78" i="53"/>
  <c r="AR82" i="53"/>
  <c r="AW46" i="53"/>
  <c r="AR43" i="53"/>
  <c r="AW33" i="53"/>
  <c r="AR42" i="53"/>
  <c r="AW49" i="53"/>
  <c r="AR55" i="53"/>
  <c r="AW76" i="53"/>
  <c r="AW31" i="53"/>
  <c r="AD17" i="46"/>
  <c r="AR24" i="53"/>
  <c r="AW54" i="53"/>
  <c r="AW38" i="53"/>
  <c r="AR36" i="53"/>
  <c r="AW43" i="53"/>
  <c r="AR60" i="53"/>
  <c r="AW36" i="53"/>
  <c r="CP5" i="46"/>
  <c r="AS39" i="44"/>
  <c r="B39" i="46"/>
  <c r="AR62" i="53"/>
  <c r="AR66" i="53"/>
  <c r="AR74" i="53"/>
  <c r="AR56" i="53"/>
  <c r="AW24" i="53"/>
  <c r="AR23" i="53"/>
  <c r="AW56" i="53"/>
  <c r="AW61" i="53"/>
  <c r="AR32" i="53"/>
  <c r="CA18" i="46"/>
  <c r="CE18" i="46"/>
  <c r="AY18" i="46"/>
  <c r="AS53" i="44"/>
  <c r="B53" i="46"/>
  <c r="AW26" i="53"/>
  <c r="AR40" i="53"/>
  <c r="AW42" i="53"/>
  <c r="AW59" i="53"/>
  <c r="AW39" i="53"/>
  <c r="AR73" i="53"/>
  <c r="AR64" i="53"/>
  <c r="AR34" i="53"/>
  <c r="AW28" i="53"/>
  <c r="AR63" i="53"/>
  <c r="AR39" i="53"/>
  <c r="AR25" i="53"/>
  <c r="AR61" i="53"/>
  <c r="AR65" i="53"/>
  <c r="AW57" i="53"/>
  <c r="AR11" i="53"/>
  <c r="AU19" i="46"/>
  <c r="AS54" i="44"/>
  <c r="B54" i="46"/>
  <c r="AR12" i="53"/>
  <c r="AR59" i="53"/>
  <c r="AR28" i="53"/>
  <c r="AW40" i="53"/>
  <c r="AW63" i="53"/>
  <c r="AW45" i="53"/>
  <c r="AW50" i="53"/>
  <c r="AR8" i="53"/>
  <c r="AR21" i="53"/>
  <c r="AW65" i="53"/>
  <c r="AS14" i="44"/>
  <c r="B14" i="46"/>
  <c r="AR46" i="53"/>
  <c r="AR54" i="53"/>
  <c r="AW30" i="53"/>
  <c r="AR71" i="53"/>
  <c r="AR27" i="53"/>
  <c r="AW35" i="53"/>
  <c r="AR19" i="53"/>
  <c r="AR26" i="53"/>
  <c r="AR77" i="53"/>
  <c r="AR81" i="53"/>
  <c r="AS55" i="44"/>
  <c r="B55" i="46"/>
  <c r="AW80" i="53"/>
  <c r="AR22" i="53"/>
  <c r="AR79" i="53"/>
  <c r="AW71" i="53"/>
  <c r="AW25" i="53"/>
  <c r="AW62" i="53"/>
  <c r="AW66" i="53"/>
  <c r="BA84" i="46"/>
  <c r="AC84" i="46"/>
  <c r="AR5" i="53"/>
  <c r="AR75" i="53"/>
  <c r="AR35" i="53"/>
  <c r="AW41" i="53"/>
  <c r="AW75" i="53"/>
  <c r="AW83" i="53"/>
  <c r="AW21" i="53"/>
  <c r="AZ13" i="46"/>
  <c r="AS37" i="44"/>
  <c r="B37" i="46"/>
  <c r="AR80" i="53"/>
  <c r="AW5" i="53"/>
  <c r="AR83" i="53"/>
  <c r="AW79" i="53"/>
  <c r="AR45" i="53"/>
  <c r="AR37" i="53"/>
  <c r="AS25" i="44"/>
  <c r="B25" i="46"/>
  <c r="AR72" i="53"/>
  <c r="AR76" i="53"/>
  <c r="AW81" i="53"/>
  <c r="AW34" i="53"/>
  <c r="AR41" i="53"/>
  <c r="AW27" i="53"/>
  <c r="AW32" i="53"/>
  <c r="AR50" i="53"/>
  <c r="AW74" i="53"/>
  <c r="AS38" i="44"/>
  <c r="B38" i="46"/>
  <c r="AR20" i="53"/>
  <c r="AW73" i="53"/>
  <c r="AW77" i="53"/>
  <c r="AR31" i="53"/>
  <c r="AR38" i="53"/>
  <c r="AW23" i="53"/>
  <c r="AW47" i="53"/>
  <c r="AR29" i="53"/>
  <c r="AR10" i="53"/>
  <c r="AW19" i="53"/>
  <c r="AS26" i="44"/>
  <c r="B26" i="46"/>
  <c r="CE15" i="46"/>
  <c r="AY15" i="46"/>
  <c r="AW22" i="53"/>
  <c r="AR33" i="53"/>
  <c r="AW55" i="53"/>
  <c r="AW60" i="53"/>
  <c r="AW64" i="53"/>
  <c r="AW29" i="53"/>
  <c r="AR57" i="53"/>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Z14" i="46"/>
  <c r="BK14" i="46"/>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N52" i="44"/>
  <c r="AE1" i="59"/>
  <c r="AL13" i="44"/>
  <c r="B15" i="60"/>
  <c r="Y3" i="45"/>
  <c r="AF1" i="59"/>
  <c r="B14" i="50"/>
  <c r="D14" i="48"/>
  <c r="F14" i="48"/>
  <c r="AL14" i="44"/>
  <c r="B16" i="60"/>
  <c r="D1" i="46"/>
  <c r="E1" i="46"/>
  <c r="AG1" i="59"/>
  <c r="B15" i="50"/>
  <c r="C15" i="50"/>
  <c r="D15" i="48"/>
  <c r="AL15" i="44"/>
  <c r="B17" i="60"/>
  <c r="F1" i="46"/>
  <c r="AH1" i="59"/>
  <c r="B16" i="50"/>
  <c r="C16" i="50"/>
  <c r="D16" i="48"/>
  <c r="F16" i="48"/>
  <c r="AL16" i="44"/>
  <c r="B18" i="60"/>
  <c r="G1" i="46"/>
  <c r="AI1" i="59"/>
  <c r="B17" i="50"/>
  <c r="C17" i="50"/>
  <c r="D17" i="48"/>
  <c r="AL17" i="44"/>
  <c r="H1" i="46"/>
  <c r="B18" i="50"/>
  <c r="C18" i="50"/>
  <c r="B19" i="60"/>
  <c r="AJ1" i="59"/>
  <c r="AL18" i="44"/>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c r="CG10" i="46"/>
  <c r="AE10" i="46"/>
  <c r="AJ10" i="46"/>
  <c r="CS12" i="46"/>
  <c r="CO12" i="46"/>
  <c r="AT12" i="46"/>
  <c r="BM12" i="46"/>
  <c r="BZ8" i="46"/>
  <c r="AS8" i="46"/>
  <c r="AD8" i="46"/>
  <c r="AV9" i="46"/>
  <c r="AY9" i="46"/>
  <c r="CB11" i="46"/>
  <c r="CD11" i="46"/>
  <c r="AU11" i="46"/>
  <c r="CR7" i="46"/>
  <c r="BP7" i="46"/>
  <c r="BK7" i="46"/>
  <c r="AI7" i="46"/>
  <c r="CF7" i="46"/>
  <c r="AV6" i="46"/>
  <c r="CF6" i="46"/>
  <c r="BP6" i="46"/>
  <c r="AJ6" i="46"/>
  <c r="BL10" i="46"/>
  <c r="BA10" i="46"/>
  <c r="AS10" i="46"/>
  <c r="AI10" i="46"/>
  <c r="BL12" i="46"/>
  <c r="AY12" i="46"/>
  <c r="BN8" i="46"/>
  <c r="CC9" i="46"/>
  <c r="AC9" i="46"/>
  <c r="BI11" i="46"/>
  <c r="CE11" i="46"/>
  <c r="AJ11" i="46"/>
  <c r="AC7" i="46"/>
  <c r="AW7" i="46"/>
  <c r="AF12" i="46"/>
  <c r="CA11" i="46"/>
  <c r="CP6" i="46"/>
  <c r="AU6" i="46"/>
  <c r="AC6" i="46"/>
  <c r="AI6" i="46"/>
  <c r="BZ10" i="46"/>
  <c r="AH10" i="46"/>
  <c r="AV12" i="46"/>
  <c r="BQ12" i="46"/>
  <c r="AU12" i="46"/>
  <c r="AX12" i="46"/>
  <c r="BQ8" i="46"/>
  <c r="AB9" i="46"/>
  <c r="BI9" i="46"/>
  <c r="CG9" i="46"/>
  <c r="AZ9" i="46"/>
  <c r="BO11" i="46"/>
  <c r="AI11" i="46"/>
  <c r="CB7" i="46"/>
  <c r="AE7" i="46"/>
  <c r="AH7" i="46"/>
  <c r="BI8" i="46"/>
  <c r="BZ6" i="46"/>
  <c r="AD6" i="46"/>
  <c r="BN6" i="46"/>
  <c r="CR12" i="46"/>
  <c r="AD12" i="46"/>
  <c r="BJ12" i="46"/>
  <c r="BO8" i="46"/>
  <c r="CO8" i="46"/>
  <c r="AE8" i="46"/>
  <c r="AF9" i="46"/>
  <c r="CF9" i="46"/>
  <c r="AW9" i="46"/>
  <c r="BZ11" i="46"/>
  <c r="BI7" i="46"/>
  <c r="CG7" i="46"/>
  <c r="AS7" i="46"/>
  <c r="AG12" i="46"/>
  <c r="CB6" i="46"/>
  <c r="AF10" i="46"/>
  <c r="BM10" i="46"/>
  <c r="CQ8" i="46"/>
  <c r="AG8" i="46"/>
  <c r="CR9" i="46"/>
  <c r="CP9" i="46"/>
  <c r="AE9" i="46"/>
  <c r="AH9" i="46"/>
  <c r="BL7" i="46"/>
  <c r="BA7" i="46"/>
  <c r="CF12" i="46"/>
  <c r="BN11" i="46"/>
  <c r="CC6" i="46"/>
  <c r="CG6" i="46"/>
  <c r="AZ6" i="46"/>
  <c r="BO10" i="46"/>
  <c r="CO10" i="46"/>
  <c r="AX10" i="46"/>
  <c r="BY12" i="46"/>
  <c r="AC12" i="46"/>
  <c r="CS8" i="46"/>
  <c r="AV8" i="46"/>
  <c r="CF8" i="46"/>
  <c r="AY8" i="46"/>
  <c r="BY9" i="46"/>
  <c r="AS9" i="46"/>
  <c r="BK9" i="46"/>
  <c r="CR11" i="46"/>
  <c r="BQ11" i="46"/>
  <c r="AH11" i="46"/>
  <c r="CS7" i="46"/>
  <c r="CE7" i="46"/>
  <c r="BQ7" i="46"/>
  <c r="BN7" i="46"/>
  <c r="CA6" i="46"/>
  <c r="BA6" i="46"/>
  <c r="BK6" i="46"/>
  <c r="AX6" i="46"/>
  <c r="AV10" i="46"/>
  <c r="CE12" i="46"/>
  <c r="BL8" i="46"/>
  <c r="CR8" i="46"/>
  <c r="AX8" i="46"/>
  <c r="CQ11" i="46"/>
  <c r="CP11" i="46"/>
  <c r="CF11" i="46"/>
  <c r="AD11" i="46"/>
  <c r="BJ7" i="46"/>
  <c r="AU7" i="46"/>
  <c r="CP12" i="46"/>
  <c r="BI6" i="46"/>
  <c r="CE6" i="46"/>
  <c r="AH6" i="46"/>
  <c r="CD10" i="46"/>
  <c r="CQ10" i="46"/>
  <c r="BQ10" i="46"/>
  <c r="AG10" i="46"/>
  <c r="CA12" i="46"/>
  <c r="AZ12" i="46"/>
  <c r="BY8" i="46"/>
  <c r="AT8" i="46"/>
  <c r="CA9" i="46"/>
  <c r="CE9" i="46"/>
  <c r="AJ9" i="46"/>
  <c r="CC11" i="46"/>
  <c r="CO11" i="46"/>
  <c r="AT11" i="46"/>
  <c r="AX11" i="46"/>
  <c r="BO7" i="46"/>
  <c r="AT7" i="46"/>
  <c r="BK10" i="46"/>
  <c r="CD6" i="46"/>
  <c r="AK6" i="46"/>
  <c r="CR10" i="46"/>
  <c r="BJ10" i="46"/>
  <c r="BI12" i="46"/>
  <c r="BK12" i="46"/>
  <c r="AW12" i="46"/>
  <c r="CP8" i="46"/>
  <c r="AU8" i="46"/>
  <c r="AZ8" i="46"/>
  <c r="BO9" i="46"/>
  <c r="BA9" i="46"/>
  <c r="AI9" i="46"/>
  <c r="AV11" i="46"/>
  <c r="BP11" i="46"/>
  <c r="BM11" i="46"/>
  <c r="CO7" i="46"/>
  <c r="AK7" i="46"/>
  <c r="CB12" i="46"/>
  <c r="CD7" i="46"/>
  <c r="BJ6" i="46"/>
  <c r="CF10" i="46"/>
  <c r="AZ10" i="46"/>
  <c r="CC12" i="46"/>
  <c r="AE12" i="46"/>
  <c r="AJ12" i="46"/>
  <c r="AB8" i="46"/>
  <c r="BP8" i="46"/>
  <c r="AJ8" i="46"/>
  <c r="BZ9" i="46"/>
  <c r="BJ9" i="46"/>
  <c r="AB11" i="46"/>
  <c r="AC11" i="46"/>
  <c r="BJ11" i="46"/>
  <c r="AY11" i="46"/>
  <c r="AV7" i="46"/>
  <c r="BZ7" i="46"/>
  <c r="AL7" i="46"/>
  <c r="CQ9" i="46"/>
  <c r="BO6" i="46"/>
  <c r="BQ6" i="46"/>
  <c r="AT6" i="46"/>
  <c r="BM6" i="46"/>
  <c r="CS10" i="46"/>
  <c r="AU10" i="46"/>
  <c r="BN10" i="46"/>
  <c r="CG12" i="46"/>
  <c r="AS12" i="46"/>
  <c r="AI12" i="46"/>
  <c r="AF8" i="46"/>
  <c r="AI8" i="46"/>
  <c r="BN9" i="46"/>
  <c r="CS11" i="46"/>
  <c r="CP7" i="46"/>
  <c r="AX7" i="46"/>
  <c r="BJ8" i="46"/>
  <c r="AF6" i="46"/>
  <c r="AS6" i="46"/>
  <c r="CA10" i="46"/>
  <c r="AD10" i="46"/>
  <c r="CE10" i="46"/>
  <c r="AW10" i="46"/>
  <c r="AB12" i="46"/>
  <c r="BA12" i="46"/>
  <c r="AH12" i="46"/>
  <c r="CD8" i="46"/>
  <c r="BM8" i="46"/>
  <c r="CD9" i="46"/>
  <c r="BQ9" i="46"/>
  <c r="AT9" i="46"/>
  <c r="AK9" i="46"/>
  <c r="AF11" i="46"/>
  <c r="BK11" i="46"/>
  <c r="AG11" i="46"/>
  <c r="AD7" i="46"/>
  <c r="AY7" i="46"/>
  <c r="AH8" i="46"/>
  <c r="BA11" i="46"/>
  <c r="CO6" i="46"/>
  <c r="AY6" i="46"/>
  <c r="AC10" i="46"/>
  <c r="BP10" i="46"/>
  <c r="AK10" i="46"/>
  <c r="BO12" i="46"/>
  <c r="CA8" i="46"/>
  <c r="AC8" i="46"/>
  <c r="AW8" i="46"/>
  <c r="BS9" i="46"/>
  <c r="AG9" i="46"/>
  <c r="AE11" i="46"/>
  <c r="CA7" i="46"/>
  <c r="CC7" i="46"/>
  <c r="CQ7" i="46"/>
  <c r="BM7" i="46"/>
  <c r="BP9" i="46"/>
  <c r="AB6" i="46"/>
  <c r="CS6" i="46"/>
  <c r="AE6" i="46"/>
  <c r="AG6" i="46"/>
  <c r="CP10" i="46"/>
  <c r="BI10" i="46"/>
  <c r="AY10" i="46"/>
  <c r="CD12" i="46"/>
  <c r="AK12" i="46"/>
  <c r="CG8" i="46"/>
  <c r="BK8" i="46"/>
  <c r="CO9" i="46"/>
  <c r="AU9" i="46"/>
  <c r="AL9" i="46"/>
  <c r="BM9" i="46"/>
  <c r="BY11" i="46"/>
  <c r="AS11" i="46"/>
  <c r="AZ11" i="46"/>
  <c r="BY7" i="46"/>
  <c r="AG7" i="46"/>
  <c r="BL9" i="46"/>
  <c r="AJ7" i="46"/>
  <c r="CQ6" i="46"/>
  <c r="BY6" i="46"/>
  <c r="AW6" i="46"/>
  <c r="BY10" i="46"/>
  <c r="BZ12" i="46"/>
  <c r="CQ12" i="46"/>
  <c r="BN12" i="46"/>
  <c r="BA8" i="46"/>
  <c r="AK8" i="46"/>
  <c r="CB9" i="46"/>
  <c r="CS9" i="46"/>
  <c r="AD9" i="46"/>
  <c r="CG11" i="46"/>
  <c r="AW11" i="46"/>
  <c r="AF7" i="46"/>
  <c r="AZ7" i="46"/>
  <c r="CR6" i="46"/>
  <c r="CE8" i="46"/>
  <c r="BL27" i="46"/>
  <c r="AT27" i="46"/>
  <c r="CC32" i="46"/>
  <c r="CQ32" i="46"/>
  <c r="BA32" i="46"/>
  <c r="AY32" i="46"/>
  <c r="CE43" i="46"/>
  <c r="BO43" i="46"/>
  <c r="AI43" i="46"/>
  <c r="CS71" i="46"/>
  <c r="AF71" i="46"/>
  <c r="AC71" i="46"/>
  <c r="AD71" i="46"/>
  <c r="CS79" i="46"/>
  <c r="AK78" i="46"/>
  <c r="BN78" i="46"/>
  <c r="AD78" i="46"/>
  <c r="AY78" i="46"/>
  <c r="BY16" i="46"/>
  <c r="AD16" i="46"/>
  <c r="AZ16" i="46"/>
  <c r="CQ51" i="46"/>
  <c r="CE51" i="46"/>
  <c r="AS51" i="46"/>
  <c r="BJ51" i="46"/>
  <c r="CD62" i="46"/>
  <c r="AS62" i="46"/>
  <c r="AH62" i="46"/>
  <c r="CH67" i="46"/>
  <c r="AY67" i="46"/>
  <c r="AF88" i="46"/>
  <c r="BJ88" i="46"/>
  <c r="CD28" i="46"/>
  <c r="AD41" i="46"/>
  <c r="AH41" i="46"/>
  <c r="CC72" i="46"/>
  <c r="AC72" i="46"/>
  <c r="AH72" i="46"/>
  <c r="BI75" i="46"/>
  <c r="CG75" i="46"/>
  <c r="AV80" i="46"/>
  <c r="CF80" i="46"/>
  <c r="AC80" i="46"/>
  <c r="CB45" i="46"/>
  <c r="BP45" i="46"/>
  <c r="AU45" i="46"/>
  <c r="AG45" i="46"/>
  <c r="AJ17" i="46"/>
  <c r="CA33" i="46"/>
  <c r="BP33" i="46"/>
  <c r="CB32" i="46"/>
  <c r="CO32" i="46"/>
  <c r="CE32" i="46"/>
  <c r="AX32" i="46"/>
  <c r="CP43" i="46"/>
  <c r="AW43" i="46"/>
  <c r="AB71" i="46"/>
  <c r="BY71" i="46"/>
  <c r="AE71" i="46"/>
  <c r="BK71" i="46"/>
  <c r="AU71" i="46"/>
  <c r="BQ79" i="46"/>
  <c r="AB78" i="46"/>
  <c r="CC78" i="46"/>
  <c r="CR78" i="46"/>
  <c r="AT78" i="46"/>
  <c r="CG16" i="46"/>
  <c r="AC16" i="46"/>
  <c r="AV51" i="46"/>
  <c r="BN51" i="46"/>
  <c r="CG62" i="46"/>
  <c r="AW62" i="46"/>
  <c r="BO67" i="46"/>
  <c r="BJ67" i="46"/>
  <c r="BL88" i="46"/>
  <c r="CA88" i="46"/>
  <c r="AT88" i="46"/>
  <c r="AE88" i="46"/>
  <c r="BL28" i="46"/>
  <c r="CQ28" i="46"/>
  <c r="BM28" i="46"/>
  <c r="BY41" i="46"/>
  <c r="BK41" i="46"/>
  <c r="AK41" i="46"/>
  <c r="AB72" i="46"/>
  <c r="BP72" i="46"/>
  <c r="CC75" i="46"/>
  <c r="BA75" i="46"/>
  <c r="AZ75" i="46"/>
  <c r="CS80" i="46"/>
  <c r="BA80" i="46"/>
  <c r="AI80" i="46"/>
  <c r="CS45" i="46"/>
  <c r="BO45" i="46"/>
  <c r="AD45" i="46"/>
  <c r="AT45" i="46"/>
  <c r="BL17" i="46"/>
  <c r="AG17" i="46"/>
  <c r="CP33" i="46"/>
  <c r="AX33" i="46"/>
  <c r="CG27" i="46"/>
  <c r="CE27" i="46"/>
  <c r="CS32" i="46"/>
  <c r="AT32" i="46"/>
  <c r="BL43" i="46"/>
  <c r="BQ43" i="46"/>
  <c r="BP43" i="46"/>
  <c r="BN43" i="46"/>
  <c r="CD71" i="46"/>
  <c r="AS71" i="46"/>
  <c r="AT71" i="46"/>
  <c r="BY79" i="46"/>
  <c r="BN79" i="46"/>
  <c r="CB78" i="46"/>
  <c r="BI78" i="46"/>
  <c r="BP78" i="46"/>
  <c r="BZ16" i="46"/>
  <c r="CA51" i="46"/>
  <c r="BQ51" i="46"/>
  <c r="AW51" i="46"/>
  <c r="BO62" i="46"/>
  <c r="BA62" i="46"/>
  <c r="AK62" i="46"/>
  <c r="BL67" i="46"/>
  <c r="AU67" i="46"/>
  <c r="AK88" i="46"/>
  <c r="AZ88" i="46"/>
  <c r="AY88" i="46"/>
  <c r="AV28" i="46"/>
  <c r="AU28" i="46"/>
  <c r="AC28" i="46"/>
  <c r="AG28" i="46"/>
  <c r="AB41" i="46"/>
  <c r="BA41" i="46"/>
  <c r="AL41" i="46"/>
  <c r="CD72" i="46"/>
  <c r="CE72" i="46"/>
  <c r="CG72" i="46"/>
  <c r="AI72" i="46"/>
  <c r="CR75" i="46"/>
  <c r="AU75" i="46"/>
  <c r="AX80" i="46"/>
  <c r="BJ80" i="46"/>
  <c r="AV45" i="46"/>
  <c r="AW45" i="46"/>
  <c r="CS17" i="46"/>
  <c r="BO33" i="46"/>
  <c r="AS33" i="46"/>
  <c r="BM33" i="46"/>
  <c r="CS52" i="46"/>
  <c r="AV52" i="46"/>
  <c r="CD27" i="46"/>
  <c r="BJ27" i="46"/>
  <c r="AI27" i="46"/>
  <c r="BL32" i="46"/>
  <c r="BK32" i="46"/>
  <c r="AI32" i="46"/>
  <c r="BZ43" i="46"/>
  <c r="AD43" i="46"/>
  <c r="AH43" i="46"/>
  <c r="CB71" i="46"/>
  <c r="BZ79" i="46"/>
  <c r="AE79" i="46"/>
  <c r="BA78" i="46"/>
  <c r="CP78" i="46"/>
  <c r="AZ78" i="46"/>
  <c r="CQ16" i="46"/>
  <c r="AJ16" i="46"/>
  <c r="BL51" i="46"/>
  <c r="BK51" i="46"/>
  <c r="AB62" i="46"/>
  <c r="AZ62" i="46"/>
  <c r="AB67" i="46"/>
  <c r="BQ67" i="46"/>
  <c r="AD67" i="46"/>
  <c r="AZ67" i="46"/>
  <c r="CC88" i="46"/>
  <c r="CQ88" i="46"/>
  <c r="BP88" i="46"/>
  <c r="AD88" i="46"/>
  <c r="BI28" i="46"/>
  <c r="CF28" i="46"/>
  <c r="AZ28" i="46"/>
  <c r="CD41" i="46"/>
  <c r="AY41" i="46"/>
  <c r="CB72" i="46"/>
  <c r="BK72" i="46"/>
  <c r="AW72" i="46"/>
  <c r="AJ72" i="46"/>
  <c r="AF80" i="46"/>
  <c r="BI80" i="46"/>
  <c r="AH80" i="46"/>
  <c r="BK80" i="46"/>
  <c r="BY45" i="46"/>
  <c r="BQ45" i="46"/>
  <c r="AS45" i="46"/>
  <c r="CH45" i="46"/>
  <c r="BI17" i="46"/>
  <c r="BK17" i="46"/>
  <c r="AT17" i="46"/>
  <c r="AK17" i="46"/>
  <c r="BL33" i="46"/>
  <c r="AG33" i="46"/>
  <c r="AF52" i="46"/>
  <c r="CQ27" i="46"/>
  <c r="BQ27" i="46"/>
  <c r="AX27" i="46"/>
  <c r="BO32" i="46"/>
  <c r="AE32" i="46"/>
  <c r="AZ32" i="46"/>
  <c r="CA43" i="46"/>
  <c r="BQ71" i="46"/>
  <c r="CE71" i="46"/>
  <c r="CE79" i="46"/>
  <c r="BJ79" i="46"/>
  <c r="CQ78" i="46"/>
  <c r="BM78" i="46"/>
  <c r="AL78" i="46"/>
  <c r="AB16" i="46"/>
  <c r="CE16" i="46"/>
  <c r="AI16" i="46"/>
  <c r="BZ51" i="46"/>
  <c r="BO51" i="46"/>
  <c r="CF51" i="46"/>
  <c r="AE51" i="46"/>
  <c r="CA62" i="46"/>
  <c r="BQ62" i="46"/>
  <c r="BP62" i="46"/>
  <c r="AY62" i="46"/>
  <c r="CO67" i="46"/>
  <c r="AC67" i="46"/>
  <c r="BM67" i="46"/>
  <c r="AB88" i="46"/>
  <c r="BY88" i="46"/>
  <c r="AJ88" i="46"/>
  <c r="BP28" i="46"/>
  <c r="BN28" i="46"/>
  <c r="CR41" i="46"/>
  <c r="AX41" i="46"/>
  <c r="CR72" i="46"/>
  <c r="BA72" i="46"/>
  <c r="CO72" i="46"/>
  <c r="BL75" i="46"/>
  <c r="BO75" i="46"/>
  <c r="BQ75" i="46"/>
  <c r="AW75" i="46"/>
  <c r="CA80" i="46"/>
  <c r="AW80" i="46"/>
  <c r="BI45" i="46"/>
  <c r="AB17" i="46"/>
  <c r="BZ17" i="46"/>
  <c r="AS17" i="46"/>
  <c r="BM17" i="46"/>
  <c r="BY33" i="46"/>
  <c r="AT33" i="46"/>
  <c r="AB52" i="46"/>
  <c r="CP27" i="46"/>
  <c r="BM27" i="46"/>
  <c r="CA32" i="46"/>
  <c r="AB32" i="46"/>
  <c r="AD32" i="46"/>
  <c r="AK32" i="46"/>
  <c r="CG43" i="46"/>
  <c r="AY43" i="46"/>
  <c r="BZ71" i="46"/>
  <c r="CG71" i="46"/>
  <c r="BJ71" i="46"/>
  <c r="CC79" i="46"/>
  <c r="CQ79" i="46"/>
  <c r="CP79" i="46"/>
  <c r="AI78" i="46"/>
  <c r="CD78" i="46"/>
  <c r="AJ78" i="46"/>
  <c r="CS16" i="46"/>
  <c r="AF16" i="46"/>
  <c r="BK16" i="46"/>
  <c r="AG16" i="46"/>
  <c r="AU51" i="46"/>
  <c r="AT51" i="46"/>
  <c r="BL62" i="46"/>
  <c r="AU62" i="46"/>
  <c r="AX62" i="46"/>
  <c r="CD67" i="46"/>
  <c r="AG67" i="46"/>
  <c r="CB88" i="46"/>
  <c r="BO88" i="46"/>
  <c r="AI88" i="46"/>
  <c r="BZ28" i="46"/>
  <c r="AS28" i="46"/>
  <c r="AJ28" i="46"/>
  <c r="AH28" i="46"/>
  <c r="BI41" i="46"/>
  <c r="AC41" i="46"/>
  <c r="CG41" i="46"/>
  <c r="BM41" i="46"/>
  <c r="CS72" i="46"/>
  <c r="CF72" i="46"/>
  <c r="AS72" i="46"/>
  <c r="CQ75" i="46"/>
  <c r="AX75" i="46"/>
  <c r="CO80" i="46"/>
  <c r="AD80" i="46"/>
  <c r="AE45" i="46"/>
  <c r="BB45" i="46"/>
  <c r="CQ17" i="46"/>
  <c r="CC17" i="46"/>
  <c r="AI17" i="46"/>
  <c r="CF33" i="46"/>
  <c r="CD52" i="46"/>
  <c r="AG27" i="46"/>
  <c r="BY32" i="46"/>
  <c r="BP32" i="46"/>
  <c r="CC43" i="46"/>
  <c r="CF43" i="46"/>
  <c r="BI71" i="46"/>
  <c r="BA71" i="46"/>
  <c r="AW71" i="46"/>
  <c r="AB79" i="46"/>
  <c r="CG79" i="46"/>
  <c r="AX79" i="46"/>
  <c r="AG79" i="46"/>
  <c r="AV78" i="46"/>
  <c r="CG78" i="46"/>
  <c r="CC16" i="46"/>
  <c r="CA16" i="46"/>
  <c r="BA16" i="46"/>
  <c r="AU16" i="46"/>
  <c r="CD51" i="46"/>
  <c r="BP51" i="46"/>
  <c r="AY51" i="46"/>
  <c r="AF62" i="46"/>
  <c r="CQ62" i="46"/>
  <c r="AE62" i="46"/>
  <c r="CR88" i="46"/>
  <c r="BQ88" i="46"/>
  <c r="AS88" i="46"/>
  <c r="AB28" i="46"/>
  <c r="AW28" i="46"/>
  <c r="CB41" i="46"/>
  <c r="CQ41" i="46"/>
  <c r="AE41" i="46"/>
  <c r="AT41" i="46"/>
  <c r="AG41" i="46"/>
  <c r="BZ72" i="46"/>
  <c r="AE72" i="46"/>
  <c r="AZ72" i="46"/>
  <c r="AT75" i="46"/>
  <c r="CO75" i="46"/>
  <c r="BP75" i="46"/>
  <c r="BJ75" i="46"/>
  <c r="BO80" i="46"/>
  <c r="CP45" i="46"/>
  <c r="CR17" i="46"/>
  <c r="AF17" i="46"/>
  <c r="CF17" i="46"/>
  <c r="CG33" i="46"/>
  <c r="AZ33" i="46"/>
  <c r="BL52" i="46"/>
  <c r="BO27" i="46"/>
  <c r="AD27" i="46"/>
  <c r="AK27" i="46"/>
  <c r="BQ32" i="46"/>
  <c r="AC32" i="46"/>
  <c r="BM32" i="46"/>
  <c r="CR43" i="46"/>
  <c r="BM43" i="46"/>
  <c r="CQ71" i="46"/>
  <c r="BL79" i="46"/>
  <c r="BI79" i="46"/>
  <c r="AY79" i="46"/>
  <c r="AT79" i="46"/>
  <c r="AX78" i="46"/>
  <c r="BL78" i="46"/>
  <c r="AS78" i="46"/>
  <c r="CP16" i="46"/>
  <c r="AE16" i="46"/>
  <c r="BM16" i="46"/>
  <c r="CO51" i="46"/>
  <c r="CS62" i="46"/>
  <c r="BJ62" i="46"/>
  <c r="AJ62" i="46"/>
  <c r="CA67" i="46"/>
  <c r="CE67" i="46"/>
  <c r="AI67" i="46"/>
  <c r="BZ88" i="46"/>
  <c r="AC88" i="46"/>
  <c r="CC28" i="46"/>
  <c r="AE28" i="46"/>
  <c r="CS41" i="46"/>
  <c r="CP41" i="46"/>
  <c r="BI72" i="46"/>
  <c r="AK72" i="46"/>
  <c r="CA75" i="46"/>
  <c r="CB75" i="46"/>
  <c r="CF75" i="46"/>
  <c r="AY75" i="46"/>
  <c r="BL80" i="46"/>
  <c r="AG80" i="46"/>
  <c r="BL45" i="46"/>
  <c r="AZ45" i="46"/>
  <c r="AV17" i="46"/>
  <c r="CA17" i="46"/>
  <c r="AU17" i="46"/>
  <c r="AH17" i="46"/>
  <c r="BZ33" i="46"/>
  <c r="BA33" i="46"/>
  <c r="AI33" i="46"/>
  <c r="CA52" i="46"/>
  <c r="CO27" i="46"/>
  <c r="BA27" i="46"/>
  <c r="AU27" i="46"/>
  <c r="AW27" i="46"/>
  <c r="BZ32" i="46"/>
  <c r="CF32" i="46"/>
  <c r="AG32" i="46"/>
  <c r="CS43" i="46"/>
  <c r="CO43" i="46"/>
  <c r="AU43" i="46"/>
  <c r="BJ43" i="46"/>
  <c r="AG43" i="46"/>
  <c r="CP71" i="46"/>
  <c r="CR71" i="46"/>
  <c r="AZ71" i="46"/>
  <c r="AK71" i="46"/>
  <c r="CA79" i="46"/>
  <c r="CR79" i="46"/>
  <c r="BM79" i="46"/>
  <c r="AD79" i="46"/>
  <c r="AH78" i="46"/>
  <c r="BK78" i="46"/>
  <c r="CB16" i="46"/>
  <c r="AS16" i="46"/>
  <c r="AW16" i="46"/>
  <c r="CS51" i="46"/>
  <c r="AH51" i="46"/>
  <c r="CO62" i="46"/>
  <c r="AV62" i="46"/>
  <c r="AT62" i="46"/>
  <c r="BM62" i="46"/>
  <c r="AJ67" i="46"/>
  <c r="BM88" i="46"/>
  <c r="BN88" i="46"/>
  <c r="CP28" i="46"/>
  <c r="BJ28" i="46"/>
  <c r="AI28" i="46"/>
  <c r="BL41" i="46"/>
  <c r="BZ41" i="46"/>
  <c r="BP41" i="46"/>
  <c r="BJ41" i="46"/>
  <c r="CQ72" i="46"/>
  <c r="AT72" i="46"/>
  <c r="AX72" i="46"/>
  <c r="AF75" i="46"/>
  <c r="BM75" i="46"/>
  <c r="BY80" i="46"/>
  <c r="AZ80" i="46"/>
  <c r="AB45" i="46"/>
  <c r="CG45" i="46"/>
  <c r="AJ45" i="46"/>
  <c r="BN17" i="46"/>
  <c r="BI33" i="46"/>
  <c r="CE33" i="46"/>
  <c r="AW33" i="46"/>
  <c r="BZ52" i="46"/>
  <c r="CC27" i="46"/>
  <c r="CF27" i="46"/>
  <c r="BN27" i="46"/>
  <c r="BI32" i="46"/>
  <c r="AU32" i="46"/>
  <c r="AW32" i="46"/>
  <c r="AV43" i="46"/>
  <c r="AF43" i="46"/>
  <c r="AT43" i="46"/>
  <c r="BK43" i="46"/>
  <c r="CC71" i="46"/>
  <c r="AX71" i="46"/>
  <c r="AV79" i="46"/>
  <c r="CD79" i="46"/>
  <c r="AZ79" i="46"/>
  <c r="BK79" i="46"/>
  <c r="AJ79" i="46"/>
  <c r="CS78" i="46"/>
  <c r="BQ78" i="46"/>
  <c r="AC78" i="46"/>
  <c r="CD16" i="46"/>
  <c r="AH16" i="46"/>
  <c r="BY51" i="46"/>
  <c r="BM51" i="46"/>
  <c r="CC62" i="46"/>
  <c r="BZ62" i="46"/>
  <c r="BB62" i="46"/>
  <c r="AG62" i="46"/>
  <c r="BY67" i="46"/>
  <c r="CG67" i="46"/>
  <c r="AT67" i="46"/>
  <c r="BN67" i="46"/>
  <c r="CP88" i="46"/>
  <c r="AF28" i="46"/>
  <c r="BA28" i="46"/>
  <c r="AX28" i="46"/>
  <c r="AV41" i="46"/>
  <c r="BO72" i="46"/>
  <c r="AY72" i="46"/>
  <c r="CP75" i="46"/>
  <c r="AK75" i="46"/>
  <c r="AG75" i="46"/>
  <c r="BZ80" i="46"/>
  <c r="CG80" i="46"/>
  <c r="BN80" i="46"/>
  <c r="CA45" i="46"/>
  <c r="BA45" i="46"/>
  <c r="AI45" i="46"/>
  <c r="CR27" i="46"/>
  <c r="BZ27" i="46"/>
  <c r="BP27" i="46"/>
  <c r="AH27" i="46"/>
  <c r="AF32" i="46"/>
  <c r="AS32" i="46"/>
  <c r="AJ32" i="46"/>
  <c r="AB43" i="46"/>
  <c r="CD43" i="46"/>
  <c r="AC43" i="46"/>
  <c r="AZ43" i="46"/>
  <c r="BO71" i="46"/>
  <c r="CH71" i="46"/>
  <c r="AY71" i="46"/>
  <c r="CB79" i="46"/>
  <c r="AI79" i="46"/>
  <c r="AS79" i="46"/>
  <c r="AH79" i="46"/>
  <c r="AF78" i="46"/>
  <c r="AU78" i="46"/>
  <c r="BL16" i="46"/>
  <c r="BI16" i="46"/>
  <c r="BP16" i="46"/>
  <c r="AK16" i="46"/>
  <c r="BI51" i="46"/>
  <c r="CG51" i="46"/>
  <c r="AG51" i="46"/>
  <c r="CP62" i="46"/>
  <c r="AD62" i="46"/>
  <c r="CS67" i="46"/>
  <c r="BA67" i="46"/>
  <c r="AH67" i="46"/>
  <c r="CD88" i="46"/>
  <c r="AG88" i="46"/>
  <c r="AL88" i="46"/>
  <c r="CR28" i="46"/>
  <c r="AT28" i="46"/>
  <c r="CC41" i="46"/>
  <c r="AU41" i="46"/>
  <c r="AI41" i="46"/>
  <c r="CP72" i="46"/>
  <c r="AB75" i="46"/>
  <c r="BR75" i="46"/>
  <c r="AC75" i="46"/>
  <c r="AI75" i="46"/>
  <c r="BP80" i="46"/>
  <c r="BZ45" i="46"/>
  <c r="AC45" i="46"/>
  <c r="BN45" i="46"/>
  <c r="BO17" i="46"/>
  <c r="AX17" i="46"/>
  <c r="AV33" i="46"/>
  <c r="BK33" i="46"/>
  <c r="AJ33" i="46"/>
  <c r="CA27" i="46"/>
  <c r="BI27" i="46"/>
  <c r="AC27" i="46"/>
  <c r="AE27" i="46"/>
  <c r="AY27" i="46"/>
  <c r="AV32" i="46"/>
  <c r="BY43" i="46"/>
  <c r="BA43" i="46"/>
  <c r="BM71" i="46"/>
  <c r="AW79" i="46"/>
  <c r="AC79" i="46"/>
  <c r="CA78" i="46"/>
  <c r="AV16" i="46"/>
  <c r="CH16" i="46"/>
  <c r="BJ16" i="46"/>
  <c r="BN16" i="46"/>
  <c r="BA51" i="46"/>
  <c r="AZ51" i="46"/>
  <c r="CE62" i="46"/>
  <c r="CF62" i="46"/>
  <c r="CC67" i="46"/>
  <c r="CB67" i="46"/>
  <c r="BP67" i="46"/>
  <c r="AW67" i="46"/>
  <c r="BI88" i="46"/>
  <c r="CE88" i="46"/>
  <c r="AX88" i="46"/>
  <c r="CS28" i="46"/>
  <c r="CG28" i="46"/>
  <c r="CA41" i="46"/>
  <c r="AW41" i="46"/>
  <c r="AD72" i="46"/>
  <c r="CD75" i="46"/>
  <c r="AJ75" i="46"/>
  <c r="CR80" i="46"/>
  <c r="AB80" i="46"/>
  <c r="BQ80" i="46"/>
  <c r="AT80" i="46"/>
  <c r="CC45" i="46"/>
  <c r="CE45" i="46"/>
  <c r="AH45" i="46"/>
  <c r="CO17" i="46"/>
  <c r="CC33" i="46"/>
  <c r="BJ33" i="46"/>
  <c r="AU33" i="46"/>
  <c r="CS27" i="46"/>
  <c r="AS27" i="46"/>
  <c r="AZ27" i="46"/>
  <c r="CP32" i="46"/>
  <c r="BI43" i="46"/>
  <c r="AX43" i="46"/>
  <c r="CO71" i="46"/>
  <c r="AG71" i="46"/>
  <c r="AF79" i="46"/>
  <c r="CO78" i="46"/>
  <c r="AE78" i="46"/>
  <c r="BQ16" i="46"/>
  <c r="AT16" i="46"/>
  <c r="CR51" i="46"/>
  <c r="AJ51" i="46"/>
  <c r="CB62" i="46"/>
  <c r="CR62" i="46"/>
  <c r="AC62" i="46"/>
  <c r="CP67" i="46"/>
  <c r="BI67" i="46"/>
  <c r="BA88" i="46"/>
  <c r="CG88" i="46"/>
  <c r="AH88" i="46"/>
  <c r="CO28" i="46"/>
  <c r="CE28" i="46"/>
  <c r="AK28" i="46"/>
  <c r="AF41" i="46"/>
  <c r="AZ41" i="46"/>
  <c r="BL72" i="46"/>
  <c r="CE75" i="46"/>
  <c r="BN75" i="46"/>
  <c r="CC80" i="46"/>
  <c r="CQ80" i="46"/>
  <c r="AU80" i="46"/>
  <c r="AK45" i="46"/>
  <c r="CD17" i="46"/>
  <c r="AC17" i="46"/>
  <c r="AB33" i="46"/>
  <c r="AE33" i="46"/>
  <c r="BN33" i="46"/>
  <c r="AV27" i="46"/>
  <c r="CB27" i="46"/>
  <c r="AJ27" i="46"/>
  <c r="BN32" i="46"/>
  <c r="AE43" i="46"/>
  <c r="AS43" i="46"/>
  <c r="AK43" i="46"/>
  <c r="CA71" i="46"/>
  <c r="AI71" i="46"/>
  <c r="AK79" i="46"/>
  <c r="AU79" i="46"/>
  <c r="BO78" i="46"/>
  <c r="CE78" i="46"/>
  <c r="BO16" i="46"/>
  <c r="CB51" i="46"/>
  <c r="AC51" i="46"/>
  <c r="AX51" i="46"/>
  <c r="BN62" i="46"/>
  <c r="CR67" i="46"/>
  <c r="AV67" i="46"/>
  <c r="CF67" i="46"/>
  <c r="AK67" i="46"/>
  <c r="AV88" i="46"/>
  <c r="CO88" i="46"/>
  <c r="CF88" i="46"/>
  <c r="BY28" i="46"/>
  <c r="BK28" i="46"/>
  <c r="AD28" i="46"/>
  <c r="CE41" i="46"/>
  <c r="AJ41" i="46"/>
  <c r="CA72" i="46"/>
  <c r="BJ72" i="46"/>
  <c r="BM72" i="46"/>
  <c r="BZ75" i="46"/>
  <c r="BK75" i="46"/>
  <c r="AH75" i="46"/>
  <c r="CB80" i="46"/>
  <c r="CP80" i="46"/>
  <c r="BM80" i="46"/>
  <c r="AS80" i="46"/>
  <c r="CQ45" i="46"/>
  <c r="CO45" i="46"/>
  <c r="BJ45" i="46"/>
  <c r="BK45" i="46"/>
  <c r="AY45" i="46"/>
  <c r="CG17" i="46"/>
  <c r="BQ17" i="46"/>
  <c r="AW17" i="46"/>
  <c r="CD33" i="46"/>
  <c r="CB33" i="46"/>
  <c r="AB27" i="46"/>
  <c r="BY27" i="46"/>
  <c r="CD32" i="46"/>
  <c r="AH32" i="46"/>
  <c r="CQ43" i="46"/>
  <c r="AJ43" i="46"/>
  <c r="AJ71" i="46"/>
  <c r="BP71" i="46"/>
  <c r="BN71" i="46"/>
  <c r="CO79" i="46"/>
  <c r="CF79" i="46"/>
  <c r="AW78" i="46"/>
  <c r="BY78" i="46"/>
  <c r="CF78" i="46"/>
  <c r="CR16" i="46"/>
  <c r="CC51" i="46"/>
  <c r="AB51" i="46"/>
  <c r="AI51" i="46"/>
  <c r="BI62" i="46"/>
  <c r="BK62" i="46"/>
  <c r="AI62" i="46"/>
  <c r="CQ67" i="46"/>
  <c r="AF67" i="46"/>
  <c r="AE67" i="46"/>
  <c r="AX67" i="46"/>
  <c r="BK88" i="46"/>
  <c r="CA28" i="46"/>
  <c r="BQ28" i="46"/>
  <c r="BO41" i="46"/>
  <c r="AS41" i="46"/>
  <c r="AV72" i="46"/>
  <c r="BY72" i="46"/>
  <c r="AU72" i="46"/>
  <c r="AG72" i="46"/>
  <c r="BY75" i="46"/>
  <c r="AE75" i="46"/>
  <c r="CD80" i="46"/>
  <c r="AJ80" i="46"/>
  <c r="AY80" i="46"/>
  <c r="CR45" i="46"/>
  <c r="AX45" i="46"/>
  <c r="CB17" i="46"/>
  <c r="BA17" i="46"/>
  <c r="AE17" i="46"/>
  <c r="AY17" i="46"/>
  <c r="CR33" i="46"/>
  <c r="CS33" i="46"/>
  <c r="AC33" i="46"/>
  <c r="BJ32" i="46"/>
  <c r="BQ72" i="46"/>
  <c r="AK33" i="46"/>
  <c r="CE52" i="46"/>
  <c r="AE52" i="46"/>
  <c r="BM52" i="46"/>
  <c r="BI63" i="46"/>
  <c r="AH63" i="46"/>
  <c r="CP68" i="46"/>
  <c r="AK86" i="46"/>
  <c r="CR86" i="46"/>
  <c r="BN86" i="46"/>
  <c r="AY86" i="46"/>
  <c r="BP86" i="46"/>
  <c r="AB5" i="46"/>
  <c r="CA5" i="46"/>
  <c r="BQ5" i="46"/>
  <c r="AH5" i="46"/>
  <c r="AF81" i="46"/>
  <c r="CE81" i="46"/>
  <c r="AB29" i="46"/>
  <c r="BA29" i="46"/>
  <c r="AC29" i="46"/>
  <c r="AJ29" i="46"/>
  <c r="AF18" i="46"/>
  <c r="BJ18" i="46"/>
  <c r="AK18" i="46"/>
  <c r="AG34" i="46"/>
  <c r="AF46" i="46"/>
  <c r="AC46" i="46"/>
  <c r="CF46" i="46"/>
  <c r="AG46" i="46"/>
  <c r="CA64" i="46"/>
  <c r="CG64" i="46"/>
  <c r="CF64" i="46"/>
  <c r="BL69" i="46"/>
  <c r="BP69" i="46"/>
  <c r="BQ69" i="46"/>
  <c r="AW69" i="46"/>
  <c r="CO22" i="46"/>
  <c r="AI22" i="46"/>
  <c r="CA19" i="46"/>
  <c r="BP19" i="46"/>
  <c r="AH19" i="46"/>
  <c r="AV35" i="46"/>
  <c r="BI35" i="46"/>
  <c r="BK35" i="46"/>
  <c r="AW35" i="46"/>
  <c r="BA44" i="46"/>
  <c r="AS44" i="46"/>
  <c r="CA47" i="46"/>
  <c r="CG47" i="46"/>
  <c r="BY59" i="46"/>
  <c r="CG59" i="46"/>
  <c r="AC59" i="46"/>
  <c r="AJ59" i="46"/>
  <c r="AB65" i="46"/>
  <c r="AG78" i="46"/>
  <c r="AK51" i="46"/>
  <c r="BJ17" i="46"/>
  <c r="AC52" i="46"/>
  <c r="CC63" i="46"/>
  <c r="AV68" i="46"/>
  <c r="BQ68" i="46"/>
  <c r="AY68" i="46"/>
  <c r="CS86" i="46"/>
  <c r="AX86" i="46"/>
  <c r="AU86" i="46"/>
  <c r="AE86" i="46"/>
  <c r="CR5" i="46"/>
  <c r="BO5" i="46"/>
  <c r="AE5" i="46"/>
  <c r="AW5" i="46"/>
  <c r="CO81" i="46"/>
  <c r="BM81" i="46"/>
  <c r="CD29" i="46"/>
  <c r="CG29" i="46"/>
  <c r="AI29" i="46"/>
  <c r="BI18" i="46"/>
  <c r="AI18" i="46"/>
  <c r="BZ34" i="46"/>
  <c r="BP46" i="46"/>
  <c r="AI46" i="46"/>
  <c r="AF64" i="46"/>
  <c r="AC64" i="46"/>
  <c r="AI64" i="46"/>
  <c r="BZ69" i="46"/>
  <c r="CC69" i="46"/>
  <c r="AT69" i="46"/>
  <c r="CG69" i="46"/>
  <c r="AX22" i="46"/>
  <c r="BZ19" i="46"/>
  <c r="CF19" i="46"/>
  <c r="CC35" i="46"/>
  <c r="CP35" i="46"/>
  <c r="AT35" i="46"/>
  <c r="AJ35" i="46"/>
  <c r="CQ44" i="46"/>
  <c r="CP44" i="46"/>
  <c r="AE44" i="46"/>
  <c r="AK44" i="46"/>
  <c r="BL47" i="46"/>
  <c r="BQ47" i="46"/>
  <c r="CF47" i="46"/>
  <c r="CE59" i="46"/>
  <c r="AU59" i="46"/>
  <c r="AI59" i="46"/>
  <c r="CB43" i="46"/>
  <c r="BZ78" i="46"/>
  <c r="BP52" i="46"/>
  <c r="CF52" i="46"/>
  <c r="CR63" i="46"/>
  <c r="BZ63" i="46"/>
  <c r="AT63" i="46"/>
  <c r="BK63" i="46"/>
  <c r="CO68" i="46"/>
  <c r="BJ68" i="46"/>
  <c r="AF86" i="46"/>
  <c r="CQ5" i="46"/>
  <c r="AS5" i="46"/>
  <c r="AY5" i="46"/>
  <c r="AW81" i="46"/>
  <c r="CQ29" i="46"/>
  <c r="AF29" i="46"/>
  <c r="AX29" i="46"/>
  <c r="CB18" i="46"/>
  <c r="AZ18" i="46"/>
  <c r="BI34" i="46"/>
  <c r="CG34" i="46"/>
  <c r="AZ34" i="46"/>
  <c r="BO46" i="46"/>
  <c r="CC46" i="46"/>
  <c r="AD46" i="46"/>
  <c r="BY64" i="46"/>
  <c r="AH64" i="46"/>
  <c r="AK69" i="46"/>
  <c r="CD22" i="46"/>
  <c r="AD22" i="46"/>
  <c r="BM22" i="46"/>
  <c r="CD35" i="46"/>
  <c r="AE35" i="46"/>
  <c r="BN35" i="46"/>
  <c r="CS47" i="46"/>
  <c r="BA47" i="46"/>
  <c r="AY47" i="46"/>
  <c r="CR59" i="46"/>
  <c r="AS59" i="46"/>
  <c r="BY62" i="46"/>
  <c r="BN72" i="46"/>
  <c r="AY33" i="46"/>
  <c r="BQ52" i="46"/>
  <c r="AT52" i="46"/>
  <c r="AB63" i="46"/>
  <c r="BO63" i="46"/>
  <c r="CG63" i="46"/>
  <c r="AC63" i="46"/>
  <c r="CD68" i="46"/>
  <c r="BP68" i="46"/>
  <c r="CP86" i="46"/>
  <c r="BY86" i="46"/>
  <c r="BJ86" i="46"/>
  <c r="AL86" i="46"/>
  <c r="BI5" i="46"/>
  <c r="AX5" i="46"/>
  <c r="CG81" i="46"/>
  <c r="AY81" i="46"/>
  <c r="AC81" i="46"/>
  <c r="CO29" i="46"/>
  <c r="CA29" i="46"/>
  <c r="AW29" i="46"/>
  <c r="CC18" i="46"/>
  <c r="AT18" i="46"/>
  <c r="AJ18" i="46"/>
  <c r="CP34" i="46"/>
  <c r="BA34" i="46"/>
  <c r="AI34" i="46"/>
  <c r="CB46" i="46"/>
  <c r="BK46" i="46"/>
  <c r="AW64" i="46"/>
  <c r="BO69" i="46"/>
  <c r="CH69" i="46"/>
  <c r="AX69" i="46"/>
  <c r="BL22" i="46"/>
  <c r="AE22" i="46"/>
  <c r="AG22" i="46"/>
  <c r="CC19" i="46"/>
  <c r="AD19" i="46"/>
  <c r="BN19" i="46"/>
  <c r="CR35" i="46"/>
  <c r="AD35" i="46"/>
  <c r="CE35" i="46"/>
  <c r="AH35" i="46"/>
  <c r="BZ44" i="46"/>
  <c r="AV47" i="46"/>
  <c r="AU47" i="46"/>
  <c r="AX47" i="46"/>
  <c r="AV59" i="46"/>
  <c r="AW59" i="46"/>
  <c r="BJ78" i="46"/>
  <c r="CS75" i="46"/>
  <c r="BP17" i="46"/>
  <c r="CH52" i="46"/>
  <c r="AD52" i="46"/>
  <c r="AX52" i="46"/>
  <c r="CD63" i="46"/>
  <c r="CS63" i="46"/>
  <c r="CE63" i="46"/>
  <c r="BJ63" i="46"/>
  <c r="AW63" i="46"/>
  <c r="BY68" i="46"/>
  <c r="AT68" i="46"/>
  <c r="CC86" i="46"/>
  <c r="AZ86" i="46"/>
  <c r="AT86" i="46"/>
  <c r="BK86" i="46"/>
  <c r="CB5" i="46"/>
  <c r="BA5" i="46"/>
  <c r="AK5" i="46"/>
  <c r="BY81" i="46"/>
  <c r="BA81" i="46"/>
  <c r="AG81" i="46"/>
  <c r="CE29" i="46"/>
  <c r="BL18" i="46"/>
  <c r="AD18" i="46"/>
  <c r="AV34" i="46"/>
  <c r="CQ34" i="46"/>
  <c r="BB34" i="46"/>
  <c r="AW34" i="46"/>
  <c r="CQ46" i="46"/>
  <c r="AS46" i="46"/>
  <c r="CB64" i="46"/>
  <c r="BL64" i="46"/>
  <c r="AZ64" i="46"/>
  <c r="CP69" i="46"/>
  <c r="AU69" i="46"/>
  <c r="BJ69" i="46"/>
  <c r="AV22" i="46"/>
  <c r="BA22" i="46"/>
  <c r="AS22" i="46"/>
  <c r="CO19" i="46"/>
  <c r="BK19" i="46"/>
  <c r="AW19" i="46"/>
  <c r="CQ35" i="46"/>
  <c r="CS44" i="46"/>
  <c r="CR47" i="46"/>
  <c r="BZ47" i="46"/>
  <c r="AT47" i="46"/>
  <c r="BM47" i="46"/>
  <c r="AJ47" i="46"/>
  <c r="BI59" i="46"/>
  <c r="AK59" i="46"/>
  <c r="BR65" i="46"/>
  <c r="AV75" i="46"/>
  <c r="AZ17" i="46"/>
  <c r="CR52" i="46"/>
  <c r="BL63" i="46"/>
  <c r="CF63" i="46"/>
  <c r="AK63" i="46"/>
  <c r="AF68" i="46"/>
  <c r="AI68" i="46"/>
  <c r="CB86" i="46"/>
  <c r="AI86" i="46"/>
  <c r="AV5" i="46"/>
  <c r="AT5" i="46"/>
  <c r="BZ81" i="46"/>
  <c r="CP81" i="46"/>
  <c r="AJ81" i="46"/>
  <c r="BJ81" i="46"/>
  <c r="BY29" i="46"/>
  <c r="BQ29" i="46"/>
  <c r="BM29" i="46"/>
  <c r="AB34" i="46"/>
  <c r="CE34" i="46"/>
  <c r="CD34" i="46"/>
  <c r="AT34" i="46"/>
  <c r="BY46" i="46"/>
  <c r="AE46" i="46"/>
  <c r="AZ46" i="46"/>
  <c r="CD64" i="46"/>
  <c r="BO64" i="46"/>
  <c r="CO69" i="46"/>
  <c r="AD69" i="46"/>
  <c r="CS22" i="46"/>
  <c r="BY22" i="46"/>
  <c r="BJ22" i="46"/>
  <c r="AC22" i="46"/>
  <c r="AK22" i="46"/>
  <c r="AC19" i="46"/>
  <c r="AJ19" i="46"/>
  <c r="CB35" i="46"/>
  <c r="BY35" i="46"/>
  <c r="AC35" i="46"/>
  <c r="CF35" i="46"/>
  <c r="AK35" i="46"/>
  <c r="AF44" i="46"/>
  <c r="AX44" i="46"/>
  <c r="CO47" i="46"/>
  <c r="BY47" i="46"/>
  <c r="AC47" i="46"/>
  <c r="AG47" i="46"/>
  <c r="AX59" i="46"/>
  <c r="CC65" i="46"/>
  <c r="BL71" i="46"/>
  <c r="CO16" i="46"/>
  <c r="BZ67" i="46"/>
  <c r="CB28" i="46"/>
  <c r="AS75" i="46"/>
  <c r="CQ52" i="46"/>
  <c r="AY52" i="46"/>
  <c r="AY63" i="46"/>
  <c r="BP63" i="46"/>
  <c r="AU63" i="46"/>
  <c r="AX63" i="46"/>
  <c r="CA68" i="46"/>
  <c r="BL68" i="46"/>
  <c r="AU68" i="46"/>
  <c r="AJ68" i="46"/>
  <c r="CD86" i="46"/>
  <c r="BA86" i="46"/>
  <c r="CG86" i="46"/>
  <c r="AD86" i="46"/>
  <c r="CS5" i="46"/>
  <c r="CR81" i="46"/>
  <c r="CC81" i="46"/>
  <c r="AH81" i="46"/>
  <c r="CR29" i="46"/>
  <c r="BJ29" i="46"/>
  <c r="AS29" i="46"/>
  <c r="BN29" i="46"/>
  <c r="BR18" i="46"/>
  <c r="BK18" i="46"/>
  <c r="BQ18" i="46"/>
  <c r="AF34" i="46"/>
  <c r="CC34" i="46"/>
  <c r="BK34" i="46"/>
  <c r="AJ34" i="46"/>
  <c r="BI46" i="46"/>
  <c r="AJ46" i="46"/>
  <c r="CC64" i="46"/>
  <c r="BI64" i="46"/>
  <c r="BK64" i="46"/>
  <c r="AL64" i="46"/>
  <c r="CQ22" i="46"/>
  <c r="BN22" i="46"/>
  <c r="CS19" i="46"/>
  <c r="CG19" i="46"/>
  <c r="AY19" i="46"/>
  <c r="CS35" i="46"/>
  <c r="BR35" i="46"/>
  <c r="BQ44" i="46"/>
  <c r="BM44" i="46"/>
  <c r="CD47" i="46"/>
  <c r="BZ59" i="46"/>
  <c r="BQ59" i="46"/>
  <c r="AD59" i="46"/>
  <c r="AV71" i="46"/>
  <c r="BO28" i="46"/>
  <c r="AD75" i="46"/>
  <c r="CQ33" i="46"/>
  <c r="BO52" i="46"/>
  <c r="BR52" i="46"/>
  <c r="BN52" i="46"/>
  <c r="CA63" i="46"/>
  <c r="AE63" i="46"/>
  <c r="AJ63" i="46"/>
  <c r="AD68" i="46"/>
  <c r="BN68" i="46"/>
  <c r="BI86" i="46"/>
  <c r="CE86" i="46"/>
  <c r="BQ86" i="46"/>
  <c r="BZ5" i="46"/>
  <c r="AU5" i="46"/>
  <c r="BM5" i="46"/>
  <c r="AB81" i="46"/>
  <c r="BK81" i="46"/>
  <c r="CB29" i="46"/>
  <c r="AU29" i="46"/>
  <c r="AH29" i="46"/>
  <c r="CR18" i="46"/>
  <c r="AC18" i="46"/>
  <c r="CB34" i="46"/>
  <c r="CH34" i="46"/>
  <c r="BJ34" i="46"/>
  <c r="AE34" i="46"/>
  <c r="CG46" i="46"/>
  <c r="AW46" i="46"/>
  <c r="CR64" i="46"/>
  <c r="AS64" i="46"/>
  <c r="CE64" i="46"/>
  <c r="AJ64" i="46"/>
  <c r="CR69" i="46"/>
  <c r="CE69" i="46"/>
  <c r="AY69" i="46"/>
  <c r="CC22" i="46"/>
  <c r="CP22" i="46"/>
  <c r="AU22" i="46"/>
  <c r="BY19" i="46"/>
  <c r="BA19" i="46"/>
  <c r="AZ19" i="46"/>
  <c r="CO35" i="46"/>
  <c r="CD44" i="46"/>
  <c r="BO44" i="46"/>
  <c r="CF44" i="46"/>
  <c r="AG44" i="46"/>
  <c r="BK47" i="46"/>
  <c r="AZ47" i="46"/>
  <c r="BL59" i="46"/>
  <c r="CS59" i="46"/>
  <c r="BO59" i="46"/>
  <c r="CF71" i="46"/>
  <c r="AS67" i="46"/>
  <c r="AK80" i="46"/>
  <c r="CD45" i="46"/>
  <c r="AF33" i="46"/>
  <c r="AH52" i="46"/>
  <c r="AF63" i="46"/>
  <c r="BQ63" i="46"/>
  <c r="BB63" i="46"/>
  <c r="CS68" i="46"/>
  <c r="BI68" i="46"/>
  <c r="CE68" i="46"/>
  <c r="AH68" i="46"/>
  <c r="CA86" i="46"/>
  <c r="AJ86" i="46"/>
  <c r="CE5" i="46"/>
  <c r="AD5" i="46"/>
  <c r="AG5" i="46"/>
  <c r="CB81" i="46"/>
  <c r="BI81" i="46"/>
  <c r="BO81" i="46"/>
  <c r="AE81" i="46"/>
  <c r="AU81" i="46"/>
  <c r="AV29" i="46"/>
  <c r="BI29" i="46"/>
  <c r="AD29" i="46"/>
  <c r="CP18" i="46"/>
  <c r="CG18" i="46"/>
  <c r="BN18" i="46"/>
  <c r="CS34" i="46"/>
  <c r="BQ34" i="46"/>
  <c r="AD34" i="46"/>
  <c r="AK34" i="46"/>
  <c r="CP46" i="46"/>
  <c r="BA46" i="46"/>
  <c r="BN46" i="46"/>
  <c r="CP64" i="46"/>
  <c r="AK64" i="46"/>
  <c r="CA69" i="46"/>
  <c r="CB22" i="46"/>
  <c r="CR22" i="46"/>
  <c r="CG22" i="46"/>
  <c r="AH22" i="46"/>
  <c r="AT19" i="46"/>
  <c r="AG19" i="46"/>
  <c r="BL35" i="46"/>
  <c r="BQ35" i="46"/>
  <c r="AL35" i="46"/>
  <c r="CB44" i="46"/>
  <c r="CR44" i="46"/>
  <c r="CE44" i="46"/>
  <c r="BJ44" i="46"/>
  <c r="BO47" i="46"/>
  <c r="AF59" i="46"/>
  <c r="AF27" i="46"/>
  <c r="CF16" i="46"/>
  <c r="BK67" i="46"/>
  <c r="CE80" i="46"/>
  <c r="AF45" i="46"/>
  <c r="CO33" i="46"/>
  <c r="BY52" i="46"/>
  <c r="CG52" i="46"/>
  <c r="AZ52" i="46"/>
  <c r="CR68" i="46"/>
  <c r="CG68" i="46"/>
  <c r="BB68" i="46"/>
  <c r="AW68" i="46"/>
  <c r="CF86" i="46"/>
  <c r="CO5" i="46"/>
  <c r="AI5" i="46"/>
  <c r="CQ81" i="46"/>
  <c r="AZ81" i="46"/>
  <c r="AS81" i="46"/>
  <c r="CC29" i="46"/>
  <c r="CF29" i="46"/>
  <c r="BA18" i="46"/>
  <c r="AW18" i="46"/>
  <c r="BL34" i="46"/>
  <c r="CR34" i="46"/>
  <c r="AH34" i="46"/>
  <c r="AH46" i="46"/>
  <c r="CQ64" i="46"/>
  <c r="BJ64" i="46"/>
  <c r="AX64" i="46"/>
  <c r="AZ69" i="46"/>
  <c r="AB22" i="46"/>
  <c r="CF22" i="46"/>
  <c r="AV19" i="46"/>
  <c r="BL19" i="46"/>
  <c r="AE19" i="46"/>
  <c r="CA35" i="46"/>
  <c r="AU35" i="46"/>
  <c r="AY35" i="46"/>
  <c r="AH71" i="46"/>
  <c r="AY28" i="46"/>
  <c r="CF45" i="46"/>
  <c r="BQ33" i="46"/>
  <c r="BI52" i="46"/>
  <c r="BA52" i="46"/>
  <c r="AJ52" i="46"/>
  <c r="CO63" i="46"/>
  <c r="AS63" i="46"/>
  <c r="BM63" i="46"/>
  <c r="CB68" i="46"/>
  <c r="BA68" i="46"/>
  <c r="AC68" i="46"/>
  <c r="AK68" i="46"/>
  <c r="BL86" i="46"/>
  <c r="BM86" i="46"/>
  <c r="BB86" i="46"/>
  <c r="CC5" i="46"/>
  <c r="CF5" i="46"/>
  <c r="BL81" i="46"/>
  <c r="CS81" i="46"/>
  <c r="AI81" i="46"/>
  <c r="AT81" i="46"/>
  <c r="AL81" i="46"/>
  <c r="BL29" i="46"/>
  <c r="BR29" i="46"/>
  <c r="AK29" i="46"/>
  <c r="CQ18" i="46"/>
  <c r="AH18" i="46"/>
  <c r="CO34" i="46"/>
  <c r="CF34" i="46"/>
  <c r="BN34" i="46"/>
  <c r="CA46" i="46"/>
  <c r="CE46" i="46"/>
  <c r="AK46" i="46"/>
  <c r="AV64" i="46"/>
  <c r="AU64" i="46"/>
  <c r="AY64" i="46"/>
  <c r="BY69" i="46"/>
  <c r="BK69" i="46"/>
  <c r="BM69" i="46"/>
  <c r="BZ22" i="46"/>
  <c r="BQ22" i="46"/>
  <c r="CE22" i="46"/>
  <c r="AT22" i="46"/>
  <c r="CQ19" i="46"/>
  <c r="BB19" i="46"/>
  <c r="BM19" i="46"/>
  <c r="BO35" i="46"/>
  <c r="BP35" i="46"/>
  <c r="AX35" i="46"/>
  <c r="BL44" i="46"/>
  <c r="AT44" i="46"/>
  <c r="BN44" i="46"/>
  <c r="CQ47" i="46"/>
  <c r="BP47" i="46"/>
  <c r="AW47" i="46"/>
  <c r="CB59" i="46"/>
  <c r="CP59" i="46"/>
  <c r="BK27" i="46"/>
  <c r="BO79" i="46"/>
  <c r="AY16" i="46"/>
  <c r="CS88" i="46"/>
  <c r="CO41" i="46"/>
  <c r="AE80" i="46"/>
  <c r="AL45" i="46"/>
  <c r="AW52" i="46"/>
  <c r="CP63" i="46"/>
  <c r="BA63" i="46"/>
  <c r="AG63" i="46"/>
  <c r="CQ68" i="46"/>
  <c r="BR68" i="46"/>
  <c r="AX68" i="46"/>
  <c r="CO86" i="46"/>
  <c r="AW86" i="46"/>
  <c r="AZ5" i="46"/>
  <c r="CA81" i="46"/>
  <c r="BQ81" i="46"/>
  <c r="AD81" i="46"/>
  <c r="CP29" i="46"/>
  <c r="BK29" i="46"/>
  <c r="BP29" i="46"/>
  <c r="AY29" i="46"/>
  <c r="CS18" i="46"/>
  <c r="CO18" i="46"/>
  <c r="BB18" i="46"/>
  <c r="CA34" i="46"/>
  <c r="AU34" i="46"/>
  <c r="AC34" i="46"/>
  <c r="CR46" i="46"/>
  <c r="BZ46" i="46"/>
  <c r="BN64" i="46"/>
  <c r="BQ64" i="46"/>
  <c r="BB64" i="46"/>
  <c r="AB69" i="46"/>
  <c r="CB69" i="46"/>
  <c r="CF69" i="46"/>
  <c r="AG69" i="46"/>
  <c r="BI22" i="46"/>
  <c r="BP22" i="46"/>
  <c r="AW22" i="46"/>
  <c r="CD19" i="46"/>
  <c r="BI19" i="46"/>
  <c r="AS19" i="46"/>
  <c r="AB35" i="46"/>
  <c r="BM35" i="46"/>
  <c r="AV44" i="46"/>
  <c r="CH44" i="46"/>
  <c r="AC44" i="46"/>
  <c r="AH44" i="46"/>
  <c r="CE47" i="46"/>
  <c r="AD47" i="46"/>
  <c r="BN47" i="46"/>
  <c r="CQ59" i="46"/>
  <c r="BS59" i="46"/>
  <c r="BA79" i="46"/>
  <c r="BQ41" i="46"/>
  <c r="AO80" i="46"/>
  <c r="BM45" i="46"/>
  <c r="BB33" i="46"/>
  <c r="CP52" i="46"/>
  <c r="AU52" i="46"/>
  <c r="BK52" i="46"/>
  <c r="AK52" i="46"/>
  <c r="AV63" i="46"/>
  <c r="CH63" i="46"/>
  <c r="BZ68" i="46"/>
  <c r="BK68" i="46"/>
  <c r="BM68" i="46"/>
  <c r="BO86" i="46"/>
  <c r="BY5" i="46"/>
  <c r="BP5" i="46"/>
  <c r="BJ5" i="46"/>
  <c r="AK81" i="46"/>
  <c r="BN81" i="46"/>
  <c r="BZ29" i="46"/>
  <c r="AE29" i="46"/>
  <c r="AG29" i="46"/>
  <c r="BY18" i="46"/>
  <c r="AS18" i="46"/>
  <c r="AX18" i="46"/>
  <c r="BO34" i="46"/>
  <c r="BL46" i="46"/>
  <c r="AV46" i="46"/>
  <c r="AL46" i="46"/>
  <c r="CS64" i="46"/>
  <c r="BP64" i="46"/>
  <c r="AE64" i="46"/>
  <c r="CD69" i="46"/>
  <c r="AV69" i="46"/>
  <c r="AE69" i="46"/>
  <c r="AC69" i="46"/>
  <c r="AI69" i="46"/>
  <c r="AF22" i="46"/>
  <c r="CH22" i="46"/>
  <c r="BK22" i="46"/>
  <c r="AY22" i="46"/>
  <c r="CP19" i="46"/>
  <c r="AB19" i="46"/>
  <c r="AK19" i="46"/>
  <c r="AG35" i="46"/>
  <c r="AB44" i="46"/>
  <c r="BB44" i="46"/>
  <c r="CP47" i="46"/>
  <c r="AH47" i="46"/>
  <c r="AB59" i="46"/>
  <c r="BR59" i="46"/>
  <c r="BP79" i="46"/>
  <c r="CP51" i="46"/>
  <c r="AU88" i="46"/>
  <c r="CF41" i="46"/>
  <c r="CP17" i="46"/>
  <c r="AL33" i="46"/>
  <c r="CB52" i="46"/>
  <c r="CO52" i="46"/>
  <c r="BJ52" i="46"/>
  <c r="CB63" i="46"/>
  <c r="CL63" i="46"/>
  <c r="AI63" i="46"/>
  <c r="CH68" i="46"/>
  <c r="CF68" i="46"/>
  <c r="AG68" i="46"/>
  <c r="CQ86" i="46"/>
  <c r="BR86" i="46"/>
  <c r="AS86" i="46"/>
  <c r="AC5" i="46"/>
  <c r="AJ5" i="46"/>
  <c r="CD81" i="46"/>
  <c r="CF81" i="46"/>
  <c r="BO29" i="46"/>
  <c r="CD18" i="46"/>
  <c r="BP18" i="46"/>
  <c r="BM18" i="46"/>
  <c r="BY34" i="46"/>
  <c r="BR34" i="46"/>
  <c r="AY34" i="46"/>
  <c r="CS46" i="46"/>
  <c r="CO46" i="46"/>
  <c r="BJ46" i="46"/>
  <c r="AY46" i="46"/>
  <c r="AT64" i="46"/>
  <c r="CQ69" i="46"/>
  <c r="AF69" i="46"/>
  <c r="AS69" i="46"/>
  <c r="AJ69" i="46"/>
  <c r="BO22" i="46"/>
  <c r="CR19" i="46"/>
  <c r="BO19" i="46"/>
  <c r="AL19" i="46"/>
  <c r="AX19" i="46"/>
  <c r="CG35" i="46"/>
  <c r="CC44" i="46"/>
  <c r="CO44" i="46"/>
  <c r="BP44" i="46"/>
  <c r="AJ44" i="46"/>
  <c r="AY44" i="46"/>
  <c r="AB47" i="46"/>
  <c r="AK47" i="46"/>
  <c r="CC59" i="46"/>
  <c r="AT59" i="46"/>
  <c r="CR32" i="46"/>
  <c r="AF51" i="46"/>
  <c r="AW88" i="46"/>
  <c r="BN41" i="46"/>
  <c r="BY17" i="46"/>
  <c r="AD33" i="46"/>
  <c r="CC52" i="46"/>
  <c r="AS52" i="46"/>
  <c r="AG52" i="46"/>
  <c r="BY63" i="46"/>
  <c r="AZ63" i="46"/>
  <c r="BO68" i="46"/>
  <c r="AB68" i="46"/>
  <c r="AE68" i="46"/>
  <c r="AZ68" i="46"/>
  <c r="AB86" i="46"/>
  <c r="AG86" i="46"/>
  <c r="AH86" i="46"/>
  <c r="BL5" i="46"/>
  <c r="CD5" i="46"/>
  <c r="CG5" i="46"/>
  <c r="AV81" i="46"/>
  <c r="AX81" i="46"/>
  <c r="CS29" i="46"/>
  <c r="AT29" i="46"/>
  <c r="BB29" i="46"/>
  <c r="AV18" i="46"/>
  <c r="BO18" i="46"/>
  <c r="CF18" i="46"/>
  <c r="AG18" i="46"/>
  <c r="BP34" i="46"/>
  <c r="AX34" i="46"/>
  <c r="AB46" i="46"/>
  <c r="AU46" i="46"/>
  <c r="AX46" i="46"/>
  <c r="AB64" i="46"/>
  <c r="BZ64" i="46"/>
  <c r="AD64" i="46"/>
  <c r="BM64" i="46"/>
  <c r="CS69" i="46"/>
  <c r="BN69" i="46"/>
  <c r="CA22" i="46"/>
  <c r="AZ22" i="46"/>
  <c r="CB19" i="46"/>
  <c r="CE19" i="46"/>
  <c r="BJ19" i="46"/>
  <c r="AF35" i="46"/>
  <c r="BA35" i="46"/>
  <c r="BJ35" i="46"/>
  <c r="AZ35" i="46"/>
  <c r="BY44" i="46"/>
  <c r="BR44" i="46"/>
  <c r="AD44" i="46"/>
  <c r="AI44" i="46"/>
  <c r="CC47" i="46"/>
  <c r="AE47" i="46"/>
  <c r="CA59" i="46"/>
  <c r="AS68" i="46"/>
  <c r="AG64" i="46"/>
  <c r="AE59" i="46"/>
  <c r="CD65" i="46"/>
  <c r="BO65" i="46"/>
  <c r="BJ65" i="46"/>
  <c r="AH65" i="46"/>
  <c r="CR23" i="46"/>
  <c r="CC23" i="46"/>
  <c r="AD23" i="46"/>
  <c r="AS23" i="46"/>
  <c r="CB83" i="46"/>
  <c r="AI82" i="46"/>
  <c r="AC82" i="46"/>
  <c r="AB20" i="46"/>
  <c r="AY20" i="46"/>
  <c r="AI30" i="46"/>
  <c r="CO36" i="46"/>
  <c r="BY36" i="46"/>
  <c r="AD36" i="46"/>
  <c r="AJ36" i="46"/>
  <c r="BO42" i="46"/>
  <c r="AC42" i="46"/>
  <c r="AZ42" i="46"/>
  <c r="AB60" i="46"/>
  <c r="CQ60" i="46"/>
  <c r="AD60" i="46"/>
  <c r="AW60" i="46"/>
  <c r="BR73" i="46"/>
  <c r="BB73" i="46"/>
  <c r="AG73" i="46"/>
  <c r="CC48" i="46"/>
  <c r="BJ48" i="46"/>
  <c r="AH48" i="46"/>
  <c r="AX70" i="46"/>
  <c r="AF76" i="46"/>
  <c r="AL76" i="46"/>
  <c r="AI76" i="46"/>
  <c r="BO84" i="46"/>
  <c r="CC84" i="46"/>
  <c r="CB87" i="46"/>
  <c r="AY87" i="46"/>
  <c r="CQ13" i="46"/>
  <c r="BK13" i="46"/>
  <c r="CD21" i="46"/>
  <c r="CO21" i="46"/>
  <c r="CH21" i="46"/>
  <c r="AJ21" i="46"/>
  <c r="BI40" i="46"/>
  <c r="AL68" i="46"/>
  <c r="BI69" i="46"/>
  <c r="BZ35" i="46"/>
  <c r="BI47" i="46"/>
  <c r="BP59" i="46"/>
  <c r="CB65" i="46"/>
  <c r="BQ65" i="46"/>
  <c r="AU23" i="46"/>
  <c r="AK23" i="46"/>
  <c r="AV83" i="46"/>
  <c r="BN83" i="46"/>
  <c r="AC83" i="46"/>
  <c r="AK82" i="46"/>
  <c r="AJ82" i="46"/>
  <c r="CD20" i="46"/>
  <c r="BQ20" i="46"/>
  <c r="AS20" i="46"/>
  <c r="BM20" i="46"/>
  <c r="CO30" i="46"/>
  <c r="AL30" i="46"/>
  <c r="BL36" i="46"/>
  <c r="AL36" i="46"/>
  <c r="CR42" i="46"/>
  <c r="AV42" i="46"/>
  <c r="CH42" i="46"/>
  <c r="AG42" i="46"/>
  <c r="BR60" i="46"/>
  <c r="BP60" i="46"/>
  <c r="BJ60" i="46"/>
  <c r="CF73" i="46"/>
  <c r="BO73" i="46"/>
  <c r="BJ73" i="46"/>
  <c r="AI73" i="46"/>
  <c r="CP48" i="46"/>
  <c r="CI48" i="46"/>
  <c r="CF48" i="46"/>
  <c r="CB70" i="46"/>
  <c r="AY70" i="46"/>
  <c r="CC76" i="46"/>
  <c r="BJ76" i="46"/>
  <c r="BJ84" i="46"/>
  <c r="AZ87" i="46"/>
  <c r="AS87" i="46"/>
  <c r="CP13" i="46"/>
  <c r="AT13" i="46"/>
  <c r="BL21" i="46"/>
  <c r="BK21" i="46"/>
  <c r="CG40" i="46"/>
  <c r="BJ40" i="46"/>
  <c r="AV86" i="46"/>
  <c r="BK5" i="46"/>
  <c r="AS35" i="46"/>
  <c r="AL59" i="46"/>
  <c r="CQ65" i="46"/>
  <c r="AC65" i="46"/>
  <c r="CD23" i="46"/>
  <c r="CG23" i="46"/>
  <c r="BJ23" i="46"/>
  <c r="AW23" i="46"/>
  <c r="CA83" i="46"/>
  <c r="BK83" i="46"/>
  <c r="AF82" i="46"/>
  <c r="BO82" i="46"/>
  <c r="AH82" i="46"/>
  <c r="AF20" i="46"/>
  <c r="AG20" i="46"/>
  <c r="CB30" i="46"/>
  <c r="CE30" i="46"/>
  <c r="AX30" i="46"/>
  <c r="CA36" i="46"/>
  <c r="CF36" i="46"/>
  <c r="AY36" i="46"/>
  <c r="CD42" i="46"/>
  <c r="BK42" i="46"/>
  <c r="BY60" i="46"/>
  <c r="CE60" i="46"/>
  <c r="BB60" i="46"/>
  <c r="AZ73" i="46"/>
  <c r="BQ73" i="46"/>
  <c r="CI73" i="46"/>
  <c r="BL48" i="46"/>
  <c r="BQ48" i="46"/>
  <c r="AL48" i="46"/>
  <c r="AB70" i="46"/>
  <c r="CF70" i="46"/>
  <c r="CB76" i="46"/>
  <c r="AU76" i="46"/>
  <c r="BR76" i="46"/>
  <c r="AW76" i="46"/>
  <c r="AB84" i="46"/>
  <c r="BM84" i="46"/>
  <c r="BN84" i="46"/>
  <c r="BB84" i="46"/>
  <c r="CP87" i="46"/>
  <c r="AI87" i="46"/>
  <c r="CO13" i="46"/>
  <c r="AC13" i="46"/>
  <c r="AB21" i="46"/>
  <c r="BY21" i="46"/>
  <c r="BB21" i="46"/>
  <c r="BM21" i="46"/>
  <c r="CO40" i="46"/>
  <c r="AD40" i="46"/>
  <c r="AK40" i="46"/>
  <c r="CE17" i="46"/>
  <c r="BZ86" i="46"/>
  <c r="BB5" i="46"/>
  <c r="BA69" i="46"/>
  <c r="AS47" i="46"/>
  <c r="CA65" i="46"/>
  <c r="BK65" i="46"/>
  <c r="BM65" i="46"/>
  <c r="CQ23" i="46"/>
  <c r="CF23" i="46"/>
  <c r="BA23" i="46"/>
  <c r="AJ23" i="46"/>
  <c r="CO83" i="46"/>
  <c r="BR83" i="46"/>
  <c r="AU83" i="46"/>
  <c r="BJ83" i="46"/>
  <c r="CS82" i="46"/>
  <c r="CH82" i="46"/>
  <c r="AU82" i="46"/>
  <c r="CQ20" i="46"/>
  <c r="CH20" i="46"/>
  <c r="AB30" i="46"/>
  <c r="BY30" i="46"/>
  <c r="BA30" i="46"/>
  <c r="AK30" i="46"/>
  <c r="AB36" i="46"/>
  <c r="CH36" i="46"/>
  <c r="CP36" i="46"/>
  <c r="AC36" i="46"/>
  <c r="CB42" i="46"/>
  <c r="AB42" i="46"/>
  <c r="CE42" i="46"/>
  <c r="AE42" i="46"/>
  <c r="AJ42" i="46"/>
  <c r="CD60" i="46"/>
  <c r="BA60" i="46"/>
  <c r="AC60" i="46"/>
  <c r="BN60" i="46"/>
  <c r="BL73" i="46"/>
  <c r="CO73" i="46"/>
  <c r="AU73" i="46"/>
  <c r="AC73" i="46"/>
  <c r="BN73" i="46"/>
  <c r="CQ48" i="46"/>
  <c r="AU48" i="46"/>
  <c r="AK48" i="46"/>
  <c r="BY70" i="46"/>
  <c r="AE70" i="46"/>
  <c r="AZ70" i="46"/>
  <c r="CE76" i="46"/>
  <c r="AT76" i="46"/>
  <c r="BB76" i="46"/>
  <c r="BZ84" i="46"/>
  <c r="AG84" i="46"/>
  <c r="AT84" i="46"/>
  <c r="AL84" i="46"/>
  <c r="CD87" i="46"/>
  <c r="AW87" i="46"/>
  <c r="CE13" i="46"/>
  <c r="AF21" i="46"/>
  <c r="AS21" i="46"/>
  <c r="AG21" i="46"/>
  <c r="CH86" i="46"/>
  <c r="BN5" i="46"/>
  <c r="AS34" i="46"/>
  <c r="AI35" i="46"/>
  <c r="BJ47" i="46"/>
  <c r="CP65" i="46"/>
  <c r="CE65" i="46"/>
  <c r="AG65" i="46"/>
  <c r="BZ23" i="46"/>
  <c r="BY23" i="46"/>
  <c r="BQ23" i="46"/>
  <c r="AT23" i="46"/>
  <c r="CS83" i="46"/>
  <c r="BO83" i="46"/>
  <c r="AH83" i="46"/>
  <c r="BB83" i="46"/>
  <c r="BN82" i="46"/>
  <c r="AE82" i="46"/>
  <c r="BB82" i="46"/>
  <c r="AV20" i="46"/>
  <c r="AU20" i="46"/>
  <c r="AL20" i="46"/>
  <c r="CR30" i="46"/>
  <c r="CS30" i="46"/>
  <c r="BJ30" i="46"/>
  <c r="AY30" i="46"/>
  <c r="BQ36" i="46"/>
  <c r="AU36" i="46"/>
  <c r="AX36" i="46"/>
  <c r="CC42" i="46"/>
  <c r="BY42" i="46"/>
  <c r="BP42" i="46"/>
  <c r="AP42" i="46"/>
  <c r="AI42" i="46"/>
  <c r="CL60" i="46"/>
  <c r="CG60" i="46"/>
  <c r="BK60" i="46"/>
  <c r="AZ60" i="46"/>
  <c r="AV73" i="46"/>
  <c r="BP73" i="46"/>
  <c r="BK73" i="46"/>
  <c r="AH73" i="46"/>
  <c r="AF48" i="46"/>
  <c r="CH48" i="46"/>
  <c r="AT48" i="46"/>
  <c r="CD70" i="46"/>
  <c r="CA70" i="46"/>
  <c r="BM70" i="46"/>
  <c r="BL76" i="46"/>
  <c r="CG76" i="46"/>
  <c r="AJ76" i="46"/>
  <c r="CS84" i="46"/>
  <c r="CP84" i="46"/>
  <c r="BI87" i="46"/>
  <c r="CQ87" i="46"/>
  <c r="AG87" i="46"/>
  <c r="BB87" i="46"/>
  <c r="CC21" i="46"/>
  <c r="AK21" i="46"/>
  <c r="BO40" i="46"/>
  <c r="CE40" i="46"/>
  <c r="AH33" i="46"/>
  <c r="AC86" i="46"/>
  <c r="BM34" i="46"/>
  <c r="AH69" i="46"/>
  <c r="CA44" i="46"/>
  <c r="AI47" i="46"/>
  <c r="AM59" i="46"/>
  <c r="CO65" i="46"/>
  <c r="AI65" i="46"/>
  <c r="AV23" i="46"/>
  <c r="CE23" i="46"/>
  <c r="BP23" i="46"/>
  <c r="AF83" i="46"/>
  <c r="AE83" i="46"/>
  <c r="CC82" i="46"/>
  <c r="BY82" i="46"/>
  <c r="AX82" i="46"/>
  <c r="BJ82" i="46"/>
  <c r="BP20" i="46"/>
  <c r="CA30" i="46"/>
  <c r="BO30" i="46"/>
  <c r="AU30" i="46"/>
  <c r="BN30" i="46"/>
  <c r="BP36" i="46"/>
  <c r="BM36" i="46"/>
  <c r="CP42" i="46"/>
  <c r="BI42" i="46"/>
  <c r="AW42" i="46"/>
  <c r="AV60" i="46"/>
  <c r="AE60" i="46"/>
  <c r="AJ60" i="46"/>
  <c r="AD73" i="46"/>
  <c r="CA73" i="46"/>
  <c r="AE73" i="46"/>
  <c r="AT73" i="46"/>
  <c r="CO48" i="46"/>
  <c r="AC48" i="46"/>
  <c r="AY48" i="46"/>
  <c r="CO70" i="46"/>
  <c r="BB70" i="46"/>
  <c r="AG70" i="46"/>
  <c r="CR84" i="46"/>
  <c r="BI84" i="46"/>
  <c r="AD84" i="46"/>
  <c r="AY84" i="46"/>
  <c r="BA87" i="46"/>
  <c r="CE87" i="46"/>
  <c r="AL87" i="46"/>
  <c r="BI13" i="46"/>
  <c r="BY13" i="46"/>
  <c r="CF13" i="46"/>
  <c r="AJ13" i="46"/>
  <c r="CR21" i="46"/>
  <c r="CG21" i="46"/>
  <c r="AI21" i="46"/>
  <c r="CD46" i="46"/>
  <c r="BI44" i="46"/>
  <c r="BB59" i="46"/>
  <c r="CF65" i="46"/>
  <c r="BN65" i="46"/>
  <c r="CS23" i="46"/>
  <c r="CP83" i="46"/>
  <c r="BY83" i="46"/>
  <c r="BA83" i="46"/>
  <c r="AT83" i="46"/>
  <c r="AB82" i="46"/>
  <c r="BZ82" i="46"/>
  <c r="CO82" i="46"/>
  <c r="AS82" i="46"/>
  <c r="AL82" i="46"/>
  <c r="BZ20" i="46"/>
  <c r="CS20" i="46"/>
  <c r="AT20" i="46"/>
  <c r="AW20" i="46"/>
  <c r="CD30" i="46"/>
  <c r="BP30" i="46"/>
  <c r="CF30" i="46"/>
  <c r="AH30" i="46"/>
  <c r="AV36" i="46"/>
  <c r="AG36" i="46"/>
  <c r="CQ42" i="46"/>
  <c r="AS42" i="46"/>
  <c r="BM42" i="46"/>
  <c r="CB60" i="46"/>
  <c r="AF60" i="46"/>
  <c r="AI60" i="46"/>
  <c r="CR73" i="46"/>
  <c r="AS73" i="46"/>
  <c r="AK73" i="46"/>
  <c r="BL70" i="46"/>
  <c r="AU70" i="46"/>
  <c r="AS70" i="46"/>
  <c r="AC70" i="46"/>
  <c r="BY76" i="46"/>
  <c r="AK76" i="46"/>
  <c r="BE76" i="46"/>
  <c r="CB84" i="46"/>
  <c r="BY84" i="46"/>
  <c r="BR84" i="46"/>
  <c r="AS84" i="46"/>
  <c r="AF87" i="46"/>
  <c r="AV87" i="46"/>
  <c r="CF87" i="46"/>
  <c r="AC87" i="46"/>
  <c r="BL13" i="46"/>
  <c r="AE13" i="46"/>
  <c r="CG13" i="46"/>
  <c r="AI13" i="46"/>
  <c r="CA21" i="46"/>
  <c r="CF21" i="46"/>
  <c r="AL21" i="46"/>
  <c r="AX21" i="46"/>
  <c r="AF72" i="46"/>
  <c r="AZ29" i="46"/>
  <c r="BR22" i="46"/>
  <c r="BJ59" i="46"/>
  <c r="AV65" i="46"/>
  <c r="BA65" i="46"/>
  <c r="AT65" i="46"/>
  <c r="AZ65" i="46"/>
  <c r="BO23" i="46"/>
  <c r="AL23" i="46"/>
  <c r="BN23" i="46"/>
  <c r="CR83" i="46"/>
  <c r="AX83" i="46"/>
  <c r="AS83" i="46"/>
  <c r="BA82" i="46"/>
  <c r="CR82" i="46"/>
  <c r="AD82" i="46"/>
  <c r="BK82" i="46"/>
  <c r="CA20" i="46"/>
  <c r="BR20" i="46"/>
  <c r="BJ20" i="46"/>
  <c r="BN20" i="46"/>
  <c r="BL30" i="46"/>
  <c r="BQ30" i="46"/>
  <c r="AS30" i="46"/>
  <c r="BB30" i="46"/>
  <c r="AF36" i="46"/>
  <c r="AZ36" i="46"/>
  <c r="AT42" i="46"/>
  <c r="AU42" i="46"/>
  <c r="BB42" i="46"/>
  <c r="BI60" i="46"/>
  <c r="AS60" i="46"/>
  <c r="AK60" i="46"/>
  <c r="CP73" i="46"/>
  <c r="BI73" i="46"/>
  <c r="AY73" i="46"/>
  <c r="BO48" i="46"/>
  <c r="BY48" i="46"/>
  <c r="BP48" i="46"/>
  <c r="AX48" i="46"/>
  <c r="CS70" i="46"/>
  <c r="AD70" i="46"/>
  <c r="BZ76" i="46"/>
  <c r="BO76" i="46"/>
  <c r="AC76" i="46"/>
  <c r="AZ84" i="46"/>
  <c r="BK84" i="46"/>
  <c r="BJ87" i="46"/>
  <c r="BZ13" i="46"/>
  <c r="AS13" i="46"/>
  <c r="BN13" i="46"/>
  <c r="BI21" i="46"/>
  <c r="CE21" i="46"/>
  <c r="BP21" i="46"/>
  <c r="CR40" i="46"/>
  <c r="BQ40" i="46"/>
  <c r="CH81" i="46"/>
  <c r="AB18" i="46"/>
  <c r="AT46" i="46"/>
  <c r="CG44" i="46"/>
  <c r="AZ59" i="46"/>
  <c r="AF65" i="46"/>
  <c r="CH65" i="46"/>
  <c r="AY65" i="46"/>
  <c r="CA23" i="46"/>
  <c r="CJ23" i="46"/>
  <c r="AH23" i="46"/>
  <c r="AK83" i="46"/>
  <c r="BI83" i="46"/>
  <c r="CD82" i="46"/>
  <c r="CP82" i="46"/>
  <c r="CO20" i="46"/>
  <c r="AH20" i="46"/>
  <c r="CC30" i="46"/>
  <c r="BM30" i="46"/>
  <c r="BZ36" i="46"/>
  <c r="BR36" i="46"/>
  <c r="AI36" i="46"/>
  <c r="CS42" i="46"/>
  <c r="BR42" i="46"/>
  <c r="BJ42" i="46"/>
  <c r="AK42" i="46"/>
  <c r="CI60" i="46"/>
  <c r="AX60" i="46"/>
  <c r="CC73" i="46"/>
  <c r="CS48" i="46"/>
  <c r="BR48" i="46"/>
  <c r="AD48" i="46"/>
  <c r="BM48" i="46"/>
  <c r="CC70" i="46"/>
  <c r="BO70" i="46"/>
  <c r="AI70" i="46"/>
  <c r="CQ76" i="46"/>
  <c r="CH76" i="46"/>
  <c r="BA76" i="46"/>
  <c r="BN76" i="46"/>
  <c r="CQ84" i="46"/>
  <c r="CA84" i="46"/>
  <c r="AI84" i="46"/>
  <c r="CF84" i="46"/>
  <c r="BL87" i="46"/>
  <c r="CH87" i="46"/>
  <c r="BN87" i="46"/>
  <c r="AF13" i="46"/>
  <c r="AL13" i="46"/>
  <c r="CQ21" i="46"/>
  <c r="BQ21" i="46"/>
  <c r="AT21" i="46"/>
  <c r="AV40" i="46"/>
  <c r="CH40" i="46"/>
  <c r="BP40" i="46"/>
  <c r="AX40" i="46"/>
  <c r="CG32" i="46"/>
  <c r="AI52" i="46"/>
  <c r="BP81" i="46"/>
  <c r="BQ46" i="46"/>
  <c r="AJ22" i="46"/>
  <c r="AU44" i="46"/>
  <c r="CD59" i="46"/>
  <c r="AY59" i="46"/>
  <c r="BY65" i="46"/>
  <c r="CG65" i="46"/>
  <c r="AX65" i="46"/>
  <c r="CO23" i="46"/>
  <c r="AY23" i="46"/>
  <c r="CC83" i="46"/>
  <c r="BM83" i="46"/>
  <c r="AD83" i="46"/>
  <c r="CG82" i="46"/>
  <c r="BR82" i="46"/>
  <c r="BO20" i="46"/>
  <c r="AD20" i="46"/>
  <c r="CH30" i="46"/>
  <c r="BK30" i="46"/>
  <c r="AG30" i="46"/>
  <c r="BI36" i="46"/>
  <c r="AW36" i="46"/>
  <c r="BL42" i="46"/>
  <c r="CO42" i="46"/>
  <c r="AD42" i="46"/>
  <c r="BN42" i="46"/>
  <c r="BZ60" i="46"/>
  <c r="AY60" i="46"/>
  <c r="AB73" i="46"/>
  <c r="CH73" i="46"/>
  <c r="AL73" i="46"/>
  <c r="CR48" i="46"/>
  <c r="CG48" i="46"/>
  <c r="BI48" i="46"/>
  <c r="AG48" i="46"/>
  <c r="CP70" i="46"/>
  <c r="CE70" i="46"/>
  <c r="AJ70" i="46"/>
  <c r="BI76" i="46"/>
  <c r="BQ76" i="46"/>
  <c r="BK76" i="46"/>
  <c r="AH76" i="46"/>
  <c r="AK84" i="46"/>
  <c r="AJ84" i="46"/>
  <c r="CG87" i="46"/>
  <c r="BQ87" i="46"/>
  <c r="AJ87" i="46"/>
  <c r="CQ63" i="46"/>
  <c r="BZ18" i="46"/>
  <c r="BM46" i="46"/>
  <c r="AF19" i="46"/>
  <c r="BK44" i="46"/>
  <c r="BM59" i="46"/>
  <c r="AW65" i="46"/>
  <c r="BR23" i="46"/>
  <c r="BQ83" i="46"/>
  <c r="AW83" i="46"/>
  <c r="AY83" i="46"/>
  <c r="AL83" i="46"/>
  <c r="BL82" i="46"/>
  <c r="BM82" i="46"/>
  <c r="BL20" i="46"/>
  <c r="AZ20" i="46"/>
  <c r="BZ30" i="46"/>
  <c r="CC36" i="46"/>
  <c r="AS36" i="46"/>
  <c r="BZ42" i="46"/>
  <c r="AH42" i="46"/>
  <c r="BL60" i="46"/>
  <c r="BO60" i="46"/>
  <c r="AP60" i="46"/>
  <c r="BM60" i="46"/>
  <c r="CD73" i="46"/>
  <c r="CE73" i="46"/>
  <c r="BA73" i="46"/>
  <c r="AW73" i="46"/>
  <c r="BA48" i="46"/>
  <c r="BN48" i="46"/>
  <c r="CR70" i="46"/>
  <c r="BR70" i="46"/>
  <c r="AW70" i="46"/>
  <c r="AZ76" i="46"/>
  <c r="CF76" i="46"/>
  <c r="AE76" i="46"/>
  <c r="CD84" i="46"/>
  <c r="AX84" i="46"/>
  <c r="CO87" i="46"/>
  <c r="BK87" i="46"/>
  <c r="CR13" i="46"/>
  <c r="BR13" i="46"/>
  <c r="BM13" i="46"/>
  <c r="AV21" i="46"/>
  <c r="BR21" i="46"/>
  <c r="AC21" i="46"/>
  <c r="CS40" i="46"/>
  <c r="BZ40" i="46"/>
  <c r="BQ19" i="46"/>
  <c r="CO59" i="46"/>
  <c r="AG59" i="46"/>
  <c r="AU65" i="46"/>
  <c r="BB65" i="46"/>
  <c r="CB23" i="46"/>
  <c r="AC23" i="46"/>
  <c r="AZ23" i="46"/>
  <c r="CQ83" i="46"/>
  <c r="CE83" i="46"/>
  <c r="CF83" i="46"/>
  <c r="BQ82" i="46"/>
  <c r="CE82" i="46"/>
  <c r="AG82" i="46"/>
  <c r="CF82" i="46"/>
  <c r="AT82" i="46"/>
  <c r="BI20" i="46"/>
  <c r="BA20" i="46"/>
  <c r="AJ20" i="46"/>
  <c r="AF30" i="46"/>
  <c r="AE30" i="46"/>
  <c r="CD36" i="46"/>
  <c r="AT36" i="46"/>
  <c r="CA42" i="46"/>
  <c r="CG42" i="46"/>
  <c r="AO42" i="46"/>
  <c r="CF42" i="46"/>
  <c r="CA60" i="46"/>
  <c r="CO60" i="46"/>
  <c r="AG60" i="46"/>
  <c r="BY73" i="46"/>
  <c r="AV48" i="46"/>
  <c r="CB48" i="46"/>
  <c r="AZ48" i="46"/>
  <c r="AF70" i="46"/>
  <c r="CG70" i="46"/>
  <c r="BK70" i="46"/>
  <c r="BN70" i="46"/>
  <c r="AB76" i="46"/>
  <c r="AS76" i="46"/>
  <c r="AX76" i="46"/>
  <c r="BQ84" i="46"/>
  <c r="CE84" i="46"/>
  <c r="AH84" i="46"/>
  <c r="AW84" i="46"/>
  <c r="CA87" i="46"/>
  <c r="BO87" i="46"/>
  <c r="AU87" i="46"/>
  <c r="AD87" i="46"/>
  <c r="CB13" i="46"/>
  <c r="BO13" i="46"/>
  <c r="AU13" i="46"/>
  <c r="AX13" i="46"/>
  <c r="BN21" i="46"/>
  <c r="BL40" i="46"/>
  <c r="BY40" i="46"/>
  <c r="CF40" i="46"/>
  <c r="AD63" i="46"/>
  <c r="AU18" i="46"/>
  <c r="AW44" i="46"/>
  <c r="BA59" i="46"/>
  <c r="BI65" i="46"/>
  <c r="AE65" i="46"/>
  <c r="AL65" i="46"/>
  <c r="AK65" i="46"/>
  <c r="CH23" i="46"/>
  <c r="BI23" i="46"/>
  <c r="AI23" i="46"/>
  <c r="CD83" i="46"/>
  <c r="AZ83" i="46"/>
  <c r="AG83" i="46"/>
  <c r="AV82" i="46"/>
  <c r="BI82" i="46"/>
  <c r="BV82" i="46"/>
  <c r="CP20" i="46"/>
  <c r="BY20" i="46"/>
  <c r="CG20" i="46"/>
  <c r="AM20" i="46"/>
  <c r="BB20" i="46"/>
  <c r="CP30" i="46"/>
  <c r="CG30" i="46"/>
  <c r="CR36" i="46"/>
  <c r="CG36" i="46"/>
  <c r="BK36" i="46"/>
  <c r="BN36" i="46"/>
  <c r="AY42" i="46"/>
  <c r="CS60" i="46"/>
  <c r="AU60" i="46"/>
  <c r="CS73" i="46"/>
  <c r="CG73" i="46"/>
  <c r="BZ48" i="46"/>
  <c r="CE48" i="46"/>
  <c r="AJ48" i="46"/>
  <c r="AV70" i="46"/>
  <c r="BA70" i="46"/>
  <c r="AL70" i="46"/>
  <c r="AH70" i="46"/>
  <c r="AV76" i="46"/>
  <c r="AY76" i="46"/>
  <c r="CG84" i="46"/>
  <c r="BP84" i="46"/>
  <c r="AK87" i="46"/>
  <c r="AE87" i="46"/>
  <c r="CS13" i="46"/>
  <c r="AD13" i="46"/>
  <c r="CH13" i="46"/>
  <c r="BZ21" i="46"/>
  <c r="BO21" i="46"/>
  <c r="AU21" i="46"/>
  <c r="AH21" i="46"/>
  <c r="CQ40" i="46"/>
  <c r="AU40" i="46"/>
  <c r="AZ40" i="46"/>
  <c r="BN63" i="46"/>
  <c r="CO64" i="46"/>
  <c r="AZ44" i="46"/>
  <c r="AH59" i="46"/>
  <c r="CS65" i="46"/>
  <c r="BP65" i="46"/>
  <c r="AJ65" i="46"/>
  <c r="AB23" i="46"/>
  <c r="BL23" i="46"/>
  <c r="BK23" i="46"/>
  <c r="AX23" i="46"/>
  <c r="CG83" i="46"/>
  <c r="CH83" i="46"/>
  <c r="AI83" i="46"/>
  <c r="BP82" i="46"/>
  <c r="CC20" i="46"/>
  <c r="AC20" i="46"/>
  <c r="AI20" i="46"/>
  <c r="AV30" i="46"/>
  <c r="BI30" i="46"/>
  <c r="AT30" i="46"/>
  <c r="AZ30" i="46"/>
  <c r="CQ36" i="46"/>
  <c r="BA36" i="46"/>
  <c r="BJ36" i="46"/>
  <c r="AH36" i="46"/>
  <c r="AF42" i="46"/>
  <c r="BA42" i="46"/>
  <c r="CC60" i="46"/>
  <c r="CH60" i="46"/>
  <c r="CF60" i="46"/>
  <c r="AL60" i="46"/>
  <c r="CQ73" i="46"/>
  <c r="AX73" i="46"/>
  <c r="CA48" i="46"/>
  <c r="AS48" i="46"/>
  <c r="AI48" i="46"/>
  <c r="BI70" i="46"/>
  <c r="BJ70" i="46"/>
  <c r="CP76" i="46"/>
  <c r="BP76" i="46"/>
  <c r="BV76" i="46"/>
  <c r="BM76" i="46"/>
  <c r="AV84" i="46"/>
  <c r="CH84" i="46"/>
  <c r="CS87" i="46"/>
  <c r="CC87" i="46"/>
  <c r="BR87" i="46"/>
  <c r="BM87" i="46"/>
  <c r="CA13" i="46"/>
  <c r="BP13" i="46"/>
  <c r="AY13" i="46"/>
  <c r="CS21" i="46"/>
  <c r="AY21" i="46"/>
  <c r="AB40" i="46"/>
  <c r="AE40" i="46"/>
  <c r="CC68" i="46"/>
  <c r="AF5" i="46"/>
  <c r="BR19" i="46"/>
  <c r="AF47" i="46"/>
  <c r="BK59" i="46"/>
  <c r="BN59" i="46"/>
  <c r="BL65" i="46"/>
  <c r="AS65" i="46"/>
  <c r="AD65" i="46"/>
  <c r="AF23" i="46"/>
  <c r="AE23" i="46"/>
  <c r="BB23" i="46"/>
  <c r="BM23" i="46"/>
  <c r="BL83" i="46"/>
  <c r="AB83" i="46"/>
  <c r="AJ83" i="46"/>
  <c r="CB82" i="46"/>
  <c r="CQ82" i="46"/>
  <c r="AY82" i="46"/>
  <c r="CR20" i="46"/>
  <c r="CE20" i="46"/>
  <c r="BK20" i="46"/>
  <c r="CF20" i="46"/>
  <c r="AX20" i="46"/>
  <c r="CQ30" i="46"/>
  <c r="BR30" i="46"/>
  <c r="AD30" i="46"/>
  <c r="AJ30" i="46"/>
  <c r="CB36" i="46"/>
  <c r="BO36" i="46"/>
  <c r="BB36" i="46"/>
  <c r="CR60" i="46"/>
  <c r="BQ60" i="46"/>
  <c r="AT60" i="46"/>
  <c r="BZ73" i="46"/>
  <c r="AF73" i="46"/>
  <c r="AJ73" i="46"/>
  <c r="AB48" i="46"/>
  <c r="BB48" i="46"/>
  <c r="AE48" i="46"/>
  <c r="CQ70" i="46"/>
  <c r="CH70" i="46"/>
  <c r="BP70" i="46"/>
  <c r="CS76" i="46"/>
  <c r="CA76" i="46"/>
  <c r="CD76" i="46"/>
  <c r="AG76" i="46"/>
  <c r="BL84" i="46"/>
  <c r="BC84" i="46"/>
  <c r="AU84" i="46"/>
  <c r="CR87" i="46"/>
  <c r="BY87" i="46"/>
  <c r="AX87" i="46"/>
  <c r="AT87" i="46"/>
  <c r="AH87" i="46"/>
  <c r="CC13" i="46"/>
  <c r="BQ13" i="46"/>
  <c r="BB13" i="46"/>
  <c r="AW13" i="46"/>
  <c r="BA21" i="46"/>
  <c r="AF40" i="46"/>
  <c r="BA64" i="46"/>
  <c r="BP83" i="46"/>
  <c r="CB20" i="46"/>
  <c r="AL42" i="46"/>
  <c r="CC40" i="46"/>
  <c r="AL40" i="46"/>
  <c r="BM40" i="46"/>
  <c r="AE56" i="46"/>
  <c r="CS61" i="46"/>
  <c r="CD61" i="46"/>
  <c r="BJ61" i="46"/>
  <c r="BQ61" i="46"/>
  <c r="BM61" i="46"/>
  <c r="CP74" i="46"/>
  <c r="CO74" i="46"/>
  <c r="AY74" i="46"/>
  <c r="CP77" i="46"/>
  <c r="BR77" i="46"/>
  <c r="BP77" i="46"/>
  <c r="CP85" i="46"/>
  <c r="CR85" i="46"/>
  <c r="BN85" i="46"/>
  <c r="AU85" i="46"/>
  <c r="CC24" i="46"/>
  <c r="CO24" i="46"/>
  <c r="CQ49" i="46"/>
  <c r="AD49" i="46"/>
  <c r="AG49" i="46"/>
  <c r="AV57" i="46"/>
  <c r="BA57" i="46"/>
  <c r="AI57" i="46"/>
  <c r="AE31" i="46"/>
  <c r="BJ31" i="46"/>
  <c r="AH31" i="46"/>
  <c r="CO15" i="46"/>
  <c r="AS15" i="46"/>
  <c r="AZ15" i="46"/>
  <c r="BO50" i="46"/>
  <c r="AC50" i="46"/>
  <c r="AX50" i="46"/>
  <c r="BO58" i="46"/>
  <c r="CH58" i="46"/>
  <c r="CA66" i="46"/>
  <c r="CO66" i="46"/>
  <c r="AT66" i="46"/>
  <c r="AL66" i="46"/>
  <c r="BZ83" i="46"/>
  <c r="AS74" i="46"/>
  <c r="AX42" i="46"/>
  <c r="AD76" i="46"/>
  <c r="AG40" i="46"/>
  <c r="CA56" i="46"/>
  <c r="CE56" i="46"/>
  <c r="AY56" i="46"/>
  <c r="CB61" i="46"/>
  <c r="CG61" i="46"/>
  <c r="AU61" i="46"/>
  <c r="AG61" i="46"/>
  <c r="CR74" i="46"/>
  <c r="CH74" i="46"/>
  <c r="BA77" i="46"/>
  <c r="AW77" i="46"/>
  <c r="BI85" i="46"/>
  <c r="AE85" i="46"/>
  <c r="CP24" i="46"/>
  <c r="AT24" i="46"/>
  <c r="AK24" i="46"/>
  <c r="BZ49" i="46"/>
  <c r="AH49" i="46"/>
  <c r="CA57" i="46"/>
  <c r="BJ57" i="46"/>
  <c r="CB31" i="46"/>
  <c r="AD31" i="46"/>
  <c r="CB15" i="46"/>
  <c r="BA15" i="46"/>
  <c r="BZ50" i="46"/>
  <c r="CH50" i="46"/>
  <c r="AZ50" i="46"/>
  <c r="CQ58" i="46"/>
  <c r="BQ58" i="46"/>
  <c r="AH58" i="46"/>
  <c r="BL66" i="46"/>
  <c r="AG66" i="46"/>
  <c r="BI56" i="46"/>
  <c r="AT74" i="46"/>
  <c r="CP15" i="46"/>
  <c r="AE20" i="46"/>
  <c r="AK13" i="46"/>
  <c r="CD40" i="46"/>
  <c r="CB56" i="46"/>
  <c r="BJ56" i="46"/>
  <c r="BM56" i="46"/>
  <c r="CQ61" i="46"/>
  <c r="AD61" i="46"/>
  <c r="AN61" i="46"/>
  <c r="BO74" i="46"/>
  <c r="CR77" i="46"/>
  <c r="AZ77" i="46"/>
  <c r="CD85" i="46"/>
  <c r="AZ85" i="46"/>
  <c r="BZ24" i="46"/>
  <c r="BA24" i="46"/>
  <c r="CP49" i="46"/>
  <c r="BK49" i="46"/>
  <c r="AC49" i="46"/>
  <c r="AZ49" i="46"/>
  <c r="BO57" i="46"/>
  <c r="AW57" i="46"/>
  <c r="AB31" i="46"/>
  <c r="BO31" i="46"/>
  <c r="BK31" i="46"/>
  <c r="AK31" i="46"/>
  <c r="BY15" i="46"/>
  <c r="AE15" i="46"/>
  <c r="AD15" i="46"/>
  <c r="AJ15" i="46"/>
  <c r="CO50" i="46"/>
  <c r="BP50" i="46"/>
  <c r="CF50" i="46"/>
  <c r="AV58" i="46"/>
  <c r="BI58" i="46"/>
  <c r="BN58" i="46"/>
  <c r="CQ66" i="46"/>
  <c r="AU66" i="46"/>
  <c r="BM66" i="46"/>
  <c r="BA74" i="46"/>
  <c r="AS24" i="46"/>
  <c r="BB31" i="46"/>
  <c r="BR66" i="46"/>
  <c r="AI19" i="46"/>
  <c r="CO84" i="46"/>
  <c r="AG13" i="46"/>
  <c r="CP40" i="46"/>
  <c r="AJ40" i="46"/>
  <c r="CS56" i="46"/>
  <c r="AS56" i="46"/>
  <c r="AG56" i="46"/>
  <c r="CO61" i="46"/>
  <c r="BK61" i="46"/>
  <c r="AH61" i="46"/>
  <c r="AZ61" i="46"/>
  <c r="CD74" i="46"/>
  <c r="CB74" i="46"/>
  <c r="AL74" i="46"/>
  <c r="BM77" i="46"/>
  <c r="CO77" i="46"/>
  <c r="AX77" i="46"/>
  <c r="CB85" i="46"/>
  <c r="AI85" i="46"/>
  <c r="CG24" i="46"/>
  <c r="AU24" i="46"/>
  <c r="AB49" i="46"/>
  <c r="AF49" i="46"/>
  <c r="CG49" i="46"/>
  <c r="AJ49" i="46"/>
  <c r="AF57" i="46"/>
  <c r="CE57" i="46"/>
  <c r="CF57" i="46"/>
  <c r="AF31" i="46"/>
  <c r="BZ31" i="46"/>
  <c r="BA31" i="46"/>
  <c r="BF31" i="46"/>
  <c r="AI15" i="46"/>
  <c r="CD50" i="46"/>
  <c r="AD50" i="46"/>
  <c r="AS50" i="46"/>
  <c r="CS58" i="46"/>
  <c r="BJ58" i="46"/>
  <c r="AZ58" i="46"/>
  <c r="BO66" i="46"/>
  <c r="CP66" i="46"/>
  <c r="AD66" i="46"/>
  <c r="AZ66" i="46"/>
  <c r="AC66" i="46"/>
  <c r="BB66" i="46"/>
  <c r="CS77" i="46"/>
  <c r="AS57" i="46"/>
  <c r="AT58" i="46"/>
  <c r="CB47" i="46"/>
  <c r="AK20" i="46"/>
  <c r="CP60" i="46"/>
  <c r="CD48" i="46"/>
  <c r="AF84" i="46"/>
  <c r="CP21" i="46"/>
  <c r="BR40" i="46"/>
  <c r="BK40" i="46"/>
  <c r="AI40" i="46"/>
  <c r="BO56" i="46"/>
  <c r="CH56" i="46"/>
  <c r="AD56" i="46"/>
  <c r="AM56" i="46"/>
  <c r="BO61" i="46"/>
  <c r="CF61" i="46"/>
  <c r="AI61" i="46"/>
  <c r="BL74" i="46"/>
  <c r="AV74" i="46"/>
  <c r="BQ74" i="46"/>
  <c r="BB74" i="46"/>
  <c r="AK77" i="46"/>
  <c r="BO77" i="46"/>
  <c r="AD77" i="46"/>
  <c r="AT77" i="46"/>
  <c r="AX85" i="46"/>
  <c r="BI24" i="46"/>
  <c r="AV24" i="46"/>
  <c r="AD24" i="46"/>
  <c r="AW24" i="46"/>
  <c r="CR49" i="46"/>
  <c r="CC49" i="46"/>
  <c r="AE49" i="46"/>
  <c r="AI49" i="46"/>
  <c r="BZ57" i="46"/>
  <c r="AU57" i="46"/>
  <c r="CA31" i="46"/>
  <c r="CQ31" i="46"/>
  <c r="AC31" i="46"/>
  <c r="AY31" i="46"/>
  <c r="CS15" i="46"/>
  <c r="AL15" i="46"/>
  <c r="AH15" i="46"/>
  <c r="CS50" i="46"/>
  <c r="AT50" i="46"/>
  <c r="CD58" i="46"/>
  <c r="BL58" i="46"/>
  <c r="CF58" i="46"/>
  <c r="AG58" i="46"/>
  <c r="BA58" i="46"/>
  <c r="AH13" i="46"/>
  <c r="AH77" i="46"/>
  <c r="BJ50" i="46"/>
  <c r="CD13" i="46"/>
  <c r="CB21" i="46"/>
  <c r="AW40" i="46"/>
  <c r="BY56" i="46"/>
  <c r="BQ56" i="46"/>
  <c r="BN56" i="46"/>
  <c r="CC61" i="46"/>
  <c r="CA74" i="46"/>
  <c r="BR74" i="46"/>
  <c r="AI74" i="46"/>
  <c r="CB77" i="46"/>
  <c r="CI77" i="46"/>
  <c r="AL77" i="46"/>
  <c r="AV85" i="46"/>
  <c r="CF85" i="46"/>
  <c r="BB85" i="46"/>
  <c r="CR24" i="46"/>
  <c r="CF24" i="46"/>
  <c r="CB49" i="46"/>
  <c r="BJ49" i="46"/>
  <c r="AW49" i="46"/>
  <c r="BL57" i="46"/>
  <c r="AK57" i="46"/>
  <c r="CP31" i="46"/>
  <c r="CO31" i="46"/>
  <c r="CF31" i="46"/>
  <c r="AL31" i="46"/>
  <c r="AX31" i="46"/>
  <c r="AB15" i="46"/>
  <c r="CQ15" i="46"/>
  <c r="CF15" i="46"/>
  <c r="AC15" i="46"/>
  <c r="AX15" i="46"/>
  <c r="BY50" i="46"/>
  <c r="BR50" i="46"/>
  <c r="CB58" i="46"/>
  <c r="BR58" i="46"/>
  <c r="AD58" i="46"/>
  <c r="AL58" i="46"/>
  <c r="AX58" i="46"/>
  <c r="CE66" i="46"/>
  <c r="CF66" i="46"/>
  <c r="BL61" i="46"/>
  <c r="BK85" i="46"/>
  <c r="CR31" i="46"/>
  <c r="AL50" i="46"/>
  <c r="BK48" i="46"/>
  <c r="AE84" i="46"/>
  <c r="AV13" i="46"/>
  <c r="BA40" i="46"/>
  <c r="AF56" i="46"/>
  <c r="CQ56" i="46"/>
  <c r="CP61" i="46"/>
  <c r="AT61" i="46"/>
  <c r="AJ61" i="46"/>
  <c r="CS74" i="46"/>
  <c r="CF74" i="46"/>
  <c r="BJ74" i="46"/>
  <c r="BN74" i="46"/>
  <c r="CG77" i="46"/>
  <c r="BL77" i="46"/>
  <c r="CE77" i="46"/>
  <c r="BK77" i="46"/>
  <c r="AF85" i="46"/>
  <c r="CE85" i="46"/>
  <c r="AL85" i="46"/>
  <c r="CE24" i="46"/>
  <c r="BJ24" i="46"/>
  <c r="BN24" i="46"/>
  <c r="BL49" i="46"/>
  <c r="CE49" i="46"/>
  <c r="AL49" i="46"/>
  <c r="BN49" i="46"/>
  <c r="CQ57" i="46"/>
  <c r="CH57" i="46"/>
  <c r="AL57" i="46"/>
  <c r="AX57" i="46"/>
  <c r="CS31" i="46"/>
  <c r="BP31" i="46"/>
  <c r="BM31" i="46"/>
  <c r="AF15" i="46"/>
  <c r="BI15" i="46"/>
  <c r="AT15" i="46"/>
  <c r="BI50" i="46"/>
  <c r="CG50" i="46"/>
  <c r="AU50" i="46"/>
  <c r="AY50" i="46"/>
  <c r="CC58" i="46"/>
  <c r="AU58" i="46"/>
  <c r="BP58" i="46"/>
  <c r="AK58" i="46"/>
  <c r="AE66" i="46"/>
  <c r="AJ66" i="46"/>
  <c r="AW82" i="46"/>
  <c r="BL85" i="46"/>
  <c r="AJ57" i="46"/>
  <c r="AE50" i="46"/>
  <c r="CF59" i="46"/>
  <c r="AC30" i="46"/>
  <c r="AD21" i="46"/>
  <c r="AP40" i="46"/>
  <c r="CC56" i="46"/>
  <c r="CL56" i="46"/>
  <c r="CF56" i="46"/>
  <c r="AL56" i="46"/>
  <c r="AB61" i="46"/>
  <c r="BR61" i="46"/>
  <c r="BB61" i="46"/>
  <c r="AF74" i="46"/>
  <c r="AH74" i="46"/>
  <c r="BQ77" i="46"/>
  <c r="BY77" i="46"/>
  <c r="AG77" i="46"/>
  <c r="CA85" i="46"/>
  <c r="CH85" i="46"/>
  <c r="AT85" i="46"/>
  <c r="BM85" i="46"/>
  <c r="BY24" i="46"/>
  <c r="AC24" i="46"/>
  <c r="AH24" i="46"/>
  <c r="CS49" i="46"/>
  <c r="BA49" i="46"/>
  <c r="AS49" i="46"/>
  <c r="AX49" i="46"/>
  <c r="BQ57" i="46"/>
  <c r="BR57" i="46"/>
  <c r="AY57" i="46"/>
  <c r="BL31" i="46"/>
  <c r="AG31" i="46"/>
  <c r="CC15" i="46"/>
  <c r="BZ15" i="46"/>
  <c r="AK15" i="46"/>
  <c r="BA50" i="46"/>
  <c r="BN50" i="46"/>
  <c r="CR58" i="46"/>
  <c r="AC58" i="46"/>
  <c r="AY58" i="46"/>
  <c r="BY66" i="46"/>
  <c r="CG66" i="46"/>
  <c r="BN66" i="46"/>
  <c r="BZ66" i="46"/>
  <c r="AS61" i="46"/>
  <c r="BK57" i="46"/>
  <c r="BZ58" i="46"/>
  <c r="AW30" i="46"/>
  <c r="AH60" i="46"/>
  <c r="AW48" i="46"/>
  <c r="AB13" i="46"/>
  <c r="BJ21" i="46"/>
  <c r="CR56" i="46"/>
  <c r="BR56" i="46"/>
  <c r="BK56" i="46"/>
  <c r="AZ56" i="46"/>
  <c r="BN61" i="46"/>
  <c r="CC74" i="46"/>
  <c r="CJ74" i="46"/>
  <c r="BP74" i="46"/>
  <c r="BM74" i="46"/>
  <c r="CC77" i="46"/>
  <c r="BJ85" i="46"/>
  <c r="BO24" i="46"/>
  <c r="BQ24" i="46"/>
  <c r="AY24" i="46"/>
  <c r="AV49" i="46"/>
  <c r="CI49" i="46"/>
  <c r="CF49" i="46"/>
  <c r="AT49" i="46"/>
  <c r="CO57" i="46"/>
  <c r="BI57" i="46"/>
  <c r="BM57" i="46"/>
  <c r="AV31" i="46"/>
  <c r="CH31" i="46"/>
  <c r="AW31" i="46"/>
  <c r="CA15" i="46"/>
  <c r="BM15" i="46"/>
  <c r="AV50" i="46"/>
  <c r="AH50" i="46"/>
  <c r="CP58" i="46"/>
  <c r="CE58" i="46"/>
  <c r="BE58" i="46"/>
  <c r="BM58" i="46"/>
  <c r="CS66" i="46"/>
  <c r="BA66" i="46"/>
  <c r="AH66" i="46"/>
  <c r="AB58" i="46"/>
  <c r="BB56" i="46"/>
  <c r="AU77" i="46"/>
  <c r="BZ65" i="46"/>
  <c r="CP23" i="46"/>
  <c r="CS36" i="46"/>
  <c r="CB73" i="46"/>
  <c r="BZ70" i="46"/>
  <c r="AB87" i="46"/>
  <c r="AE21" i="46"/>
  <c r="AO40" i="46"/>
  <c r="CP56" i="46"/>
  <c r="AT56" i="46"/>
  <c r="BV56" i="46"/>
  <c r="BY61" i="46"/>
  <c r="AW61" i="46"/>
  <c r="BY74" i="46"/>
  <c r="BI74" i="46"/>
  <c r="AU74" i="46"/>
  <c r="AG74" i="46"/>
  <c r="AY77" i="46"/>
  <c r="CQ77" i="46"/>
  <c r="BJ77" i="46"/>
  <c r="CS85" i="46"/>
  <c r="AD85" i="46"/>
  <c r="CA24" i="46"/>
  <c r="CH24" i="46"/>
  <c r="AL24" i="46"/>
  <c r="BB24" i="46"/>
  <c r="BQ49" i="46"/>
  <c r="CH49" i="46"/>
  <c r="AK49" i="46"/>
  <c r="CP57" i="46"/>
  <c r="CS57" i="46"/>
  <c r="AC57" i="46"/>
  <c r="AG57" i="46"/>
  <c r="BY31" i="46"/>
  <c r="BQ31" i="46"/>
  <c r="BL15" i="46"/>
  <c r="CH15" i="46"/>
  <c r="BP15" i="46"/>
  <c r="BJ15" i="46"/>
  <c r="AG15" i="46"/>
  <c r="AF50" i="46"/>
  <c r="BB50" i="46"/>
  <c r="BM50" i="46"/>
  <c r="AV66" i="46"/>
  <c r="CI40" i="46"/>
  <c r="BM49" i="46"/>
  <c r="BB58" i="46"/>
  <c r="CR65" i="46"/>
  <c r="CE36" i="46"/>
  <c r="BQ70" i="46"/>
  <c r="BZ87" i="46"/>
  <c r="AW21" i="46"/>
  <c r="BT40" i="46"/>
  <c r="BB40" i="46"/>
  <c r="AB56" i="46"/>
  <c r="CT56" i="46"/>
  <c r="AP56" i="46"/>
  <c r="AJ56" i="46"/>
  <c r="CR61" i="46"/>
  <c r="BA61" i="46"/>
  <c r="AK61" i="46"/>
  <c r="AK74" i="46"/>
  <c r="CK74" i="46"/>
  <c r="AC74" i="46"/>
  <c r="AX74" i="46"/>
  <c r="CD77" i="46"/>
  <c r="BI77" i="46"/>
  <c r="AE77" i="46"/>
  <c r="AJ77" i="46"/>
  <c r="BQ85" i="46"/>
  <c r="CO85" i="46"/>
  <c r="BR85" i="46"/>
  <c r="AH85" i="46"/>
  <c r="AJ85" i="46"/>
  <c r="CD24" i="46"/>
  <c r="AJ24" i="46"/>
  <c r="CO49" i="46"/>
  <c r="CJ49" i="46"/>
  <c r="CD57" i="46"/>
  <c r="AH57" i="46"/>
  <c r="BI31" i="46"/>
  <c r="AS31" i="46"/>
  <c r="AU31" i="46"/>
  <c r="CD15" i="46"/>
  <c r="BQ15" i="46"/>
  <c r="CG15" i="46"/>
  <c r="BK15" i="46"/>
  <c r="AG50" i="46"/>
  <c r="BY58" i="46"/>
  <c r="CC66" i="46"/>
  <c r="AS66" i="46"/>
  <c r="AK66" i="46"/>
  <c r="BY85" i="46"/>
  <c r="BP49" i="46"/>
  <c r="CR50" i="46"/>
  <c r="AE36" i="46"/>
  <c r="AT70" i="46"/>
  <c r="BP87" i="46"/>
  <c r="AZ21" i="46"/>
  <c r="AS40" i="46"/>
  <c r="BN40" i="46"/>
  <c r="BL56" i="46"/>
  <c r="AI56" i="46"/>
  <c r="CE61" i="46"/>
  <c r="AL61" i="46"/>
  <c r="BZ74" i="46"/>
  <c r="CE74" i="46"/>
  <c r="AD74" i="46"/>
  <c r="AV77" i="46"/>
  <c r="AB77" i="46"/>
  <c r="AS77" i="46"/>
  <c r="BB77" i="46"/>
  <c r="BA85" i="46"/>
  <c r="BO85" i="46"/>
  <c r="BP85" i="46"/>
  <c r="AS85" i="46"/>
  <c r="BL24" i="46"/>
  <c r="CB24" i="46"/>
  <c r="AI24" i="46"/>
  <c r="CD49" i="46"/>
  <c r="BR49" i="46"/>
  <c r="AO49" i="46"/>
  <c r="CB57" i="46"/>
  <c r="BY57" i="46"/>
  <c r="AD57" i="46"/>
  <c r="BF57" i="46"/>
  <c r="AT57" i="46"/>
  <c r="AZ31" i="46"/>
  <c r="AV15" i="46"/>
  <c r="AB50" i="46"/>
  <c r="CQ50" i="46"/>
  <c r="BK50" i="46"/>
  <c r="BD50" i="46"/>
  <c r="AJ50" i="46"/>
  <c r="CG58" i="46"/>
  <c r="BK58" i="46"/>
  <c r="AB66" i="46"/>
  <c r="AX66" i="46"/>
  <c r="AU56" i="46"/>
  <c r="AZ24" i="46"/>
  <c r="BP66" i="46"/>
  <c r="AE18" i="46"/>
  <c r="BD65" i="46"/>
  <c r="CA82" i="46"/>
  <c r="AO36" i="46"/>
  <c r="BM73" i="46"/>
  <c r="AK70" i="46"/>
  <c r="BJ13" i="46"/>
  <c r="AT40" i="46"/>
  <c r="AH40" i="46"/>
  <c r="AV56" i="46"/>
  <c r="BA56" i="46"/>
  <c r="BP56" i="46"/>
  <c r="AW56" i="46"/>
  <c r="AH56" i="46"/>
  <c r="BI61" i="46"/>
  <c r="BP61" i="46"/>
  <c r="AJ74" i="46"/>
  <c r="CA77" i="46"/>
  <c r="BZ77" i="46"/>
  <c r="AC77" i="46"/>
  <c r="AB85" i="46"/>
  <c r="CG85" i="46"/>
  <c r="BZ85" i="46"/>
  <c r="BV85" i="46"/>
  <c r="CS24" i="46"/>
  <c r="BP24" i="46"/>
  <c r="AX24" i="46"/>
  <c r="BO49" i="46"/>
  <c r="AU49" i="46"/>
  <c r="CC57" i="46"/>
  <c r="BP57" i="46"/>
  <c r="BN57" i="46"/>
  <c r="CC31" i="46"/>
  <c r="AI31" i="46"/>
  <c r="BR15" i="46"/>
  <c r="BB15" i="46"/>
  <c r="AW15" i="46"/>
  <c r="CC50" i="46"/>
  <c r="CP50" i="46"/>
  <c r="CE50" i="46"/>
  <c r="AI50" i="46"/>
  <c r="CO58" i="46"/>
  <c r="AS58" i="46"/>
  <c r="AJ58" i="46"/>
  <c r="CD66" i="46"/>
  <c r="BI66" i="46"/>
  <c r="BK66" i="46"/>
  <c r="AY66" i="46"/>
  <c r="CO56" i="46"/>
  <c r="BN31" i="46"/>
  <c r="CB66" i="46"/>
  <c r="AG23" i="46"/>
  <c r="AK36" i="46"/>
  <c r="CR76" i="46"/>
  <c r="BA13" i="46"/>
  <c r="AC40" i="46"/>
  <c r="CG56" i="46"/>
  <c r="AK56" i="46"/>
  <c r="AV61" i="46"/>
  <c r="CH61" i="46"/>
  <c r="AC61" i="46"/>
  <c r="CQ74" i="46"/>
  <c r="BK74" i="46"/>
  <c r="AW74" i="46"/>
  <c r="CH77" i="46"/>
  <c r="CF77" i="46"/>
  <c r="AK85" i="46"/>
  <c r="AG85" i="46"/>
  <c r="AC85" i="46"/>
  <c r="CQ24" i="46"/>
  <c r="BR24" i="46"/>
  <c r="BK24" i="46"/>
  <c r="BM24" i="46"/>
  <c r="BY49" i="46"/>
  <c r="BC49" i="46"/>
  <c r="AY49" i="46"/>
  <c r="CR57" i="46"/>
  <c r="CG57" i="46"/>
  <c r="BB57" i="46"/>
  <c r="AN57" i="46"/>
  <c r="BR31" i="46"/>
  <c r="BO15" i="46"/>
  <c r="CB50" i="46"/>
  <c r="BL50" i="46"/>
  <c r="BV50" i="46"/>
  <c r="AW50" i="46"/>
  <c r="AF58" i="46"/>
  <c r="AE58" i="46"/>
  <c r="AI58" i="46"/>
  <c r="AF66" i="46"/>
  <c r="CH66" i="46"/>
  <c r="AI66" i="46"/>
  <c r="AW66" i="46"/>
  <c r="CB40" i="46"/>
  <c r="AX61" i="46"/>
  <c r="AF24" i="46"/>
  <c r="CG31" i="46"/>
  <c r="AD51" i="46"/>
  <c r="AZ82" i="46"/>
  <c r="CO76" i="46"/>
  <c r="CA40" i="46"/>
  <c r="AY40" i="46"/>
  <c r="CD56" i="46"/>
  <c r="BZ56" i="46"/>
  <c r="AC56" i="46"/>
  <c r="AX56" i="46"/>
  <c r="CA61" i="46"/>
  <c r="BZ61" i="46"/>
  <c r="AE61" i="46"/>
  <c r="AY61" i="46"/>
  <c r="AB74" i="46"/>
  <c r="CG74" i="46"/>
  <c r="AE74" i="46"/>
  <c r="AZ74" i="46"/>
  <c r="AF77" i="46"/>
  <c r="CL77" i="46"/>
  <c r="BN77" i="46"/>
  <c r="AI77" i="46"/>
  <c r="CQ85" i="46"/>
  <c r="CC85" i="46"/>
  <c r="AW85" i="46"/>
  <c r="AB24" i="46"/>
  <c r="AE24" i="46"/>
  <c r="AG24" i="46"/>
  <c r="BI49" i="46"/>
  <c r="CA49" i="46"/>
  <c r="BB49" i="46"/>
  <c r="BF49" i="46"/>
  <c r="AB57" i="46"/>
  <c r="AE57" i="46"/>
  <c r="AZ57" i="46"/>
  <c r="CD31" i="46"/>
  <c r="CE31" i="46"/>
  <c r="AT31" i="46"/>
  <c r="AJ31" i="46"/>
  <c r="CR15" i="46"/>
  <c r="AU15" i="46"/>
  <c r="BN15" i="46"/>
  <c r="CA50" i="46"/>
  <c r="BQ50" i="46"/>
  <c r="AK50" i="46"/>
  <c r="CA58" i="46"/>
  <c r="AW58" i="46"/>
  <c r="CR66" i="46"/>
  <c r="BQ66" i="46"/>
  <c r="BJ66" i="46"/>
  <c r="BQ42" i="46"/>
  <c r="AF61" i="46"/>
  <c r="AY85" i="46"/>
  <c r="CS38" i="46"/>
  <c r="BI38" i="46"/>
  <c r="BR38" i="46"/>
  <c r="AJ38" i="46"/>
  <c r="BI26" i="46"/>
  <c r="CG26" i="46"/>
  <c r="AI26" i="46"/>
  <c r="CR54" i="46"/>
  <c r="BA54" i="46"/>
  <c r="CE54" i="46"/>
  <c r="AW54" i="46"/>
  <c r="BZ55" i="46"/>
  <c r="BR55" i="46"/>
  <c r="AK55" i="46"/>
  <c r="CD39" i="46"/>
  <c r="BB39" i="46"/>
  <c r="AW39" i="46"/>
  <c r="BN25" i="46"/>
  <c r="BO14" i="46"/>
  <c r="BR14" i="46"/>
  <c r="AD14" i="46"/>
  <c r="AH14" i="46"/>
  <c r="AJ14" i="46"/>
  <c r="CH37" i="46"/>
  <c r="CO53" i="46"/>
  <c r="AC53" i="46"/>
  <c r="AZ53" i="46"/>
  <c r="BZ53" i="46"/>
  <c r="BL38" i="46"/>
  <c r="CQ38" i="46"/>
  <c r="AU38" i="46"/>
  <c r="BN38" i="46"/>
  <c r="AF26" i="46"/>
  <c r="AX26" i="46"/>
  <c r="CP54" i="46"/>
  <c r="CG54" i="46"/>
  <c r="BK54" i="46"/>
  <c r="BB54" i="46"/>
  <c r="AL55" i="46"/>
  <c r="AX55" i="46"/>
  <c r="CR39" i="46"/>
  <c r="BA39" i="46"/>
  <c r="AT39" i="46"/>
  <c r="AJ39" i="46"/>
  <c r="BO25" i="46"/>
  <c r="BF25" i="46"/>
  <c r="AH25" i="46"/>
  <c r="CC14" i="46"/>
  <c r="CA14" i="46"/>
  <c r="AZ14" i="46"/>
  <c r="CS37" i="46"/>
  <c r="CB37" i="46"/>
  <c r="BK37" i="46"/>
  <c r="BB37" i="46"/>
  <c r="AJ37" i="46"/>
  <c r="CP53" i="46"/>
  <c r="BP53" i="46"/>
  <c r="BB53" i="46"/>
  <c r="CH53" i="46"/>
  <c r="AL25" i="46"/>
  <c r="AV38" i="46"/>
  <c r="AS38" i="46"/>
  <c r="AH38" i="46"/>
  <c r="BM26" i="46"/>
  <c r="AV54" i="46"/>
  <c r="AS54" i="46"/>
  <c r="AU54" i="46"/>
  <c r="AH54" i="46"/>
  <c r="BL55" i="46"/>
  <c r="AY55" i="46"/>
  <c r="CB39" i="46"/>
  <c r="BY39" i="46"/>
  <c r="CH39" i="46"/>
  <c r="AY39" i="46"/>
  <c r="CA25" i="46"/>
  <c r="BQ25" i="46"/>
  <c r="AD25" i="46"/>
  <c r="CP14" i="46"/>
  <c r="AC14" i="46"/>
  <c r="BL37" i="46"/>
  <c r="BZ37" i="46"/>
  <c r="BJ37" i="46"/>
  <c r="CG37" i="46"/>
  <c r="BN37" i="46"/>
  <c r="BO53" i="46"/>
  <c r="AY53" i="46"/>
  <c r="AK37" i="46"/>
  <c r="BJ26" i="46"/>
  <c r="CR25" i="46"/>
  <c r="AI37" i="46"/>
  <c r="CB38" i="46"/>
  <c r="BB38" i="46"/>
  <c r="AI38" i="46"/>
  <c r="AV26" i="46"/>
  <c r="BQ26" i="46"/>
  <c r="AG26" i="46"/>
  <c r="BL54" i="46"/>
  <c r="CH54" i="46"/>
  <c r="BQ54" i="46"/>
  <c r="BV54" i="46"/>
  <c r="BO55" i="46"/>
  <c r="BP55" i="46"/>
  <c r="AD55" i="46"/>
  <c r="BM55" i="46"/>
  <c r="CS39" i="46"/>
  <c r="AE39" i="46"/>
  <c r="AD39" i="46"/>
  <c r="CB25" i="46"/>
  <c r="CF25" i="46"/>
  <c r="AS25" i="46"/>
  <c r="CO14" i="46"/>
  <c r="CB14" i="46"/>
  <c r="BP14" i="46"/>
  <c r="AB37" i="46"/>
  <c r="AV37" i="46"/>
  <c r="AT37" i="46"/>
  <c r="AH37" i="46"/>
  <c r="CR53" i="46"/>
  <c r="BQ53" i="46"/>
  <c r="BM53" i="46"/>
  <c r="BN53" i="46"/>
  <c r="CD26" i="46"/>
  <c r="AK38" i="46"/>
  <c r="AZ38" i="46"/>
  <c r="CO26" i="46"/>
  <c r="CI26" i="46"/>
  <c r="BK26" i="46"/>
  <c r="AK26" i="46"/>
  <c r="CD54" i="46"/>
  <c r="BI54" i="46"/>
  <c r="AY54" i="46"/>
  <c r="CO55" i="46"/>
  <c r="AC55" i="46"/>
  <c r="AG55" i="46"/>
  <c r="BK39" i="46"/>
  <c r="CD25" i="46"/>
  <c r="CC25" i="46"/>
  <c r="AT25" i="46"/>
  <c r="AY25" i="46"/>
  <c r="AX14" i="46"/>
  <c r="AF37" i="46"/>
  <c r="BO37" i="46"/>
  <c r="AE37" i="46"/>
  <c r="AS37" i="46"/>
  <c r="AF53" i="46"/>
  <c r="AG53" i="46"/>
  <c r="BZ38" i="46"/>
  <c r="AT55" i="46"/>
  <c r="CP37" i="46"/>
  <c r="CO38" i="46"/>
  <c r="AT38" i="46"/>
  <c r="AY38" i="46"/>
  <c r="AX38" i="46"/>
  <c r="BY26" i="46"/>
  <c r="AE54" i="46"/>
  <c r="AK54" i="46"/>
  <c r="CQ55" i="46"/>
  <c r="CA39" i="46"/>
  <c r="AC39" i="46"/>
  <c r="BL25" i="46"/>
  <c r="BI25" i="46"/>
  <c r="BK25" i="46"/>
  <c r="BB25" i="46"/>
  <c r="AZ25" i="46"/>
  <c r="CG14" i="46"/>
  <c r="AS14" i="46"/>
  <c r="BB14" i="46"/>
  <c r="CD37" i="46"/>
  <c r="CE37" i="46"/>
  <c r="AC37" i="46"/>
  <c r="AW37" i="46"/>
  <c r="CB53" i="46"/>
  <c r="BR53" i="46"/>
  <c r="AE53" i="46"/>
  <c r="AS39" i="46"/>
  <c r="AD53" i="46"/>
  <c r="CA38" i="46"/>
  <c r="CG38" i="46"/>
  <c r="BK38" i="46"/>
  <c r="CC26" i="46"/>
  <c r="CH26" i="46"/>
  <c r="BY54" i="46"/>
  <c r="BJ54" i="46"/>
  <c r="CS55" i="46"/>
  <c r="BY55" i="46"/>
  <c r="AH55" i="46"/>
  <c r="BO39" i="46"/>
  <c r="BI39" i="46"/>
  <c r="CF39" i="46"/>
  <c r="AV25" i="46"/>
  <c r="BI14" i="46"/>
  <c r="BA14" i="46"/>
  <c r="AE14" i="46"/>
  <c r="AK14" i="46"/>
  <c r="CR37" i="46"/>
  <c r="BI37" i="46"/>
  <c r="CA37" i="46"/>
  <c r="AD37" i="46"/>
  <c r="BM37" i="46"/>
  <c r="BY53" i="46"/>
  <c r="AX53" i="46"/>
  <c r="CA55" i="46"/>
  <c r="BO38" i="46"/>
  <c r="BA38" i="46"/>
  <c r="BJ38" i="46"/>
  <c r="CR26" i="46"/>
  <c r="BL26" i="46"/>
  <c r="CE26" i="46"/>
  <c r="AL26" i="46"/>
  <c r="AW26" i="46"/>
  <c r="AF54" i="46"/>
  <c r="AT54" i="46"/>
  <c r="BN54" i="46"/>
  <c r="CD55" i="46"/>
  <c r="CC55" i="46"/>
  <c r="BQ55" i="46"/>
  <c r="BB55" i="46"/>
  <c r="CO39" i="46"/>
  <c r="AL39" i="46"/>
  <c r="AP39" i="46"/>
  <c r="CP25" i="46"/>
  <c r="BY25" i="46"/>
  <c r="AJ25" i="46"/>
  <c r="CE14" i="46"/>
  <c r="CQ37" i="46"/>
  <c r="CF37" i="46"/>
  <c r="AG37" i="46"/>
  <c r="BI53" i="46"/>
  <c r="CG53" i="46"/>
  <c r="CC54" i="46"/>
  <c r="AI39" i="46"/>
  <c r="CC38" i="46"/>
  <c r="AF38" i="46"/>
  <c r="BM38" i="46"/>
  <c r="CB26" i="46"/>
  <c r="AU26" i="46"/>
  <c r="AY26" i="46"/>
  <c r="CQ54" i="46"/>
  <c r="CF54" i="46"/>
  <c r="BM54" i="46"/>
  <c r="CB55" i="46"/>
  <c r="AS55" i="46"/>
  <c r="AU55" i="46"/>
  <c r="AZ55" i="46"/>
  <c r="BN39" i="46"/>
  <c r="CS25" i="46"/>
  <c r="CO25" i="46"/>
  <c r="BM25" i="46"/>
  <c r="AI25" i="46"/>
  <c r="AF14" i="46"/>
  <c r="AG14" i="46"/>
  <c r="AL37" i="46"/>
  <c r="CD53" i="46"/>
  <c r="BA53" i="46"/>
  <c r="CS53" i="46"/>
  <c r="BZ54" i="46"/>
  <c r="AF39" i="46"/>
  <c r="BM14" i="46"/>
  <c r="BY38" i="46"/>
  <c r="CE38" i="46"/>
  <c r="AD38" i="46"/>
  <c r="AG38" i="46"/>
  <c r="CP26" i="46"/>
  <c r="AC26" i="46"/>
  <c r="BN26" i="46"/>
  <c r="BR54" i="46"/>
  <c r="AC54" i="46"/>
  <c r="AG54" i="46"/>
  <c r="AB55" i="46"/>
  <c r="CH55" i="46"/>
  <c r="AJ55" i="46"/>
  <c r="AV39" i="46"/>
  <c r="BJ39" i="46"/>
  <c r="AH39" i="46"/>
  <c r="CQ25" i="46"/>
  <c r="AU25" i="46"/>
  <c r="AG25" i="46"/>
  <c r="AX25" i="46"/>
  <c r="AV14" i="46"/>
  <c r="BD14" i="46"/>
  <c r="AW14" i="46"/>
  <c r="CO37" i="46"/>
  <c r="AU37" i="46"/>
  <c r="AP38" i="46"/>
  <c r="AU14" i="46"/>
  <c r="CP38" i="46"/>
  <c r="AE38" i="46"/>
  <c r="CS26" i="46"/>
  <c r="BP26" i="46"/>
  <c r="CF26" i="46"/>
  <c r="AH26" i="46"/>
  <c r="BO54" i="46"/>
  <c r="CI54" i="46"/>
  <c r="AV55" i="46"/>
  <c r="BA55" i="46"/>
  <c r="BK55" i="46"/>
  <c r="BV55" i="46"/>
  <c r="AI55" i="46"/>
  <c r="AK39" i="46"/>
  <c r="AB25" i="46"/>
  <c r="AK25" i="46"/>
  <c r="AB14" i="46"/>
  <c r="BY14" i="46"/>
  <c r="CC37" i="46"/>
  <c r="BA37" i="46"/>
  <c r="AY37" i="46"/>
  <c r="AB53" i="46"/>
  <c r="CC53" i="46"/>
  <c r="AS53" i="46"/>
  <c r="AI53" i="46"/>
  <c r="BN14" i="46"/>
  <c r="AB38" i="46"/>
  <c r="CJ38" i="46"/>
  <c r="AC38" i="46"/>
  <c r="AL38" i="46"/>
  <c r="CQ26" i="46"/>
  <c r="BO26" i="46"/>
  <c r="BB26" i="46"/>
  <c r="CB54" i="46"/>
  <c r="AD54" i="46"/>
  <c r="AX54" i="46"/>
  <c r="CG55" i="46"/>
  <c r="AE55" i="46"/>
  <c r="BN55" i="46"/>
  <c r="BL39" i="46"/>
  <c r="BR39" i="46"/>
  <c r="AX39" i="46"/>
  <c r="AF25" i="46"/>
  <c r="BA25" i="46"/>
  <c r="BJ25" i="46"/>
  <c r="CD14" i="46"/>
  <c r="BY37" i="46"/>
  <c r="BR37" i="46"/>
  <c r="BF37" i="46"/>
  <c r="AX37" i="46"/>
  <c r="CQ53" i="46"/>
  <c r="CA53" i="46"/>
  <c r="CF53" i="46"/>
  <c r="AL53" i="46"/>
  <c r="AI54" i="46"/>
  <c r="BL14" i="46"/>
  <c r="CH38" i="46"/>
  <c r="BP38" i="46"/>
  <c r="BZ26" i="46"/>
  <c r="BR26" i="46"/>
  <c r="AE26" i="46"/>
  <c r="AT26" i="46"/>
  <c r="AZ26" i="46"/>
  <c r="CO54" i="46"/>
  <c r="BP54" i="46"/>
  <c r="AZ54" i="46"/>
  <c r="CR55" i="46"/>
  <c r="CE55" i="46"/>
  <c r="BJ55" i="46"/>
  <c r="CP39" i="46"/>
  <c r="CG39" i="46"/>
  <c r="CE39" i="46"/>
  <c r="BM39" i="46"/>
  <c r="CG25" i="46"/>
  <c r="AC25" i="46"/>
  <c r="AE25" i="46"/>
  <c r="CS14" i="46"/>
  <c r="CH14" i="46"/>
  <c r="BJ14" i="46"/>
  <c r="AL14" i="46"/>
  <c r="BL53" i="46"/>
  <c r="BJ53" i="46"/>
  <c r="BK53" i="46"/>
  <c r="AW53" i="46"/>
  <c r="BA26" i="46"/>
  <c r="CH25" i="46"/>
  <c r="AH53" i="46"/>
  <c r="CD38" i="46"/>
  <c r="BQ38" i="46"/>
  <c r="CF38" i="46"/>
  <c r="CL26" i="46"/>
  <c r="AS26" i="46"/>
  <c r="AJ26" i="46"/>
  <c r="CA54" i="46"/>
  <c r="AL54" i="46"/>
  <c r="AF55" i="46"/>
  <c r="CI55" i="46"/>
  <c r="CP55" i="46"/>
  <c r="CC39" i="46"/>
  <c r="BP39" i="46"/>
  <c r="AU39" i="46"/>
  <c r="AG39" i="46"/>
  <c r="CE25" i="46"/>
  <c r="BR25" i="46"/>
  <c r="CR14" i="46"/>
  <c r="BQ14" i="46"/>
  <c r="CF14" i="46"/>
  <c r="AY14" i="46"/>
  <c r="BP37" i="46"/>
  <c r="AV53" i="46"/>
  <c r="AT53" i="46"/>
  <c r="AK53" i="46"/>
  <c r="AW38" i="46"/>
  <c r="BZ39" i="46"/>
  <c r="CR38" i="46"/>
  <c r="BF38" i="46"/>
  <c r="AB26" i="46"/>
  <c r="CA26" i="46"/>
  <c r="AD26" i="46"/>
  <c r="CS54" i="46"/>
  <c r="AB54" i="46"/>
  <c r="BT54" i="46"/>
  <c r="AJ54" i="46"/>
  <c r="BI55" i="46"/>
  <c r="CF55" i="46"/>
  <c r="AW55" i="46"/>
  <c r="AB39" i="46"/>
  <c r="CQ39" i="46"/>
  <c r="BQ39" i="46"/>
  <c r="AZ39" i="46"/>
  <c r="BZ25" i="46"/>
  <c r="AW25" i="46"/>
  <c r="CQ14" i="46"/>
  <c r="AT14" i="46"/>
  <c r="AI14" i="46"/>
  <c r="BQ37" i="46"/>
  <c r="AZ37" i="46"/>
  <c r="CE53" i="46"/>
  <c r="AU53" i="46"/>
  <c r="AJ53" i="46"/>
  <c r="BP25" i="46"/>
  <c r="B19" i="50"/>
  <c r="C19" i="50"/>
  <c r="B20" i="60"/>
  <c r="AK1" i="59"/>
  <c r="AL19" i="44"/>
  <c r="B21" i="60"/>
  <c r="K1" i="46"/>
  <c r="AL1" i="59"/>
  <c r="B20" i="50"/>
  <c r="C20" i="50"/>
  <c r="D9" i="48"/>
  <c r="F9" i="48"/>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B21" i="50"/>
  <c r="C21" i="50"/>
  <c r="D19" i="48"/>
  <c r="F19" i="48"/>
  <c r="AL21" i="44"/>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L38" i="46"/>
  <c r="H14" i="42"/>
  <c r="G14" i="42"/>
  <c r="F14" i="42"/>
  <c r="E14" i="42"/>
  <c r="C14" i="42"/>
  <c r="B14" i="42"/>
  <c r="K4" i="46"/>
  <c r="K10" i="46"/>
  <c r="H13" i="42"/>
  <c r="G13" i="42"/>
  <c r="F13" i="42"/>
  <c r="E13" i="42"/>
  <c r="D13" i="42"/>
  <c r="J13" i="42"/>
  <c r="C13" i="42"/>
  <c r="B13" i="42"/>
  <c r="J4" i="46"/>
  <c r="J39" i="46"/>
  <c r="H12" i="42"/>
  <c r="G12" i="42"/>
  <c r="F12" i="42"/>
  <c r="E12" i="42"/>
  <c r="D12" i="42"/>
  <c r="J12" i="42"/>
  <c r="C12" i="42"/>
  <c r="B12" i="42"/>
  <c r="I4" i="46"/>
  <c r="I8" i="46"/>
  <c r="H11" i="42"/>
  <c r="G11" i="42"/>
  <c r="F11" i="42"/>
  <c r="E11" i="42"/>
  <c r="D11" i="42"/>
  <c r="J11" i="42"/>
  <c r="C11" i="42"/>
  <c r="B11" i="42"/>
  <c r="H4" i="46"/>
  <c r="H11" i="46"/>
  <c r="H10" i="42"/>
  <c r="G10" i="42"/>
  <c r="F10" i="42"/>
  <c r="E10" i="42"/>
  <c r="D10" i="42"/>
  <c r="J10" i="42"/>
  <c r="C10" i="42"/>
  <c r="B10" i="42"/>
  <c r="G4" i="46"/>
  <c r="G13" i="46"/>
  <c r="H9" i="42"/>
  <c r="G9" i="42"/>
  <c r="F9" i="42"/>
  <c r="E9" i="42"/>
  <c r="C9" i="42"/>
  <c r="B9" i="42"/>
  <c r="F4" i="46"/>
  <c r="F19" i="46"/>
  <c r="H8" i="42"/>
  <c r="G8" i="42"/>
  <c r="F8" i="42"/>
  <c r="E8" i="42"/>
  <c r="D8" i="42"/>
  <c r="J8" i="42"/>
  <c r="C8" i="42"/>
  <c r="B8" i="42"/>
  <c r="E4" i="46"/>
  <c r="E11" i="46"/>
  <c r="H7" i="42"/>
  <c r="G7" i="42"/>
  <c r="F7" i="42"/>
  <c r="E7" i="42"/>
  <c r="D7" i="42"/>
  <c r="J7" i="42"/>
  <c r="C7" i="42"/>
  <c r="B7" i="42"/>
  <c r="D4" i="46"/>
  <c r="D52" i="46"/>
  <c r="H6" i="42"/>
  <c r="G6" i="42"/>
  <c r="F6" i="42"/>
  <c r="E6" i="42"/>
  <c r="D6" i="42"/>
  <c r="J6" i="42"/>
  <c r="C6" i="42"/>
  <c r="B6" i="42"/>
  <c r="A388" i="45"/>
  <c r="B22" i="50"/>
  <c r="C22" i="50"/>
  <c r="B23" i="60"/>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c r="L134" i="45"/>
  <c r="M134" i="45"/>
  <c r="N300" i="45"/>
  <c r="N314" i="45"/>
  <c r="N288" i="45"/>
  <c r="N272" i="45"/>
  <c r="N255" i="45"/>
  <c r="N239" i="45"/>
  <c r="N223" i="45"/>
  <c r="N207" i="45"/>
  <c r="N191" i="45"/>
  <c r="N143" i="45"/>
  <c r="N111" i="45"/>
  <c r="N95" i="45"/>
  <c r="N79" i="45"/>
  <c r="N15" i="45"/>
  <c r="L310" i="45"/>
  <c r="M310" i="45"/>
  <c r="N313" i="45"/>
  <c r="N271" i="45"/>
  <c r="N254" i="45"/>
  <c r="N238" i="45"/>
  <c r="N142" i="45"/>
  <c r="N110" i="45"/>
  <c r="N78" i="45"/>
  <c r="N46" i="45"/>
  <c r="N14" i="45"/>
  <c r="L309" i="45"/>
  <c r="M309" i="45"/>
  <c r="N266" i="45"/>
  <c r="N299" i="45"/>
  <c r="N281" i="45"/>
  <c r="N265" i="45"/>
  <c r="N248" i="45"/>
  <c r="N216" i="45"/>
  <c r="N200" i="45"/>
  <c r="N152" i="45"/>
  <c r="N120" i="45"/>
  <c r="N104" i="45"/>
  <c r="N88" i="45"/>
  <c r="N40" i="45"/>
  <c r="N24" i="45"/>
  <c r="N249" i="45"/>
  <c r="N217" i="45"/>
  <c r="N121" i="45"/>
  <c r="N89" i="45"/>
  <c r="N25" i="45"/>
  <c r="N241" i="45"/>
  <c r="L152" i="45"/>
  <c r="N225" i="45"/>
  <c r="L55" i="45"/>
  <c r="M55" i="45"/>
  <c r="N290" i="45"/>
  <c r="N247" i="45"/>
  <c r="N215" i="45"/>
  <c r="N151" i="45"/>
  <c r="N119" i="45"/>
  <c r="N87" i="45"/>
  <c r="N55" i="45"/>
  <c r="N23" i="45"/>
  <c r="L225" i="45"/>
  <c r="M225" i="45"/>
  <c r="L177" i="45"/>
  <c r="M177" i="45"/>
  <c r="N17" i="45"/>
  <c r="N134" i="45"/>
  <c r="N298" i="45"/>
  <c r="N280" i="45"/>
  <c r="N246" i="45"/>
  <c r="N214" i="45"/>
  <c r="N182" i="45"/>
  <c r="N150" i="45"/>
  <c r="N118" i="45"/>
  <c r="N86" i="45"/>
  <c r="N54" i="45"/>
  <c r="N22" i="45"/>
  <c r="L176" i="45"/>
  <c r="M176" i="45"/>
  <c r="N177" i="45"/>
  <c r="N113" i="45"/>
  <c r="N81" i="45"/>
  <c r="N49" i="45"/>
  <c r="L143" i="45"/>
  <c r="M143" i="45"/>
  <c r="O143" i="45"/>
  <c r="N201" i="45"/>
  <c r="N105" i="45"/>
  <c r="N41" i="45"/>
  <c r="N9" i="45"/>
  <c r="N102" i="45"/>
  <c r="N38" i="45"/>
  <c r="N257" i="45"/>
  <c r="N33" i="45"/>
  <c r="N199" i="45"/>
  <c r="N103" i="45"/>
  <c r="L312" i="45"/>
  <c r="M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V13" i="45"/>
  <c r="S11" i="45"/>
  <c r="V11" i="45"/>
  <c r="S12" i="45"/>
  <c r="V12" i="45"/>
  <c r="S53" i="45"/>
  <c r="V53" i="45"/>
  <c r="M4" i="46"/>
  <c r="M22" i="46"/>
  <c r="K8" i="42"/>
  <c r="L32" i="45"/>
  <c r="AL22" i="44"/>
  <c r="B24" i="60"/>
  <c r="K20" i="42"/>
  <c r="L90" i="45"/>
  <c r="K86" i="42"/>
  <c r="L85" i="45"/>
  <c r="M85" i="45"/>
  <c r="K94" i="42"/>
  <c r="L267" i="45"/>
  <c r="K90" i="42"/>
  <c r="L19" i="45"/>
  <c r="K16" i="42"/>
  <c r="L41" i="45"/>
  <c r="M41" i="45"/>
  <c r="K41" i="42"/>
  <c r="L202" i="45"/>
  <c r="K15" i="42"/>
  <c r="L38" i="45"/>
  <c r="M38" i="45"/>
  <c r="K21" i="42"/>
  <c r="L46" i="45"/>
  <c r="K32" i="42"/>
  <c r="L11" i="45"/>
  <c r="K40" i="42"/>
  <c r="L113" i="45"/>
  <c r="M113" i="45"/>
  <c r="K6" i="42"/>
  <c r="L21" i="45"/>
  <c r="K13" i="42"/>
  <c r="L89" i="45"/>
  <c r="M89" i="45"/>
  <c r="K24" i="42"/>
  <c r="L48" i="45"/>
  <c r="M48" i="45"/>
  <c r="K29" i="42"/>
  <c r="L200" i="45"/>
  <c r="M200" i="45"/>
  <c r="K37" i="42"/>
  <c r="L199" i="45"/>
  <c r="M199" i="45"/>
  <c r="K45" i="42"/>
  <c r="L328" i="45"/>
  <c r="M328" i="45"/>
  <c r="K53" i="42"/>
  <c r="L313" i="45"/>
  <c r="K36" i="42"/>
  <c r="L189" i="45"/>
  <c r="M189" i="45"/>
  <c r="K44" i="42"/>
  <c r="L249" i="45"/>
  <c r="M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S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S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M150" i="45"/>
  <c r="K42" i="42"/>
  <c r="L191" i="45"/>
  <c r="M191" i="45"/>
  <c r="K50" i="42"/>
  <c r="L103" i="45"/>
  <c r="M103" i="45"/>
  <c r="K56" i="42"/>
  <c r="L114" i="45"/>
  <c r="K88" i="42"/>
  <c r="K67" i="42"/>
  <c r="L63" i="45"/>
  <c r="M63" i="45"/>
  <c r="K76" i="42"/>
  <c r="L208" i="45"/>
  <c r="M208" i="45"/>
  <c r="K92" i="42"/>
  <c r="L182" i="45"/>
  <c r="M182" i="45"/>
  <c r="K98" i="42"/>
  <c r="L295" i="45"/>
  <c r="M295" i="45"/>
  <c r="K33" i="42"/>
  <c r="L149" i="45"/>
  <c r="M149" i="45"/>
  <c r="K87" i="42"/>
  <c r="K31" i="42"/>
  <c r="L28" i="45"/>
  <c r="K39" i="42"/>
  <c r="L238" i="45"/>
  <c r="K48" i="42"/>
  <c r="K77" i="42"/>
  <c r="L214" i="45"/>
  <c r="M214" i="45"/>
  <c r="K93" i="42"/>
  <c r="L12" i="45"/>
  <c r="K99" i="42"/>
  <c r="L278" i="45"/>
  <c r="M278" i="45"/>
  <c r="C4" i="46"/>
  <c r="C13" i="46"/>
  <c r="K7" i="42"/>
  <c r="L87" i="45"/>
  <c r="M87" i="45"/>
  <c r="K25" i="42"/>
  <c r="L293" i="45"/>
  <c r="K30" i="42"/>
  <c r="L266" i="45"/>
  <c r="M266" i="45"/>
  <c r="K38" i="42"/>
  <c r="L151" i="45"/>
  <c r="M151" i="45"/>
  <c r="K47" i="42"/>
  <c r="L104" i="45"/>
  <c r="M104" i="45"/>
  <c r="K91" i="42"/>
  <c r="L120" i="45"/>
  <c r="K97" i="42"/>
  <c r="L20" i="45"/>
  <c r="K12" i="42"/>
  <c r="L215" i="45"/>
  <c r="M215" i="45"/>
  <c r="K18" i="42"/>
  <c r="L43" i="45"/>
  <c r="M43" i="45"/>
  <c r="K11" i="42"/>
  <c r="L216" i="45"/>
  <c r="K35" i="42"/>
  <c r="L141" i="45"/>
  <c r="M141" i="45"/>
  <c r="K43" i="42"/>
  <c r="L67" i="45"/>
  <c r="M67" i="45"/>
  <c r="K51" i="42"/>
  <c r="L320" i="45"/>
  <c r="M320" i="45"/>
  <c r="K61" i="42"/>
  <c r="L99" i="45"/>
  <c r="M99" i="45"/>
  <c r="K74" i="42"/>
  <c r="L301" i="45"/>
  <c r="M301" i="45"/>
  <c r="K89" i="42"/>
  <c r="L255" i="45"/>
  <c r="M255" i="45"/>
  <c r="S8" i="45"/>
  <c r="J67" i="42"/>
  <c r="N63" i="45"/>
  <c r="N1" i="46"/>
  <c r="N4" i="46"/>
  <c r="N39" i="46"/>
  <c r="AO1" i="59"/>
  <c r="L258" i="45"/>
  <c r="O182" i="45"/>
  <c r="L132" i="45"/>
  <c r="L280" i="45"/>
  <c r="M280" i="45"/>
  <c r="O280" i="45"/>
  <c r="P280" i="45"/>
  <c r="L303" i="45"/>
  <c r="L257" i="45"/>
  <c r="M257" i="45"/>
  <c r="O225" i="45"/>
  <c r="M19" i="45"/>
  <c r="O19" i="45"/>
  <c r="P19" i="45"/>
  <c r="M12" i="45"/>
  <c r="O12" i="45"/>
  <c r="P12" i="45"/>
  <c r="O200" i="45"/>
  <c r="P200" i="45"/>
  <c r="O48" i="45"/>
  <c r="P48" i="45"/>
  <c r="L79" i="45"/>
  <c r="M79" i="45"/>
  <c r="L288" i="45"/>
  <c r="M288" i="45"/>
  <c r="L210" i="45"/>
  <c r="M210" i="45"/>
  <c r="L180" i="45"/>
  <c r="M180" i="45"/>
  <c r="O43" i="45"/>
  <c r="P43" i="45"/>
  <c r="O87" i="45"/>
  <c r="P87" i="45"/>
  <c r="O103" i="45"/>
  <c r="P103" i="45"/>
  <c r="O249" i="45"/>
  <c r="P249" i="45"/>
  <c r="M21" i="45"/>
  <c r="O21" i="45"/>
  <c r="P21" i="45"/>
  <c r="L96" i="45"/>
  <c r="M96" i="45"/>
  <c r="O96" i="45"/>
  <c r="P96" i="45"/>
  <c r="L275" i="45"/>
  <c r="M275" i="45"/>
  <c r="O309" i="45"/>
  <c r="P309" i="45"/>
  <c r="L246" i="45"/>
  <c r="M246" i="45"/>
  <c r="O246" i="45"/>
  <c r="P246" i="45"/>
  <c r="O141" i="45"/>
  <c r="P141" i="45"/>
  <c r="O41" i="45"/>
  <c r="P41" i="45"/>
  <c r="O134" i="45"/>
  <c r="P134" i="45"/>
  <c r="O85" i="45"/>
  <c r="P85" i="45"/>
  <c r="O176" i="45"/>
  <c r="P176" i="45"/>
  <c r="O177" i="45"/>
  <c r="P177" i="45"/>
  <c r="L325" i="45"/>
  <c r="M325" i="45"/>
  <c r="O311" i="45"/>
  <c r="P311" i="45"/>
  <c r="O189" i="45"/>
  <c r="P189" i="45"/>
  <c r="O301" i="45"/>
  <c r="P301" i="45"/>
  <c r="O278" i="45"/>
  <c r="P278" i="45"/>
  <c r="O150" i="45"/>
  <c r="P150" i="45"/>
  <c r="M11" i="45"/>
  <c r="O11" i="45"/>
  <c r="P11" i="45"/>
  <c r="O312" i="45"/>
  <c r="P312" i="45"/>
  <c r="L95" i="45"/>
  <c r="M95" i="45"/>
  <c r="L224" i="45"/>
  <c r="M224" i="45"/>
  <c r="O224" i="45"/>
  <c r="P224" i="45"/>
  <c r="L327" i="45"/>
  <c r="M327" i="45"/>
  <c r="O266" i="45"/>
  <c r="P266" i="45"/>
  <c r="M28" i="45"/>
  <c r="O28" i="45"/>
  <c r="P28" i="45"/>
  <c r="O215" i="45"/>
  <c r="P215" i="45"/>
  <c r="O113" i="45"/>
  <c r="P113" i="45"/>
  <c r="M20" i="45"/>
  <c r="O20" i="45"/>
  <c r="P20" i="45"/>
  <c r="O99" i="45"/>
  <c r="P99" i="45"/>
  <c r="O211" i="45"/>
  <c r="P211" i="45"/>
  <c r="O328" i="45"/>
  <c r="P328" i="45"/>
  <c r="L314" i="45"/>
  <c r="M314" i="45"/>
  <c r="O314" i="45"/>
  <c r="P314" i="45"/>
  <c r="L27" i="45"/>
  <c r="L321" i="45"/>
  <c r="M321" i="45"/>
  <c r="O55" i="45"/>
  <c r="P55" i="45"/>
  <c r="L45" i="45"/>
  <c r="M45" i="45"/>
  <c r="N60" i="45"/>
  <c r="O205" i="45"/>
  <c r="P205" i="45"/>
  <c r="O149" i="45"/>
  <c r="P149" i="45"/>
  <c r="O104" i="45"/>
  <c r="P104" i="45"/>
  <c r="O208" i="45"/>
  <c r="P208" i="45"/>
  <c r="M32" i="45"/>
  <c r="O32" i="45"/>
  <c r="P32" i="45"/>
  <c r="L284" i="45"/>
  <c r="M284" i="45"/>
  <c r="L247" i="45"/>
  <c r="M247" i="45"/>
  <c r="L109" i="45"/>
  <c r="M109" i="45"/>
  <c r="O89" i="45"/>
  <c r="P89" i="45"/>
  <c r="O255" i="45"/>
  <c r="P255" i="45"/>
  <c r="O191" i="45"/>
  <c r="P191" i="45"/>
  <c r="O320" i="45"/>
  <c r="P320" i="45"/>
  <c r="O214" i="45"/>
  <c r="P214" i="45"/>
  <c r="O199" i="45"/>
  <c r="P199" i="45"/>
  <c r="O38" i="45"/>
  <c r="P38" i="45"/>
  <c r="O67" i="45"/>
  <c r="P67" i="45"/>
  <c r="O151" i="45"/>
  <c r="P151" i="45"/>
  <c r="O63" i="45"/>
  <c r="P63" i="45"/>
  <c r="O310" i="45"/>
  <c r="P310" i="45"/>
  <c r="L54" i="45"/>
  <c r="M54" i="45"/>
  <c r="O54" i="45"/>
  <c r="P54" i="45"/>
  <c r="P182" i="45"/>
  <c r="P143" i="45"/>
  <c r="M216" i="45"/>
  <c r="M293" i="45"/>
  <c r="M114" i="45"/>
  <c r="M258" i="45"/>
  <c r="M267" i="45"/>
  <c r="M238" i="45"/>
  <c r="M313" i="45"/>
  <c r="M90" i="45"/>
  <c r="M120" i="45"/>
  <c r="M46" i="45"/>
  <c r="M303" i="45"/>
  <c r="M202" i="45"/>
  <c r="L298" i="45"/>
  <c r="M298" i="45"/>
  <c r="L300" i="45"/>
  <c r="M300" i="45"/>
  <c r="L33" i="45"/>
  <c r="M33" i="45"/>
  <c r="L290" i="45"/>
  <c r="M290" i="45"/>
  <c r="L131" i="45"/>
  <c r="M131" i="45"/>
  <c r="L60" i="45"/>
  <c r="M60" i="45"/>
  <c r="L124" i="45"/>
  <c r="M124" i="45"/>
  <c r="L188" i="45"/>
  <c r="M188" i="45"/>
  <c r="L317" i="45"/>
  <c r="M317" i="45"/>
  <c r="L254" i="45"/>
  <c r="M254" i="45"/>
  <c r="L319" i="45"/>
  <c r="M319" i="45"/>
  <c r="L17" i="45"/>
  <c r="L118" i="45"/>
  <c r="M118" i="45"/>
  <c r="L15" i="45"/>
  <c r="L276" i="45"/>
  <c r="M276" i="45"/>
  <c r="L34" i="45"/>
  <c r="L9" i="45"/>
  <c r="L201" i="45"/>
  <c r="M201" i="45"/>
  <c r="L24" i="45"/>
  <c r="M24" i="45"/>
  <c r="O24" i="45"/>
  <c r="L203" i="45"/>
  <c r="M203" i="45"/>
  <c r="L240" i="45"/>
  <c r="M240" i="45"/>
  <c r="L119" i="45"/>
  <c r="M119" i="45"/>
  <c r="L223" i="45"/>
  <c r="M223" i="45"/>
  <c r="L322" i="45"/>
  <c r="M322" i="45"/>
  <c r="L35" i="45"/>
  <c r="M35" i="45"/>
  <c r="L292" i="45"/>
  <c r="M292" i="45"/>
  <c r="L106" i="45"/>
  <c r="L299" i="45"/>
  <c r="L140" i="45"/>
  <c r="M140" i="45"/>
  <c r="L204" i="45"/>
  <c r="M204" i="45"/>
  <c r="L117" i="45"/>
  <c r="M117" i="45"/>
  <c r="L245" i="45"/>
  <c r="M245" i="45"/>
  <c r="L14" i="45"/>
  <c r="M14" i="45"/>
  <c r="O14" i="45"/>
  <c r="L78" i="45"/>
  <c r="L142" i="45"/>
  <c r="L271" i="45"/>
  <c r="L291" i="45"/>
  <c r="M132"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M61" i="45"/>
  <c r="L318" i="45"/>
  <c r="M318" i="45"/>
  <c r="L22" i="45"/>
  <c r="L86" i="45"/>
  <c r="M86" i="45"/>
  <c r="L105" i="45"/>
  <c r="M105" i="45"/>
  <c r="L107" i="45"/>
  <c r="M107" i="45"/>
  <c r="L296" i="45"/>
  <c r="M296" i="45"/>
  <c r="L272" i="45"/>
  <c r="M272" i="45"/>
  <c r="L16" i="45"/>
  <c r="L273" i="45"/>
  <c r="M273" i="45"/>
  <c r="L304" i="45"/>
  <c r="M304" i="45"/>
  <c r="P225" i="45"/>
  <c r="M152" i="45"/>
  <c r="O152" i="45"/>
  <c r="P152" i="45"/>
  <c r="L324" i="45"/>
  <c r="M324" i="45"/>
  <c r="L250" i="45"/>
  <c r="L92" i="45"/>
  <c r="M92" i="45"/>
  <c r="L133" i="45"/>
  <c r="M133" i="45"/>
  <c r="L326" i="45"/>
  <c r="M326" i="45"/>
  <c r="L49" i="45"/>
  <c r="M49" i="45"/>
  <c r="L237" i="45"/>
  <c r="M237" i="45"/>
  <c r="L248" i="45"/>
  <c r="L251" i="45"/>
  <c r="M251" i="45"/>
  <c r="L241" i="45"/>
  <c r="M241" i="45"/>
  <c r="L207" i="45"/>
  <c r="M207" i="45"/>
  <c r="L83" i="45"/>
  <c r="M83" i="45"/>
  <c r="L323" i="45"/>
  <c r="L36" i="45"/>
  <c r="L100" i="45"/>
  <c r="L13" i="45"/>
  <c r="L270" i="45"/>
  <c r="M270" i="45"/>
  <c r="L102" i="45"/>
  <c r="M102" i="45"/>
  <c r="L265" i="45"/>
  <c r="M265" i="45"/>
  <c r="L121" i="45"/>
  <c r="M121" i="45"/>
  <c r="L139" i="45"/>
  <c r="M139" i="45"/>
  <c r="L268" i="45"/>
  <c r="M268" i="45"/>
  <c r="L239" i="45"/>
  <c r="M239" i="45"/>
  <c r="L108" i="45"/>
  <c r="M108" i="45"/>
  <c r="L110" i="45"/>
  <c r="B23" i="50"/>
  <c r="C23" i="50"/>
  <c r="D22" i="48"/>
  <c r="F22" i="48"/>
  <c r="AL23" i="44"/>
  <c r="B25" i="60"/>
  <c r="O1" i="46"/>
  <c r="O4" i="46"/>
  <c r="O8" i="46"/>
  <c r="AP1" i="59"/>
  <c r="O275" i="45"/>
  <c r="P275" i="45"/>
  <c r="O239" i="45"/>
  <c r="P239" i="45"/>
  <c r="M13" i="45"/>
  <c r="O13" i="45"/>
  <c r="P13" i="45"/>
  <c r="M16" i="45"/>
  <c r="O16" i="45"/>
  <c r="P16" i="45"/>
  <c r="O318" i="45"/>
  <c r="P318" i="45"/>
  <c r="O179" i="45"/>
  <c r="P179" i="45"/>
  <c r="M25" i="45"/>
  <c r="O25" i="45"/>
  <c r="P25" i="45"/>
  <c r="O201" i="45"/>
  <c r="P201" i="45"/>
  <c r="M17" i="45"/>
  <c r="O17" i="45"/>
  <c r="P17" i="45"/>
  <c r="O290" i="45"/>
  <c r="P290" i="45"/>
  <c r="O90" i="45"/>
  <c r="P90" i="45"/>
  <c r="O268" i="45"/>
  <c r="P268" i="45"/>
  <c r="O237" i="45"/>
  <c r="P237" i="45"/>
  <c r="O324" i="45"/>
  <c r="P324" i="45"/>
  <c r="O272" i="45"/>
  <c r="P272" i="45"/>
  <c r="O111" i="45"/>
  <c r="P111" i="45"/>
  <c r="O40" i="45"/>
  <c r="P40" i="45"/>
  <c r="O35" i="45"/>
  <c r="P35" i="45"/>
  <c r="M9" i="45"/>
  <c r="O9" i="45"/>
  <c r="P9" i="45"/>
  <c r="O319" i="45"/>
  <c r="P319" i="45"/>
  <c r="O33" i="45"/>
  <c r="P33" i="45"/>
  <c r="O313" i="45"/>
  <c r="P313" i="45"/>
  <c r="O45" i="45"/>
  <c r="P45" i="45"/>
  <c r="O49" i="45"/>
  <c r="P49" i="45"/>
  <c r="O121" i="45"/>
  <c r="P121" i="45"/>
  <c r="O107" i="45"/>
  <c r="P107" i="45"/>
  <c r="O277" i="45"/>
  <c r="P277" i="45"/>
  <c r="O81" i="45"/>
  <c r="P81" i="45"/>
  <c r="O325" i="45"/>
  <c r="P325" i="45"/>
  <c r="O117" i="45"/>
  <c r="P117" i="45"/>
  <c r="O223" i="45"/>
  <c r="P223" i="45"/>
  <c r="O276" i="45"/>
  <c r="P276" i="45"/>
  <c r="O317" i="45"/>
  <c r="P317" i="45"/>
  <c r="O267" i="45"/>
  <c r="P267" i="45"/>
  <c r="O109" i="45"/>
  <c r="P109" i="45"/>
  <c r="O321" i="45"/>
  <c r="P321" i="45"/>
  <c r="O61" i="45"/>
  <c r="P61" i="45"/>
  <c r="M23" i="45"/>
  <c r="O23" i="45"/>
  <c r="P23" i="45"/>
  <c r="O245" i="45"/>
  <c r="P245" i="45"/>
  <c r="O300" i="45"/>
  <c r="P300" i="45"/>
  <c r="O265" i="45"/>
  <c r="P265" i="45"/>
  <c r="O83" i="45"/>
  <c r="P83" i="45"/>
  <c r="O210" i="45"/>
  <c r="P210" i="45"/>
  <c r="O105" i="45"/>
  <c r="P105" i="45"/>
  <c r="O212" i="45"/>
  <c r="P212" i="45"/>
  <c r="O132" i="45"/>
  <c r="P132" i="45"/>
  <c r="O204" i="45"/>
  <c r="P204" i="45"/>
  <c r="O119" i="45"/>
  <c r="P119" i="45"/>
  <c r="M15" i="45"/>
  <c r="O15" i="45"/>
  <c r="P15" i="45"/>
  <c r="O188" i="45"/>
  <c r="P188" i="45"/>
  <c r="O202" i="45"/>
  <c r="P202" i="45"/>
  <c r="O247" i="45"/>
  <c r="P247" i="45"/>
  <c r="M27" i="45"/>
  <c r="O27" i="45"/>
  <c r="P27" i="45"/>
  <c r="O327" i="45"/>
  <c r="P327" i="45"/>
  <c r="O180" i="45"/>
  <c r="P180" i="45"/>
  <c r="O207" i="45"/>
  <c r="P207" i="45"/>
  <c r="O326" i="45"/>
  <c r="P326" i="45"/>
  <c r="O84" i="45"/>
  <c r="P84" i="45"/>
  <c r="O140" i="45"/>
  <c r="P140" i="45"/>
  <c r="O240" i="45"/>
  <c r="P240" i="45"/>
  <c r="O124" i="45"/>
  <c r="P124" i="45"/>
  <c r="O303" i="45"/>
  <c r="P303" i="45"/>
  <c r="O114" i="45"/>
  <c r="P114" i="45"/>
  <c r="O284" i="45"/>
  <c r="P284" i="45"/>
  <c r="O139" i="45"/>
  <c r="P139" i="45"/>
  <c r="O322" i="45"/>
  <c r="P322" i="45"/>
  <c r="O102" i="45"/>
  <c r="P102" i="45"/>
  <c r="O241" i="45"/>
  <c r="P241" i="45"/>
  <c r="O133" i="45"/>
  <c r="P133" i="45"/>
  <c r="O304" i="45"/>
  <c r="P304" i="45"/>
  <c r="O86" i="45"/>
  <c r="P86" i="45"/>
  <c r="O91" i="45"/>
  <c r="P91" i="45"/>
  <c r="O203" i="45"/>
  <c r="P203" i="45"/>
  <c r="O118" i="45"/>
  <c r="P118" i="45"/>
  <c r="O60" i="45"/>
  <c r="P60" i="45"/>
  <c r="O46" i="45"/>
  <c r="P46" i="45"/>
  <c r="O95" i="45"/>
  <c r="P95" i="45"/>
  <c r="O288" i="45"/>
  <c r="P288" i="45"/>
  <c r="O254" i="45"/>
  <c r="P254" i="45"/>
  <c r="O238" i="45"/>
  <c r="P238" i="45"/>
  <c r="O108" i="45"/>
  <c r="P108" i="45"/>
  <c r="O270" i="45"/>
  <c r="P270" i="45"/>
  <c r="O251" i="45"/>
  <c r="P251" i="45"/>
  <c r="O92" i="45"/>
  <c r="P92" i="45"/>
  <c r="O273" i="45"/>
  <c r="P273" i="45"/>
  <c r="M22" i="45"/>
  <c r="O22" i="45"/>
  <c r="P22" i="45"/>
  <c r="O217" i="45"/>
  <c r="P217" i="45"/>
  <c r="O131" i="45"/>
  <c r="P131" i="45"/>
  <c r="O120" i="45"/>
  <c r="P120" i="45"/>
  <c r="O216" i="45"/>
  <c r="P216" i="45"/>
  <c r="O79" i="45"/>
  <c r="P79" i="45"/>
  <c r="M299" i="45"/>
  <c r="M36" i="45"/>
  <c r="M142" i="45"/>
  <c r="M106" i="45"/>
  <c r="P24" i="45"/>
  <c r="M248" i="45"/>
  <c r="M100" i="45"/>
  <c r="M271" i="45"/>
  <c r="M323" i="45"/>
  <c r="M88" i="45"/>
  <c r="M78" i="45"/>
  <c r="M291" i="45"/>
  <c r="P14" i="45"/>
  <c r="M281" i="45"/>
  <c r="M34" i="45"/>
  <c r="M110" i="45"/>
  <c r="M250" i="45"/>
  <c r="M242" i="45"/>
  <c r="B24" i="50"/>
  <c r="C24" i="50"/>
  <c r="D23" i="48"/>
  <c r="F23" i="48"/>
  <c r="AL24" i="44"/>
  <c r="B26" i="60"/>
  <c r="P1" i="46"/>
  <c r="P4" i="46"/>
  <c r="P31" i="46"/>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AQ1" i="59"/>
  <c r="O281" i="45"/>
  <c r="P281" i="45"/>
  <c r="O248" i="45"/>
  <c r="P248" i="45"/>
  <c r="O78" i="45"/>
  <c r="P78" i="45"/>
  <c r="O242" i="45"/>
  <c r="P242" i="45"/>
  <c r="O88" i="45"/>
  <c r="P88" i="45"/>
  <c r="O36" i="45"/>
  <c r="P36" i="45"/>
  <c r="O142" i="45"/>
  <c r="P142" i="45"/>
  <c r="O250" i="45"/>
  <c r="P250" i="45"/>
  <c r="O323" i="45"/>
  <c r="P323" i="45"/>
  <c r="O299" i="45"/>
  <c r="P299" i="45"/>
  <c r="O106" i="45"/>
  <c r="P106" i="45"/>
  <c r="O110" i="45"/>
  <c r="P110" i="45"/>
  <c r="O271" i="45"/>
  <c r="P271" i="45"/>
  <c r="O291" i="45"/>
  <c r="P291" i="45"/>
  <c r="O34" i="45"/>
  <c r="P34" i="45"/>
  <c r="O100" i="45"/>
  <c r="P100" i="45"/>
  <c r="B25" i="50"/>
  <c r="C25" i="50"/>
  <c r="D24" i="48"/>
  <c r="F24" i="48"/>
  <c r="AL25" i="44"/>
  <c r="B27" i="60"/>
  <c r="AB29" i="44"/>
  <c r="Z50" i="44"/>
  <c r="AJ45" i="44"/>
  <c r="AD37" i="44"/>
  <c r="AA34" i="44"/>
  <c r="AE47" i="44"/>
  <c r="AC50" i="44"/>
  <c r="AD50" i="44"/>
  <c r="AK50" i="44"/>
  <c r="Q1" i="46"/>
  <c r="Q4" i="46"/>
  <c r="Q27" i="46"/>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AR1" i="59"/>
  <c r="B26" i="50"/>
  <c r="C26" i="50"/>
  <c r="D26" i="48"/>
  <c r="F26" i="48"/>
  <c r="AL26" i="44"/>
  <c r="B28" i="60"/>
  <c r="R1" i="46"/>
  <c r="R4" i="46"/>
  <c r="R72" i="46"/>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B27" i="50"/>
  <c r="C27" i="50"/>
  <c r="D27" i="48"/>
  <c r="F27" i="48"/>
  <c r="AL27" i="44"/>
  <c r="B29" i="60"/>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V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V15" i="45"/>
  <c r="R38" i="45"/>
  <c r="V38" i="45"/>
  <c r="R46" i="45"/>
  <c r="R101" i="45"/>
  <c r="R19" i="45"/>
  <c r="V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V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V18" i="45"/>
  <c r="R81" i="45"/>
  <c r="S1" i="46"/>
  <c r="S4" i="46"/>
  <c r="S39" i="46"/>
  <c r="Z20" i="44"/>
  <c r="AJ18" i="44"/>
  <c r="AD17" i="44"/>
  <c r="AI24" i="44"/>
  <c r="AE17" i="44"/>
  <c r="Z23" i="44"/>
  <c r="AE14" i="44"/>
  <c r="AK14" i="44"/>
  <c r="AB14" i="44"/>
  <c r="AJ14" i="44"/>
  <c r="AA14" i="44"/>
  <c r="AF14" i="44"/>
  <c r="AI14" i="44"/>
  <c r="AH14" i="44"/>
  <c r="AG14" i="44"/>
  <c r="AD14" i="44"/>
  <c r="AC14" i="44"/>
  <c r="AJ22" i="44"/>
  <c r="AG22" i="44"/>
  <c r="Y22" i="44"/>
  <c r="AF22" i="44"/>
  <c r="AB22" i="44"/>
  <c r="AK22" i="44"/>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Z18" i="44"/>
  <c r="AG17" i="44"/>
  <c r="AD20" i="44"/>
  <c r="AE23" i="44"/>
  <c r="AJ23" i="44"/>
  <c r="AB23" i="44"/>
  <c r="AD23" i="44"/>
  <c r="AI23" i="44"/>
  <c r="Y23" i="44"/>
  <c r="AK23" i="44"/>
  <c r="AC23" i="44"/>
  <c r="AF23" i="44"/>
  <c r="AB25" i="44"/>
  <c r="AG20" i="44"/>
  <c r="Y20" i="44"/>
  <c r="AK20" i="44"/>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AT1"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c r="K256" i="45"/>
  <c r="O256" i="45"/>
  <c r="K258" i="45"/>
  <c r="O258" i="45"/>
  <c r="K295" i="45"/>
  <c r="O295" i="45"/>
  <c r="K292" i="45"/>
  <c r="O292" i="45"/>
  <c r="K293" i="45"/>
  <c r="O293" i="45"/>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c r="K296" i="45"/>
  <c r="O296" i="45"/>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c r="L53" i="45"/>
  <c r="M53" i="45"/>
  <c r="B28" i="50"/>
  <c r="C28" i="50"/>
  <c r="D28" i="48"/>
  <c r="F28" i="48"/>
  <c r="F11" i="48"/>
  <c r="D57" i="42"/>
  <c r="AL28" i="44"/>
  <c r="B30" i="60"/>
  <c r="F13" i="48"/>
  <c r="F17" i="48"/>
  <c r="F46" i="48"/>
  <c r="C14" i="50"/>
  <c r="F15" i="48"/>
  <c r="T1" i="46"/>
  <c r="T4" i="46"/>
  <c r="T11" i="46"/>
  <c r="D9" i="42"/>
  <c r="K9" i="42"/>
  <c r="D28" i="42"/>
  <c r="K28" i="42"/>
  <c r="D71" i="42"/>
  <c r="K71" i="42"/>
  <c r="D79" i="42"/>
  <c r="K79" i="42"/>
  <c r="L308" i="45"/>
  <c r="M308" i="45"/>
  <c r="D14" i="42"/>
  <c r="K14" i="42"/>
  <c r="D49" i="42"/>
  <c r="K49" i="42"/>
  <c r="D63" i="42"/>
  <c r="K63" i="42"/>
  <c r="D72" i="42"/>
  <c r="K72" i="42"/>
  <c r="D80" i="42"/>
  <c r="K80" i="42"/>
  <c r="L209" i="45"/>
  <c r="M209" i="45"/>
  <c r="D17" i="42"/>
  <c r="K17" i="42"/>
  <c r="D54" i="42"/>
  <c r="K54" i="42"/>
  <c r="D64" i="42"/>
  <c r="K64" i="42"/>
  <c r="L127" i="45"/>
  <c r="M127" i="45"/>
  <c r="D73" i="42"/>
  <c r="K73" i="42"/>
  <c r="D81" i="42"/>
  <c r="K81" i="42"/>
  <c r="L77" i="45"/>
  <c r="M77" i="45"/>
  <c r="D19" i="42"/>
  <c r="K19" i="42"/>
  <c r="L44" i="45"/>
  <c r="M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M192" i="45"/>
  <c r="D69" i="42"/>
  <c r="K69" i="42"/>
  <c r="D96" i="42"/>
  <c r="K96" i="42"/>
  <c r="D27" i="42"/>
  <c r="K27" i="42"/>
  <c r="D60" i="42"/>
  <c r="K60" i="42"/>
  <c r="D70" i="42"/>
  <c r="K70" i="42"/>
  <c r="L229" i="45"/>
  <c r="M229" i="45"/>
  <c r="D78" i="42"/>
  <c r="K78" i="42"/>
  <c r="L71" i="45"/>
  <c r="M71" i="45"/>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AU1" i="59"/>
  <c r="L264" i="45"/>
  <c r="M264" i="45"/>
  <c r="L253" i="45"/>
  <c r="M253" i="45"/>
  <c r="J23" i="42"/>
  <c r="N53" i="45"/>
  <c r="O53" i="45"/>
  <c r="P53" i="45"/>
  <c r="L123" i="45"/>
  <c r="M123" i="45"/>
  <c r="L283" i="45"/>
  <c r="L76" i="45"/>
  <c r="M76" i="45"/>
  <c r="L72" i="45"/>
  <c r="M72" i="45"/>
  <c r="L116" i="45"/>
  <c r="M116" i="45"/>
  <c r="L112" i="45"/>
  <c r="M112" i="45"/>
  <c r="L39" i="45"/>
  <c r="M39" i="45"/>
  <c r="L219" i="45"/>
  <c r="M219" i="45"/>
  <c r="L98" i="45"/>
  <c r="L316" i="45"/>
  <c r="M316" i="45"/>
  <c r="L329" i="45"/>
  <c r="M329" i="45"/>
  <c r="L287" i="45"/>
  <c r="M287" i="45"/>
  <c r="L315" i="45"/>
  <c r="L97" i="45"/>
  <c r="M97" i="45"/>
  <c r="L330" i="45"/>
  <c r="M330" i="45"/>
  <c r="L286" i="45"/>
  <c r="M286" i="45"/>
  <c r="L80" i="45"/>
  <c r="M80" i="45"/>
  <c r="L260" i="45"/>
  <c r="L220" i="45"/>
  <c r="M220" i="45"/>
  <c r="L50" i="45"/>
  <c r="L263" i="45"/>
  <c r="M263" i="45"/>
  <c r="L244" i="45"/>
  <c r="M244" i="45"/>
  <c r="L243" i="45"/>
  <c r="M243" i="45"/>
  <c r="L74" i="45"/>
  <c r="L47" i="45"/>
  <c r="M47" i="45"/>
  <c r="L236" i="45"/>
  <c r="M236" i="45"/>
  <c r="L129" i="45"/>
  <c r="M129" i="45"/>
  <c r="L302" i="45"/>
  <c r="M302" i="45"/>
  <c r="L232" i="45"/>
  <c r="M232" i="45"/>
  <c r="L231" i="45"/>
  <c r="M231" i="45"/>
  <c r="L235" i="45"/>
  <c r="M235" i="45"/>
  <c r="L233" i="45"/>
  <c r="M233" i="45"/>
  <c r="L307" i="45"/>
  <c r="L234" i="45"/>
  <c r="P293" i="45"/>
  <c r="P292" i="45"/>
  <c r="L289" i="45"/>
  <c r="M289" i="45"/>
  <c r="L101" i="45"/>
  <c r="M101" i="45"/>
  <c r="L70" i="45"/>
  <c r="M70" i="45"/>
  <c r="L66" i="45"/>
  <c r="L306" i="45"/>
  <c r="M306" i="45"/>
  <c r="L73" i="45"/>
  <c r="M73" i="45"/>
  <c r="L42" i="45"/>
  <c r="L52" i="45"/>
  <c r="M52" i="45"/>
  <c r="L222" i="45"/>
  <c r="M222" i="45"/>
  <c r="P296" i="45"/>
  <c r="P295" i="45"/>
  <c r="L282" i="45"/>
  <c r="M282" i="45"/>
  <c r="L122" i="45"/>
  <c r="L213" i="45"/>
  <c r="M213" i="45"/>
  <c r="L128" i="45"/>
  <c r="M128" i="45"/>
  <c r="L126" i="45"/>
  <c r="M126" i="45"/>
  <c r="L197" i="45"/>
  <c r="M197" i="45"/>
  <c r="L195" i="45"/>
  <c r="M195" i="45"/>
  <c r="L198" i="45"/>
  <c r="M198" i="45"/>
  <c r="L196" i="45"/>
  <c r="P298" i="45"/>
  <c r="P258" i="45"/>
  <c r="L138" i="45"/>
  <c r="L228" i="45"/>
  <c r="L130" i="45"/>
  <c r="L136" i="45"/>
  <c r="M136" i="45"/>
  <c r="L148" i="45"/>
  <c r="M148" i="45"/>
  <c r="L146" i="45"/>
  <c r="L262" i="45"/>
  <c r="M262" i="45"/>
  <c r="L218" i="45"/>
  <c r="L154" i="45"/>
  <c r="L68" i="45"/>
  <c r="L226" i="45"/>
  <c r="L297" i="45"/>
  <c r="M297" i="45"/>
  <c r="L155" i="45"/>
  <c r="M155" i="45"/>
  <c r="L230" i="45"/>
  <c r="M230" i="45"/>
  <c r="L137" i="45"/>
  <c r="M137" i="45"/>
  <c r="L147" i="45"/>
  <c r="M147" i="45"/>
  <c r="P256" i="45"/>
  <c r="L144" i="45"/>
  <c r="M144" i="45"/>
  <c r="L193" i="45"/>
  <c r="M193" i="45"/>
  <c r="L190" i="45"/>
  <c r="M190" i="45"/>
  <c r="L183" i="45"/>
  <c r="M183" i="45"/>
  <c r="L185" i="45"/>
  <c r="M185" i="45"/>
  <c r="L174" i="45"/>
  <c r="L172" i="45"/>
  <c r="M172" i="45"/>
  <c r="L10" i="45"/>
  <c r="M10" i="45"/>
  <c r="L227" i="45"/>
  <c r="M227" i="45"/>
  <c r="L305" i="45"/>
  <c r="M305" i="45"/>
  <c r="L157" i="45"/>
  <c r="M157" i="45"/>
  <c r="L82" i="45"/>
  <c r="L166" i="45"/>
  <c r="M166" i="45"/>
  <c r="L164" i="45"/>
  <c r="L160" i="45"/>
  <c r="M160" i="45"/>
  <c r="L135" i="45"/>
  <c r="M135" i="45"/>
  <c r="L158" i="45"/>
  <c r="M158" i="45"/>
  <c r="L94" i="45"/>
  <c r="M94" i="45"/>
  <c r="L69" i="45"/>
  <c r="M69" i="45"/>
  <c r="L156" i="45"/>
  <c r="M156" i="45"/>
  <c r="L159" i="45"/>
  <c r="M159" i="45"/>
  <c r="L168" i="45"/>
  <c r="M168" i="45"/>
  <c r="L57" i="45"/>
  <c r="M57" i="45"/>
  <c r="L173" i="45"/>
  <c r="M173" i="45"/>
  <c r="L162" i="45"/>
  <c r="L175" i="45"/>
  <c r="M175" i="45"/>
  <c r="L18" i="45"/>
  <c r="M18" i="45"/>
  <c r="L167" i="45"/>
  <c r="M167" i="45"/>
  <c r="L206" i="45"/>
  <c r="L170" i="45"/>
  <c r="L163" i="45"/>
  <c r="M163" i="45"/>
  <c r="L8" i="45"/>
  <c r="M8" i="45"/>
  <c r="L75" i="45"/>
  <c r="M75" i="45"/>
  <c r="L145" i="45"/>
  <c r="M145" i="45"/>
  <c r="L153" i="45"/>
  <c r="M153" i="45"/>
  <c r="L115" i="45"/>
  <c r="M115" i="45"/>
  <c r="L62" i="45"/>
  <c r="M62" i="45"/>
  <c r="L294" i="45"/>
  <c r="M294" i="45"/>
  <c r="L165" i="45"/>
  <c r="M165" i="45"/>
  <c r="L37" i="45"/>
  <c r="M37" i="45"/>
  <c r="L252" i="45"/>
  <c r="M252" i="45"/>
  <c r="L26" i="45"/>
  <c r="M26" i="45"/>
  <c r="L161" i="45"/>
  <c r="M161" i="45"/>
  <c r="L171" i="45"/>
  <c r="M171" i="45"/>
  <c r="L169" i="45"/>
  <c r="M169" i="45"/>
  <c r="P257" i="45"/>
  <c r="L65" i="45"/>
  <c r="M65" i="45"/>
  <c r="L64" i="45"/>
  <c r="M64" i="45"/>
  <c r="L261" i="45"/>
  <c r="M261" i="45"/>
  <c r="L51" i="45"/>
  <c r="M51" i="45"/>
  <c r="L221" i="45"/>
  <c r="M221" i="45"/>
  <c r="L259" i="45"/>
  <c r="M259" i="45"/>
  <c r="L285" i="45"/>
  <c r="M285" i="45"/>
  <c r="L274" i="45"/>
  <c r="M274" i="45"/>
  <c r="L279" i="45"/>
  <c r="M279" i="45"/>
  <c r="L125" i="45"/>
  <c r="M125" i="45"/>
  <c r="L269" i="45"/>
  <c r="M269" i="45"/>
  <c r="L56" i="45"/>
  <c r="L186" i="45"/>
  <c r="L187" i="45"/>
  <c r="M187" i="45"/>
  <c r="B29" i="50"/>
  <c r="C29" i="50"/>
  <c r="D44" i="48"/>
  <c r="F44" i="48"/>
  <c r="R104" i="45"/>
  <c r="R103" i="45"/>
  <c r="V103" i="45"/>
  <c r="R105" i="45"/>
  <c r="K57" i="42"/>
  <c r="L184" i="45"/>
  <c r="J57" i="42"/>
  <c r="N184" i="45"/>
  <c r="AL29" i="44"/>
  <c r="B31" i="60"/>
  <c r="J96" i="42"/>
  <c r="J100" i="42"/>
  <c r="J54" i="42"/>
  <c r="J78" i="42"/>
  <c r="N71" i="45"/>
  <c r="J83" i="42"/>
  <c r="J66" i="42"/>
  <c r="J82" i="42"/>
  <c r="J73" i="42"/>
  <c r="J81" i="42"/>
  <c r="N77" i="45"/>
  <c r="J65" i="42"/>
  <c r="J62" i="42"/>
  <c r="J55" i="42"/>
  <c r="J49" i="42"/>
  <c r="J70" i="42"/>
  <c r="N229" i="45"/>
  <c r="O229" i="45"/>
  <c r="J84" i="42"/>
  <c r="J28" i="42"/>
  <c r="J85" i="42"/>
  <c r="J59" i="42"/>
  <c r="N192" i="45"/>
  <c r="J68" i="42"/>
  <c r="J75" i="42"/>
  <c r="J80" i="42"/>
  <c r="N209" i="45"/>
  <c r="O209" i="45"/>
  <c r="J27" i="42"/>
  <c r="J72" i="42"/>
  <c r="J64" i="42"/>
  <c r="N127" i="45"/>
  <c r="O127" i="45"/>
  <c r="J79" i="42"/>
  <c r="N308" i="45"/>
  <c r="O308" i="45"/>
  <c r="P308" i="45"/>
  <c r="J19" i="42"/>
  <c r="N44" i="45"/>
  <c r="J14" i="42"/>
  <c r="J71" i="42"/>
  <c r="J26" i="42"/>
  <c r="J69" i="42"/>
  <c r="J17" i="42"/>
  <c r="J60" i="42"/>
  <c r="J95" i="42"/>
  <c r="J58" i="42"/>
  <c r="J22" i="42"/>
  <c r="J63" i="42"/>
  <c r="J9" i="42"/>
  <c r="U1" i="46"/>
  <c r="U4" i="46"/>
  <c r="U6" i="46"/>
  <c r="AD83" i="25"/>
  <c r="AV1" i="59"/>
  <c r="N264" i="45"/>
  <c r="O264" i="45"/>
  <c r="P264" i="45"/>
  <c r="N253" i="45"/>
  <c r="O253" i="45"/>
  <c r="P253" i="45"/>
  <c r="O62" i="45"/>
  <c r="P62" i="45"/>
  <c r="P127" i="45"/>
  <c r="O192" i="45"/>
  <c r="P192" i="45"/>
  <c r="P229" i="45"/>
  <c r="O44" i="45"/>
  <c r="P44" i="45"/>
  <c r="O77" i="45"/>
  <c r="P77" i="45"/>
  <c r="P209" i="45"/>
  <c r="O71" i="45"/>
  <c r="P71" i="45"/>
  <c r="N282" i="45"/>
  <c r="N122" i="45"/>
  <c r="N129" i="45"/>
  <c r="O129" i="45"/>
  <c r="P129" i="45"/>
  <c r="N231" i="45"/>
  <c r="O231" i="45"/>
  <c r="P231" i="45"/>
  <c r="N307" i="45"/>
  <c r="N236" i="45"/>
  <c r="O236" i="45"/>
  <c r="N232" i="45"/>
  <c r="O232" i="45"/>
  <c r="P232" i="45"/>
  <c r="N234" i="45"/>
  <c r="N302" i="45"/>
  <c r="N233" i="45"/>
  <c r="N235" i="45"/>
  <c r="O235" i="45"/>
  <c r="P235" i="45"/>
  <c r="K85" i="42"/>
  <c r="L194" i="45"/>
  <c r="N194" i="45"/>
  <c r="N283" i="45"/>
  <c r="N123" i="45"/>
  <c r="O123" i="45"/>
  <c r="P123" i="45"/>
  <c r="M218" i="45"/>
  <c r="M98" i="45"/>
  <c r="N190" i="45"/>
  <c r="N193" i="45"/>
  <c r="N144" i="45"/>
  <c r="O144" i="45"/>
  <c r="P144" i="45"/>
  <c r="N52" i="45"/>
  <c r="O52" i="45"/>
  <c r="P52" i="45"/>
  <c r="N222" i="45"/>
  <c r="N116" i="45"/>
  <c r="O116" i="45"/>
  <c r="P116" i="45"/>
  <c r="N112" i="45"/>
  <c r="O112" i="45"/>
  <c r="P112" i="45"/>
  <c r="B30" i="50"/>
  <c r="C30" i="50"/>
  <c r="R166" i="45"/>
  <c r="V166" i="45"/>
  <c r="R158" i="45"/>
  <c r="V158" i="45"/>
  <c r="R167" i="45"/>
  <c r="R159" i="45"/>
  <c r="M162" i="45"/>
  <c r="M74" i="45"/>
  <c r="N73" i="45"/>
  <c r="N42" i="45"/>
  <c r="N137" i="45"/>
  <c r="O137" i="45"/>
  <c r="P137" i="45"/>
  <c r="N155" i="45"/>
  <c r="O155" i="45"/>
  <c r="P155" i="45"/>
  <c r="N297" i="45"/>
  <c r="N230" i="45"/>
  <c r="N147" i="45"/>
  <c r="O147" i="45"/>
  <c r="K84" i="42"/>
  <c r="N31" i="45"/>
  <c r="N29" i="45"/>
  <c r="N59" i="45"/>
  <c r="N289" i="45"/>
  <c r="O289" i="45"/>
  <c r="P289" i="45"/>
  <c r="N101" i="45"/>
  <c r="M146" i="45"/>
  <c r="N244" i="45"/>
  <c r="O244" i="45"/>
  <c r="N263" i="45"/>
  <c r="N243" i="45"/>
  <c r="O243" i="45"/>
  <c r="P243" i="45"/>
  <c r="N261" i="45"/>
  <c r="O261" i="45"/>
  <c r="P261" i="45"/>
  <c r="N221" i="45"/>
  <c r="O221" i="45"/>
  <c r="N259" i="45"/>
  <c r="O259" i="45"/>
  <c r="N51" i="45"/>
  <c r="N76" i="45"/>
  <c r="N72" i="45"/>
  <c r="M184" i="45"/>
  <c r="O184" i="45"/>
  <c r="P184" i="45"/>
  <c r="N197" i="45"/>
  <c r="O197" i="45"/>
  <c r="N195" i="45"/>
  <c r="N198" i="45"/>
  <c r="O198" i="45"/>
  <c r="N196" i="45"/>
  <c r="N220" i="45"/>
  <c r="O220" i="45"/>
  <c r="P220" i="45"/>
  <c r="N50" i="45"/>
  <c r="N260" i="45"/>
  <c r="N187" i="45"/>
  <c r="O187" i="45"/>
  <c r="N186" i="45"/>
  <c r="N56" i="45"/>
  <c r="K83" i="42"/>
  <c r="N58" i="45"/>
  <c r="N30" i="45"/>
  <c r="M186" i="45"/>
  <c r="M170" i="45"/>
  <c r="M164" i="45"/>
  <c r="M174" i="45"/>
  <c r="M42" i="45"/>
  <c r="M315" i="45"/>
  <c r="N69" i="45"/>
  <c r="O69" i="45"/>
  <c r="P69" i="45"/>
  <c r="N227" i="45"/>
  <c r="O227" i="45"/>
  <c r="N163" i="45"/>
  <c r="N82" i="45"/>
  <c r="N18" i="45"/>
  <c r="O18" i="45"/>
  <c r="P18" i="45"/>
  <c r="N159" i="45"/>
  <c r="N206" i="45"/>
  <c r="N8" i="45"/>
  <c r="O8" i="45"/>
  <c r="N57" i="45"/>
  <c r="O57" i="45"/>
  <c r="N135" i="45"/>
  <c r="O135" i="45"/>
  <c r="N157" i="45"/>
  <c r="N305" i="45"/>
  <c r="N172" i="45"/>
  <c r="N10" i="45"/>
  <c r="O10" i="45"/>
  <c r="N62" i="45"/>
  <c r="N153" i="45"/>
  <c r="O153" i="45"/>
  <c r="P153" i="45"/>
  <c r="N145" i="45"/>
  <c r="O145" i="45"/>
  <c r="N175" i="45"/>
  <c r="O175" i="45"/>
  <c r="N94" i="45"/>
  <c r="N169" i="45"/>
  <c r="O169" i="45"/>
  <c r="P169" i="45"/>
  <c r="N164" i="45"/>
  <c r="N174" i="45"/>
  <c r="N173" i="45"/>
  <c r="N156" i="45"/>
  <c r="O156" i="45"/>
  <c r="P156" i="45"/>
  <c r="N75" i="45"/>
  <c r="N160" i="45"/>
  <c r="N158" i="45"/>
  <c r="N171" i="45"/>
  <c r="N167" i="45"/>
  <c r="N294" i="45"/>
  <c r="O294" i="45"/>
  <c r="N165" i="45"/>
  <c r="N37" i="45"/>
  <c r="N161" i="45"/>
  <c r="O161" i="45"/>
  <c r="N170" i="45"/>
  <c r="N115" i="45"/>
  <c r="N162" i="45"/>
  <c r="N168" i="45"/>
  <c r="O168" i="45"/>
  <c r="N252" i="45"/>
  <c r="N26" i="45"/>
  <c r="O26" i="45"/>
  <c r="N166" i="45"/>
  <c r="O166" i="45"/>
  <c r="N64" i="45"/>
  <c r="O64" i="45"/>
  <c r="P64" i="45"/>
  <c r="N65" i="45"/>
  <c r="N66" i="45"/>
  <c r="N70" i="45"/>
  <c r="O70" i="45"/>
  <c r="N306" i="45"/>
  <c r="O306" i="45"/>
  <c r="P306" i="45"/>
  <c r="N68" i="45"/>
  <c r="N226" i="45"/>
  <c r="M56" i="45"/>
  <c r="O56" i="45"/>
  <c r="M206" i="45"/>
  <c r="M226" i="45"/>
  <c r="M130" i="45"/>
  <c r="M50" i="45"/>
  <c r="O50" i="45"/>
  <c r="N74" i="45"/>
  <c r="N47" i="45"/>
  <c r="O47" i="45"/>
  <c r="N219" i="45"/>
  <c r="O219" i="45"/>
  <c r="N39" i="45"/>
  <c r="N146" i="45"/>
  <c r="N136" i="45"/>
  <c r="N138" i="45"/>
  <c r="N262" i="45"/>
  <c r="N218" i="45"/>
  <c r="N228" i="45"/>
  <c r="N130" i="45"/>
  <c r="N154" i="45"/>
  <c r="N148" i="45"/>
  <c r="O148" i="45"/>
  <c r="K62" i="42"/>
  <c r="N181" i="45"/>
  <c r="N93" i="45"/>
  <c r="N178" i="45"/>
  <c r="N80" i="45"/>
  <c r="O80" i="45"/>
  <c r="N315" i="45"/>
  <c r="N287" i="45"/>
  <c r="N330" i="45"/>
  <c r="N329" i="45"/>
  <c r="O329" i="45"/>
  <c r="P329" i="45"/>
  <c r="N286" i="45"/>
  <c r="O286" i="45"/>
  <c r="N98" i="45"/>
  <c r="N316" i="45"/>
  <c r="N97" i="45"/>
  <c r="M82" i="45"/>
  <c r="M68" i="45"/>
  <c r="M228" i="45"/>
  <c r="M234" i="45"/>
  <c r="M283" i="45"/>
  <c r="N185" i="45"/>
  <c r="N183" i="45"/>
  <c r="O183" i="45"/>
  <c r="P183" i="45"/>
  <c r="N126" i="45"/>
  <c r="O126" i="45"/>
  <c r="N128" i="45"/>
  <c r="O128" i="45"/>
  <c r="N213" i="45"/>
  <c r="O213" i="45"/>
  <c r="P213" i="45"/>
  <c r="N125" i="45"/>
  <c r="N285" i="45"/>
  <c r="O285" i="45"/>
  <c r="N279" i="45"/>
  <c r="O279" i="45"/>
  <c r="N269" i="45"/>
  <c r="N274" i="45"/>
  <c r="O274" i="45"/>
  <c r="M154" i="45"/>
  <c r="M138" i="45"/>
  <c r="M196" i="45"/>
  <c r="M122" i="45"/>
  <c r="M66" i="45"/>
  <c r="O66" i="45"/>
  <c r="M307" i="45"/>
  <c r="M260" i="45"/>
  <c r="R107" i="45"/>
  <c r="R106" i="45"/>
  <c r="V106" i="45"/>
  <c r="AL30" i="44"/>
  <c r="B32" i="60"/>
  <c r="V1" i="46"/>
  <c r="V4" i="46"/>
  <c r="V42" i="46"/>
  <c r="AB83" i="25"/>
  <c r="AW1" i="59"/>
  <c r="O82" i="45"/>
  <c r="O234" i="45"/>
  <c r="P234" i="45"/>
  <c r="O42" i="45"/>
  <c r="O130" i="45"/>
  <c r="P130" i="45"/>
  <c r="O162" i="45"/>
  <c r="P162" i="45"/>
  <c r="O228" i="45"/>
  <c r="P228" i="45"/>
  <c r="O315" i="45"/>
  <c r="O196" i="45"/>
  <c r="P196" i="45"/>
  <c r="P274" i="45"/>
  <c r="O72" i="45"/>
  <c r="P72" i="45"/>
  <c r="P244" i="45"/>
  <c r="O262" i="45"/>
  <c r="P262" i="45"/>
  <c r="O297" i="45"/>
  <c r="P297" i="45"/>
  <c r="O154" i="45"/>
  <c r="P154" i="45"/>
  <c r="P279" i="45"/>
  <c r="O283" i="45"/>
  <c r="P283" i="45"/>
  <c r="O68" i="45"/>
  <c r="P68" i="45"/>
  <c r="P168" i="45"/>
  <c r="O164" i="45"/>
  <c r="P187" i="45"/>
  <c r="O172" i="45"/>
  <c r="P172" i="45"/>
  <c r="O173" i="45"/>
  <c r="P173" i="45"/>
  <c r="O252" i="45"/>
  <c r="P252" i="45"/>
  <c r="O222" i="45"/>
  <c r="P222" i="45"/>
  <c r="O51" i="45"/>
  <c r="P51" i="45"/>
  <c r="O195" i="45"/>
  <c r="P195" i="45"/>
  <c r="O167" i="45"/>
  <c r="P167" i="45"/>
  <c r="O174" i="45"/>
  <c r="P285" i="45"/>
  <c r="P148" i="45"/>
  <c r="O226" i="45"/>
  <c r="P226" i="45"/>
  <c r="P70" i="45"/>
  <c r="O170" i="45"/>
  <c r="P170" i="45"/>
  <c r="P259" i="45"/>
  <c r="O136" i="45"/>
  <c r="P136" i="45"/>
  <c r="P236" i="45"/>
  <c r="O263" i="45"/>
  <c r="P263" i="45"/>
  <c r="P197" i="45"/>
  <c r="O260" i="45"/>
  <c r="P260" i="45"/>
  <c r="O158" i="45"/>
  <c r="P158" i="45"/>
  <c r="O186" i="45"/>
  <c r="P186" i="45"/>
  <c r="P221" i="45"/>
  <c r="O74" i="45"/>
  <c r="O98" i="45"/>
  <c r="P98" i="45"/>
  <c r="O163" i="45"/>
  <c r="P163" i="45"/>
  <c r="O37" i="45"/>
  <c r="P37" i="45"/>
  <c r="O287" i="45"/>
  <c r="P287" i="45"/>
  <c r="O269" i="45"/>
  <c r="P269" i="45"/>
  <c r="O193" i="45"/>
  <c r="P193" i="45"/>
  <c r="O190" i="45"/>
  <c r="P190" i="45"/>
  <c r="O233" i="45"/>
  <c r="P233" i="45"/>
  <c r="O330" i="45"/>
  <c r="P330" i="45"/>
  <c r="O185" i="45"/>
  <c r="P185" i="45"/>
  <c r="O159" i="45"/>
  <c r="P159" i="45"/>
  <c r="P126" i="45"/>
  <c r="P166" i="45"/>
  <c r="P198" i="45"/>
  <c r="P286" i="45"/>
  <c r="P294" i="45"/>
  <c r="O101" i="45"/>
  <c r="P101" i="45"/>
  <c r="O307" i="45"/>
  <c r="P307" i="45"/>
  <c r="P219" i="45"/>
  <c r="O206" i="45"/>
  <c r="P206" i="45"/>
  <c r="O160" i="45"/>
  <c r="P160" i="45"/>
  <c r="P175" i="45"/>
  <c r="P135" i="45"/>
  <c r="P227" i="45"/>
  <c r="O146" i="45"/>
  <c r="P146" i="45"/>
  <c r="P147" i="45"/>
  <c r="O218" i="45"/>
  <c r="P218" i="45"/>
  <c r="O165" i="45"/>
  <c r="P165" i="45"/>
  <c r="O302" i="45"/>
  <c r="P302" i="45"/>
  <c r="O305" i="45"/>
  <c r="P305" i="45"/>
  <c r="O39" i="45"/>
  <c r="P39" i="45"/>
  <c r="O157" i="45"/>
  <c r="P157" i="45"/>
  <c r="O282" i="45"/>
  <c r="P282" i="45"/>
  <c r="O115" i="45"/>
  <c r="P115" i="45"/>
  <c r="O76" i="45"/>
  <c r="P76" i="45"/>
  <c r="O122" i="45"/>
  <c r="P122" i="45"/>
  <c r="O138" i="45"/>
  <c r="P138" i="45"/>
  <c r="P128" i="45"/>
  <c r="P80" i="45"/>
  <c r="P47" i="45"/>
  <c r="P161" i="45"/>
  <c r="O75" i="45"/>
  <c r="P75" i="45"/>
  <c r="P145" i="45"/>
  <c r="P57" i="45"/>
  <c r="O316" i="45"/>
  <c r="P316" i="45"/>
  <c r="O65" i="45"/>
  <c r="P65" i="45"/>
  <c r="O125" i="45"/>
  <c r="P125" i="45"/>
  <c r="O94" i="45"/>
  <c r="P94" i="45"/>
  <c r="O97" i="45"/>
  <c r="P97" i="45"/>
  <c r="O230" i="45"/>
  <c r="P230" i="45"/>
  <c r="O171" i="45"/>
  <c r="P171" i="45"/>
  <c r="O73" i="45"/>
  <c r="P73" i="45"/>
  <c r="P82" i="45"/>
  <c r="P50" i="45"/>
  <c r="P164" i="45"/>
  <c r="B31" i="50"/>
  <c r="C31" i="50"/>
  <c r="R160" i="45"/>
  <c r="V160" i="45"/>
  <c r="R161" i="45"/>
  <c r="P8" i="45"/>
  <c r="P66" i="45"/>
  <c r="P56" i="45"/>
  <c r="L31" i="45"/>
  <c r="L59" i="45"/>
  <c r="M59" i="45"/>
  <c r="L29" i="45"/>
  <c r="P315" i="45"/>
  <c r="P174" i="45"/>
  <c r="P74" i="45"/>
  <c r="P10" i="45"/>
  <c r="M194" i="45"/>
  <c r="P26" i="45"/>
  <c r="L93" i="45"/>
  <c r="M93" i="45"/>
  <c r="L178" i="45"/>
  <c r="L181" i="45"/>
  <c r="M181" i="45"/>
  <c r="P42" i="45"/>
  <c r="L30" i="45"/>
  <c r="L58" i="45"/>
  <c r="AL31" i="44"/>
  <c r="B33" i="60"/>
  <c r="R109" i="45"/>
  <c r="R110" i="45"/>
  <c r="R111" i="45"/>
  <c r="R108" i="45"/>
  <c r="V108" i="45"/>
  <c r="W1" i="46"/>
  <c r="W4" i="46"/>
  <c r="W9" i="46"/>
  <c r="J59" i="33"/>
  <c r="J58" i="33"/>
  <c r="AX1" i="59"/>
  <c r="O93" i="45"/>
  <c r="P93" i="45"/>
  <c r="O181" i="45"/>
  <c r="P181" i="45"/>
  <c r="M29" i="45"/>
  <c r="O29" i="45"/>
  <c r="P29" i="45"/>
  <c r="M30" i="45"/>
  <c r="O30" i="45"/>
  <c r="P30" i="45"/>
  <c r="O59" i="45"/>
  <c r="P59" i="45"/>
  <c r="O194" i="45"/>
  <c r="P194" i="45"/>
  <c r="M31" i="45"/>
  <c r="O31" i="45"/>
  <c r="P31" i="45"/>
  <c r="B32" i="50"/>
  <c r="C32" i="50"/>
  <c r="R162" i="45"/>
  <c r="V162" i="45"/>
  <c r="R163" i="45"/>
  <c r="M58" i="45"/>
  <c r="M178" i="45"/>
  <c r="R116" i="45"/>
  <c r="R114" i="45"/>
  <c r="R112" i="45"/>
  <c r="V112" i="45"/>
  <c r="R113" i="45"/>
  <c r="R115" i="45"/>
  <c r="AL32" i="44"/>
  <c r="B34" i="60"/>
  <c r="X1" i="46"/>
  <c r="X4" i="46"/>
  <c r="X5"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O178" i="45"/>
  <c r="P178" i="45"/>
  <c r="O58" i="45"/>
  <c r="P58" i="45"/>
  <c r="B33" i="50"/>
  <c r="C33" i="50"/>
  <c r="R165" i="45"/>
  <c r="R164" i="45"/>
  <c r="V164" i="45"/>
  <c r="AL33" i="44"/>
  <c r="B35" i="60"/>
  <c r="R121" i="45"/>
  <c r="R123" i="45"/>
  <c r="R120" i="45"/>
  <c r="R117" i="45"/>
  <c r="V117" i="45"/>
  <c r="R119" i="45"/>
  <c r="R125" i="45"/>
  <c r="R124" i="45"/>
  <c r="R118" i="45"/>
  <c r="R122" i="45"/>
  <c r="Y1" i="46"/>
  <c r="Y4" i="46"/>
  <c r="Y5"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B34" i="50"/>
  <c r="C34" i="50"/>
  <c r="R168" i="45"/>
  <c r="V168" i="45"/>
  <c r="R169" i="45"/>
  <c r="R126" i="45"/>
  <c r="V126" i="45"/>
  <c r="R129" i="45"/>
  <c r="R127" i="45"/>
  <c r="R128" i="45"/>
  <c r="AL34" i="44"/>
  <c r="B36" i="60"/>
  <c r="Z1" i="46"/>
  <c r="Z4" i="46"/>
  <c r="Z27" i="46"/>
  <c r="J43" i="33"/>
  <c r="J20" i="33"/>
  <c r="J31" i="33"/>
  <c r="J35" i="33"/>
  <c r="J40" i="33"/>
  <c r="J23" i="33"/>
  <c r="J47" i="33"/>
  <c r="BA1" i="59"/>
  <c r="B35" i="50"/>
  <c r="C35" i="50"/>
  <c r="R171" i="45"/>
  <c r="R170" i="45"/>
  <c r="V170" i="45"/>
  <c r="R137" i="45"/>
  <c r="R133" i="45"/>
  <c r="R136" i="45"/>
  <c r="R131" i="45"/>
  <c r="R134" i="45"/>
  <c r="R132" i="45"/>
  <c r="R130" i="45"/>
  <c r="V130" i="45"/>
  <c r="R135" i="45"/>
  <c r="AL35" i="44"/>
  <c r="B37" i="60"/>
  <c r="AA1" i="46"/>
  <c r="AA4" i="46"/>
  <c r="AA15" i="46"/>
  <c r="BB1" i="59"/>
  <c r="B36" i="50"/>
  <c r="C36" i="50"/>
  <c r="R172" i="45"/>
  <c r="V172" i="45"/>
  <c r="R173" i="45"/>
  <c r="R144" i="45"/>
  <c r="R147" i="45"/>
  <c r="R146" i="45"/>
  <c r="R140" i="45"/>
  <c r="R138" i="45"/>
  <c r="V138" i="45"/>
  <c r="R139" i="45"/>
  <c r="R142" i="45"/>
  <c r="R141" i="45"/>
  <c r="R143" i="45"/>
  <c r="R145" i="45"/>
  <c r="AL36" i="44"/>
  <c r="B38" i="60"/>
  <c r="AB1" i="46"/>
  <c r="BC1" i="59"/>
  <c r="B37" i="50"/>
  <c r="C37" i="50"/>
  <c r="R174" i="45"/>
  <c r="V174" i="45"/>
  <c r="R175" i="45"/>
  <c r="AL37" i="44"/>
  <c r="R148" i="45"/>
  <c r="V148" i="45"/>
  <c r="R155" i="45"/>
  <c r="R152" i="45"/>
  <c r="R149" i="45"/>
  <c r="R153" i="45"/>
  <c r="R154" i="45"/>
  <c r="R151" i="45"/>
  <c r="R150" i="45"/>
  <c r="AC1" i="46"/>
  <c r="R176" i="45"/>
  <c r="V176" i="45"/>
  <c r="B39" i="60"/>
  <c r="BD1" i="59"/>
  <c r="B38" i="50"/>
  <c r="C38" i="50"/>
  <c r="D30" i="48"/>
  <c r="F30" i="48"/>
  <c r="AL38" i="44"/>
  <c r="B40" i="60"/>
  <c r="R156" i="45"/>
  <c r="V156" i="45"/>
  <c r="R157" i="45"/>
  <c r="AD1" i="46"/>
  <c r="BE1" i="59"/>
  <c r="R182" i="45"/>
  <c r="R181" i="45"/>
  <c r="R179" i="45"/>
  <c r="R180" i="45"/>
  <c r="R178" i="45"/>
  <c r="V178" i="45"/>
  <c r="B39" i="50"/>
  <c r="C39" i="50"/>
  <c r="D31" i="48"/>
  <c r="F31" i="48"/>
  <c r="AL39" i="44"/>
  <c r="AE1" i="46"/>
  <c r="R183" i="45"/>
  <c r="V183" i="45"/>
  <c r="B41" i="60"/>
  <c r="BF1" i="59"/>
  <c r="B40" i="50"/>
  <c r="C40" i="50"/>
  <c r="D32" i="48"/>
  <c r="F32" i="48"/>
  <c r="AL40" i="44"/>
  <c r="B42" i="60"/>
  <c r="AF1" i="46"/>
  <c r="BG1" i="59"/>
  <c r="B41" i="50"/>
  <c r="C41" i="50"/>
  <c r="D35" i="48"/>
  <c r="F35" i="48"/>
  <c r="AL41" i="44"/>
  <c r="B43" i="60"/>
  <c r="AG1" i="46"/>
  <c r="BH1" i="59"/>
  <c r="B42" i="50"/>
  <c r="C42" i="50"/>
  <c r="D36" i="48"/>
  <c r="F36" i="48"/>
  <c r="AL42" i="44"/>
  <c r="B44" i="60"/>
  <c r="AH1" i="46"/>
  <c r="BI1" i="59"/>
  <c r="B43" i="50"/>
  <c r="C43" i="50"/>
  <c r="D21" i="48"/>
  <c r="F21" i="48"/>
  <c r="D20" i="48"/>
  <c r="F20" i="48"/>
  <c r="D37" i="48"/>
  <c r="F37" i="48"/>
  <c r="AL43" i="44"/>
  <c r="B45" i="60"/>
  <c r="AI1" i="46"/>
  <c r="BJ1" i="59"/>
  <c r="B44" i="50"/>
  <c r="C44" i="50"/>
  <c r="D38" i="48"/>
  <c r="F38" i="48"/>
  <c r="AL44" i="44"/>
  <c r="B46" i="60"/>
  <c r="AJ1" i="46"/>
  <c r="BK1" i="59"/>
  <c r="B45" i="50"/>
  <c r="C45" i="50"/>
  <c r="D39" i="48"/>
  <c r="F39" i="48"/>
  <c r="AL45" i="44"/>
  <c r="B47" i="60"/>
  <c r="AK1" i="46"/>
  <c r="BL1" i="59"/>
  <c r="B46" i="50"/>
  <c r="C46" i="50"/>
  <c r="D41" i="48"/>
  <c r="F41" i="48"/>
  <c r="AL46" i="44"/>
  <c r="B48" i="60"/>
  <c r="AL1" i="46"/>
  <c r="BM1" i="59"/>
  <c r="D42" i="48"/>
  <c r="F42" i="48"/>
  <c r="D66" i="48"/>
  <c r="F66" i="48"/>
  <c r="B47" i="50"/>
  <c r="C47" i="50"/>
  <c r="AL47" i="44"/>
  <c r="B49" i="60"/>
  <c r="AM1" i="46"/>
  <c r="BN1" i="59"/>
  <c r="B48" i="50"/>
  <c r="C48" i="50"/>
  <c r="D43" i="48"/>
  <c r="F43" i="48"/>
  <c r="D40" i="48"/>
  <c r="F40" i="48"/>
  <c r="AL48" i="44"/>
  <c r="B50" i="60"/>
  <c r="AN1" i="46"/>
  <c r="BO1" i="59"/>
  <c r="B49" i="50"/>
  <c r="C49" i="50"/>
  <c r="D45" i="48"/>
  <c r="F45" i="48"/>
  <c r="R184" i="45"/>
  <c r="R185" i="45"/>
  <c r="AL49" i="44"/>
  <c r="AO1" i="46"/>
  <c r="B50" i="50"/>
  <c r="C50" i="50"/>
  <c r="B51" i="60"/>
  <c r="BP1" i="59"/>
  <c r="R186" i="45"/>
  <c r="V186" i="45"/>
  <c r="R187" i="45"/>
  <c r="AL50" i="44"/>
  <c r="B52" i="60"/>
  <c r="AP1" i="46"/>
  <c r="BQ1" i="59"/>
  <c r="B51" i="50"/>
  <c r="C51" i="50"/>
  <c r="D47" i="48"/>
  <c r="F47" i="48"/>
  <c r="AL51" i="44"/>
  <c r="R189" i="45"/>
  <c r="R188" i="45"/>
  <c r="V188" i="45"/>
  <c r="AQ1" i="46"/>
  <c r="B52" i="50"/>
  <c r="C52" i="50"/>
  <c r="B53" i="60"/>
  <c r="BR1" i="59"/>
  <c r="R192" i="45"/>
  <c r="R194" i="45"/>
  <c r="R193" i="45"/>
  <c r="R190" i="45"/>
  <c r="V190" i="45"/>
  <c r="R191" i="45"/>
  <c r="AL52" i="44"/>
  <c r="B54" i="60"/>
  <c r="AR1" i="46"/>
  <c r="BS1" i="59"/>
  <c r="B53" i="50"/>
  <c r="C53" i="50"/>
  <c r="D48" i="48"/>
  <c r="F48" i="48"/>
  <c r="R195" i="45"/>
  <c r="V195" i="45"/>
  <c r="R196" i="45"/>
  <c r="AL53" i="44"/>
  <c r="B55" i="60"/>
  <c r="AS1" i="46"/>
  <c r="BT1" i="59"/>
  <c r="B54" i="50"/>
  <c r="C54" i="50"/>
  <c r="D49" i="48"/>
  <c r="F49" i="48"/>
  <c r="AL54" i="44"/>
  <c r="B56" i="60"/>
  <c r="R198" i="45"/>
  <c r="R197" i="45"/>
  <c r="V197" i="45"/>
  <c r="AT1" i="46"/>
  <c r="BU1" i="59"/>
  <c r="B55" i="50"/>
  <c r="C55" i="50"/>
  <c r="D50" i="48"/>
  <c r="F50" i="48"/>
  <c r="R199" i="45"/>
  <c r="V199" i="45"/>
  <c r="R200" i="45"/>
  <c r="R201" i="45"/>
  <c r="R202" i="45"/>
  <c r="AL55" i="44"/>
  <c r="B57" i="60"/>
  <c r="AU1" i="46"/>
  <c r="BV1" i="59"/>
  <c r="B56" i="50"/>
  <c r="C56" i="50"/>
  <c r="D51" i="48"/>
  <c r="F51" i="48"/>
  <c r="R204" i="45"/>
  <c r="R207" i="45"/>
  <c r="R209" i="45"/>
  <c r="R206" i="45"/>
  <c r="R205" i="45"/>
  <c r="R203" i="45"/>
  <c r="V203" i="45"/>
  <c r="R208" i="45"/>
  <c r="AL56" i="44"/>
  <c r="AV1" i="46"/>
  <c r="B57" i="50"/>
  <c r="C57" i="50"/>
  <c r="B58" i="60"/>
  <c r="BW1" i="59"/>
  <c r="AL57" i="44"/>
  <c r="B59" i="60"/>
  <c r="R210" i="45"/>
  <c r="V210" i="45"/>
  <c r="R214" i="45"/>
  <c r="R211" i="45"/>
  <c r="R212" i="45"/>
  <c r="R213" i="45"/>
  <c r="AW1" i="46"/>
  <c r="BX1" i="59"/>
  <c r="B58" i="50"/>
  <c r="C58" i="50"/>
  <c r="D52" i="48"/>
  <c r="F52" i="48"/>
  <c r="R215" i="45"/>
  <c r="V215" i="45"/>
  <c r="R216" i="45"/>
  <c r="R217" i="45"/>
  <c r="AL58" i="44"/>
  <c r="AX1" i="46"/>
  <c r="B59" i="50"/>
  <c r="C59" i="50"/>
  <c r="B60" i="60"/>
  <c r="BY1" i="59"/>
  <c r="R225" i="45"/>
  <c r="R224" i="45"/>
  <c r="R222" i="45"/>
  <c r="R219" i="45"/>
  <c r="R227" i="45"/>
  <c r="R229" i="45"/>
  <c r="R226" i="45"/>
  <c r="R228" i="45"/>
  <c r="R221" i="45"/>
  <c r="R220" i="45"/>
  <c r="R218" i="45"/>
  <c r="V218" i="45"/>
  <c r="R230" i="45"/>
  <c r="R223" i="45"/>
  <c r="AL59" i="44"/>
  <c r="AY1" i="46"/>
  <c r="B60" i="50"/>
  <c r="C60" i="50"/>
  <c r="B61" i="60"/>
  <c r="BZ1" i="59"/>
  <c r="AL60" i="44"/>
  <c r="B62" i="60"/>
  <c r="R231" i="45"/>
  <c r="V231" i="45"/>
  <c r="R232" i="45"/>
  <c r="AZ1" i="46"/>
  <c r="CA1" i="59"/>
  <c r="B61" i="50"/>
  <c r="C61" i="50"/>
  <c r="D29" i="48"/>
  <c r="F29" i="48"/>
  <c r="AL61" i="44"/>
  <c r="B63" i="60"/>
  <c r="R233" i="45"/>
  <c r="V233" i="45"/>
  <c r="R234" i="45"/>
  <c r="BA1" i="46"/>
  <c r="CB1" i="59"/>
  <c r="B62" i="50"/>
  <c r="C62" i="50"/>
  <c r="D53" i="48"/>
  <c r="F53" i="48"/>
  <c r="R235" i="45"/>
  <c r="V235" i="45"/>
  <c r="R236" i="45"/>
  <c r="AL62" i="44"/>
  <c r="BB1" i="46"/>
  <c r="R264" i="45"/>
  <c r="B64" i="60"/>
  <c r="CC1" i="59"/>
  <c r="B63" i="50"/>
  <c r="C63" i="50"/>
  <c r="D54" i="48"/>
  <c r="F54" i="48"/>
  <c r="D55" i="48"/>
  <c r="F55" i="48"/>
  <c r="R237" i="45"/>
  <c r="V237" i="45"/>
  <c r="R238" i="45"/>
  <c r="AL63" i="44"/>
  <c r="BC1" i="46"/>
  <c r="B64" i="50"/>
  <c r="C64" i="50"/>
  <c r="B65" i="60"/>
  <c r="CD1" i="59"/>
  <c r="R240" i="45"/>
  <c r="R239" i="45"/>
  <c r="V239" i="45"/>
  <c r="AL64" i="44"/>
  <c r="BD1" i="46"/>
  <c r="B65" i="50"/>
  <c r="C65" i="50"/>
  <c r="B66" i="60"/>
  <c r="CE1" i="59"/>
  <c r="R241" i="45"/>
  <c r="V241" i="45"/>
  <c r="R242" i="45"/>
  <c r="AL65" i="44"/>
  <c r="BE1" i="46"/>
  <c r="B66" i="50"/>
  <c r="C66" i="50"/>
  <c r="B67" i="60"/>
  <c r="CF1" i="59"/>
  <c r="AL66" i="44"/>
  <c r="B68" i="60"/>
  <c r="R243" i="45"/>
  <c r="V243" i="45"/>
  <c r="R244" i="45"/>
  <c r="BF1" i="46"/>
  <c r="CG1" i="59"/>
  <c r="B67" i="50"/>
  <c r="C67" i="50"/>
  <c r="D56" i="48"/>
  <c r="F56" i="48"/>
  <c r="AL67" i="44"/>
  <c r="R245" i="45"/>
  <c r="V245" i="45"/>
  <c r="R246" i="45"/>
  <c r="BG1" i="46"/>
  <c r="B68" i="50"/>
  <c r="C68" i="50"/>
  <c r="B69" i="60"/>
  <c r="CH1" i="59"/>
  <c r="R247" i="45"/>
  <c r="V247" i="45"/>
  <c r="R250" i="45"/>
  <c r="R248" i="45"/>
  <c r="R249" i="45"/>
  <c r="AL68" i="44"/>
  <c r="B70" i="60"/>
  <c r="BH1" i="46"/>
  <c r="CI1" i="59"/>
  <c r="B69" i="50"/>
  <c r="C69" i="50"/>
  <c r="D57" i="48"/>
  <c r="F57" i="48"/>
  <c r="R251" i="45"/>
  <c r="V251" i="45"/>
  <c r="R253" i="45"/>
  <c r="R252" i="45"/>
  <c r="AL69" i="44"/>
  <c r="B71" i="60"/>
  <c r="BI1" i="46"/>
  <c r="CJ1" i="59"/>
  <c r="B70" i="50"/>
  <c r="C70" i="50"/>
  <c r="D58" i="48"/>
  <c r="F58" i="48"/>
  <c r="AL70" i="44"/>
  <c r="B72" i="60"/>
  <c r="R254" i="45"/>
  <c r="V254" i="45"/>
  <c r="R255" i="45"/>
  <c r="BJ1" i="46"/>
  <c r="CK1" i="59"/>
  <c r="B71" i="50"/>
  <c r="C71" i="50"/>
  <c r="D60" i="48"/>
  <c r="F60" i="48"/>
  <c r="R257" i="45"/>
  <c r="R256" i="45"/>
  <c r="V256" i="45"/>
  <c r="R258" i="45"/>
  <c r="AL71" i="44"/>
  <c r="B73" i="60"/>
  <c r="BK1" i="46"/>
  <c r="CL1" i="59"/>
  <c r="B72" i="50"/>
  <c r="C72" i="50"/>
  <c r="D61" i="48"/>
  <c r="F61" i="48"/>
  <c r="D59" i="48"/>
  <c r="F59" i="48"/>
  <c r="R259" i="45"/>
  <c r="V259" i="45"/>
  <c r="R260" i="45"/>
  <c r="R261" i="45"/>
  <c r="R263" i="45"/>
  <c r="R262" i="45"/>
  <c r="AL72" i="44"/>
  <c r="B74" i="60"/>
  <c r="BL1" i="46"/>
  <c r="CM1" i="59"/>
  <c r="B73" i="50"/>
  <c r="C73" i="50"/>
  <c r="D62" i="48"/>
  <c r="F62" i="48"/>
  <c r="R269" i="45"/>
  <c r="R265" i="45"/>
  <c r="V265" i="45"/>
  <c r="R268" i="45"/>
  <c r="R266" i="45"/>
  <c r="R267" i="45"/>
  <c r="AL73" i="44"/>
  <c r="B75" i="60"/>
  <c r="BM1" i="46"/>
  <c r="CN1" i="59"/>
  <c r="B74" i="50"/>
  <c r="C74" i="50"/>
  <c r="D63" i="48"/>
  <c r="F63" i="48"/>
  <c r="AL74" i="44"/>
  <c r="B76" i="60"/>
  <c r="R271" i="45"/>
  <c r="R273" i="45"/>
  <c r="R272" i="45"/>
  <c r="R270" i="45"/>
  <c r="V270" i="45"/>
  <c r="R274" i="45"/>
  <c r="BN1" i="46"/>
  <c r="CO1" i="59"/>
  <c r="B75" i="50"/>
  <c r="C75" i="50"/>
  <c r="D64" i="48"/>
  <c r="F64" i="48"/>
  <c r="AL75" i="44"/>
  <c r="B77" i="60"/>
  <c r="R276" i="45"/>
  <c r="R278" i="45"/>
  <c r="R279" i="45"/>
  <c r="R275" i="45"/>
  <c r="V275" i="45"/>
  <c r="R277" i="45"/>
  <c r="BO1" i="46"/>
  <c r="CP1" i="59"/>
  <c r="B76" i="50"/>
  <c r="C76" i="50"/>
  <c r="D65" i="48"/>
  <c r="F65" i="48"/>
  <c r="AL76" i="44"/>
  <c r="B78" i="60"/>
  <c r="R285" i="45"/>
  <c r="R282" i="45"/>
  <c r="R283" i="45"/>
  <c r="R284" i="45"/>
  <c r="R280" i="45"/>
  <c r="V280" i="45"/>
  <c r="R281" i="45"/>
  <c r="BP1" i="46"/>
  <c r="CQ1" i="59"/>
  <c r="B77" i="50"/>
  <c r="C77" i="50"/>
  <c r="R316" i="45"/>
  <c r="R315" i="45"/>
  <c r="V315" i="45"/>
  <c r="AL77" i="44"/>
  <c r="B79" i="60"/>
  <c r="R287" i="45"/>
  <c r="R289" i="45"/>
  <c r="R288" i="45"/>
  <c r="R286" i="45"/>
  <c r="V286" i="45"/>
  <c r="BQ1" i="46"/>
  <c r="CR1" i="59"/>
  <c r="B78" i="50"/>
  <c r="C78" i="50"/>
  <c r="R317" i="45"/>
  <c r="V317" i="45"/>
  <c r="R318" i="45"/>
  <c r="AL78" i="44"/>
  <c r="B80" i="60"/>
  <c r="R291" i="45"/>
  <c r="R290" i="45"/>
  <c r="V290" i="45"/>
  <c r="BR1" i="46"/>
  <c r="CS1" i="59"/>
  <c r="B79" i="50"/>
  <c r="C79" i="50"/>
  <c r="R319" i="45"/>
  <c r="V319" i="45"/>
  <c r="R320" i="45"/>
  <c r="R292" i="45"/>
  <c r="V292" i="45"/>
  <c r="R295" i="45"/>
  <c r="R293" i="45"/>
  <c r="R294" i="45"/>
  <c r="AL79" i="44"/>
  <c r="B81" i="60"/>
  <c r="BS1" i="46"/>
  <c r="CT1" i="59"/>
  <c r="B80" i="50"/>
  <c r="C80" i="50"/>
  <c r="R321" i="45"/>
  <c r="V321" i="45"/>
  <c r="R322" i="45"/>
  <c r="R296" i="45"/>
  <c r="V296" i="45"/>
  <c r="R298" i="45"/>
  <c r="R297" i="45"/>
  <c r="AL80" i="44"/>
  <c r="B82" i="60"/>
  <c r="BT1" i="46"/>
  <c r="B81" i="50"/>
  <c r="C81" i="50"/>
  <c r="R323" i="45"/>
  <c r="V323" i="45"/>
  <c r="R324" i="45"/>
  <c r="R299" i="45"/>
  <c r="V299" i="45"/>
  <c r="R301" i="45"/>
  <c r="R300" i="45"/>
  <c r="AL81" i="44"/>
  <c r="B83" i="60"/>
  <c r="BU1" i="46"/>
  <c r="CV84" i="59"/>
  <c r="CV88" i="59"/>
  <c r="B82" i="50"/>
  <c r="C82" i="50"/>
  <c r="R326" i="45"/>
  <c r="R325" i="45"/>
  <c r="V325" i="45"/>
  <c r="AL82" i="44"/>
  <c r="B84" i="60"/>
  <c r="R303" i="45"/>
  <c r="R305" i="45"/>
  <c r="R306" i="45"/>
  <c r="R304" i="45"/>
  <c r="R302" i="45"/>
  <c r="V302" i="45"/>
  <c r="R307" i="45"/>
  <c r="R308" i="45"/>
  <c r="BV1" i="46"/>
  <c r="B83" i="50"/>
  <c r="C83" i="50"/>
  <c r="R327" i="45"/>
  <c r="V327" i="45"/>
  <c r="R328" i="45"/>
  <c r="AL83" i="44"/>
  <c r="B85" i="60"/>
  <c r="R310" i="45"/>
  <c r="R309" i="45"/>
  <c r="V309" i="45"/>
  <c r="BW1" i="46"/>
  <c r="B84" i="50"/>
  <c r="C84" i="50"/>
  <c r="R330" i="45"/>
  <c r="R329" i="45"/>
  <c r="V329" i="45"/>
  <c r="AL84" i="44"/>
  <c r="B6" i="60"/>
  <c r="R311" i="45"/>
  <c r="V311" i="45"/>
  <c r="R312" i="45"/>
  <c r="BX1" i="46"/>
  <c r="D6" i="48"/>
  <c r="F6" i="48"/>
  <c r="R11" i="45"/>
  <c r="R12" i="45"/>
  <c r="B85" i="50"/>
  <c r="C85" i="50"/>
  <c r="R9" i="45"/>
  <c r="R8" i="45"/>
  <c r="V8" i="45"/>
  <c r="R10" i="45"/>
  <c r="AL85" i="44"/>
  <c r="R313" i="45"/>
  <c r="V313" i="45"/>
  <c r="R314" i="45"/>
  <c r="BY1" i="46"/>
  <c r="B86" i="50"/>
  <c r="C86" i="50"/>
  <c r="D18" i="48"/>
  <c r="F18" i="48"/>
  <c r="AL86" i="44"/>
  <c r="BZ1" i="46"/>
  <c r="B87" i="50"/>
  <c r="C87" i="50"/>
  <c r="D25" i="48"/>
  <c r="F25" i="48"/>
  <c r="AL87" i="44"/>
  <c r="AL88" i="44"/>
  <c r="CA1" i="46"/>
  <c r="B89" i="50"/>
  <c r="C89" i="50"/>
  <c r="D34" i="48"/>
  <c r="F34" i="48"/>
  <c r="B88" i="50"/>
  <c r="C88" i="50"/>
  <c r="D33" i="48"/>
  <c r="F33" i="48"/>
  <c r="CB1" i="46"/>
  <c r="CC1" i="46"/>
  <c r="CD1" i="46"/>
  <c r="CE1" i="46"/>
  <c r="CF1" i="46"/>
  <c r="CG1" i="46"/>
  <c r="CH1" i="46"/>
  <c r="CI1" i="46"/>
  <c r="CJ1" i="46"/>
  <c r="CK1" i="46"/>
  <c r="CL1" i="46"/>
  <c r="CM1" i="46"/>
  <c r="CN1" i="46"/>
  <c r="CO1" i="46"/>
  <c r="CP1" i="46"/>
  <c r="CQ1" i="46"/>
  <c r="CR1" i="46"/>
  <c r="CS1" i="46"/>
  <c r="CT1" i="46"/>
  <c r="BF70" i="46"/>
  <c r="AP81" i="46"/>
  <c r="AP31" i="46"/>
  <c r="BV70" i="46"/>
  <c r="S19" i="59"/>
  <c r="BV69" i="46"/>
  <c r="BF69" i="46"/>
  <c r="BF66" i="46"/>
  <c r="BF68" i="46"/>
  <c r="BV29" i="46"/>
  <c r="BF76" i="46"/>
  <c r="BF13" i="46"/>
  <c r="BF30" i="46"/>
  <c r="AP69" i="46"/>
  <c r="BF64" i="46"/>
  <c r="BV63" i="46"/>
  <c r="AP47" i="46"/>
  <c r="CL68" i="46"/>
  <c r="BV87" i="46"/>
  <c r="AP41" i="46"/>
  <c r="BQ52" i="59"/>
  <c r="BG26" i="46"/>
  <c r="AQ54" i="46"/>
  <c r="BG61" i="46"/>
  <c r="BG53" i="46"/>
  <c r="BG24" i="46"/>
  <c r="CT37" i="46"/>
  <c r="BH49" i="46"/>
  <c r="BX22" i="46"/>
  <c r="AR51" i="46"/>
  <c r="BQ51" i="59"/>
  <c r="CT53" i="46"/>
  <c r="CT15" i="46"/>
  <c r="CT65" i="46"/>
  <c r="BH80" i="46"/>
  <c r="BH67" i="46"/>
  <c r="E17" i="59"/>
  <c r="AR58" i="46"/>
  <c r="CN40" i="46"/>
  <c r="CT70" i="46"/>
  <c r="BX29" i="46"/>
  <c r="CT47" i="46"/>
  <c r="BH53" i="46"/>
  <c r="CN77" i="46"/>
  <c r="BX70" i="46"/>
  <c r="CT64" i="46"/>
  <c r="AR34" i="46"/>
  <c r="BX68" i="46"/>
  <c r="AR60" i="46"/>
  <c r="CT81" i="46"/>
  <c r="CN28" i="46"/>
  <c r="CN8" i="46"/>
  <c r="CT25" i="46"/>
  <c r="BH42" i="46"/>
  <c r="CN69" i="46"/>
  <c r="AR10" i="46"/>
  <c r="BX26" i="46"/>
  <c r="BX25" i="46"/>
  <c r="AR66" i="46"/>
  <c r="BH74" i="46"/>
  <c r="CN31" i="46"/>
  <c r="BH45" i="46"/>
  <c r="AR9" i="46"/>
  <c r="CT74" i="46"/>
  <c r="CT24" i="46"/>
  <c r="BH83" i="46"/>
  <c r="BX60" i="46"/>
  <c r="BH51" i="46"/>
  <c r="CN39" i="46"/>
  <c r="BH82" i="46"/>
  <c r="CT76" i="46"/>
  <c r="CT22" i="46"/>
  <c r="BH40" i="46"/>
  <c r="CT21" i="46"/>
  <c r="BH76" i="46"/>
  <c r="CN47" i="46"/>
  <c r="BX46" i="46"/>
  <c r="BH88" i="46"/>
  <c r="CT75" i="46"/>
  <c r="AR53" i="46"/>
  <c r="CN25" i="46"/>
  <c r="CT39" i="46"/>
  <c r="BX50" i="46"/>
  <c r="CN83" i="46"/>
  <c r="CN65" i="46"/>
  <c r="BX56" i="46"/>
  <c r="BH66" i="46"/>
  <c r="BH33" i="46"/>
  <c r="BX67" i="46"/>
  <c r="BH55" i="46"/>
  <c r="AR49" i="46"/>
  <c r="CT66" i="46"/>
  <c r="CN22" i="46"/>
  <c r="AR42" i="46"/>
  <c r="BX64" i="46"/>
  <c r="CI7" i="46"/>
  <c r="AR39" i="46"/>
  <c r="CN49" i="46"/>
  <c r="BX76" i="46"/>
  <c r="BH47" i="46"/>
  <c r="CN29" i="46"/>
  <c r="CT35" i="46"/>
  <c r="CN16" i="46"/>
  <c r="CT28" i="46"/>
  <c r="BH61" i="46"/>
  <c r="CT29" i="46"/>
  <c r="CM55" i="46"/>
  <c r="BW37" i="46"/>
  <c r="CL53" i="46"/>
  <c r="BV25" i="46"/>
  <c r="BV39" i="46"/>
  <c r="AQ25" i="46"/>
  <c r="BW50" i="46"/>
  <c r="CN15" i="46"/>
  <c r="BF73" i="46"/>
  <c r="AP61" i="46"/>
  <c r="BX40" i="46"/>
  <c r="BH30" i="46"/>
  <c r="AR24" i="46"/>
  <c r="AP58" i="46"/>
  <c r="CL49" i="46"/>
  <c r="CN42" i="46"/>
  <c r="CL30" i="46"/>
  <c r="BW30" i="46"/>
  <c r="CT42" i="46"/>
  <c r="AQ83" i="46"/>
  <c r="AP21" i="46"/>
  <c r="CT36" i="46"/>
  <c r="BH69" i="46"/>
  <c r="AR52" i="46"/>
  <c r="CN35" i="46"/>
  <c r="AP46" i="46"/>
  <c r="BF44" i="46"/>
  <c r="BV19" i="46"/>
  <c r="CN63" i="46"/>
  <c r="AR64" i="46"/>
  <c r="BX47" i="46"/>
  <c r="BF29" i="46"/>
  <c r="BH29" i="46"/>
  <c r="BH64" i="46"/>
  <c r="CT88" i="46"/>
  <c r="CN32" i="46"/>
  <c r="U28" i="59"/>
  <c r="BX54" i="46"/>
  <c r="AQ39" i="46"/>
  <c r="AP50" i="46"/>
  <c r="BG74" i="46"/>
  <c r="BX61" i="46"/>
  <c r="BH77" i="46"/>
  <c r="CT49" i="46"/>
  <c r="CL74" i="46"/>
  <c r="CN61" i="46"/>
  <c r="CN76" i="46"/>
  <c r="BF23" i="46"/>
  <c r="BG87" i="46"/>
  <c r="BX82" i="46"/>
  <c r="BV13" i="46"/>
  <c r="AR48" i="46"/>
  <c r="AP23" i="46"/>
  <c r="CL83" i="46"/>
  <c r="BV48" i="46"/>
  <c r="CL35" i="46"/>
  <c r="BH52" i="46"/>
  <c r="AR17" i="46"/>
  <c r="CT34" i="46"/>
  <c r="AR8" i="46"/>
  <c r="BX10" i="46"/>
  <c r="BH25" i="46"/>
  <c r="AR14" i="46"/>
  <c r="CT54" i="46"/>
  <c r="CM38" i="46"/>
  <c r="AP26" i="46"/>
  <c r="BX53" i="46"/>
  <c r="BF85" i="46"/>
  <c r="CT23" i="46"/>
  <c r="CN56" i="46"/>
  <c r="AP57" i="46"/>
  <c r="CN48" i="46"/>
  <c r="AP36" i="46"/>
  <c r="AR83" i="46"/>
  <c r="AR21" i="46"/>
  <c r="BV42" i="46"/>
  <c r="CT87" i="46"/>
  <c r="BX83" i="46"/>
  <c r="AR20" i="46"/>
  <c r="BH48" i="46"/>
  <c r="BX21" i="46"/>
  <c r="BH63" i="46"/>
  <c r="CN64" i="46"/>
  <c r="CL46" i="46"/>
  <c r="BX18" i="46"/>
  <c r="AP44" i="46"/>
  <c r="BX44" i="46"/>
  <c r="AR46" i="46"/>
  <c r="CT69" i="46"/>
  <c r="BX81" i="46"/>
  <c r="CT18" i="46"/>
  <c r="BH86" i="46"/>
  <c r="BX34" i="46"/>
  <c r="AR78" i="46"/>
  <c r="CN27" i="46"/>
  <c r="AP14" i="46"/>
  <c r="CL58" i="46"/>
  <c r="CN57" i="46"/>
  <c r="AP15" i="46"/>
  <c r="CL66" i="46"/>
  <c r="BX77" i="46"/>
  <c r="AR85" i="46"/>
  <c r="BV40" i="46"/>
  <c r="AP84" i="46"/>
  <c r="CL23" i="46"/>
  <c r="AR76" i="46"/>
  <c r="CN23" i="46"/>
  <c r="CT84" i="46"/>
  <c r="BX20" i="46"/>
  <c r="CN20" i="46"/>
  <c r="CN87" i="46"/>
  <c r="CL70" i="46"/>
  <c r="BF36" i="46"/>
  <c r="BF48" i="46"/>
  <c r="BH21" i="46"/>
  <c r="AP48" i="46"/>
  <c r="CT86" i="46"/>
  <c r="CL88" i="46"/>
  <c r="BF5" i="46"/>
  <c r="CT46" i="46"/>
  <c r="BF52" i="46"/>
  <c r="BH59" i="46"/>
  <c r="BX78" i="46"/>
  <c r="CN45" i="46"/>
  <c r="AR28" i="46"/>
  <c r="CM84" i="46"/>
  <c r="BV53" i="46"/>
  <c r="BF26" i="46"/>
  <c r="AP53" i="46"/>
  <c r="BW87" i="46"/>
  <c r="AR56" i="46"/>
  <c r="AR57" i="46"/>
  <c r="CT73" i="46"/>
  <c r="CL13" i="46"/>
  <c r="BV36" i="46"/>
  <c r="BV60" i="46"/>
  <c r="AR73" i="46"/>
  <c r="BF22" i="46"/>
  <c r="CL21" i="46"/>
  <c r="CL76" i="46"/>
  <c r="AP30" i="46"/>
  <c r="AR36" i="46"/>
  <c r="BV23" i="46"/>
  <c r="BF65" i="46"/>
  <c r="CL5" i="46"/>
  <c r="BX5" i="46"/>
  <c r="BX63" i="46"/>
  <c r="BH81" i="46"/>
  <c r="BH18" i="46"/>
  <c r="AR6" i="46"/>
  <c r="CL55" i="46"/>
  <c r="BV37" i="46"/>
  <c r="BX55" i="46"/>
  <c r="BV26" i="46"/>
  <c r="CL57" i="46"/>
  <c r="BX24" i="46"/>
  <c r="BH31" i="46"/>
  <c r="BX85" i="46"/>
  <c r="BH56" i="46"/>
  <c r="CM57" i="46"/>
  <c r="BX49" i="46"/>
  <c r="CT61" i="46"/>
  <c r="BX74" i="46"/>
  <c r="CN66" i="46"/>
  <c r="AR31" i="46"/>
  <c r="BH85" i="46"/>
  <c r="BV58" i="46"/>
  <c r="AR13" i="46"/>
  <c r="AR70" i="46"/>
  <c r="CN36" i="46"/>
  <c r="BV65" i="46"/>
  <c r="CN60" i="46"/>
  <c r="AR82" i="46"/>
  <c r="CT48" i="46"/>
  <c r="BX36" i="46"/>
  <c r="AR65" i="46"/>
  <c r="CM13" i="46"/>
  <c r="CT30" i="46"/>
  <c r="BV86" i="46"/>
  <c r="BF34" i="46"/>
  <c r="CT52" i="46"/>
  <c r="CT68" i="46"/>
  <c r="BH22" i="46"/>
  <c r="AR68" i="46"/>
  <c r="CT43" i="46"/>
  <c r="AP27" i="46"/>
  <c r="BX41" i="46"/>
  <c r="BF55" i="46"/>
  <c r="CM53" i="46"/>
  <c r="CN53" i="46"/>
  <c r="CL38" i="46"/>
  <c r="CN14" i="46"/>
  <c r="CT26" i="46"/>
  <c r="AP37" i="46"/>
  <c r="CN26" i="46"/>
  <c r="CN55" i="46"/>
  <c r="CT55" i="46"/>
  <c r="BX15" i="46"/>
  <c r="BV74" i="46"/>
  <c r="BX57" i="46"/>
  <c r="CL85" i="46"/>
  <c r="CT40" i="46"/>
  <c r="CT57" i="46"/>
  <c r="BV21" i="46"/>
  <c r="BV30" i="46"/>
  <c r="BH65" i="46"/>
  <c r="BH60" i="46"/>
  <c r="BX48" i="46"/>
  <c r="CL36" i="46"/>
  <c r="CT13" i="46"/>
  <c r="BH23" i="46"/>
  <c r="BX35" i="46"/>
  <c r="CL86" i="46"/>
  <c r="BV46" i="46"/>
  <c r="CN52" i="46"/>
  <c r="AR86" i="46"/>
  <c r="CT72" i="46"/>
  <c r="BH43" i="46"/>
  <c r="CN79" i="46"/>
  <c r="CT17" i="46"/>
  <c r="CT33" i="46"/>
  <c r="AQ14" i="46"/>
  <c r="BG55" i="46"/>
  <c r="BF53" i="46"/>
  <c r="BX37" i="46"/>
  <c r="BF54" i="46"/>
  <c r="AR25" i="46"/>
  <c r="BW14" i="46"/>
  <c r="CN54" i="46"/>
  <c r="CL39" i="46"/>
  <c r="CT38" i="46"/>
  <c r="BH26" i="46"/>
  <c r="AR37" i="46"/>
  <c r="AP85" i="46"/>
  <c r="BV66" i="46"/>
  <c r="AR40" i="46"/>
  <c r="BH58" i="46"/>
  <c r="CN85" i="46"/>
  <c r="CT58" i="46"/>
  <c r="AR77" i="46"/>
  <c r="CN68" i="46"/>
  <c r="BF77" i="46"/>
  <c r="BF21" i="46"/>
  <c r="BX23" i="46"/>
  <c r="CN13" i="46"/>
  <c r="CL48" i="46"/>
  <c r="BV73" i="46"/>
  <c r="AR30" i="46"/>
  <c r="AP13" i="46"/>
  <c r="CN73" i="46"/>
  <c r="BH20" i="46"/>
  <c r="AP5" i="46"/>
  <c r="BX69" i="46"/>
  <c r="BF28" i="46"/>
  <c r="BX19" i="46"/>
  <c r="AR35" i="46"/>
  <c r="AP18" i="46"/>
  <c r="BX86" i="46"/>
  <c r="CT44" i="46"/>
  <c r="BX17" i="46"/>
  <c r="CL72" i="46"/>
  <c r="AR62" i="46"/>
  <c r="BH28" i="46"/>
  <c r="AR16" i="46"/>
  <c r="CT80" i="46"/>
  <c r="BX7" i="46"/>
  <c r="BX9" i="46"/>
  <c r="BV77" i="46"/>
  <c r="BF50" i="46"/>
  <c r="BF61" i="46"/>
  <c r="BV31" i="46"/>
  <c r="CL40" i="46"/>
  <c r="AP76" i="46"/>
  <c r="AP82" i="46"/>
  <c r="BH73" i="46"/>
  <c r="CT20" i="46"/>
  <c r="BF87" i="46"/>
  <c r="BX30" i="46"/>
  <c r="BX59" i="46"/>
  <c r="AP83" i="46"/>
  <c r="BV52" i="46"/>
  <c r="CN44" i="46"/>
  <c r="AP73" i="46"/>
  <c r="CN30" i="46"/>
  <c r="BX73" i="46"/>
  <c r="CN70" i="46"/>
  <c r="AP20" i="46"/>
  <c r="BF60" i="46"/>
  <c r="CN46" i="46"/>
  <c r="AP63" i="46"/>
  <c r="CT19" i="46"/>
  <c r="CT5" i="46"/>
  <c r="CL19" i="46"/>
  <c r="BH46" i="46"/>
  <c r="AR44" i="46"/>
  <c r="CT63" i="46"/>
  <c r="BH62" i="46"/>
  <c r="BH32" i="46"/>
  <c r="CN71" i="46"/>
  <c r="BX72" i="46"/>
  <c r="CT62" i="46"/>
  <c r="CN33" i="46"/>
  <c r="BX51" i="46"/>
  <c r="CL12" i="46"/>
  <c r="CL25" i="46"/>
  <c r="BG37" i="46"/>
  <c r="BW53" i="46"/>
  <c r="AR38" i="46"/>
  <c r="BH54" i="46"/>
  <c r="AR54" i="46"/>
  <c r="CT14" i="46"/>
  <c r="BH37" i="46"/>
  <c r="AP66" i="46"/>
  <c r="CT85" i="46"/>
  <c r="CT77" i="46"/>
  <c r="AP87" i="46"/>
  <c r="BF58" i="46"/>
  <c r="BX31" i="46"/>
  <c r="CT50" i="46"/>
  <c r="AP49" i="46"/>
  <c r="BV49" i="46"/>
  <c r="AP74" i="46"/>
  <c r="BV24" i="46"/>
  <c r="BW49" i="46"/>
  <c r="CN21" i="46"/>
  <c r="AP70" i="46"/>
  <c r="CL82" i="46"/>
  <c r="BX13" i="46"/>
  <c r="AR47" i="46"/>
  <c r="BH87" i="46"/>
  <c r="BV20" i="46"/>
  <c r="AP19" i="46"/>
  <c r="BF27" i="46"/>
  <c r="AR18" i="46"/>
  <c r="BH19" i="46"/>
  <c r="CN5" i="46"/>
  <c r="BV22" i="46"/>
  <c r="AR63" i="46"/>
  <c r="BX71" i="46"/>
  <c r="BH75" i="46"/>
  <c r="CN17" i="46"/>
  <c r="BH79" i="46"/>
  <c r="BX45" i="46"/>
  <c r="CN9" i="46"/>
  <c r="BX6" i="46"/>
  <c r="BV14" i="46"/>
  <c r="CL14" i="46"/>
  <c r="CN37" i="46"/>
  <c r="AQ26" i="46"/>
  <c r="BH38" i="46"/>
  <c r="AR50" i="46"/>
  <c r="BF24" i="46"/>
  <c r="BV61" i="46"/>
  <c r="BH50" i="46"/>
  <c r="BX66" i="46"/>
  <c r="BX58" i="46"/>
  <c r="BH57" i="46"/>
  <c r="AP77" i="46"/>
  <c r="BX42" i="46"/>
  <c r="BF84" i="46"/>
  <c r="BX87" i="46"/>
  <c r="CL87" i="46"/>
  <c r="BF20" i="46"/>
  <c r="AP65" i="46"/>
  <c r="AR23" i="46"/>
  <c r="CL73" i="46"/>
  <c r="BX65" i="46"/>
  <c r="AR87" i="46"/>
  <c r="CT82" i="46"/>
  <c r="CL47" i="46"/>
  <c r="BH68" i="46"/>
  <c r="BV71" i="46"/>
  <c r="AP22" i="46"/>
  <c r="AR22" i="46"/>
  <c r="BH44" i="46"/>
  <c r="AR81" i="46"/>
  <c r="BX75" i="46"/>
  <c r="CN72" i="46"/>
  <c r="BX62" i="46"/>
  <c r="CT41" i="46"/>
  <c r="CT10" i="46"/>
  <c r="AQ37" i="46"/>
  <c r="AP54" i="46"/>
  <c r="CL37" i="46"/>
  <c r="BH39" i="46"/>
  <c r="CN38" i="46"/>
  <c r="AR55" i="46"/>
  <c r="BF39" i="46"/>
  <c r="BV38" i="46"/>
  <c r="CT31" i="46"/>
  <c r="CN24" i="46"/>
  <c r="BF74" i="46"/>
  <c r="BF56" i="46"/>
  <c r="AR15" i="46"/>
  <c r="BH24" i="46"/>
  <c r="BV57" i="46"/>
  <c r="AR74" i="46"/>
  <c r="CL20" i="46"/>
  <c r="CN50" i="46"/>
  <c r="AP24" i="46"/>
  <c r="BF82" i="46"/>
  <c r="AR84" i="46"/>
  <c r="BH70" i="46"/>
  <c r="CL42" i="46"/>
  <c r="CN81" i="46"/>
  <c r="CL34" i="46"/>
  <c r="CN84" i="46"/>
  <c r="CN82" i="46"/>
  <c r="BH34" i="46"/>
  <c r="CN86" i="46"/>
  <c r="CN18" i="46"/>
  <c r="CN19" i="46"/>
  <c r="AR59" i="46"/>
  <c r="AR29" i="46"/>
  <c r="BH35" i="46"/>
  <c r="AR5" i="46"/>
  <c r="CN41" i="46"/>
  <c r="CT32" i="46"/>
  <c r="BX43" i="46"/>
  <c r="CL54" i="46"/>
  <c r="CM39" i="46"/>
  <c r="BF14" i="46"/>
  <c r="BG54" i="46"/>
  <c r="AP55" i="46"/>
  <c r="BW54" i="46"/>
  <c r="BX39" i="46"/>
  <c r="BX38" i="46"/>
  <c r="AP25" i="46"/>
  <c r="BX14" i="46"/>
  <c r="AR26" i="46"/>
  <c r="CN74" i="46"/>
  <c r="CL24" i="46"/>
  <c r="CL31" i="46"/>
  <c r="CL50" i="46"/>
  <c r="CN58" i="46"/>
  <c r="BG59" i="46"/>
  <c r="CT60" i="46"/>
  <c r="CL61" i="46"/>
  <c r="CL15" i="46"/>
  <c r="BF40" i="46"/>
  <c r="AR61" i="46"/>
  <c r="BF83" i="46"/>
  <c r="BH36" i="46"/>
  <c r="BV83" i="46"/>
  <c r="BV84" i="46"/>
  <c r="BF42" i="46"/>
  <c r="BX84" i="46"/>
  <c r="CT83" i="46"/>
  <c r="CT59" i="46"/>
  <c r="CN34" i="46"/>
  <c r="CL18" i="46"/>
  <c r="CN59" i="46"/>
  <c r="AR69" i="46"/>
  <c r="BV18" i="46"/>
  <c r="AR33" i="46"/>
  <c r="AR43" i="46"/>
  <c r="BX52" i="46"/>
  <c r="AR41" i="46"/>
  <c r="BX80" i="46"/>
  <c r="AR72" i="46"/>
  <c r="BH71" i="46"/>
  <c r="AR11" i="46"/>
  <c r="AR7" i="46"/>
  <c r="BG39" i="46"/>
  <c r="BW55" i="46"/>
  <c r="BW38" i="46"/>
  <c r="BW40" i="46"/>
  <c r="AQ24" i="46"/>
  <c r="BG60" i="46"/>
  <c r="CM36" i="46"/>
  <c r="AQ48" i="46"/>
  <c r="CM70" i="46"/>
  <c r="CM18" i="46"/>
  <c r="CM14" i="46"/>
  <c r="CM25" i="46"/>
  <c r="AQ13" i="46"/>
  <c r="AQ49" i="46"/>
  <c r="BW61" i="46"/>
  <c r="BG49" i="46"/>
  <c r="BG13" i="46"/>
  <c r="BW71" i="46"/>
  <c r="AQ38" i="46"/>
  <c r="AQ65" i="46"/>
  <c r="AQ77" i="46"/>
  <c r="BG15" i="46"/>
  <c r="BW24" i="46"/>
  <c r="BG65" i="46"/>
  <c r="BW76" i="46"/>
  <c r="CM65" i="46"/>
  <c r="BW20" i="46"/>
  <c r="AQ47" i="46"/>
  <c r="AQ69" i="46"/>
  <c r="BW25" i="46"/>
  <c r="CM42" i="46"/>
  <c r="CM49" i="46"/>
  <c r="AQ60" i="46"/>
  <c r="BG83" i="46"/>
  <c r="AQ30" i="46"/>
  <c r="BW23" i="46"/>
  <c r="BG47" i="46"/>
  <c r="BG75" i="46"/>
  <c r="AQ61" i="46"/>
  <c r="CM50" i="46"/>
  <c r="CM87" i="46"/>
  <c r="BG23" i="46"/>
  <c r="BW21" i="46"/>
  <c r="BW42" i="46"/>
  <c r="AQ87" i="46"/>
  <c r="AQ22" i="46"/>
  <c r="BG27" i="46"/>
  <c r="BG38" i="46"/>
  <c r="CM54" i="46"/>
  <c r="CM83" i="46"/>
  <c r="CM23" i="46"/>
  <c r="AQ58" i="46"/>
  <c r="AQ42" i="46"/>
  <c r="AQ82" i="46"/>
  <c r="BW70" i="46"/>
  <c r="BG82" i="46"/>
  <c r="BG36" i="46"/>
  <c r="BW52" i="46"/>
  <c r="CM29" i="46"/>
  <c r="CM15" i="46"/>
  <c r="BG58" i="46"/>
  <c r="AQ57" i="46"/>
  <c r="CM77" i="46"/>
  <c r="BG48" i="46"/>
  <c r="BW69" i="46"/>
  <c r="BG18" i="46"/>
  <c r="BW63" i="46"/>
  <c r="AQ51" i="46"/>
  <c r="BG43" i="46"/>
  <c r="BG25" i="46"/>
  <c r="CM37" i="46"/>
  <c r="AQ53" i="46"/>
  <c r="CM26" i="46"/>
  <c r="CM24" i="46"/>
  <c r="BW77" i="46"/>
  <c r="BW15" i="46"/>
  <c r="BW56" i="46"/>
  <c r="CM60" i="46"/>
  <c r="CM73" i="46"/>
  <c r="CM30" i="46"/>
  <c r="BG68" i="46"/>
  <c r="BG32" i="46"/>
  <c r="AQ28" i="46"/>
  <c r="BW26" i="46"/>
  <c r="CM74" i="46"/>
  <c r="CM66" i="46"/>
  <c r="AQ56" i="46"/>
  <c r="CM31" i="46"/>
  <c r="CM56" i="46"/>
  <c r="AQ36" i="46"/>
  <c r="CM21" i="46"/>
  <c r="BG73" i="46"/>
  <c r="BW60" i="46"/>
  <c r="AQ20" i="46"/>
  <c r="CM81" i="46"/>
  <c r="AQ55" i="46"/>
  <c r="CM61" i="46"/>
  <c r="AQ15" i="46"/>
  <c r="BG57" i="46"/>
  <c r="BG85" i="46"/>
  <c r="BG56" i="46"/>
  <c r="CM48" i="46"/>
  <c r="BG84" i="46"/>
  <c r="BW73" i="46"/>
  <c r="BG21" i="46"/>
  <c r="AQ76" i="46"/>
  <c r="CM64" i="46"/>
  <c r="CM33" i="46"/>
  <c r="BW39" i="46"/>
  <c r="AQ31" i="46"/>
  <c r="AQ85" i="46"/>
  <c r="BG31" i="46"/>
  <c r="BG70" i="46"/>
  <c r="BG30" i="46"/>
  <c r="BW83" i="46"/>
  <c r="CM20" i="46"/>
  <c r="CM40" i="46"/>
  <c r="CM68" i="46"/>
  <c r="AQ34" i="46"/>
  <c r="BW31" i="46"/>
  <c r="BW66" i="46"/>
  <c r="BW58" i="46"/>
  <c r="BG77" i="46"/>
  <c r="BG20" i="46"/>
  <c r="AQ40" i="46"/>
  <c r="BW48" i="46"/>
  <c r="BW65" i="46"/>
  <c r="BG76" i="46"/>
  <c r="BW82" i="46"/>
  <c r="AQ84" i="46"/>
  <c r="AQ52" i="46"/>
  <c r="BG64" i="46"/>
  <c r="AQ33" i="46"/>
  <c r="BG80" i="46"/>
  <c r="BG14" i="46"/>
  <c r="BG40" i="46"/>
  <c r="BW57" i="46"/>
  <c r="CM85" i="46"/>
  <c r="AQ66" i="46"/>
  <c r="BG42" i="46"/>
  <c r="BW36" i="46"/>
  <c r="BW84" i="46"/>
  <c r="CM47" i="46"/>
  <c r="BG81" i="46"/>
  <c r="CM46" i="46"/>
  <c r="BG66" i="46"/>
  <c r="CM58" i="46"/>
  <c r="AQ74" i="46"/>
  <c r="AQ70" i="46"/>
  <c r="AQ35" i="46"/>
  <c r="BG50" i="46"/>
  <c r="BW85" i="46"/>
  <c r="AQ50" i="46"/>
  <c r="BW74" i="46"/>
  <c r="CM76" i="46"/>
  <c r="CM82" i="46"/>
  <c r="AQ73" i="46"/>
  <c r="AQ23" i="46"/>
  <c r="AQ21" i="46"/>
  <c r="BW59" i="46"/>
  <c r="BW33" i="46"/>
  <c r="AQ62" i="46"/>
  <c r="BG33" i="46"/>
  <c r="CM72" i="46"/>
  <c r="BG71" i="46"/>
  <c r="BG12" i="46"/>
  <c r="BW19" i="46"/>
  <c r="AQ46" i="46"/>
  <c r="BG35" i="46"/>
  <c r="BW22" i="46"/>
  <c r="CM88" i="46"/>
  <c r="BW41" i="46"/>
  <c r="CM51" i="46"/>
  <c r="BH72" i="46"/>
  <c r="CT51" i="46"/>
  <c r="CT16" i="46"/>
  <c r="BW7" i="46"/>
  <c r="BG6" i="46"/>
  <c r="BH84" i="46"/>
  <c r="D17" i="59"/>
  <c r="D13" i="59"/>
  <c r="CG63" i="59"/>
  <c r="AQ29" i="46"/>
  <c r="CM34" i="46"/>
  <c r="CM80" i="46"/>
  <c r="AQ71" i="46"/>
  <c r="BX33" i="46"/>
  <c r="AR71" i="46"/>
  <c r="BW17" i="46"/>
  <c r="CT71" i="46"/>
  <c r="AQ17" i="46"/>
  <c r="AQ80" i="46"/>
  <c r="CM12" i="46"/>
  <c r="CT6" i="46"/>
  <c r="AJ59" i="59"/>
  <c r="AZ67" i="59"/>
  <c r="E13" i="59"/>
  <c r="BA27" i="59"/>
  <c r="BG17" i="46"/>
  <c r="AQ41" i="46"/>
  <c r="CM7" i="46"/>
  <c r="BG16" i="46"/>
  <c r="AQ81" i="46"/>
  <c r="BW29" i="46"/>
  <c r="BG46" i="46"/>
  <c r="CM52" i="46"/>
  <c r="BG44" i="46"/>
  <c r="BG63" i="46"/>
  <c r="AQ64" i="46"/>
  <c r="BG19" i="46"/>
  <c r="AQ75" i="46"/>
  <c r="CN51" i="46"/>
  <c r="AQ43" i="46"/>
  <c r="CN7" i="46"/>
  <c r="CM11" i="46"/>
  <c r="CM10" i="46"/>
  <c r="BH15" i="46"/>
  <c r="AR19" i="46"/>
  <c r="BH16" i="46"/>
  <c r="AQ10" i="46"/>
  <c r="CM86" i="46"/>
  <c r="CM44" i="46"/>
  <c r="BW64" i="46"/>
  <c r="CM19" i="46"/>
  <c r="BW18" i="46"/>
  <c r="BG62" i="46"/>
  <c r="BW51" i="46"/>
  <c r="CT45" i="46"/>
  <c r="AQ27" i="46"/>
  <c r="AQ67" i="46"/>
  <c r="BG7" i="46"/>
  <c r="CN12" i="46"/>
  <c r="BH7" i="46"/>
  <c r="U18" i="59"/>
  <c r="BW35" i="46"/>
  <c r="AQ88" i="46"/>
  <c r="BG41" i="46"/>
  <c r="CN43" i="46"/>
  <c r="AR45" i="46"/>
  <c r="BX28" i="46"/>
  <c r="BX16" i="46"/>
  <c r="AQ32" i="46"/>
  <c r="CT78" i="46"/>
  <c r="BW27" i="46"/>
  <c r="BW75" i="46"/>
  <c r="BW67" i="46"/>
  <c r="BH78" i="46"/>
  <c r="AR12" i="46"/>
  <c r="BQ55" i="59"/>
  <c r="BW46" i="46"/>
  <c r="BG52" i="46"/>
  <c r="BG22" i="46"/>
  <c r="BW32" i="46"/>
  <c r="AQ72" i="46"/>
  <c r="CM43" i="46"/>
  <c r="BW88" i="46"/>
  <c r="AR75" i="46"/>
  <c r="CT27" i="46"/>
  <c r="AQ7" i="46"/>
  <c r="CT7" i="46"/>
  <c r="BH14" i="46"/>
  <c r="BW13" i="46"/>
  <c r="BH5" i="46"/>
  <c r="BH10" i="46"/>
  <c r="AQ19" i="46"/>
  <c r="BW47" i="46"/>
  <c r="CM28" i="46"/>
  <c r="CM35" i="46"/>
  <c r="BW5" i="46"/>
  <c r="CM63" i="46"/>
  <c r="AQ68" i="46"/>
  <c r="CM32" i="46"/>
  <c r="CM41" i="46"/>
  <c r="CM71" i="46"/>
  <c r="AR80" i="46"/>
  <c r="BW28" i="46"/>
  <c r="AR32" i="46"/>
  <c r="AR88" i="46"/>
  <c r="AQ78" i="46"/>
  <c r="BX32" i="46"/>
  <c r="AR67" i="46"/>
  <c r="CT79" i="46"/>
  <c r="BH27" i="46"/>
  <c r="CM67" i="46"/>
  <c r="CM79" i="46"/>
  <c r="BG8" i="46"/>
  <c r="BH13" i="46"/>
  <c r="CM22" i="46"/>
  <c r="AQ5" i="46"/>
  <c r="BW68" i="46"/>
  <c r="CM16" i="46"/>
  <c r="CN80" i="46"/>
  <c r="CN88" i="46"/>
  <c r="BW79" i="46"/>
  <c r="CN67" i="46"/>
  <c r="BX79" i="46"/>
  <c r="BX27" i="46"/>
  <c r="AQ6" i="46"/>
  <c r="BG9" i="46"/>
  <c r="BW10" i="46"/>
  <c r="BG10" i="46"/>
  <c r="AQ12" i="46"/>
  <c r="AQ44" i="46"/>
  <c r="AQ86" i="46"/>
  <c r="BG86" i="46"/>
  <c r="BG51" i="46"/>
  <c r="BG67" i="46"/>
  <c r="CM17" i="46"/>
  <c r="BG88" i="46"/>
  <c r="AR27" i="46"/>
  <c r="CT11" i="46"/>
  <c r="BW9" i="46"/>
  <c r="AQ8" i="46"/>
  <c r="CT9" i="46"/>
  <c r="CN10" i="46"/>
  <c r="BH6" i="46"/>
  <c r="BG29" i="46"/>
  <c r="BW34" i="46"/>
  <c r="BW62" i="46"/>
  <c r="BG78" i="46"/>
  <c r="BW78" i="46"/>
  <c r="CN78" i="46"/>
  <c r="CN75" i="46"/>
  <c r="BW6" i="46"/>
  <c r="BH8" i="46"/>
  <c r="BG11" i="46"/>
  <c r="BW12" i="46"/>
  <c r="CM9" i="46"/>
  <c r="BX8" i="46"/>
  <c r="BH11" i="46"/>
  <c r="BA82" i="59"/>
  <c r="BG5" i="46"/>
  <c r="BW44" i="46"/>
  <c r="BG69" i="46"/>
  <c r="CM5" i="46"/>
  <c r="AQ63" i="46"/>
  <c r="AQ16" i="46"/>
  <c r="BX88" i="46"/>
  <c r="CM27" i="46"/>
  <c r="AQ79" i="46"/>
  <c r="CM78" i="46"/>
  <c r="BG79" i="46"/>
  <c r="BH17" i="46"/>
  <c r="BW11" i="46"/>
  <c r="BW8" i="46"/>
  <c r="CM8" i="46"/>
  <c r="AQ59" i="46"/>
  <c r="BW86" i="46"/>
  <c r="BW43" i="46"/>
  <c r="CM69" i="46"/>
  <c r="CM62" i="46"/>
  <c r="BG34" i="46"/>
  <c r="BW45" i="46"/>
  <c r="BG28" i="46"/>
  <c r="BG72" i="46"/>
  <c r="BW72" i="46"/>
  <c r="BW16" i="46"/>
  <c r="CM75" i="46"/>
  <c r="AQ45" i="46"/>
  <c r="CN62" i="46"/>
  <c r="BX11" i="46"/>
  <c r="CT8" i="46"/>
  <c r="CN6" i="46"/>
  <c r="CM6" i="46"/>
  <c r="BH12" i="46"/>
  <c r="E21" i="59"/>
  <c r="BW81" i="46"/>
  <c r="CM59" i="46"/>
  <c r="AQ18" i="46"/>
  <c r="CT67" i="46"/>
  <c r="BH41" i="46"/>
  <c r="AQ9" i="46"/>
  <c r="D21" i="59"/>
  <c r="CK50" i="46"/>
  <c r="BU56" i="46"/>
  <c r="BE36" i="46"/>
  <c r="CK84" i="46"/>
  <c r="CK65" i="46"/>
  <c r="AO25" i="46"/>
  <c r="BE54" i="46"/>
  <c r="AO39" i="46"/>
  <c r="CK14" i="46"/>
  <c r="BU30" i="46"/>
  <c r="AO85" i="46"/>
  <c r="BE77" i="46"/>
  <c r="BE48" i="46"/>
  <c r="BU82" i="46"/>
  <c r="CK21" i="46"/>
  <c r="BU65" i="46"/>
  <c r="CK48" i="46"/>
  <c r="CK23" i="46"/>
  <c r="BU54" i="46"/>
  <c r="BU53" i="46"/>
  <c r="BU55" i="46"/>
  <c r="CK38" i="46"/>
  <c r="BU61" i="46"/>
  <c r="AO61" i="46"/>
  <c r="BU49" i="46"/>
  <c r="AO20" i="46"/>
  <c r="BU85" i="46"/>
  <c r="CK76" i="46"/>
  <c r="AO15" i="46"/>
  <c r="AO66" i="46"/>
  <c r="BU57" i="46"/>
  <c r="CK83" i="46"/>
  <c r="BE87" i="46"/>
  <c r="AO14" i="46"/>
  <c r="BE53" i="46"/>
  <c r="BE25" i="46"/>
  <c r="CK26" i="46"/>
  <c r="BE15" i="46"/>
  <c r="BU24" i="46"/>
  <c r="BE24" i="46"/>
  <c r="AO60" i="46"/>
  <c r="BU36" i="46"/>
  <c r="BE42" i="46"/>
  <c r="BE65" i="46"/>
  <c r="BE39" i="46"/>
  <c r="BU37" i="46"/>
  <c r="CK15" i="46"/>
  <c r="AO24" i="46"/>
  <c r="BE23" i="46"/>
  <c r="AO46" i="46"/>
  <c r="BE14" i="46"/>
  <c r="CK54" i="46"/>
  <c r="BE26" i="46"/>
  <c r="BE55" i="46"/>
  <c r="CK53" i="46"/>
  <c r="BU66" i="46"/>
  <c r="CK24" i="46"/>
  <c r="BE85" i="46"/>
  <c r="AO50" i="46"/>
  <c r="BU73" i="46"/>
  <c r="BE73" i="46"/>
  <c r="CK13" i="46"/>
  <c r="BU83" i="46"/>
  <c r="CK73" i="46"/>
  <c r="AO82" i="46"/>
  <c r="AO83" i="46"/>
  <c r="BU14" i="46"/>
  <c r="AO26" i="46"/>
  <c r="BU39" i="46"/>
  <c r="AO56" i="46"/>
  <c r="CK66" i="46"/>
  <c r="CK49" i="46"/>
  <c r="BU31" i="46"/>
  <c r="BU77" i="46"/>
  <c r="CK40" i="46"/>
  <c r="AO73" i="46"/>
  <c r="AO13" i="46"/>
  <c r="BE59" i="46"/>
  <c r="AO87" i="46"/>
  <c r="BE38" i="46"/>
  <c r="CK55" i="46"/>
  <c r="AO37" i="46"/>
  <c r="CK77" i="46"/>
  <c r="CK31" i="46"/>
  <c r="CK61" i="46"/>
  <c r="BE31" i="46"/>
  <c r="CK85" i="46"/>
  <c r="CK42" i="46"/>
  <c r="BE37" i="46"/>
  <c r="BU25" i="46"/>
  <c r="CK25" i="46"/>
  <c r="CK57" i="46"/>
  <c r="AO21" i="46"/>
  <c r="BU13" i="46"/>
  <c r="AO48" i="46"/>
  <c r="BU87" i="46"/>
  <c r="BU38" i="46"/>
  <c r="BU26" i="46"/>
  <c r="BU50" i="46"/>
  <c r="BU58" i="46"/>
  <c r="BE56" i="46"/>
  <c r="BE50" i="46"/>
  <c r="BU15" i="46"/>
  <c r="BU21" i="46"/>
  <c r="BU60" i="46"/>
  <c r="AO69" i="46"/>
  <c r="AO53" i="46"/>
  <c r="CK58" i="46"/>
  <c r="AO77" i="46"/>
  <c r="BE40" i="46"/>
  <c r="AO74" i="46"/>
  <c r="AO58" i="46"/>
  <c r="BE66" i="46"/>
  <c r="BE60" i="46"/>
  <c r="CK20" i="46"/>
  <c r="CK60" i="46"/>
  <c r="AO76" i="46"/>
  <c r="AO55" i="46"/>
  <c r="BE49" i="46"/>
  <c r="BE57" i="46"/>
  <c r="AO57" i="46"/>
  <c r="BE13" i="46"/>
  <c r="AO70" i="46"/>
  <c r="BE84" i="46"/>
  <c r="BE30" i="46"/>
  <c r="BU84" i="46"/>
  <c r="BE20" i="46"/>
  <c r="CK36" i="46"/>
  <c r="AO23" i="46"/>
  <c r="CK70" i="46"/>
  <c r="BE21" i="46"/>
  <c r="CK37" i="46"/>
  <c r="CK39" i="46"/>
  <c r="AO38" i="46"/>
  <c r="BE61" i="46"/>
  <c r="BE74" i="46"/>
  <c r="CK56" i="46"/>
  <c r="AO31" i="46"/>
  <c r="CK30" i="46"/>
  <c r="BU23" i="46"/>
  <c r="BU40" i="46"/>
  <c r="AO18" i="46"/>
  <c r="AO54" i="46"/>
  <c r="BU74" i="46"/>
  <c r="BU70" i="46"/>
  <c r="BU42" i="46"/>
  <c r="BE70" i="46"/>
  <c r="AO30" i="46"/>
  <c r="CK47" i="46"/>
  <c r="CK87" i="46"/>
  <c r="BE83" i="46"/>
  <c r="BE82" i="46"/>
  <c r="AO84" i="46"/>
  <c r="CK82" i="46"/>
  <c r="BU20" i="46"/>
  <c r="CK63" i="46"/>
  <c r="CK64" i="46"/>
  <c r="BU29" i="46"/>
  <c r="AO19" i="46"/>
  <c r="BT73" i="46"/>
  <c r="CJ30" i="46"/>
  <c r="BU76" i="46"/>
  <c r="BU81" i="46"/>
  <c r="BE44" i="46"/>
  <c r="BE86" i="46"/>
  <c r="H32" i="46"/>
  <c r="CK59" i="46"/>
  <c r="BU47" i="46"/>
  <c r="BU22" i="46"/>
  <c r="AO22" i="46"/>
  <c r="CK34" i="46"/>
  <c r="BD13" i="46"/>
  <c r="BU63" i="46"/>
  <c r="BD40" i="46"/>
  <c r="BE68" i="46"/>
  <c r="CJ65" i="46"/>
  <c r="BU48" i="46"/>
  <c r="BE5" i="46"/>
  <c r="BU5" i="46"/>
  <c r="BE35" i="46"/>
  <c r="BU68" i="46"/>
  <c r="BE27" i="46"/>
  <c r="AN20" i="46"/>
  <c r="BU35" i="46"/>
  <c r="BE18" i="46"/>
  <c r="BE63" i="46"/>
  <c r="BU46" i="46"/>
  <c r="BE81" i="46"/>
  <c r="AO86" i="46"/>
  <c r="CJ20" i="46"/>
  <c r="BD53" i="46"/>
  <c r="AN39" i="46"/>
  <c r="BD24" i="46"/>
  <c r="BT31" i="46"/>
  <c r="AN15" i="46"/>
  <c r="BD48" i="46"/>
  <c r="AN56" i="46"/>
  <c r="CJ61" i="46"/>
  <c r="AN73" i="46"/>
  <c r="AN21" i="46"/>
  <c r="BD21" i="46"/>
  <c r="BT65" i="46"/>
  <c r="BD42" i="46"/>
  <c r="BT59" i="46"/>
  <c r="CK28" i="46"/>
  <c r="BT53" i="46"/>
  <c r="CJ31" i="46"/>
  <c r="BT74" i="46"/>
  <c r="BT21" i="46"/>
  <c r="BD60" i="46"/>
  <c r="BT84" i="46"/>
  <c r="AO88" i="46"/>
  <c r="BD39" i="46"/>
  <c r="BD85" i="46"/>
  <c r="CJ21" i="46"/>
  <c r="BT70" i="46"/>
  <c r="AN82" i="46"/>
  <c r="BT20" i="46"/>
  <c r="AN70" i="46"/>
  <c r="AN59" i="46"/>
  <c r="AO5" i="46"/>
  <c r="CK10" i="46"/>
  <c r="CJ24" i="46"/>
  <c r="BT23" i="46"/>
  <c r="CJ85" i="46"/>
  <c r="AN60" i="46"/>
  <c r="BT60" i="46"/>
  <c r="BT42" i="46"/>
  <c r="AN47" i="46"/>
  <c r="AN48" i="46"/>
  <c r="CK68" i="46"/>
  <c r="BU78" i="46"/>
  <c r="CJ58" i="46"/>
  <c r="AN38" i="46"/>
  <c r="AN14" i="46"/>
  <c r="BT25" i="46"/>
  <c r="AN26" i="46"/>
  <c r="BD38" i="46"/>
  <c r="CJ25" i="46"/>
  <c r="CJ77" i="46"/>
  <c r="CJ15" i="46"/>
  <c r="AN24" i="46"/>
  <c r="BD56" i="46"/>
  <c r="CJ56" i="46"/>
  <c r="CJ66" i="46"/>
  <c r="BD87" i="46"/>
  <c r="BD82" i="46"/>
  <c r="AN35" i="46"/>
  <c r="BT69" i="46"/>
  <c r="BE29" i="46"/>
  <c r="BU59" i="46"/>
  <c r="BD54" i="46"/>
  <c r="CJ53" i="46"/>
  <c r="BD25" i="46"/>
  <c r="AN55" i="46"/>
  <c r="AN77" i="46"/>
  <c r="AN66" i="46"/>
  <c r="BD61" i="46"/>
  <c r="AN50" i="46"/>
  <c r="CJ57" i="46"/>
  <c r="BT85" i="46"/>
  <c r="BD70" i="46"/>
  <c r="BT48" i="46"/>
  <c r="CJ48" i="46"/>
  <c r="CK69" i="46"/>
  <c r="CJ26" i="46"/>
  <c r="CJ37" i="46"/>
  <c r="BD26" i="46"/>
  <c r="BD77" i="46"/>
  <c r="CJ60" i="46"/>
  <c r="CJ82" i="46"/>
  <c r="BT83" i="46"/>
  <c r="CJ83" i="46"/>
  <c r="BU88" i="46"/>
  <c r="BD57" i="46"/>
  <c r="BD15" i="46"/>
  <c r="AN49" i="46"/>
  <c r="AN85" i="46"/>
  <c r="BT77" i="46"/>
  <c r="AN40" i="46"/>
  <c r="BD59" i="46"/>
  <c r="AN44" i="46"/>
  <c r="BD81" i="46"/>
  <c r="BT36" i="46"/>
  <c r="CK18" i="46"/>
  <c r="BE69" i="46"/>
  <c r="AN25" i="46"/>
  <c r="BT39" i="46"/>
  <c r="AN54" i="46"/>
  <c r="CJ55" i="46"/>
  <c r="BT15" i="46"/>
  <c r="CJ52" i="46"/>
  <c r="CJ84" i="46"/>
  <c r="BD30" i="46"/>
  <c r="CK33" i="46"/>
  <c r="AO44" i="46"/>
  <c r="BE22" i="46"/>
  <c r="CJ14" i="46"/>
  <c r="BT57" i="46"/>
  <c r="BT49" i="46"/>
  <c r="CJ13" i="46"/>
  <c r="CJ40" i="46"/>
  <c r="AN58" i="46"/>
  <c r="AN87" i="46"/>
  <c r="AN42" i="46"/>
  <c r="AN36" i="46"/>
  <c r="BD83" i="46"/>
  <c r="BD68" i="46"/>
  <c r="AN37" i="46"/>
  <c r="BT38" i="46"/>
  <c r="AN53" i="46"/>
  <c r="BT24" i="46"/>
  <c r="BD58" i="46"/>
  <c r="AN74" i="46"/>
  <c r="BT58" i="46"/>
  <c r="BD49" i="46"/>
  <c r="AN23" i="46"/>
  <c r="BD23" i="46"/>
  <c r="BE64" i="46"/>
  <c r="CK46" i="46"/>
  <c r="BT37" i="46"/>
  <c r="BT26" i="46"/>
  <c r="CJ39" i="46"/>
  <c r="BT56" i="46"/>
  <c r="BT66" i="46"/>
  <c r="AN31" i="46"/>
  <c r="BT61" i="46"/>
  <c r="BD31" i="46"/>
  <c r="BD76" i="46"/>
  <c r="BD84" i="46"/>
  <c r="AN76" i="46"/>
  <c r="CJ42" i="46"/>
  <c r="BT29" i="46"/>
  <c r="CK29" i="46"/>
  <c r="CK43" i="46"/>
  <c r="BT14" i="46"/>
  <c r="CJ50" i="46"/>
  <c r="BD74" i="46"/>
  <c r="BD66" i="46"/>
  <c r="BD36" i="46"/>
  <c r="CJ87" i="46"/>
  <c r="BD73" i="46"/>
  <c r="BT76" i="46"/>
  <c r="BE19" i="46"/>
  <c r="BD37" i="46"/>
  <c r="BT55" i="46"/>
  <c r="BD55" i="46"/>
  <c r="CJ54" i="46"/>
  <c r="BT50" i="46"/>
  <c r="AN83" i="46"/>
  <c r="AN84" i="46"/>
  <c r="AN30" i="46"/>
  <c r="AO34" i="46"/>
  <c r="CK79" i="46"/>
  <c r="X56" i="46"/>
  <c r="BV68" i="46"/>
  <c r="BV72" i="46"/>
  <c r="CL45" i="46"/>
  <c r="CL71" i="46"/>
  <c r="CL52" i="46"/>
  <c r="BF81" i="46"/>
  <c r="AP78" i="46"/>
  <c r="AP16" i="46"/>
  <c r="AP17" i="46"/>
  <c r="AP51" i="46"/>
  <c r="BF32" i="46"/>
  <c r="BF10" i="46"/>
  <c r="BF11" i="46"/>
  <c r="BV10" i="46"/>
  <c r="BV9" i="46"/>
  <c r="CL64" i="46"/>
  <c r="CL29" i="46"/>
  <c r="BF35" i="46"/>
  <c r="BF47" i="46"/>
  <c r="AP29" i="46"/>
  <c r="CL59" i="46"/>
  <c r="AP45" i="46"/>
  <c r="BV80" i="46"/>
  <c r="CL41" i="46"/>
  <c r="CL67" i="46"/>
  <c r="BV43" i="46"/>
  <c r="CL62" i="46"/>
  <c r="BF33" i="46"/>
  <c r="CL10" i="46"/>
  <c r="AP11" i="46"/>
  <c r="CL69" i="46"/>
  <c r="AP59" i="46"/>
  <c r="AP35" i="46"/>
  <c r="BF63" i="46"/>
  <c r="BV47" i="46"/>
  <c r="CL22" i="46"/>
  <c r="BF17" i="46"/>
  <c r="BF7" i="46"/>
  <c r="BV44" i="46"/>
  <c r="BF86" i="46"/>
  <c r="BF80" i="46"/>
  <c r="CL78" i="46"/>
  <c r="BV17" i="46"/>
  <c r="BF67" i="46"/>
  <c r="AP8" i="46"/>
  <c r="BV6" i="46"/>
  <c r="C17" i="59"/>
  <c r="AP62" i="46"/>
  <c r="BV81" i="46"/>
  <c r="AP52" i="46"/>
  <c r="CL51" i="46"/>
  <c r="BF41" i="46"/>
  <c r="AP28" i="46"/>
  <c r="BV16" i="46"/>
  <c r="AP75" i="46"/>
  <c r="BV28" i="46"/>
  <c r="CL8" i="46"/>
  <c r="CL6" i="46"/>
  <c r="AP64" i="46"/>
  <c r="CL44" i="46"/>
  <c r="CL32" i="46"/>
  <c r="BV27" i="46"/>
  <c r="AP32" i="46"/>
  <c r="CL17" i="46"/>
  <c r="BF18" i="46"/>
  <c r="C14" i="59"/>
  <c r="AP80" i="46"/>
  <c r="BF79" i="46"/>
  <c r="BF75" i="46"/>
  <c r="BV78" i="46"/>
  <c r="BV51" i="46"/>
  <c r="AP71" i="46"/>
  <c r="BF12" i="46"/>
  <c r="BV34" i="46"/>
  <c r="BV35" i="46"/>
  <c r="AP88" i="46"/>
  <c r="BV33" i="46"/>
  <c r="CL75" i="46"/>
  <c r="BF88" i="46"/>
  <c r="BF45" i="46"/>
  <c r="CL7" i="46"/>
  <c r="BV12" i="46"/>
  <c r="CL9" i="46"/>
  <c r="AP7" i="46"/>
  <c r="AY12" i="59"/>
  <c r="CE20" i="59"/>
  <c r="BV59" i="46"/>
  <c r="AP33" i="46"/>
  <c r="BV41" i="46"/>
  <c r="BF78" i="46"/>
  <c r="AP10" i="46"/>
  <c r="CL81" i="46"/>
  <c r="BV67" i="46"/>
  <c r="CL79" i="46"/>
  <c r="BF72" i="46"/>
  <c r="CL16" i="46"/>
  <c r="BV32" i="46"/>
  <c r="BF6" i="46"/>
  <c r="AY23" i="59"/>
  <c r="BF19" i="46"/>
  <c r="AP72" i="46"/>
  <c r="AP79" i="46"/>
  <c r="BF71" i="46"/>
  <c r="BF51" i="46"/>
  <c r="BV62" i="46"/>
  <c r="BV75" i="46"/>
  <c r="CL28" i="46"/>
  <c r="BF9" i="46"/>
  <c r="AI53" i="59"/>
  <c r="AP34" i="46"/>
  <c r="BV5" i="46"/>
  <c r="AP68" i="46"/>
  <c r="AP86" i="46"/>
  <c r="BV45" i="46"/>
  <c r="BF43" i="46"/>
  <c r="CL27" i="46"/>
  <c r="BV15" i="46"/>
  <c r="AY20" i="59"/>
  <c r="AI52" i="59"/>
  <c r="BF59" i="46"/>
  <c r="BF46" i="46"/>
  <c r="AP67" i="46"/>
  <c r="BF62" i="46"/>
  <c r="BV79" i="46"/>
  <c r="CL80" i="46"/>
  <c r="AP43" i="46"/>
  <c r="CL11" i="46"/>
  <c r="BF8" i="46"/>
  <c r="AP6" i="46"/>
  <c r="AY5" i="59"/>
  <c r="CL65" i="46"/>
  <c r="BV64" i="46"/>
  <c r="BV88" i="46"/>
  <c r="BF16" i="46"/>
  <c r="CL33" i="46"/>
  <c r="CL43" i="46"/>
  <c r="AP9" i="46"/>
  <c r="BV8" i="46"/>
  <c r="BV7" i="46"/>
  <c r="I81" i="46"/>
  <c r="CK22" i="46"/>
  <c r="BE71" i="46"/>
  <c r="BE72" i="46"/>
  <c r="BU28" i="46"/>
  <c r="CK11" i="46"/>
  <c r="AO9" i="46"/>
  <c r="AO7" i="46"/>
  <c r="AO10" i="46"/>
  <c r="CK7" i="46"/>
  <c r="CK9" i="46"/>
  <c r="AX40" i="59"/>
  <c r="I19" i="46"/>
  <c r="CK81" i="46"/>
  <c r="BE46" i="46"/>
  <c r="BU52" i="46"/>
  <c r="AO17" i="46"/>
  <c r="AO62" i="46"/>
  <c r="BE17" i="46"/>
  <c r="AO72" i="46"/>
  <c r="BU11" i="46"/>
  <c r="CK6" i="46"/>
  <c r="H67" i="46"/>
  <c r="AO59" i="46"/>
  <c r="CK44" i="46"/>
  <c r="AO63" i="46"/>
  <c r="BU34" i="46"/>
  <c r="BU32" i="46"/>
  <c r="BU41" i="46"/>
  <c r="BE78" i="46"/>
  <c r="BE11" i="46"/>
  <c r="BE80" i="46"/>
  <c r="BU62" i="46"/>
  <c r="CK78" i="46"/>
  <c r="CK32" i="46"/>
  <c r="AO78" i="46"/>
  <c r="AO16" i="46"/>
  <c r="CK5" i="46"/>
  <c r="BU72" i="46"/>
  <c r="BU69" i="46"/>
  <c r="BE67" i="46"/>
  <c r="AO71" i="46"/>
  <c r="BE16" i="46"/>
  <c r="BE10" i="46"/>
  <c r="BU9" i="46"/>
  <c r="AO35" i="46"/>
  <c r="AO64" i="46"/>
  <c r="AO52" i="46"/>
  <c r="AO29" i="46"/>
  <c r="BU18" i="46"/>
  <c r="AO33" i="46"/>
  <c r="CK27" i="46"/>
  <c r="BE51" i="46"/>
  <c r="BU33" i="46"/>
  <c r="BE45" i="46"/>
  <c r="BE88" i="46"/>
  <c r="BE62" i="46"/>
  <c r="CK8" i="46"/>
  <c r="BU8" i="46"/>
  <c r="BN44" i="59"/>
  <c r="BU45" i="46"/>
  <c r="AO27" i="46"/>
  <c r="BE75" i="46"/>
  <c r="BE8" i="46"/>
  <c r="CK12" i="46"/>
  <c r="BU6" i="46"/>
  <c r="BU10" i="46"/>
  <c r="AO67" i="46"/>
  <c r="AO28" i="46"/>
  <c r="BE32" i="46"/>
  <c r="CK80" i="46"/>
  <c r="BU16" i="46"/>
  <c r="BU51" i="46"/>
  <c r="CK67" i="46"/>
  <c r="BU27" i="46"/>
  <c r="CK16" i="46"/>
  <c r="AO12" i="46"/>
  <c r="AO8" i="46"/>
  <c r="AX21" i="59"/>
  <c r="CK19" i="46"/>
  <c r="BU67" i="46"/>
  <c r="AO65" i="46"/>
  <c r="BU17" i="46"/>
  <c r="BE43" i="46"/>
  <c r="BU75" i="46"/>
  <c r="BE28" i="46"/>
  <c r="BE12" i="46"/>
  <c r="BE34" i="46"/>
  <c r="BU80" i="46"/>
  <c r="CK88" i="46"/>
  <c r="AO41" i="46"/>
  <c r="AO43" i="46"/>
  <c r="AO51" i="46"/>
  <c r="BU12" i="46"/>
  <c r="BE6" i="46"/>
  <c r="AO81" i="46"/>
  <c r="AO68" i="46"/>
  <c r="CK75" i="46"/>
  <c r="BE41" i="46"/>
  <c r="AO75" i="46"/>
  <c r="AO6" i="46"/>
  <c r="BE9" i="46"/>
  <c r="CK86" i="46"/>
  <c r="BU64" i="46"/>
  <c r="CK41" i="46"/>
  <c r="AO32" i="46"/>
  <c r="CK71" i="46"/>
  <c r="BU7" i="46"/>
  <c r="BU44" i="46"/>
  <c r="BU86" i="46"/>
  <c r="BU19" i="46"/>
  <c r="CK51" i="46"/>
  <c r="BE79" i="46"/>
  <c r="CK45" i="46"/>
  <c r="BE33" i="46"/>
  <c r="BU79" i="46"/>
  <c r="CK17" i="46"/>
  <c r="CK72" i="46"/>
  <c r="BE7" i="46"/>
  <c r="BE52" i="46"/>
  <c r="BU71" i="46"/>
  <c r="AX17" i="59"/>
  <c r="CK35" i="46"/>
  <c r="CK52" i="46"/>
  <c r="AO47" i="46"/>
  <c r="AO45" i="46"/>
  <c r="AO79" i="46"/>
  <c r="I35" i="46"/>
  <c r="F44" i="46"/>
  <c r="CJ44" i="46"/>
  <c r="BD67" i="46"/>
  <c r="H77" i="46"/>
  <c r="AN63" i="46"/>
  <c r="AN68" i="46"/>
  <c r="H62" i="46"/>
  <c r="BC78" i="46"/>
  <c r="BD5" i="46"/>
  <c r="BS5" i="46"/>
  <c r="CI67" i="46"/>
  <c r="BC67" i="46"/>
  <c r="BS32" i="46"/>
  <c r="AM45" i="46"/>
  <c r="I87" i="46"/>
  <c r="I17" i="46"/>
  <c r="I83" i="46"/>
  <c r="I7" i="46"/>
  <c r="I72" i="46"/>
  <c r="I68" i="46"/>
  <c r="I62" i="46"/>
  <c r="I58" i="46"/>
  <c r="I53" i="46"/>
  <c r="I47" i="46"/>
  <c r="I29" i="46"/>
  <c r="I39" i="46"/>
  <c r="I66" i="46"/>
  <c r="I37" i="46"/>
  <c r="I23" i="46"/>
  <c r="I54" i="46"/>
  <c r="H43" i="46"/>
  <c r="I79" i="46"/>
  <c r="I15" i="46"/>
  <c r="K42" i="46"/>
  <c r="W65" i="46"/>
  <c r="F79" i="46"/>
  <c r="AM49" i="46"/>
  <c r="BC74" i="46"/>
  <c r="BC64" i="46"/>
  <c r="AM23" i="46"/>
  <c r="CI70" i="46"/>
  <c r="AM82" i="46"/>
  <c r="BS36" i="46"/>
  <c r="AM83" i="46"/>
  <c r="AM73" i="46"/>
  <c r="CI36" i="46"/>
  <c r="BS29" i="46"/>
  <c r="BR27" i="46"/>
  <c r="BB69" i="46"/>
  <c r="BC52" i="46"/>
  <c r="BR63" i="46"/>
  <c r="CH47" i="46"/>
  <c r="AL44" i="46"/>
  <c r="BB32" i="46"/>
  <c r="AM75" i="46"/>
  <c r="CH72" i="46"/>
  <c r="AM67" i="46"/>
  <c r="BB67" i="46"/>
  <c r="AM78" i="46"/>
  <c r="AM32" i="46"/>
  <c r="BR78" i="46"/>
  <c r="BC10" i="46"/>
  <c r="BS6" i="46"/>
  <c r="CH10" i="46"/>
  <c r="BB8" i="46"/>
  <c r="AL8" i="46"/>
  <c r="CH8" i="46"/>
  <c r="AM57" i="46"/>
  <c r="BS81" i="46"/>
  <c r="CI18" i="46"/>
  <c r="BS27" i="46"/>
  <c r="CI72" i="46"/>
  <c r="AM10" i="46"/>
  <c r="BS15" i="46"/>
  <c r="BC15" i="46"/>
  <c r="BS57" i="46"/>
  <c r="CI15" i="46"/>
  <c r="BC40" i="46"/>
  <c r="AM24" i="46"/>
  <c r="AM58" i="46"/>
  <c r="CI23" i="46"/>
  <c r="AM86" i="46"/>
  <c r="CI81" i="46"/>
  <c r="CI29" i="46"/>
  <c r="BS35" i="46"/>
  <c r="BS86" i="46"/>
  <c r="AL18" i="46"/>
  <c r="AL69" i="46"/>
  <c r="CH5" i="46"/>
  <c r="CI69" i="46"/>
  <c r="CH18" i="46"/>
  <c r="AM27" i="46"/>
  <c r="BC79" i="46"/>
  <c r="AM71" i="46"/>
  <c r="CI88" i="46"/>
  <c r="AM41" i="46"/>
  <c r="CH32" i="46"/>
  <c r="BR67" i="46"/>
  <c r="CI79" i="46"/>
  <c r="CI45" i="46"/>
  <c r="CH41" i="46"/>
  <c r="AM6" i="46"/>
  <c r="BC8" i="46"/>
  <c r="BC9" i="46"/>
  <c r="CI6" i="46"/>
  <c r="BC59" i="46"/>
  <c r="AM13" i="46"/>
  <c r="AM38" i="46"/>
  <c r="AM26" i="46"/>
  <c r="CI39" i="46"/>
  <c r="BC82" i="46"/>
  <c r="BC77" i="46"/>
  <c r="AM66" i="46"/>
  <c r="CI57" i="46"/>
  <c r="AM36" i="46"/>
  <c r="BS65" i="46"/>
  <c r="AL29" i="46"/>
  <c r="AM44" i="46"/>
  <c r="CI86" i="46"/>
  <c r="BB35" i="46"/>
  <c r="BR41" i="46"/>
  <c r="BC62" i="46"/>
  <c r="BR79" i="46"/>
  <c r="CH62" i="46"/>
  <c r="BS52" i="46"/>
  <c r="CI80" i="46"/>
  <c r="BR71" i="46"/>
  <c r="BS43" i="46"/>
  <c r="BC17" i="46"/>
  <c r="AM43" i="46"/>
  <c r="BS45" i="46"/>
  <c r="CI32" i="46"/>
  <c r="AL51" i="46"/>
  <c r="AL79" i="46"/>
  <c r="AM11" i="46"/>
  <c r="AL12" i="46"/>
  <c r="CI13" i="46"/>
  <c r="BS38" i="46"/>
  <c r="BC14" i="46"/>
  <c r="BS24" i="46"/>
  <c r="AM74" i="46"/>
  <c r="BS84" i="46"/>
  <c r="BC20" i="46"/>
  <c r="BC36" i="46"/>
  <c r="BC70" i="46"/>
  <c r="BS76" i="46"/>
  <c r="BC76" i="46"/>
  <c r="BC30" i="46"/>
  <c r="AM21" i="46"/>
  <c r="CI34" i="46"/>
  <c r="AM81" i="46"/>
  <c r="CI64" i="46"/>
  <c r="BC18" i="46"/>
  <c r="BC69" i="46"/>
  <c r="BC44" i="46"/>
  <c r="BS78" i="46"/>
  <c r="CI41" i="46"/>
  <c r="BB51" i="46"/>
  <c r="BC45" i="46"/>
  <c r="AL62" i="46"/>
  <c r="BR45" i="46"/>
  <c r="BS41" i="46"/>
  <c r="CH12" i="46"/>
  <c r="BC7" i="46"/>
  <c r="BS55" i="46"/>
  <c r="AM39" i="46"/>
  <c r="BC25" i="46"/>
  <c r="AM25" i="46"/>
  <c r="BC50" i="46"/>
  <c r="CI50" i="46"/>
  <c r="BS40" i="46"/>
  <c r="BS85" i="46"/>
  <c r="BS74" i="46"/>
  <c r="BC29" i="46"/>
  <c r="CI87" i="46"/>
  <c r="BS22" i="46"/>
  <c r="CH35" i="46"/>
  <c r="CI44" i="46"/>
  <c r="BR69" i="46"/>
  <c r="CH64" i="46"/>
  <c r="CI17" i="46"/>
  <c r="BR72" i="46"/>
  <c r="BB78" i="46"/>
  <c r="BS62" i="46"/>
  <c r="BC27" i="46"/>
  <c r="AL80" i="46"/>
  <c r="BB80" i="46"/>
  <c r="AL71" i="46"/>
  <c r="CI62" i="46"/>
  <c r="BB79" i="46"/>
  <c r="BB27" i="46"/>
  <c r="BS7" i="46"/>
  <c r="AL10" i="46"/>
  <c r="BS11" i="46"/>
  <c r="CB16" i="59"/>
  <c r="BC58" i="46"/>
  <c r="AM53" i="46"/>
  <c r="CI66" i="46"/>
  <c r="BS31" i="46"/>
  <c r="BC61" i="46"/>
  <c r="BS60" i="46"/>
  <c r="BS50" i="46"/>
  <c r="BS82" i="46"/>
  <c r="BC60" i="46"/>
  <c r="BC23" i="46"/>
  <c r="BS34" i="46"/>
  <c r="BC5" i="46"/>
  <c r="BC16" i="46"/>
  <c r="BR32" i="46"/>
  <c r="CH27" i="46"/>
  <c r="BR62" i="46"/>
  <c r="AM80" i="46"/>
  <c r="CH80" i="46"/>
  <c r="BS8" i="46"/>
  <c r="AM12" i="46"/>
  <c r="BS12" i="46"/>
  <c r="AM14" i="46"/>
  <c r="X80" i="46"/>
  <c r="U32" i="46"/>
  <c r="CI38" i="46"/>
  <c r="CI14" i="46"/>
  <c r="BS26" i="46"/>
  <c r="BS14" i="46"/>
  <c r="BS54" i="46"/>
  <c r="AM37" i="46"/>
  <c r="BS49" i="46"/>
  <c r="AM85" i="46"/>
  <c r="BS56" i="46"/>
  <c r="CI74" i="46"/>
  <c r="AM40" i="46"/>
  <c r="BS13" i="46"/>
  <c r="AM70" i="46"/>
  <c r="BC21" i="46"/>
  <c r="BC42" i="46"/>
  <c r="CI76" i="46"/>
  <c r="AM5" i="46"/>
  <c r="BB52" i="46"/>
  <c r="CI35" i="46"/>
  <c r="CH78" i="46"/>
  <c r="AM46" i="46"/>
  <c r="BR51" i="46"/>
  <c r="BS71" i="46"/>
  <c r="CH33" i="46"/>
  <c r="BR43" i="46"/>
  <c r="BB75" i="46"/>
  <c r="BB88" i="46"/>
  <c r="BC71" i="46"/>
  <c r="BC51" i="46"/>
  <c r="BB28" i="46"/>
  <c r="CH28" i="46"/>
  <c r="BC33" i="46"/>
  <c r="AM7" i="46"/>
  <c r="BS10" i="46"/>
  <c r="CA66" i="59"/>
  <c r="CI37" i="46"/>
  <c r="Y44" i="46"/>
  <c r="X66" i="46"/>
  <c r="BC54" i="46"/>
  <c r="BS39" i="46"/>
  <c r="AM15" i="46"/>
  <c r="AM42" i="46"/>
  <c r="BC48" i="46"/>
  <c r="BC87" i="46"/>
  <c r="BC73" i="46"/>
  <c r="BS87" i="46"/>
  <c r="BS70" i="46"/>
  <c r="CI20" i="46"/>
  <c r="BS44" i="46"/>
  <c r="AM69" i="46"/>
  <c r="AL22" i="46"/>
  <c r="BB47" i="46"/>
  <c r="AM19" i="46"/>
  <c r="BB43" i="46"/>
  <c r="BS68" i="46"/>
  <c r="BS19" i="46"/>
  <c r="AL63" i="46"/>
  <c r="BS51" i="46"/>
  <c r="BB41" i="46"/>
  <c r="BC28" i="46"/>
  <c r="BR80" i="46"/>
  <c r="BR28" i="46"/>
  <c r="CI27" i="46"/>
  <c r="BC80" i="46"/>
  <c r="BB16" i="46"/>
  <c r="CI28" i="46"/>
  <c r="BB11" i="46"/>
  <c r="AM8" i="46"/>
  <c r="CI11" i="46"/>
  <c r="CI5" i="46"/>
  <c r="BC37" i="46"/>
  <c r="CI53" i="46"/>
  <c r="AM61" i="46"/>
  <c r="BC57" i="46"/>
  <c r="CI82" i="46"/>
  <c r="BC34" i="46"/>
  <c r="CI65" i="46"/>
  <c r="AM52" i="46"/>
  <c r="BS47" i="46"/>
  <c r="BC68" i="46"/>
  <c r="AM64" i="46"/>
  <c r="CH19" i="46"/>
  <c r="CI19" i="46"/>
  <c r="AL17" i="46"/>
  <c r="BC41" i="46"/>
  <c r="AM62" i="46"/>
  <c r="BC75" i="46"/>
  <c r="BR33" i="46"/>
  <c r="BS28" i="46"/>
  <c r="BS33" i="46"/>
  <c r="CI51" i="46"/>
  <c r="BS80" i="46"/>
  <c r="BR7" i="46"/>
  <c r="CI12" i="46"/>
  <c r="BC11" i="46"/>
  <c r="CI9" i="46"/>
  <c r="BB12" i="46"/>
  <c r="AV50" i="59"/>
  <c r="BC38" i="46"/>
  <c r="X34" i="46"/>
  <c r="BS53" i="46"/>
  <c r="CI56" i="46"/>
  <c r="BS73" i="46"/>
  <c r="BS61" i="46"/>
  <c r="BS58" i="46"/>
  <c r="CI61" i="46"/>
  <c r="BC24" i="46"/>
  <c r="CI42" i="46"/>
  <c r="BS83" i="46"/>
  <c r="BS63" i="46"/>
  <c r="BC83" i="46"/>
  <c r="AM76" i="46"/>
  <c r="BC13" i="46"/>
  <c r="BC47" i="46"/>
  <c r="AM22" i="46"/>
  <c r="CI59" i="46"/>
  <c r="BS46" i="46"/>
  <c r="BR81" i="46"/>
  <c r="AL47" i="46"/>
  <c r="CH46" i="46"/>
  <c r="CI68" i="46"/>
  <c r="BC88" i="46"/>
  <c r="AL16" i="46"/>
  <c r="BB72" i="46"/>
  <c r="BC32" i="46"/>
  <c r="CH79" i="46"/>
  <c r="BS75" i="46"/>
  <c r="AM33" i="46"/>
  <c r="CH75" i="46"/>
  <c r="CH51" i="46"/>
  <c r="CI75" i="46"/>
  <c r="BR11" i="46"/>
  <c r="BR10" i="46"/>
  <c r="CH6" i="46"/>
  <c r="AM9" i="46"/>
  <c r="AL6" i="46"/>
  <c r="AM55" i="46"/>
  <c r="CI58" i="46"/>
  <c r="BS37" i="46"/>
  <c r="BC56" i="46"/>
  <c r="BS66" i="46"/>
  <c r="BS23" i="46"/>
  <c r="CI46" i="46"/>
  <c r="BS42" i="46"/>
  <c r="BS21" i="46"/>
  <c r="AM35" i="46"/>
  <c r="BC86" i="46"/>
  <c r="BR5" i="46"/>
  <c r="BB22" i="46"/>
  <c r="BB81" i="46"/>
  <c r="BR64" i="46"/>
  <c r="BB46" i="46"/>
  <c r="BR16" i="46"/>
  <c r="AM16" i="46"/>
  <c r="BS17" i="46"/>
  <c r="CI78" i="46"/>
  <c r="AM28" i="46"/>
  <c r="CI16" i="46"/>
  <c r="BR88" i="46"/>
  <c r="CI33" i="46"/>
  <c r="AL75" i="46"/>
  <c r="AM88" i="46"/>
  <c r="BB7" i="46"/>
  <c r="CH11" i="46"/>
  <c r="BR6" i="46"/>
  <c r="BS18" i="46"/>
  <c r="T88" i="46"/>
  <c r="CI25" i="46"/>
  <c r="BC39" i="46"/>
  <c r="BC53" i="46"/>
  <c r="AM54" i="46"/>
  <c r="AM31" i="46"/>
  <c r="AM50" i="46"/>
  <c r="BS77" i="46"/>
  <c r="CI21" i="46"/>
  <c r="CI85" i="46"/>
  <c r="BS20" i="46"/>
  <c r="AM87" i="46"/>
  <c r="BC35" i="46"/>
  <c r="CH29" i="46"/>
  <c r="AM18" i="46"/>
  <c r="AM63" i="46"/>
  <c r="CI22" i="46"/>
  <c r="AL34" i="46"/>
  <c r="BC81" i="46"/>
  <c r="BC43" i="46"/>
  <c r="BS16" i="46"/>
  <c r="BS72" i="46"/>
  <c r="BS67" i="46"/>
  <c r="AL28" i="46"/>
  <c r="BS79" i="46"/>
  <c r="AL27" i="46"/>
  <c r="AL43" i="46"/>
  <c r="CH88" i="46"/>
  <c r="BB17" i="46"/>
  <c r="AL72" i="46"/>
  <c r="CH7" i="46"/>
  <c r="BB6" i="46"/>
  <c r="BR9" i="46"/>
  <c r="BR12" i="46"/>
  <c r="AL11" i="46"/>
  <c r="CI10" i="46"/>
  <c r="BC31" i="46"/>
  <c r="BC66" i="46"/>
  <c r="BC85" i="46"/>
  <c r="AM60" i="46"/>
  <c r="BS30" i="46"/>
  <c r="AM30" i="46"/>
  <c r="CI84" i="46"/>
  <c r="CI30" i="46"/>
  <c r="AM84" i="46"/>
  <c r="BS48" i="46"/>
  <c r="AM65" i="46"/>
  <c r="AM48" i="46"/>
  <c r="AM79" i="46"/>
  <c r="AM29" i="46"/>
  <c r="AM68" i="46"/>
  <c r="BS69" i="46"/>
  <c r="BC46" i="46"/>
  <c r="CH59" i="46"/>
  <c r="BR46" i="46"/>
  <c r="AM47" i="46"/>
  <c r="AM34" i="46"/>
  <c r="AL5" i="46"/>
  <c r="AL52" i="46"/>
  <c r="BB71" i="46"/>
  <c r="AM51" i="46"/>
  <c r="BR17" i="46"/>
  <c r="CH17" i="46"/>
  <c r="AM72" i="46"/>
  <c r="CH9" i="46"/>
  <c r="BC6" i="46"/>
  <c r="BS25" i="46"/>
  <c r="BC26" i="46"/>
  <c r="BC55" i="46"/>
  <c r="AM77" i="46"/>
  <c r="CI31" i="46"/>
  <c r="CI24" i="46"/>
  <c r="BC65" i="46"/>
  <c r="CI83" i="46"/>
  <c r="BS64" i="46"/>
  <c r="BR47" i="46"/>
  <c r="BC19" i="46"/>
  <c r="CI63" i="46"/>
  <c r="BC22" i="46"/>
  <c r="CI52" i="46"/>
  <c r="CI47" i="46"/>
  <c r="BC63" i="46"/>
  <c r="CI71" i="46"/>
  <c r="AL67" i="46"/>
  <c r="BC72" i="46"/>
  <c r="CI43" i="46"/>
  <c r="BB10" i="46"/>
  <c r="X79" i="46"/>
  <c r="X31" i="46"/>
  <c r="X76" i="46"/>
  <c r="X28" i="46"/>
  <c r="X70" i="46"/>
  <c r="X18" i="46"/>
  <c r="X68" i="46"/>
  <c r="X16" i="46"/>
  <c r="X67" i="46"/>
  <c r="X12" i="46"/>
  <c r="X51" i="46"/>
  <c r="X52" i="46"/>
  <c r="X50" i="46"/>
  <c r="W66" i="46"/>
  <c r="X46" i="46"/>
  <c r="Y38" i="46"/>
  <c r="X38" i="46"/>
  <c r="F67" i="46"/>
  <c r="CJ59" i="46"/>
  <c r="Y37" i="46"/>
  <c r="X35" i="46"/>
  <c r="Y34" i="46"/>
  <c r="X86" i="46"/>
  <c r="X32" i="46"/>
  <c r="F25" i="46"/>
  <c r="BT46" i="46"/>
  <c r="Y10" i="46"/>
  <c r="X83" i="46"/>
  <c r="X37" i="46"/>
  <c r="I86" i="46"/>
  <c r="I71" i="46"/>
  <c r="I57" i="46"/>
  <c r="I42" i="46"/>
  <c r="I22" i="46"/>
  <c r="I6" i="46"/>
  <c r="I85" i="46"/>
  <c r="I70" i="46"/>
  <c r="I56" i="46"/>
  <c r="I41" i="46"/>
  <c r="I21" i="46"/>
  <c r="I5" i="46"/>
  <c r="C8" i="46"/>
  <c r="I84" i="46"/>
  <c r="I69" i="46"/>
  <c r="I55" i="46"/>
  <c r="I40" i="46"/>
  <c r="I20" i="46"/>
  <c r="K43" i="46"/>
  <c r="I82" i="46"/>
  <c r="I67" i="46"/>
  <c r="I51" i="46"/>
  <c r="I38" i="46"/>
  <c r="I18" i="46"/>
  <c r="K16" i="46"/>
  <c r="I80" i="46"/>
  <c r="I64" i="46"/>
  <c r="I48" i="46"/>
  <c r="I36" i="46"/>
  <c r="I16" i="46"/>
  <c r="F76" i="46"/>
  <c r="Q10" i="46"/>
  <c r="I78" i="46"/>
  <c r="I49" i="46"/>
  <c r="I46" i="46"/>
  <c r="I34" i="46"/>
  <c r="I14" i="46"/>
  <c r="F56" i="46"/>
  <c r="I63" i="46"/>
  <c r="I65" i="46"/>
  <c r="I45" i="46"/>
  <c r="I33" i="46"/>
  <c r="I13" i="46"/>
  <c r="I77" i="46"/>
  <c r="I52" i="46"/>
  <c r="I44" i="46"/>
  <c r="I32" i="46"/>
  <c r="I12" i="46"/>
  <c r="Y53" i="46"/>
  <c r="W74" i="46"/>
  <c r="O5" i="46"/>
  <c r="I76" i="46"/>
  <c r="I50" i="46"/>
  <c r="I43" i="46"/>
  <c r="I27" i="46"/>
  <c r="I11" i="46"/>
  <c r="F16" i="46"/>
  <c r="I75" i="46"/>
  <c r="I61" i="46"/>
  <c r="I30" i="46"/>
  <c r="I26" i="46"/>
  <c r="I10" i="46"/>
  <c r="G88" i="46"/>
  <c r="I74" i="46"/>
  <c r="I60" i="46"/>
  <c r="I28" i="46"/>
  <c r="I25" i="46"/>
  <c r="I9" i="46"/>
  <c r="P71" i="46"/>
  <c r="I88" i="46"/>
  <c r="I73" i="46"/>
  <c r="I59" i="46"/>
  <c r="I31" i="46"/>
  <c r="I24" i="46"/>
  <c r="G64" i="46"/>
  <c r="K40" i="46"/>
  <c r="F5" i="46"/>
  <c r="Y87" i="46"/>
  <c r="M41" i="46"/>
  <c r="G46" i="46"/>
  <c r="K31" i="46"/>
  <c r="L33" i="46"/>
  <c r="Y70" i="46"/>
  <c r="C26" i="46"/>
  <c r="G26" i="46"/>
  <c r="K24" i="46"/>
  <c r="J75" i="46"/>
  <c r="BT43" i="46"/>
  <c r="G7" i="46"/>
  <c r="R77" i="46"/>
  <c r="N63" i="46"/>
  <c r="K15" i="46"/>
  <c r="H68" i="46"/>
  <c r="S44" i="46"/>
  <c r="R58" i="46"/>
  <c r="R25" i="46"/>
  <c r="Q70" i="46"/>
  <c r="K88" i="46"/>
  <c r="K84" i="46"/>
  <c r="F55" i="46"/>
  <c r="H25" i="46"/>
  <c r="BT12" i="46"/>
  <c r="K72" i="46"/>
  <c r="F50" i="46"/>
  <c r="H15" i="46"/>
  <c r="CJ18" i="46"/>
  <c r="K50" i="46"/>
  <c r="F46" i="46"/>
  <c r="K56" i="46"/>
  <c r="K46" i="46"/>
  <c r="F20" i="46"/>
  <c r="W44" i="46"/>
  <c r="S62" i="46"/>
  <c r="G87" i="46"/>
  <c r="G63" i="46"/>
  <c r="G44" i="46"/>
  <c r="G25" i="46"/>
  <c r="G6" i="46"/>
  <c r="K63" i="46"/>
  <c r="K11" i="46"/>
  <c r="L66" i="46"/>
  <c r="J35" i="46"/>
  <c r="AN65" i="46"/>
  <c r="BT30" i="46"/>
  <c r="AN46" i="46"/>
  <c r="AN69" i="46"/>
  <c r="BT5" i="46"/>
  <c r="BT75" i="46"/>
  <c r="CJ32" i="46"/>
  <c r="CJ45" i="46"/>
  <c r="AN41" i="46"/>
  <c r="Z60" i="46"/>
  <c r="W24" i="46"/>
  <c r="S61" i="46"/>
  <c r="G84" i="46"/>
  <c r="G62" i="46"/>
  <c r="G43" i="46"/>
  <c r="G24" i="46"/>
  <c r="G5" i="46"/>
  <c r="K61" i="46"/>
  <c r="K9" i="46"/>
  <c r="L37" i="46"/>
  <c r="J33" i="46"/>
  <c r="CJ70" i="46"/>
  <c r="CJ76" i="46"/>
  <c r="AN34" i="46"/>
  <c r="BD69" i="46"/>
  <c r="BT22" i="46"/>
  <c r="Z26" i="46"/>
  <c r="S60" i="46"/>
  <c r="O74" i="46"/>
  <c r="G83" i="46"/>
  <c r="G61" i="46"/>
  <c r="G42" i="46"/>
  <c r="G23" i="46"/>
  <c r="K60" i="46"/>
  <c r="F85" i="46"/>
  <c r="H83" i="46"/>
  <c r="BD86" i="46"/>
  <c r="S50" i="46"/>
  <c r="O62" i="46"/>
  <c r="G82" i="46"/>
  <c r="G60" i="46"/>
  <c r="G41" i="46"/>
  <c r="G22" i="46"/>
  <c r="E88" i="46"/>
  <c r="BD20" i="46"/>
  <c r="AN22" i="46"/>
  <c r="BD52" i="46"/>
  <c r="AN17" i="46"/>
  <c r="S46" i="46"/>
  <c r="O53" i="46"/>
  <c r="G81" i="46"/>
  <c r="G59" i="46"/>
  <c r="G40" i="46"/>
  <c r="G21" i="46"/>
  <c r="E73" i="46"/>
  <c r="CJ86" i="46"/>
  <c r="BT52" i="46"/>
  <c r="BD34" i="46"/>
  <c r="CJ35" i="46"/>
  <c r="AN64" i="46"/>
  <c r="BD22" i="46"/>
  <c r="BD51" i="46"/>
  <c r="G80" i="46"/>
  <c r="G58" i="46"/>
  <c r="G39" i="46"/>
  <c r="G20" i="46"/>
  <c r="E72" i="46"/>
  <c r="CJ19" i="46"/>
  <c r="BD28" i="46"/>
  <c r="BT7" i="46"/>
  <c r="S30" i="46"/>
  <c r="R69" i="46"/>
  <c r="G79" i="46"/>
  <c r="G57" i="46"/>
  <c r="G38" i="46"/>
  <c r="G19" i="46"/>
  <c r="E61" i="46"/>
  <c r="BL2" i="46"/>
  <c r="AT2" i="46"/>
  <c r="BT34" i="46"/>
  <c r="BD47" i="46"/>
  <c r="AN18" i="46"/>
  <c r="CJ68" i="46"/>
  <c r="BT47" i="46"/>
  <c r="BD33" i="46"/>
  <c r="R50" i="46"/>
  <c r="G77" i="46"/>
  <c r="G55" i="46"/>
  <c r="G36" i="46"/>
  <c r="G15" i="46"/>
  <c r="K80" i="46"/>
  <c r="K37" i="46"/>
  <c r="E40" i="46"/>
  <c r="CJ36" i="46"/>
  <c r="BT87" i="46"/>
  <c r="CJ22" i="46"/>
  <c r="BD63" i="46"/>
  <c r="CJ69" i="46"/>
  <c r="BT19" i="46"/>
  <c r="BT17" i="46"/>
  <c r="AN11" i="46"/>
  <c r="G78" i="46"/>
  <c r="G56" i="46"/>
  <c r="G37" i="46"/>
  <c r="G16" i="46"/>
  <c r="R44" i="46"/>
  <c r="G72" i="46"/>
  <c r="G54" i="46"/>
  <c r="G35" i="46"/>
  <c r="G14" i="46"/>
  <c r="K79" i="46"/>
  <c r="K36" i="46"/>
  <c r="E39" i="46"/>
  <c r="BT82" i="46"/>
  <c r="BD18" i="46"/>
  <c r="AN19" i="46"/>
  <c r="BD46" i="46"/>
  <c r="BT68" i="46"/>
  <c r="CJ63" i="46"/>
  <c r="R19" i="46"/>
  <c r="G71" i="46"/>
  <c r="G53" i="46"/>
  <c r="G32" i="46"/>
  <c r="G12" i="46"/>
  <c r="K75" i="46"/>
  <c r="K32" i="46"/>
  <c r="E32" i="46"/>
  <c r="CJ73" i="46"/>
  <c r="AN86" i="46"/>
  <c r="BD19" i="46"/>
  <c r="CJ29" i="46"/>
  <c r="BD44" i="46"/>
  <c r="BD12" i="46"/>
  <c r="E46" i="46"/>
  <c r="AA53" i="46"/>
  <c r="R42" i="46"/>
  <c r="G73" i="46"/>
  <c r="G70" i="46"/>
  <c r="G52" i="46"/>
  <c r="G31" i="46"/>
  <c r="G11" i="46"/>
  <c r="K73" i="46"/>
  <c r="K25" i="46"/>
  <c r="F36" i="46"/>
  <c r="E20" i="46"/>
  <c r="BT81" i="46"/>
  <c r="BT44" i="46"/>
  <c r="AN67" i="46"/>
  <c r="G74" i="46"/>
  <c r="G51" i="46"/>
  <c r="G10" i="46"/>
  <c r="BT18" i="46"/>
  <c r="BT86" i="46"/>
  <c r="AN52" i="46"/>
  <c r="CJ47" i="46"/>
  <c r="AA59" i="46"/>
  <c r="G69" i="46"/>
  <c r="G30" i="46"/>
  <c r="AA49" i="46"/>
  <c r="W87" i="46"/>
  <c r="Q53" i="46"/>
  <c r="M8" i="46"/>
  <c r="G75" i="46"/>
  <c r="G68" i="46"/>
  <c r="G48" i="46"/>
  <c r="G28" i="46"/>
  <c r="G9" i="46"/>
  <c r="K68" i="46"/>
  <c r="K20" i="46"/>
  <c r="E12" i="46"/>
  <c r="AN5" i="46"/>
  <c r="CJ34" i="46"/>
  <c r="CJ64" i="46"/>
  <c r="BT80" i="46"/>
  <c r="BT35" i="46"/>
  <c r="CJ72" i="46"/>
  <c r="E22" i="46"/>
  <c r="AA25" i="46"/>
  <c r="Q51" i="46"/>
  <c r="G76" i="46"/>
  <c r="G67" i="46"/>
  <c r="G47" i="46"/>
  <c r="G27" i="46"/>
  <c r="G8" i="46"/>
  <c r="E8" i="46"/>
  <c r="BT63" i="46"/>
  <c r="BD35" i="46"/>
  <c r="BT64" i="46"/>
  <c r="AN29" i="46"/>
  <c r="U72" i="46"/>
  <c r="Y27" i="46"/>
  <c r="T68" i="46"/>
  <c r="Q49" i="46"/>
  <c r="AN45" i="46"/>
  <c r="BT72" i="46"/>
  <c r="BD71" i="46"/>
  <c r="CJ12" i="46"/>
  <c r="BD11" i="46"/>
  <c r="BM44" i="59"/>
  <c r="BM53" i="59"/>
  <c r="AA13" i="46"/>
  <c r="Y82" i="46"/>
  <c r="Y20" i="46"/>
  <c r="X65" i="46"/>
  <c r="X22" i="46"/>
  <c r="W60" i="46"/>
  <c r="U68" i="46"/>
  <c r="T61" i="46"/>
  <c r="S17" i="46"/>
  <c r="Q42" i="46"/>
  <c r="G86" i="46"/>
  <c r="G66" i="46"/>
  <c r="G50" i="46"/>
  <c r="G34" i="46"/>
  <c r="G18" i="46"/>
  <c r="K47" i="46"/>
  <c r="K8" i="46"/>
  <c r="F39" i="46"/>
  <c r="E79" i="46"/>
  <c r="E19" i="46"/>
  <c r="H59" i="46"/>
  <c r="CJ5" i="46"/>
  <c r="CJ78" i="46"/>
  <c r="AN16" i="46"/>
  <c r="BT62" i="46"/>
  <c r="BD75" i="46"/>
  <c r="BD79" i="46"/>
  <c r="CJ43" i="46"/>
  <c r="Y86" i="46"/>
  <c r="U71" i="46"/>
  <c r="Y78" i="46"/>
  <c r="Y18" i="46"/>
  <c r="X62" i="46"/>
  <c r="X20" i="46"/>
  <c r="W31" i="46"/>
  <c r="U66" i="46"/>
  <c r="T46" i="46"/>
  <c r="S13" i="46"/>
  <c r="Q35" i="46"/>
  <c r="G85" i="46"/>
  <c r="G65" i="46"/>
  <c r="G49" i="46"/>
  <c r="G33" i="46"/>
  <c r="G17" i="46"/>
  <c r="K51" i="46"/>
  <c r="D78" i="46"/>
  <c r="F37" i="46"/>
  <c r="E84" i="46"/>
  <c r="E28" i="46"/>
  <c r="H50" i="46"/>
  <c r="BD27" i="46"/>
  <c r="BD43" i="46"/>
  <c r="BD10" i="46"/>
  <c r="Y74" i="46"/>
  <c r="Y17" i="46"/>
  <c r="BT28" i="46"/>
  <c r="CJ75" i="46"/>
  <c r="AN51" i="46"/>
  <c r="AN62" i="46"/>
  <c r="AN32" i="46"/>
  <c r="AN10" i="46"/>
  <c r="U63" i="46"/>
  <c r="T45" i="46"/>
  <c r="Q33" i="46"/>
  <c r="Z66" i="46"/>
  <c r="Y72" i="46"/>
  <c r="Y14" i="46"/>
  <c r="X54" i="46"/>
  <c r="X19" i="46"/>
  <c r="W27" i="46"/>
  <c r="U55" i="46"/>
  <c r="T44" i="46"/>
  <c r="Q32" i="46"/>
  <c r="F84" i="46"/>
  <c r="F31" i="46"/>
  <c r="E76" i="46"/>
  <c r="E18" i="46"/>
  <c r="H36" i="46"/>
  <c r="BD17" i="46"/>
  <c r="BT41" i="46"/>
  <c r="BT10" i="46"/>
  <c r="BT11" i="46"/>
  <c r="AN13" i="46"/>
  <c r="U53" i="46"/>
  <c r="T12" i="46"/>
  <c r="CJ46" i="46"/>
  <c r="BD78" i="46"/>
  <c r="CJ17" i="46"/>
  <c r="AN72" i="46"/>
  <c r="AN43" i="46"/>
  <c r="BD16" i="46"/>
  <c r="BD62" i="46"/>
  <c r="CJ11" i="46"/>
  <c r="BD9" i="46"/>
  <c r="Q21" i="59"/>
  <c r="Q13" i="46"/>
  <c r="Z32" i="46"/>
  <c r="Y67" i="46"/>
  <c r="X84" i="46"/>
  <c r="X39" i="46"/>
  <c r="X15" i="46"/>
  <c r="W7" i="46"/>
  <c r="U51" i="46"/>
  <c r="T8" i="46"/>
  <c r="Q22" i="46"/>
  <c r="M88" i="46"/>
  <c r="G45" i="46"/>
  <c r="G29" i="46"/>
  <c r="F64" i="46"/>
  <c r="F24" i="46"/>
  <c r="E66" i="46"/>
  <c r="E9" i="46"/>
  <c r="H20" i="46"/>
  <c r="BD64" i="46"/>
  <c r="AN88" i="46"/>
  <c r="CJ79" i="46"/>
  <c r="AN27" i="46"/>
  <c r="BT45" i="46"/>
  <c r="BT33" i="46"/>
  <c r="AN28" i="46"/>
  <c r="CJ10" i="46"/>
  <c r="BT9" i="46"/>
  <c r="BD6" i="46"/>
  <c r="CJ62" i="46"/>
  <c r="BT79" i="46"/>
  <c r="BT13" i="46"/>
  <c r="Z24" i="46"/>
  <c r="Y57" i="46"/>
  <c r="X82" i="46"/>
  <c r="X49" i="46"/>
  <c r="X6" i="46"/>
  <c r="U13" i="46"/>
  <c r="Q6" i="46"/>
  <c r="M40" i="46"/>
  <c r="F72" i="46"/>
  <c r="F17" i="46"/>
  <c r="E60" i="46"/>
  <c r="H21" i="46"/>
  <c r="CJ67" i="46"/>
  <c r="BD45" i="46"/>
  <c r="AN79" i="46"/>
  <c r="BT71" i="46"/>
  <c r="BD41" i="46"/>
  <c r="BT6" i="46"/>
  <c r="CJ9" i="46"/>
  <c r="AN9" i="46"/>
  <c r="Y54" i="46"/>
  <c r="U10" i="46"/>
  <c r="Q83" i="46"/>
  <c r="M49" i="46"/>
  <c r="E55" i="46"/>
  <c r="BT16" i="46"/>
  <c r="CJ41" i="46"/>
  <c r="BT51" i="46"/>
  <c r="AN71" i="46"/>
  <c r="AN75" i="46"/>
  <c r="CJ28" i="46"/>
  <c r="BT27" i="46"/>
  <c r="AN8" i="46"/>
  <c r="AN6" i="46"/>
  <c r="Y52" i="46"/>
  <c r="U8" i="46"/>
  <c r="Q75" i="46"/>
  <c r="M45" i="46"/>
  <c r="F66" i="46"/>
  <c r="F10" i="46"/>
  <c r="E53" i="46"/>
  <c r="H7" i="46"/>
  <c r="CJ71" i="46"/>
  <c r="BD32" i="46"/>
  <c r="CJ80" i="46"/>
  <c r="CJ33" i="46"/>
  <c r="BD8" i="46"/>
  <c r="CJ8" i="46"/>
  <c r="Y48" i="46"/>
  <c r="Q71" i="46"/>
  <c r="O77" i="46"/>
  <c r="M25" i="46"/>
  <c r="F58" i="46"/>
  <c r="F6" i="46"/>
  <c r="E51" i="46"/>
  <c r="H85" i="46"/>
  <c r="H5" i="46"/>
  <c r="BD29" i="46"/>
  <c r="AN80" i="46"/>
  <c r="BT67" i="46"/>
  <c r="BT32" i="46"/>
  <c r="CJ81" i="46"/>
  <c r="AN78" i="46"/>
  <c r="BT88" i="46"/>
  <c r="BT78" i="46"/>
  <c r="CJ88" i="46"/>
  <c r="AN7" i="46"/>
  <c r="Q62" i="46"/>
  <c r="M6" i="46"/>
  <c r="CJ16" i="46"/>
  <c r="AN33" i="46"/>
  <c r="CJ27" i="46"/>
  <c r="BD72" i="46"/>
  <c r="CJ6" i="46"/>
  <c r="BD7" i="46"/>
  <c r="AN12" i="46"/>
  <c r="U76" i="46"/>
  <c r="CJ51" i="46"/>
  <c r="BD88" i="46"/>
  <c r="Z18" i="46"/>
  <c r="W51" i="46"/>
  <c r="U48" i="46"/>
  <c r="T81" i="46"/>
  <c r="T36" i="46"/>
  <c r="S82" i="46"/>
  <c r="S33" i="46"/>
  <c r="O37" i="46"/>
  <c r="M77" i="46"/>
  <c r="M37" i="46"/>
  <c r="N88" i="46"/>
  <c r="N59" i="46"/>
  <c r="N38" i="46"/>
  <c r="K87" i="46"/>
  <c r="K71" i="46"/>
  <c r="K59" i="46"/>
  <c r="K30" i="46"/>
  <c r="K23" i="46"/>
  <c r="K7" i="46"/>
  <c r="F75" i="46"/>
  <c r="F54" i="46"/>
  <c r="F34" i="46"/>
  <c r="F15" i="46"/>
  <c r="L30" i="46"/>
  <c r="E71" i="46"/>
  <c r="E49" i="46"/>
  <c r="E16" i="46"/>
  <c r="E7" i="46"/>
  <c r="H80" i="46"/>
  <c r="H55" i="46"/>
  <c r="H31" i="46"/>
  <c r="N21" i="46"/>
  <c r="W50" i="46"/>
  <c r="U43" i="46"/>
  <c r="T80" i="46"/>
  <c r="T35" i="46"/>
  <c r="S78" i="46"/>
  <c r="S32" i="46"/>
  <c r="O36" i="46"/>
  <c r="M74" i="46"/>
  <c r="M36" i="46"/>
  <c r="N86" i="46"/>
  <c r="N57" i="46"/>
  <c r="N36" i="46"/>
  <c r="K86" i="46"/>
  <c r="K70" i="46"/>
  <c r="K58" i="46"/>
  <c r="K27" i="46"/>
  <c r="K22" i="46"/>
  <c r="K6" i="46"/>
  <c r="F74" i="46"/>
  <c r="F53" i="46"/>
  <c r="F33" i="46"/>
  <c r="F14" i="46"/>
  <c r="L14" i="46"/>
  <c r="E70" i="46"/>
  <c r="E48" i="46"/>
  <c r="E30" i="46"/>
  <c r="E6" i="46"/>
  <c r="H79" i="46"/>
  <c r="H51" i="46"/>
  <c r="H29" i="46"/>
  <c r="AY2" i="46"/>
  <c r="AI2" i="46"/>
  <c r="Z19" i="46"/>
  <c r="T84" i="46"/>
  <c r="Z78" i="46"/>
  <c r="W45" i="46"/>
  <c r="U34" i="46"/>
  <c r="T73" i="46"/>
  <c r="T32" i="46"/>
  <c r="S64" i="46"/>
  <c r="S29" i="46"/>
  <c r="O33" i="46"/>
  <c r="M72" i="46"/>
  <c r="M33" i="46"/>
  <c r="N85" i="46"/>
  <c r="N55" i="46"/>
  <c r="N35" i="46"/>
  <c r="K85" i="46"/>
  <c r="K69" i="46"/>
  <c r="K57" i="46"/>
  <c r="K28" i="46"/>
  <c r="K21" i="46"/>
  <c r="K5" i="46"/>
  <c r="F73" i="46"/>
  <c r="F52" i="46"/>
  <c r="F32" i="46"/>
  <c r="F12" i="46"/>
  <c r="E83" i="46"/>
  <c r="E68" i="46"/>
  <c r="E47" i="46"/>
  <c r="E29" i="46"/>
  <c r="J78" i="46"/>
  <c r="H78" i="46"/>
  <c r="H39" i="46"/>
  <c r="H28" i="46"/>
  <c r="Z77" i="46"/>
  <c r="T74" i="46"/>
  <c r="O32" i="46"/>
  <c r="M70" i="46"/>
  <c r="M29" i="46"/>
  <c r="N84" i="46"/>
  <c r="N53" i="46"/>
  <c r="N29" i="46"/>
  <c r="Z73" i="46"/>
  <c r="W41" i="46"/>
  <c r="U88" i="46"/>
  <c r="U16" i="46"/>
  <c r="T77" i="46"/>
  <c r="T23" i="46"/>
  <c r="S74" i="46"/>
  <c r="S25" i="46"/>
  <c r="O18" i="46"/>
  <c r="M68" i="46"/>
  <c r="M20" i="46"/>
  <c r="N82" i="46"/>
  <c r="N51" i="46"/>
  <c r="N20" i="46"/>
  <c r="K83" i="46"/>
  <c r="K67" i="46"/>
  <c r="K55" i="46"/>
  <c r="K29" i="46"/>
  <c r="K19" i="46"/>
  <c r="F88" i="46"/>
  <c r="F71" i="46"/>
  <c r="F49" i="46"/>
  <c r="F30" i="46"/>
  <c r="F9" i="46"/>
  <c r="E80" i="46"/>
  <c r="E64" i="46"/>
  <c r="E45" i="46"/>
  <c r="E27" i="46"/>
  <c r="J74" i="46"/>
  <c r="H74" i="46"/>
  <c r="H48" i="46"/>
  <c r="H24" i="46"/>
  <c r="Z72" i="46"/>
  <c r="Y41" i="46"/>
  <c r="W32" i="46"/>
  <c r="U82" i="46"/>
  <c r="U27" i="46"/>
  <c r="T72" i="46"/>
  <c r="T20" i="46"/>
  <c r="S71" i="46"/>
  <c r="S20" i="46"/>
  <c r="O31" i="46"/>
  <c r="M67" i="46"/>
  <c r="M13" i="46"/>
  <c r="N80" i="46"/>
  <c r="N54" i="46"/>
  <c r="N18" i="46"/>
  <c r="K82" i="46"/>
  <c r="K66" i="46"/>
  <c r="K45" i="46"/>
  <c r="K39" i="46"/>
  <c r="K18" i="46"/>
  <c r="F87" i="46"/>
  <c r="F70" i="46"/>
  <c r="F48" i="46"/>
  <c r="F28" i="46"/>
  <c r="F8" i="46"/>
  <c r="E85" i="46"/>
  <c r="E63" i="46"/>
  <c r="E43" i="46"/>
  <c r="E26" i="46"/>
  <c r="J53" i="46"/>
  <c r="H71" i="46"/>
  <c r="H47" i="46"/>
  <c r="H23" i="46"/>
  <c r="T30" i="46"/>
  <c r="Z71" i="46"/>
  <c r="W73" i="46"/>
  <c r="W28" i="46"/>
  <c r="U73" i="46"/>
  <c r="U21" i="46"/>
  <c r="T65" i="46"/>
  <c r="T19" i="46"/>
  <c r="S63" i="46"/>
  <c r="S18" i="46"/>
  <c r="P69" i="46"/>
  <c r="O88" i="46"/>
  <c r="O21" i="46"/>
  <c r="M63" i="46"/>
  <c r="M10" i="46"/>
  <c r="N74" i="46"/>
  <c r="N30" i="46"/>
  <c r="N16" i="46"/>
  <c r="K81" i="46"/>
  <c r="K52" i="46"/>
  <c r="K53" i="46"/>
  <c r="K38" i="46"/>
  <c r="K17" i="46"/>
  <c r="F86" i="46"/>
  <c r="F68" i="46"/>
  <c r="F47" i="46"/>
  <c r="F26" i="46"/>
  <c r="F7" i="46"/>
  <c r="E87" i="46"/>
  <c r="E62" i="46"/>
  <c r="E42" i="46"/>
  <c r="E24" i="46"/>
  <c r="J38" i="46"/>
  <c r="H69" i="46"/>
  <c r="H46" i="46"/>
  <c r="H22" i="46"/>
  <c r="N75" i="46"/>
  <c r="N47" i="46"/>
  <c r="N14" i="46"/>
  <c r="P34" i="46"/>
  <c r="N77" i="46"/>
  <c r="N44" i="46"/>
  <c r="N13" i="46"/>
  <c r="BP2" i="46"/>
  <c r="Z49" i="46"/>
  <c r="W79" i="46"/>
  <c r="W18" i="46"/>
  <c r="T60" i="46"/>
  <c r="T6" i="46"/>
  <c r="S57" i="46"/>
  <c r="S12" i="46"/>
  <c r="O70" i="46"/>
  <c r="M54" i="46"/>
  <c r="C87" i="46"/>
  <c r="N72" i="46"/>
  <c r="N22" i="46"/>
  <c r="N11" i="46"/>
  <c r="K78" i="46"/>
  <c r="K48" i="46"/>
  <c r="K44" i="46"/>
  <c r="K35" i="46"/>
  <c r="K14" i="46"/>
  <c r="F82" i="46"/>
  <c r="F62" i="46"/>
  <c r="F42" i="46"/>
  <c r="F23" i="46"/>
  <c r="L85" i="46"/>
  <c r="E81" i="46"/>
  <c r="E58" i="46"/>
  <c r="E38" i="46"/>
  <c r="E15" i="46"/>
  <c r="J9" i="46"/>
  <c r="H66" i="46"/>
  <c r="H33" i="46"/>
  <c r="H13" i="46"/>
  <c r="Z37" i="46"/>
  <c r="W72" i="46"/>
  <c r="W10" i="46"/>
  <c r="T59" i="46"/>
  <c r="S55" i="46"/>
  <c r="S9" i="46"/>
  <c r="O69" i="46"/>
  <c r="M53" i="46"/>
  <c r="C84" i="46"/>
  <c r="N70" i="46"/>
  <c r="N31" i="46"/>
  <c r="N7" i="46"/>
  <c r="K77" i="46"/>
  <c r="K65" i="46"/>
  <c r="K54" i="46"/>
  <c r="K34" i="46"/>
  <c r="K13" i="46"/>
  <c r="F81" i="46"/>
  <c r="F65" i="46"/>
  <c r="F41" i="46"/>
  <c r="F22" i="46"/>
  <c r="L70" i="46"/>
  <c r="E86" i="46"/>
  <c r="E57" i="46"/>
  <c r="E36" i="46"/>
  <c r="E14" i="46"/>
  <c r="H87" i="46"/>
  <c r="H52" i="46"/>
  <c r="H38" i="46"/>
  <c r="H10" i="46"/>
  <c r="Z33" i="46"/>
  <c r="W71" i="46"/>
  <c r="W8" i="46"/>
  <c r="T53" i="46"/>
  <c r="S52" i="46"/>
  <c r="O67" i="46"/>
  <c r="M50" i="46"/>
  <c r="C45" i="46"/>
  <c r="N68" i="46"/>
  <c r="N28" i="46"/>
  <c r="N6" i="46"/>
  <c r="K76" i="46"/>
  <c r="K64" i="46"/>
  <c r="K49" i="46"/>
  <c r="K33" i="46"/>
  <c r="K12" i="46"/>
  <c r="F80" i="46"/>
  <c r="F60" i="46"/>
  <c r="F40" i="46"/>
  <c r="F21" i="46"/>
  <c r="L68" i="46"/>
  <c r="E78" i="46"/>
  <c r="E56" i="46"/>
  <c r="E34" i="46"/>
  <c r="E13" i="46"/>
  <c r="H86" i="46"/>
  <c r="H63" i="46"/>
  <c r="H35" i="46"/>
  <c r="H9" i="46"/>
  <c r="O64" i="46"/>
  <c r="C41" i="46"/>
  <c r="N66" i="46"/>
  <c r="N25" i="46"/>
  <c r="N5" i="46"/>
  <c r="K74" i="46"/>
  <c r="K62" i="46"/>
  <c r="K41" i="46"/>
  <c r="K26" i="46"/>
  <c r="F78" i="46"/>
  <c r="F57" i="46"/>
  <c r="F38" i="46"/>
  <c r="F18" i="46"/>
  <c r="L53" i="46"/>
  <c r="E75" i="46"/>
  <c r="E41" i="46"/>
  <c r="E17" i="46"/>
  <c r="E10" i="46"/>
  <c r="H84" i="46"/>
  <c r="H61" i="46"/>
  <c r="H40" i="46"/>
  <c r="H6" i="46"/>
  <c r="N62" i="46"/>
  <c r="N41" i="46"/>
  <c r="T41" i="46"/>
  <c r="O43" i="46"/>
  <c r="M84" i="46"/>
  <c r="M38" i="46"/>
  <c r="N71" i="46"/>
  <c r="N60" i="46"/>
  <c r="H81" i="46"/>
  <c r="H58" i="46"/>
  <c r="H19" i="46"/>
  <c r="P7" i="46"/>
  <c r="P11" i="46"/>
  <c r="P39" i="46"/>
  <c r="P66" i="46"/>
  <c r="P20" i="46"/>
  <c r="P48" i="46"/>
  <c r="P74" i="46"/>
  <c r="P24" i="46"/>
  <c r="P56" i="46"/>
  <c r="P80" i="46"/>
  <c r="P27" i="46"/>
  <c r="P60" i="46"/>
  <c r="P83" i="46"/>
  <c r="W26" i="46"/>
  <c r="U50" i="46"/>
  <c r="U30" i="46"/>
  <c r="U7" i="46"/>
  <c r="Q69" i="46"/>
  <c r="P51" i="46"/>
  <c r="J71" i="46"/>
  <c r="J26" i="46"/>
  <c r="Y84" i="46"/>
  <c r="Y69" i="46"/>
  <c r="Y49" i="46"/>
  <c r="Y36" i="46"/>
  <c r="Y16" i="46"/>
  <c r="W70" i="46"/>
  <c r="W48" i="46"/>
  <c r="W6" i="46"/>
  <c r="Q48" i="46"/>
  <c r="Q30" i="46"/>
  <c r="Q5" i="46"/>
  <c r="P29" i="46"/>
  <c r="L64" i="46"/>
  <c r="L24" i="46"/>
  <c r="AA69" i="46"/>
  <c r="Z70" i="46"/>
  <c r="Z20" i="46"/>
  <c r="Y83" i="46"/>
  <c r="Y68" i="46"/>
  <c r="Y50" i="46"/>
  <c r="Y35" i="46"/>
  <c r="Y15" i="46"/>
  <c r="X81" i="46"/>
  <c r="X53" i="46"/>
  <c r="X36" i="46"/>
  <c r="X41" i="46"/>
  <c r="X17" i="46"/>
  <c r="W68" i="46"/>
  <c r="W47" i="46"/>
  <c r="W25" i="46"/>
  <c r="U69" i="46"/>
  <c r="U49" i="46"/>
  <c r="U29" i="46"/>
  <c r="U5" i="46"/>
  <c r="T64" i="46"/>
  <c r="T33" i="46"/>
  <c r="S14" i="46"/>
  <c r="S21" i="46"/>
  <c r="S53" i="46"/>
  <c r="S85" i="46"/>
  <c r="S37" i="46"/>
  <c r="S68" i="46"/>
  <c r="S5" i="46"/>
  <c r="S40" i="46"/>
  <c r="S72" i="46"/>
  <c r="S10" i="46"/>
  <c r="S27" i="46"/>
  <c r="S76" i="46"/>
  <c r="R15" i="46"/>
  <c r="Q68" i="46"/>
  <c r="Q47" i="46"/>
  <c r="Q16" i="46"/>
  <c r="P54" i="46"/>
  <c r="P26" i="46"/>
  <c r="O66" i="46"/>
  <c r="O19" i="46"/>
  <c r="M69" i="46"/>
  <c r="M51" i="46"/>
  <c r="M35" i="46"/>
  <c r="M5" i="46"/>
  <c r="L62" i="46"/>
  <c r="L22" i="46"/>
  <c r="J68" i="46"/>
  <c r="J18" i="46"/>
  <c r="Q87" i="46"/>
  <c r="Q67" i="46"/>
  <c r="Q46" i="46"/>
  <c r="Q11" i="46"/>
  <c r="P52" i="46"/>
  <c r="P23" i="46"/>
  <c r="L56" i="46"/>
  <c r="L21" i="46"/>
  <c r="J66" i="46"/>
  <c r="J16" i="46"/>
  <c r="Y81" i="46"/>
  <c r="Y47" i="46"/>
  <c r="Y13" i="46"/>
  <c r="L41" i="46"/>
  <c r="L20" i="46"/>
  <c r="J58" i="46"/>
  <c r="Y33" i="46"/>
  <c r="Q65" i="46"/>
  <c r="Q7" i="46"/>
  <c r="J15" i="46"/>
  <c r="AA38" i="46"/>
  <c r="Z53" i="46"/>
  <c r="Z14" i="46"/>
  <c r="Y80" i="46"/>
  <c r="Y65" i="46"/>
  <c r="Y46" i="46"/>
  <c r="Y32" i="46"/>
  <c r="Y12" i="46"/>
  <c r="X78" i="46"/>
  <c r="X64" i="46"/>
  <c r="X48" i="46"/>
  <c r="X30" i="46"/>
  <c r="X14" i="46"/>
  <c r="W75" i="46"/>
  <c r="W63" i="46"/>
  <c r="W43" i="46"/>
  <c r="W22" i="46"/>
  <c r="U80" i="46"/>
  <c r="U65" i="46"/>
  <c r="U46" i="46"/>
  <c r="U24" i="46"/>
  <c r="T67" i="46"/>
  <c r="T28" i="46"/>
  <c r="Q85" i="46"/>
  <c r="Q64" i="46"/>
  <c r="Q43" i="46"/>
  <c r="Q12" i="46"/>
  <c r="P61" i="46"/>
  <c r="P18" i="46"/>
  <c r="O50" i="46"/>
  <c r="O28" i="46"/>
  <c r="M86" i="46"/>
  <c r="M66" i="46"/>
  <c r="M48" i="46"/>
  <c r="C65" i="46"/>
  <c r="L88" i="46"/>
  <c r="L42" i="46"/>
  <c r="L18" i="46"/>
  <c r="J56" i="46"/>
  <c r="J14" i="46"/>
  <c r="Y66" i="46"/>
  <c r="W23" i="46"/>
  <c r="U47" i="46"/>
  <c r="U25" i="46"/>
  <c r="Q86" i="46"/>
  <c r="Q45" i="46"/>
  <c r="P64" i="46"/>
  <c r="P19" i="46"/>
  <c r="M17" i="46"/>
  <c r="M26" i="46"/>
  <c r="M52" i="46"/>
  <c r="M65" i="46"/>
  <c r="M81" i="46"/>
  <c r="M7" i="46"/>
  <c r="M23" i="46"/>
  <c r="M30" i="46"/>
  <c r="M55" i="46"/>
  <c r="M71" i="46"/>
  <c r="M87" i="46"/>
  <c r="M9" i="46"/>
  <c r="M32" i="46"/>
  <c r="M44" i="46"/>
  <c r="M57" i="46"/>
  <c r="M73" i="46"/>
  <c r="M11" i="46"/>
  <c r="M34" i="46"/>
  <c r="M46" i="46"/>
  <c r="M59" i="46"/>
  <c r="M75" i="46"/>
  <c r="Z52" i="46"/>
  <c r="Z10" i="46"/>
  <c r="Y79" i="46"/>
  <c r="Y63" i="46"/>
  <c r="Y45" i="46"/>
  <c r="Y31" i="46"/>
  <c r="Y11" i="46"/>
  <c r="X77" i="46"/>
  <c r="X63" i="46"/>
  <c r="X47" i="46"/>
  <c r="X29" i="46"/>
  <c r="X13" i="46"/>
  <c r="W77" i="46"/>
  <c r="W62" i="46"/>
  <c r="W42" i="46"/>
  <c r="W20" i="46"/>
  <c r="V83" i="46"/>
  <c r="U83" i="46"/>
  <c r="U64" i="46"/>
  <c r="U45" i="46"/>
  <c r="U22" i="46"/>
  <c r="Q84" i="46"/>
  <c r="Q63" i="46"/>
  <c r="Q28" i="46"/>
  <c r="Q8" i="46"/>
  <c r="P57" i="46"/>
  <c r="P16" i="46"/>
  <c r="O65" i="46"/>
  <c r="O24" i="46"/>
  <c r="M85" i="46"/>
  <c r="M64" i="46"/>
  <c r="M47" i="46"/>
  <c r="M21" i="46"/>
  <c r="L86" i="46"/>
  <c r="L40" i="46"/>
  <c r="L16" i="46"/>
  <c r="J54" i="46"/>
  <c r="J11" i="46"/>
  <c r="V71" i="46"/>
  <c r="Z48" i="46"/>
  <c r="Y51" i="46"/>
  <c r="Y43" i="46"/>
  <c r="Y9" i="46"/>
  <c r="X75" i="46"/>
  <c r="X61" i="46"/>
  <c r="X27" i="46"/>
  <c r="X11" i="46"/>
  <c r="W86" i="46"/>
  <c r="W59" i="46"/>
  <c r="W40" i="46"/>
  <c r="W17" i="46"/>
  <c r="V61" i="46"/>
  <c r="U79" i="46"/>
  <c r="U62" i="46"/>
  <c r="U41" i="46"/>
  <c r="U18" i="46"/>
  <c r="Q81" i="46"/>
  <c r="Q61" i="46"/>
  <c r="Q41" i="46"/>
  <c r="Q18" i="46"/>
  <c r="P88" i="46"/>
  <c r="P47" i="46"/>
  <c r="P13" i="46"/>
  <c r="O84" i="46"/>
  <c r="O41" i="46"/>
  <c r="O20" i="46"/>
  <c r="M83" i="46"/>
  <c r="M62" i="46"/>
  <c r="M43" i="46"/>
  <c r="M19" i="46"/>
  <c r="L84" i="46"/>
  <c r="L51" i="46"/>
  <c r="L8" i="46"/>
  <c r="J50" i="46"/>
  <c r="J6" i="46"/>
  <c r="Y64" i="46"/>
  <c r="Y26" i="46"/>
  <c r="X45" i="46"/>
  <c r="Z47" i="46"/>
  <c r="Y62" i="46"/>
  <c r="Y61" i="46"/>
  <c r="Y28" i="46"/>
  <c r="Y25" i="46"/>
  <c r="Y8" i="46"/>
  <c r="X74" i="46"/>
  <c r="X60" i="46"/>
  <c r="X44" i="46"/>
  <c r="X26" i="46"/>
  <c r="X10" i="46"/>
  <c r="W84" i="46"/>
  <c r="W58" i="46"/>
  <c r="W39" i="46"/>
  <c r="W15" i="46"/>
  <c r="V54" i="46"/>
  <c r="U84" i="46"/>
  <c r="U61" i="46"/>
  <c r="U31" i="46"/>
  <c r="U19" i="46"/>
  <c r="T86" i="46"/>
  <c r="T56" i="46"/>
  <c r="T13" i="46"/>
  <c r="S87" i="46"/>
  <c r="S45" i="46"/>
  <c r="R85" i="46"/>
  <c r="Q80" i="46"/>
  <c r="Q59" i="46"/>
  <c r="Q40" i="46"/>
  <c r="P85" i="46"/>
  <c r="P45" i="46"/>
  <c r="P10" i="46"/>
  <c r="O83" i="46"/>
  <c r="O49" i="46"/>
  <c r="O14" i="46"/>
  <c r="M82" i="46"/>
  <c r="M61" i="46"/>
  <c r="M27" i="46"/>
  <c r="M18" i="46"/>
  <c r="N12" i="46"/>
  <c r="N10" i="46"/>
  <c r="N26" i="46"/>
  <c r="N56" i="46"/>
  <c r="N79" i="46"/>
  <c r="N19" i="46"/>
  <c r="N43" i="46"/>
  <c r="N65" i="46"/>
  <c r="N87" i="46"/>
  <c r="N23" i="46"/>
  <c r="N46" i="46"/>
  <c r="N67" i="46"/>
  <c r="N73" i="46"/>
  <c r="N32" i="46"/>
  <c r="N49" i="46"/>
  <c r="N69" i="46"/>
  <c r="L82" i="46"/>
  <c r="L49" i="46"/>
  <c r="L6" i="46"/>
  <c r="J48" i="46"/>
  <c r="Q9" i="46"/>
  <c r="Q37" i="46"/>
  <c r="Q50" i="46"/>
  <c r="Q66" i="46"/>
  <c r="Q82" i="46"/>
  <c r="Q14" i="46"/>
  <c r="Q15" i="46"/>
  <c r="Q17" i="46"/>
  <c r="Q56" i="46"/>
  <c r="Q72" i="46"/>
  <c r="Q88" i="46"/>
  <c r="Q21" i="46"/>
  <c r="Q19" i="46"/>
  <c r="Q31" i="46"/>
  <c r="Q58" i="46"/>
  <c r="Q74" i="46"/>
  <c r="Q23" i="46"/>
  <c r="Q29" i="46"/>
  <c r="Q44" i="46"/>
  <c r="Q60" i="46"/>
  <c r="Q76" i="46"/>
  <c r="P68" i="46"/>
  <c r="P15" i="46"/>
  <c r="Y60" i="46"/>
  <c r="Y24" i="46"/>
  <c r="X43" i="46"/>
  <c r="Q79" i="46"/>
  <c r="Q57" i="46"/>
  <c r="Q39" i="46"/>
  <c r="Q26" i="46"/>
  <c r="P81" i="46"/>
  <c r="P43" i="46"/>
  <c r="P8" i="46"/>
  <c r="O81" i="46"/>
  <c r="O40" i="46"/>
  <c r="O12" i="46"/>
  <c r="M80" i="46"/>
  <c r="M60" i="46"/>
  <c r="M24" i="46"/>
  <c r="M16" i="46"/>
  <c r="C22" i="46"/>
  <c r="C56" i="46"/>
  <c r="C7" i="46"/>
  <c r="L80" i="46"/>
  <c r="L43" i="46"/>
  <c r="L5" i="46"/>
  <c r="J46" i="46"/>
  <c r="P55" i="46"/>
  <c r="Z87" i="46"/>
  <c r="Z46" i="46"/>
  <c r="Y77" i="46"/>
  <c r="Y29" i="46"/>
  <c r="Y7" i="46"/>
  <c r="X73" i="46"/>
  <c r="X59" i="46"/>
  <c r="X25" i="46"/>
  <c r="X9" i="46"/>
  <c r="W83" i="46"/>
  <c r="W57" i="46"/>
  <c r="W37" i="46"/>
  <c r="W14" i="46"/>
  <c r="V45" i="46"/>
  <c r="U81" i="46"/>
  <c r="U60" i="46"/>
  <c r="U38" i="46"/>
  <c r="U17" i="46"/>
  <c r="Z83" i="46"/>
  <c r="Z44" i="46"/>
  <c r="Y76" i="46"/>
  <c r="Y59" i="46"/>
  <c r="Y30" i="46"/>
  <c r="Y23" i="46"/>
  <c r="Y6" i="46"/>
  <c r="X88" i="46"/>
  <c r="X72" i="46"/>
  <c r="X58" i="46"/>
  <c r="X42" i="46"/>
  <c r="X24" i="46"/>
  <c r="X8" i="46"/>
  <c r="W81" i="46"/>
  <c r="W56" i="46"/>
  <c r="W35" i="46"/>
  <c r="W12" i="46"/>
  <c r="V34" i="46"/>
  <c r="U86" i="46"/>
  <c r="U58" i="46"/>
  <c r="U37" i="46"/>
  <c r="U15" i="46"/>
  <c r="T83" i="46"/>
  <c r="T49" i="46"/>
  <c r="S81" i="46"/>
  <c r="S42" i="46"/>
  <c r="Q78" i="46"/>
  <c r="Q55" i="46"/>
  <c r="Q38" i="46"/>
  <c r="Q25" i="46"/>
  <c r="P78" i="46"/>
  <c r="P42" i="46"/>
  <c r="O80" i="46"/>
  <c r="O46" i="46"/>
  <c r="O11" i="46"/>
  <c r="M79" i="46"/>
  <c r="M58" i="46"/>
  <c r="M31" i="46"/>
  <c r="M15" i="46"/>
  <c r="L78" i="46"/>
  <c r="L39" i="46"/>
  <c r="J88" i="46"/>
  <c r="J42" i="46"/>
  <c r="Z79" i="46"/>
  <c r="Z40" i="46"/>
  <c r="Y75" i="46"/>
  <c r="Y58" i="46"/>
  <c r="Y42" i="46"/>
  <c r="Y22" i="46"/>
  <c r="X87" i="46"/>
  <c r="X71" i="46"/>
  <c r="X57" i="46"/>
  <c r="X33" i="46"/>
  <c r="X23" i="46"/>
  <c r="X7" i="46"/>
  <c r="W80" i="46"/>
  <c r="W55" i="46"/>
  <c r="W34" i="46"/>
  <c r="W11" i="46"/>
  <c r="V23" i="46"/>
  <c r="U78" i="46"/>
  <c r="U56" i="46"/>
  <c r="U35" i="46"/>
  <c r="U14" i="46"/>
  <c r="T9" i="46"/>
  <c r="T38" i="46"/>
  <c r="T21" i="46"/>
  <c r="T52" i="46"/>
  <c r="T26" i="46"/>
  <c r="T42" i="46"/>
  <c r="T29" i="46"/>
  <c r="T57" i="46"/>
  <c r="R35" i="46"/>
  <c r="R51" i="46"/>
  <c r="R5" i="46"/>
  <c r="R27" i="46"/>
  <c r="R32" i="46"/>
  <c r="Q77" i="46"/>
  <c r="Q54" i="46"/>
  <c r="Q36" i="46"/>
  <c r="Q24" i="46"/>
  <c r="P70" i="46"/>
  <c r="P40" i="46"/>
  <c r="O78" i="46"/>
  <c r="O44" i="46"/>
  <c r="M78" i="46"/>
  <c r="M56" i="46"/>
  <c r="M28" i="46"/>
  <c r="M14" i="46"/>
  <c r="L72" i="46"/>
  <c r="J85" i="46"/>
  <c r="V15" i="46"/>
  <c r="P67" i="46"/>
  <c r="J7" i="46"/>
  <c r="J17" i="46"/>
  <c r="J41" i="46"/>
  <c r="J57" i="46"/>
  <c r="J63" i="46"/>
  <c r="J19" i="46"/>
  <c r="J31" i="46"/>
  <c r="J59" i="46"/>
  <c r="J79" i="46"/>
  <c r="J21" i="46"/>
  <c r="J28" i="46"/>
  <c r="J61" i="46"/>
  <c r="J80" i="46"/>
  <c r="J22" i="46"/>
  <c r="J30" i="46"/>
  <c r="J65" i="46"/>
  <c r="J81" i="46"/>
  <c r="J24" i="46"/>
  <c r="J43" i="46"/>
  <c r="J62" i="46"/>
  <c r="J82" i="46"/>
  <c r="J5" i="46"/>
  <c r="J25" i="46"/>
  <c r="J45" i="46"/>
  <c r="J64" i="46"/>
  <c r="J83" i="46"/>
  <c r="J8" i="46"/>
  <c r="J27" i="46"/>
  <c r="J47" i="46"/>
  <c r="J67" i="46"/>
  <c r="J86" i="46"/>
  <c r="J10" i="46"/>
  <c r="J34" i="46"/>
  <c r="J49" i="46"/>
  <c r="J70" i="46"/>
  <c r="J13" i="46"/>
  <c r="J36" i="46"/>
  <c r="J51" i="46"/>
  <c r="J73" i="46"/>
  <c r="L7" i="46"/>
  <c r="L23" i="46"/>
  <c r="L31" i="46"/>
  <c r="L55" i="46"/>
  <c r="L71" i="46"/>
  <c r="L87" i="46"/>
  <c r="L9" i="46"/>
  <c r="L25" i="46"/>
  <c r="L44" i="46"/>
  <c r="L57" i="46"/>
  <c r="L73" i="46"/>
  <c r="L10" i="46"/>
  <c r="L26" i="46"/>
  <c r="L45" i="46"/>
  <c r="L58" i="46"/>
  <c r="L74" i="46"/>
  <c r="L11" i="46"/>
  <c r="L27" i="46"/>
  <c r="L46" i="46"/>
  <c r="L59" i="46"/>
  <c r="L75" i="46"/>
  <c r="L12" i="46"/>
  <c r="L28" i="46"/>
  <c r="L47" i="46"/>
  <c r="L60" i="46"/>
  <c r="L76" i="46"/>
  <c r="L13" i="46"/>
  <c r="L29" i="46"/>
  <c r="L48" i="46"/>
  <c r="L61" i="46"/>
  <c r="L77" i="46"/>
  <c r="L15" i="46"/>
  <c r="L32" i="46"/>
  <c r="L50" i="46"/>
  <c r="L63" i="46"/>
  <c r="L79" i="46"/>
  <c r="L17" i="46"/>
  <c r="L34" i="46"/>
  <c r="L52" i="46"/>
  <c r="L65" i="46"/>
  <c r="L81" i="46"/>
  <c r="L19" i="46"/>
  <c r="L36" i="46"/>
  <c r="L54" i="46"/>
  <c r="L67" i="46"/>
  <c r="L83" i="46"/>
  <c r="BZ2" i="46"/>
  <c r="CF2" i="46"/>
  <c r="AV2" i="46"/>
  <c r="AU2" i="46"/>
  <c r="BA2" i="46"/>
  <c r="P36" i="46"/>
  <c r="Y88" i="46"/>
  <c r="Y73" i="46"/>
  <c r="Y56" i="46"/>
  <c r="Y39" i="46"/>
  <c r="Y19" i="46"/>
  <c r="X85" i="46"/>
  <c r="X69" i="46"/>
  <c r="X55" i="46"/>
  <c r="X40" i="46"/>
  <c r="X21" i="46"/>
  <c r="W78" i="46"/>
  <c r="W53" i="46"/>
  <c r="W30" i="46"/>
  <c r="V6" i="46"/>
  <c r="U74" i="46"/>
  <c r="U54" i="46"/>
  <c r="U33" i="46"/>
  <c r="U12" i="46"/>
  <c r="Q73" i="46"/>
  <c r="Q52" i="46"/>
  <c r="Q34" i="46"/>
  <c r="Q20" i="46"/>
  <c r="P76" i="46"/>
  <c r="P35" i="46"/>
  <c r="O10" i="46"/>
  <c r="O9" i="46"/>
  <c r="O35" i="46"/>
  <c r="O61" i="46"/>
  <c r="O85" i="46"/>
  <c r="O23" i="46"/>
  <c r="O47" i="46"/>
  <c r="O71" i="46"/>
  <c r="O25" i="46"/>
  <c r="O52" i="46"/>
  <c r="O75" i="46"/>
  <c r="O29" i="46"/>
  <c r="O51" i="46"/>
  <c r="O57" i="46"/>
  <c r="M76" i="46"/>
  <c r="M42" i="46"/>
  <c r="M39" i="46"/>
  <c r="M12" i="46"/>
  <c r="L69" i="46"/>
  <c r="L35" i="46"/>
  <c r="J76" i="46"/>
  <c r="J37" i="46"/>
  <c r="AW2" i="46"/>
  <c r="CQ2" i="46"/>
  <c r="AH86" i="53"/>
  <c r="AD87" i="53"/>
  <c r="F63" i="46"/>
  <c r="F61" i="46"/>
  <c r="F45" i="46"/>
  <c r="F29" i="46"/>
  <c r="F13" i="46"/>
  <c r="E77" i="46"/>
  <c r="E69" i="46"/>
  <c r="E54" i="46"/>
  <c r="E37" i="46"/>
  <c r="E25" i="46"/>
  <c r="E5" i="46"/>
  <c r="H76" i="46"/>
  <c r="H56" i="46"/>
  <c r="H42" i="46"/>
  <c r="H18" i="46"/>
  <c r="AI86" i="53"/>
  <c r="AE87" i="53"/>
  <c r="F77" i="46"/>
  <c r="F59" i="46"/>
  <c r="F43" i="46"/>
  <c r="F27" i="46"/>
  <c r="F11" i="46"/>
  <c r="E82" i="46"/>
  <c r="E67" i="46"/>
  <c r="E52" i="46"/>
  <c r="E35" i="46"/>
  <c r="E23" i="46"/>
  <c r="H73" i="46"/>
  <c r="H53" i="46"/>
  <c r="H37" i="46"/>
  <c r="H14" i="46"/>
  <c r="E65" i="46"/>
  <c r="E50" i="46"/>
  <c r="E33" i="46"/>
  <c r="E21" i="46"/>
  <c r="H70" i="46"/>
  <c r="H54" i="46"/>
  <c r="H17" i="46"/>
  <c r="H12" i="46"/>
  <c r="AH87" i="53"/>
  <c r="AF2" i="46"/>
  <c r="BN2" i="46"/>
  <c r="CA2" i="46"/>
  <c r="AC2" i="46"/>
  <c r="AX2" i="46"/>
  <c r="BY2" i="46"/>
  <c r="CR2" i="46"/>
  <c r="AZ2" i="46"/>
  <c r="AG2" i="46"/>
  <c r="CS2" i="46"/>
  <c r="BM2" i="46"/>
  <c r="BI2" i="46"/>
  <c r="AH2" i="46"/>
  <c r="CP2" i="46"/>
  <c r="CE2" i="46"/>
  <c r="CD2" i="46"/>
  <c r="AB2" i="46"/>
  <c r="BK2" i="46"/>
  <c r="CC2" i="46"/>
  <c r="AI87" i="53"/>
  <c r="AE86" i="53"/>
  <c r="AM86" i="53"/>
  <c r="BO2" i="46"/>
  <c r="AS2" i="46"/>
  <c r="F83" i="46"/>
  <c r="F69" i="46"/>
  <c r="F51" i="46"/>
  <c r="F35" i="46"/>
  <c r="E74" i="46"/>
  <c r="E59" i="46"/>
  <c r="E44" i="46"/>
  <c r="E31" i="46"/>
  <c r="H82" i="46"/>
  <c r="H64" i="46"/>
  <c r="H45" i="46"/>
  <c r="H26" i="46"/>
  <c r="BH44" i="59"/>
  <c r="X44" i="59"/>
  <c r="W44" i="59"/>
  <c r="AR24" i="59"/>
  <c r="AU24" i="59"/>
  <c r="T341" i="58"/>
  <c r="R340" i="58"/>
  <c r="T342" i="58"/>
  <c r="R339" i="58"/>
  <c r="V339" i="58"/>
  <c r="R341" i="58"/>
  <c r="V341" i="58"/>
  <c r="R342" i="58"/>
  <c r="B86" i="61"/>
  <c r="C86" i="61"/>
  <c r="BK19" i="59"/>
  <c r="AE53" i="59"/>
  <c r="BH34" i="59"/>
  <c r="AD52" i="59"/>
  <c r="BM52" i="59"/>
  <c r="AE52" i="59"/>
  <c r="BH52" i="59"/>
  <c r="AQ52" i="59"/>
  <c r="BE51" i="59"/>
  <c r="AD51" i="59"/>
  <c r="BM51" i="59"/>
  <c r="AF51" i="59"/>
  <c r="AE51" i="59"/>
  <c r="BH51" i="59"/>
  <c r="AQ51" i="59"/>
  <c r="AH44" i="53"/>
  <c r="AG44" i="53"/>
  <c r="AH16" i="53"/>
  <c r="BE83" i="59"/>
  <c r="BA83" i="59"/>
  <c r="CT83" i="59"/>
  <c r="BN83" i="59"/>
  <c r="AG83" i="59"/>
  <c r="AT83" i="59"/>
  <c r="Y83" i="59"/>
  <c r="S83" i="59"/>
  <c r="AH83" i="59"/>
  <c r="BI83" i="59"/>
  <c r="U83" i="59"/>
  <c r="CA83" i="59"/>
  <c r="BH83" i="59"/>
  <c r="AQ83" i="59"/>
  <c r="AF83" i="59"/>
  <c r="AB83" i="59"/>
  <c r="BC83" i="59"/>
  <c r="W83" i="59"/>
  <c r="V83" i="59"/>
  <c r="C83" i="59"/>
  <c r="CC83" i="59"/>
  <c r="BJ83" i="59"/>
  <c r="CP83" i="59"/>
  <c r="CI83" i="59"/>
  <c r="BQ83" i="59"/>
  <c r="BO83" i="59"/>
  <c r="AI83" i="59"/>
  <c r="I83" i="59"/>
  <c r="CL83" i="59"/>
  <c r="CM83" i="59"/>
  <c r="CD83" i="59"/>
  <c r="AW83" i="59"/>
  <c r="AE83" i="59"/>
  <c r="CJ83" i="59"/>
  <c r="BW83" i="59"/>
  <c r="BK83" i="59"/>
  <c r="AX83" i="59"/>
  <c r="R83" i="59"/>
  <c r="Q83" i="59"/>
  <c r="CB83" i="59"/>
  <c r="AK83" i="59"/>
  <c r="X83" i="59"/>
  <c r="Z83" i="59"/>
  <c r="BD83" i="59"/>
  <c r="AU83" i="59"/>
  <c r="BP83" i="59"/>
  <c r="AJ83" i="59"/>
  <c r="AS83" i="59"/>
  <c r="BR83" i="59"/>
  <c r="AL83" i="59"/>
  <c r="E83" i="59"/>
  <c r="BZ83" i="59"/>
  <c r="AR83" i="59"/>
  <c r="CG83" i="59"/>
  <c r="CN83" i="59"/>
  <c r="CO83" i="59"/>
  <c r="O83" i="59"/>
  <c r="BU83" i="59"/>
  <c r="G83" i="59"/>
  <c r="CQ83" i="59"/>
  <c r="D83" i="59"/>
  <c r="AO83" i="59"/>
  <c r="CS83" i="59"/>
  <c r="BM83" i="59"/>
  <c r="M83" i="59"/>
  <c r="L83" i="59"/>
  <c r="H83" i="59"/>
  <c r="BV83" i="59"/>
  <c r="CK83" i="59"/>
  <c r="BS83" i="59"/>
  <c r="AM83" i="59"/>
  <c r="F83" i="59"/>
  <c r="CE83" i="59"/>
  <c r="AY83" i="59"/>
  <c r="AN83" i="59"/>
  <c r="BL68" i="59"/>
  <c r="BH68" i="59"/>
  <c r="AK68" i="59"/>
  <c r="BJ48" i="59"/>
  <c r="CC16" i="59"/>
  <c r="R281" i="58"/>
  <c r="V281" i="58"/>
  <c r="R331" i="58"/>
  <c r="V331" i="58"/>
  <c r="V282" i="58"/>
  <c r="T281" i="58"/>
  <c r="T331" i="58"/>
  <c r="AA73" i="46"/>
  <c r="AA51" i="46"/>
  <c r="AA32" i="46"/>
  <c r="AA8" i="46"/>
  <c r="D57" i="46"/>
  <c r="AA72" i="46"/>
  <c r="AA45" i="46"/>
  <c r="AA31" i="46"/>
  <c r="AA7" i="46"/>
  <c r="Z62" i="46"/>
  <c r="Z51" i="46"/>
  <c r="V87" i="46"/>
  <c r="V50" i="46"/>
  <c r="V13" i="46"/>
  <c r="R61" i="46"/>
  <c r="C25" i="46"/>
  <c r="D7" i="46"/>
  <c r="D28" i="46"/>
  <c r="D39" i="46"/>
  <c r="D55" i="46"/>
  <c r="D76" i="46"/>
  <c r="D87" i="46"/>
  <c r="D8" i="46"/>
  <c r="D29" i="46"/>
  <c r="D42" i="46"/>
  <c r="D56" i="46"/>
  <c r="D75" i="46"/>
  <c r="D88" i="46"/>
  <c r="D10" i="46"/>
  <c r="D31" i="46"/>
  <c r="D44" i="46"/>
  <c r="D58" i="46"/>
  <c r="D73" i="46"/>
  <c r="D12" i="46"/>
  <c r="D19" i="46"/>
  <c r="D46" i="46"/>
  <c r="D60" i="46"/>
  <c r="D71" i="46"/>
  <c r="D15" i="46"/>
  <c r="D18" i="46"/>
  <c r="D49" i="46"/>
  <c r="D66" i="46"/>
  <c r="D79" i="46"/>
  <c r="D22" i="46"/>
  <c r="D33" i="46"/>
  <c r="D51" i="46"/>
  <c r="D68" i="46"/>
  <c r="D81" i="46"/>
  <c r="D24" i="46"/>
  <c r="D35" i="46"/>
  <c r="D53" i="46"/>
  <c r="D70" i="46"/>
  <c r="D83" i="46"/>
  <c r="D25" i="46"/>
  <c r="D36" i="46"/>
  <c r="D54" i="46"/>
  <c r="D64" i="46"/>
  <c r="D84" i="46"/>
  <c r="D27" i="46"/>
  <c r="D40" i="46"/>
  <c r="D86" i="46"/>
  <c r="D16" i="46"/>
  <c r="D59" i="46"/>
  <c r="D20" i="46"/>
  <c r="D61" i="46"/>
  <c r="D17" i="46"/>
  <c r="D62" i="46"/>
  <c r="D5" i="46"/>
  <c r="D37" i="46"/>
  <c r="D63" i="46"/>
  <c r="D9" i="46"/>
  <c r="D43" i="46"/>
  <c r="D74" i="46"/>
  <c r="D11" i="46"/>
  <c r="D45" i="46"/>
  <c r="D65" i="46"/>
  <c r="D13" i="46"/>
  <c r="D47" i="46"/>
  <c r="D77" i="46"/>
  <c r="D26" i="46"/>
  <c r="D41" i="46"/>
  <c r="D85" i="46"/>
  <c r="AA70" i="46"/>
  <c r="AA52" i="46"/>
  <c r="AA27" i="46"/>
  <c r="AA5" i="46"/>
  <c r="V85" i="46"/>
  <c r="V47" i="46"/>
  <c r="V12" i="46"/>
  <c r="C88" i="46"/>
  <c r="D50" i="46"/>
  <c r="AA88" i="46"/>
  <c r="AA68" i="46"/>
  <c r="AA44" i="46"/>
  <c r="AA24" i="46"/>
  <c r="V82" i="46"/>
  <c r="C9" i="46"/>
  <c r="C19" i="46"/>
  <c r="C42" i="46"/>
  <c r="C57" i="46"/>
  <c r="C76" i="46"/>
  <c r="C10" i="46"/>
  <c r="C20" i="46"/>
  <c r="C27" i="46"/>
  <c r="C58" i="46"/>
  <c r="C77" i="46"/>
  <c r="C12" i="46"/>
  <c r="C31" i="46"/>
  <c r="C44" i="46"/>
  <c r="C60" i="46"/>
  <c r="C63" i="46"/>
  <c r="C14" i="46"/>
  <c r="C30" i="46"/>
  <c r="C46" i="46"/>
  <c r="C62" i="46"/>
  <c r="C78" i="46"/>
  <c r="C17" i="46"/>
  <c r="C34" i="46"/>
  <c r="C49" i="46"/>
  <c r="C68" i="46"/>
  <c r="C81" i="46"/>
  <c r="C21" i="46"/>
  <c r="C36" i="46"/>
  <c r="C51" i="46"/>
  <c r="C70" i="46"/>
  <c r="C83" i="46"/>
  <c r="C23" i="46"/>
  <c r="C38" i="46"/>
  <c r="C53" i="46"/>
  <c r="C72" i="46"/>
  <c r="C85" i="46"/>
  <c r="C6" i="46"/>
  <c r="C24" i="46"/>
  <c r="C39" i="46"/>
  <c r="C54" i="46"/>
  <c r="C73" i="46"/>
  <c r="C86" i="46"/>
  <c r="C28" i="46"/>
  <c r="C61" i="46"/>
  <c r="C33" i="46"/>
  <c r="C67" i="46"/>
  <c r="C35" i="46"/>
  <c r="C69" i="46"/>
  <c r="C37" i="46"/>
  <c r="C71" i="46"/>
  <c r="C11" i="46"/>
  <c r="C43" i="46"/>
  <c r="C64" i="46"/>
  <c r="C5" i="46"/>
  <c r="C15" i="46"/>
  <c r="C47" i="46"/>
  <c r="C79" i="46"/>
  <c r="C16" i="46"/>
  <c r="C48" i="46"/>
  <c r="C80" i="46"/>
  <c r="C18" i="46"/>
  <c r="C50" i="46"/>
  <c r="C82" i="46"/>
  <c r="C29" i="46"/>
  <c r="C59" i="46"/>
  <c r="D38" i="46"/>
  <c r="V11" i="46"/>
  <c r="V27" i="46"/>
  <c r="V43" i="46"/>
  <c r="V59" i="46"/>
  <c r="V65" i="46"/>
  <c r="V14" i="46"/>
  <c r="V30" i="46"/>
  <c r="V46" i="46"/>
  <c r="V63" i="46"/>
  <c r="V78" i="46"/>
  <c r="V16" i="46"/>
  <c r="V32" i="46"/>
  <c r="V48" i="46"/>
  <c r="V67" i="46"/>
  <c r="V80" i="46"/>
  <c r="V8" i="46"/>
  <c r="V24" i="46"/>
  <c r="V40" i="46"/>
  <c r="V56" i="46"/>
  <c r="V75" i="46"/>
  <c r="V88" i="46"/>
  <c r="V20" i="46"/>
  <c r="V41" i="46"/>
  <c r="V66" i="46"/>
  <c r="V84" i="46"/>
  <c r="V22" i="46"/>
  <c r="V44" i="46"/>
  <c r="V69" i="46"/>
  <c r="V86" i="46"/>
  <c r="V5" i="46"/>
  <c r="V26" i="46"/>
  <c r="V49" i="46"/>
  <c r="V72" i="46"/>
  <c r="V7" i="46"/>
  <c r="V29" i="46"/>
  <c r="V51" i="46"/>
  <c r="V74" i="46"/>
  <c r="V31" i="46"/>
  <c r="V76" i="46"/>
  <c r="V9" i="46"/>
  <c r="V52" i="46"/>
  <c r="V10" i="46"/>
  <c r="V33" i="46"/>
  <c r="V53" i="46"/>
  <c r="V77" i="46"/>
  <c r="V17" i="46"/>
  <c r="V37" i="46"/>
  <c r="V58" i="46"/>
  <c r="V81" i="46"/>
  <c r="BQ2" i="46"/>
  <c r="D48" i="46"/>
  <c r="AA50" i="46"/>
  <c r="V64" i="46"/>
  <c r="V38" i="46"/>
  <c r="C75" i="46"/>
  <c r="D32" i="46"/>
  <c r="AA87" i="46"/>
  <c r="AA67" i="46"/>
  <c r="AA23" i="46"/>
  <c r="V79" i="46"/>
  <c r="V39" i="46"/>
  <c r="BJ2" i="46"/>
  <c r="AA85" i="46"/>
  <c r="AA48" i="46"/>
  <c r="AA21" i="46"/>
  <c r="Z9" i="46"/>
  <c r="Z25" i="46"/>
  <c r="Z29" i="46"/>
  <c r="Z57" i="46"/>
  <c r="Z75" i="46"/>
  <c r="Z16" i="46"/>
  <c r="Z36" i="46"/>
  <c r="Z50" i="46"/>
  <c r="Z69" i="46"/>
  <c r="Z85" i="46"/>
  <c r="Z21" i="46"/>
  <c r="Z41" i="46"/>
  <c r="Z55" i="46"/>
  <c r="Z74" i="46"/>
  <c r="Z42" i="46"/>
  <c r="Z6" i="46"/>
  <c r="Z23" i="46"/>
  <c r="Z30" i="46"/>
  <c r="Z58" i="46"/>
  <c r="Z5" i="46"/>
  <c r="Z22" i="46"/>
  <c r="Z56" i="46"/>
  <c r="Z76" i="46"/>
  <c r="Z11" i="46"/>
  <c r="Z31" i="46"/>
  <c r="Z45" i="46"/>
  <c r="Z63" i="46"/>
  <c r="Z80" i="46"/>
  <c r="AA84" i="46"/>
  <c r="AA65" i="46"/>
  <c r="AA40" i="46"/>
  <c r="AA20" i="46"/>
  <c r="Z64" i="46"/>
  <c r="Z68" i="46"/>
  <c r="Z43" i="46"/>
  <c r="Z17" i="46"/>
  <c r="V62" i="46"/>
  <c r="V36" i="46"/>
  <c r="C74" i="46"/>
  <c r="D30" i="46"/>
  <c r="D34" i="46"/>
  <c r="AA42" i="46"/>
  <c r="AA83" i="46"/>
  <c r="AA64" i="46"/>
  <c r="AA41" i="46"/>
  <c r="AA19" i="46"/>
  <c r="Z88" i="46"/>
  <c r="Z67" i="46"/>
  <c r="Z28" i="46"/>
  <c r="Z15" i="46"/>
  <c r="V73" i="46"/>
  <c r="V35" i="46"/>
  <c r="R21" i="46"/>
  <c r="R7" i="46"/>
  <c r="R43" i="46"/>
  <c r="R54" i="46"/>
  <c r="R65" i="46"/>
  <c r="R24" i="46"/>
  <c r="R16" i="46"/>
  <c r="R46" i="46"/>
  <c r="R63" i="46"/>
  <c r="R78" i="46"/>
  <c r="R26" i="46"/>
  <c r="R33" i="46"/>
  <c r="R48" i="46"/>
  <c r="R67" i="46"/>
  <c r="R80" i="46"/>
  <c r="R29" i="46"/>
  <c r="R36" i="46"/>
  <c r="R55" i="46"/>
  <c r="R70" i="46"/>
  <c r="R83" i="46"/>
  <c r="R6" i="46"/>
  <c r="R9" i="46"/>
  <c r="R40" i="46"/>
  <c r="R59" i="46"/>
  <c r="R74" i="46"/>
  <c r="R87" i="46"/>
  <c r="R10" i="46"/>
  <c r="R13" i="46"/>
  <c r="R41" i="46"/>
  <c r="R60" i="46"/>
  <c r="R75" i="46"/>
  <c r="R88" i="46"/>
  <c r="R31" i="46"/>
  <c r="R47" i="46"/>
  <c r="R76" i="46"/>
  <c r="R8" i="46"/>
  <c r="R52" i="46"/>
  <c r="R62" i="46"/>
  <c r="R12" i="46"/>
  <c r="R56" i="46"/>
  <c r="R64" i="46"/>
  <c r="R11" i="46"/>
  <c r="R57" i="46"/>
  <c r="R79" i="46"/>
  <c r="R17" i="46"/>
  <c r="R34" i="46"/>
  <c r="R49" i="46"/>
  <c r="R84" i="46"/>
  <c r="R20" i="46"/>
  <c r="R37" i="46"/>
  <c r="R53" i="46"/>
  <c r="R86" i="46"/>
  <c r="R22" i="46"/>
  <c r="R38" i="46"/>
  <c r="R66" i="46"/>
  <c r="R23" i="46"/>
  <c r="R39" i="46"/>
  <c r="R68" i="46"/>
  <c r="R30" i="46"/>
  <c r="R45" i="46"/>
  <c r="R73" i="46"/>
  <c r="C66" i="46"/>
  <c r="D23" i="46"/>
  <c r="AA82" i="46"/>
  <c r="AA29" i="46"/>
  <c r="AA63" i="46"/>
  <c r="AA18" i="46"/>
  <c r="AA79" i="46"/>
  <c r="AA61" i="46"/>
  <c r="AA30" i="46"/>
  <c r="Z86" i="46"/>
  <c r="Z65" i="46"/>
  <c r="Z39" i="46"/>
  <c r="Z13" i="46"/>
  <c r="V70" i="46"/>
  <c r="V28" i="46"/>
  <c r="R82" i="46"/>
  <c r="R18" i="46"/>
  <c r="C55" i="46"/>
  <c r="D82" i="46"/>
  <c r="D14" i="46"/>
  <c r="AA11" i="46"/>
  <c r="AA28" i="46"/>
  <c r="AA46" i="46"/>
  <c r="AA62" i="46"/>
  <c r="AA76" i="46"/>
  <c r="AA16" i="46"/>
  <c r="AA35" i="46"/>
  <c r="AA47" i="46"/>
  <c r="AA43" i="46"/>
  <c r="AA80" i="46"/>
  <c r="AA17" i="46"/>
  <c r="AA54" i="46"/>
  <c r="AA81" i="46"/>
  <c r="AA36" i="46"/>
  <c r="AA66" i="46"/>
  <c r="AA6" i="46"/>
  <c r="AA22" i="46"/>
  <c r="AA26" i="46"/>
  <c r="AA57" i="46"/>
  <c r="AA71" i="46"/>
  <c r="AA86" i="46"/>
  <c r="D21" i="46"/>
  <c r="AA78" i="46"/>
  <c r="AA60" i="46"/>
  <c r="AA39" i="46"/>
  <c r="AA14" i="46"/>
  <c r="Z84" i="46"/>
  <c r="Z61" i="46"/>
  <c r="Z38" i="46"/>
  <c r="Z12" i="46"/>
  <c r="V68" i="46"/>
  <c r="V25" i="46"/>
  <c r="R81" i="46"/>
  <c r="R28" i="46"/>
  <c r="C52" i="46"/>
  <c r="D80" i="46"/>
  <c r="D6" i="46"/>
  <c r="CG2" i="46"/>
  <c r="AE2" i="46"/>
  <c r="AD2" i="46"/>
  <c r="AK2" i="46"/>
  <c r="CO2" i="46"/>
  <c r="AA58" i="46"/>
  <c r="Z35" i="46"/>
  <c r="D72" i="46"/>
  <c r="CB2" i="46"/>
  <c r="AA77" i="46"/>
  <c r="AA37" i="46"/>
  <c r="AA12" i="46"/>
  <c r="Z82" i="46"/>
  <c r="Z59" i="46"/>
  <c r="Z8" i="46"/>
  <c r="V60" i="46"/>
  <c r="V21" i="46"/>
  <c r="AA75" i="46"/>
  <c r="AA56" i="46"/>
  <c r="AA34" i="46"/>
  <c r="AA10" i="46"/>
  <c r="Z81" i="46"/>
  <c r="Z54" i="46"/>
  <c r="Z34" i="46"/>
  <c r="Z7" i="46"/>
  <c r="V57" i="46"/>
  <c r="V19" i="46"/>
  <c r="R71" i="46"/>
  <c r="R14" i="46"/>
  <c r="C40" i="46"/>
  <c r="D69" i="46"/>
  <c r="AJ2" i="46"/>
  <c r="AA74" i="46"/>
  <c r="AA55" i="46"/>
  <c r="AA33" i="46"/>
  <c r="AA9" i="46"/>
  <c r="V55" i="46"/>
  <c r="V18" i="46"/>
  <c r="C32" i="46"/>
  <c r="D67" i="46"/>
  <c r="T18" i="46"/>
  <c r="T34" i="46"/>
  <c r="T51" i="46"/>
  <c r="T69" i="46"/>
  <c r="T82" i="46"/>
  <c r="T5" i="46"/>
  <c r="T22" i="46"/>
  <c r="T37" i="46"/>
  <c r="T54" i="46"/>
  <c r="T62" i="46"/>
  <c r="T85" i="46"/>
  <c r="T7" i="46"/>
  <c r="T24" i="46"/>
  <c r="T39" i="46"/>
  <c r="T55" i="46"/>
  <c r="T71" i="46"/>
  <c r="T87" i="46"/>
  <c r="T10" i="46"/>
  <c r="T27" i="46"/>
  <c r="T43" i="46"/>
  <c r="T58" i="46"/>
  <c r="T76" i="46"/>
  <c r="T14" i="46"/>
  <c r="T31" i="46"/>
  <c r="T47" i="46"/>
  <c r="T63" i="46"/>
  <c r="T78" i="46"/>
  <c r="T15" i="46"/>
  <c r="T16" i="46"/>
  <c r="T48" i="46"/>
  <c r="T66" i="46"/>
  <c r="T79" i="46"/>
  <c r="S84" i="46"/>
  <c r="S58" i="46"/>
  <c r="S36" i="46"/>
  <c r="S7" i="46"/>
  <c r="W16" i="46"/>
  <c r="W33" i="46"/>
  <c r="W49" i="46"/>
  <c r="W64" i="46"/>
  <c r="W85" i="46"/>
  <c r="W19" i="46"/>
  <c r="W36" i="46"/>
  <c r="W52" i="46"/>
  <c r="W67" i="46"/>
  <c r="W88" i="46"/>
  <c r="W5" i="46"/>
  <c r="W21" i="46"/>
  <c r="W38" i="46"/>
  <c r="W54" i="46"/>
  <c r="W69" i="46"/>
  <c r="W76" i="46"/>
  <c r="W13" i="46"/>
  <c r="W29" i="46"/>
  <c r="W46" i="46"/>
  <c r="W61" i="46"/>
  <c r="W82" i="46"/>
  <c r="T75" i="46"/>
  <c r="T50" i="46"/>
  <c r="T25" i="46"/>
  <c r="S77" i="46"/>
  <c r="S49" i="46"/>
  <c r="S23" i="46"/>
  <c r="P84" i="46"/>
  <c r="P63" i="46"/>
  <c r="P32" i="46"/>
  <c r="T70" i="46"/>
  <c r="T40" i="46"/>
  <c r="T17" i="46"/>
  <c r="S69" i="46"/>
  <c r="S31" i="46"/>
  <c r="P9" i="46"/>
  <c r="P25" i="46"/>
  <c r="P41" i="46"/>
  <c r="P62" i="46"/>
  <c r="P75" i="46"/>
  <c r="P12" i="46"/>
  <c r="P28" i="46"/>
  <c r="P44" i="46"/>
  <c r="P65" i="46"/>
  <c r="P73" i="46"/>
  <c r="P14" i="46"/>
  <c r="P30" i="46"/>
  <c r="P46" i="46"/>
  <c r="P49" i="46"/>
  <c r="P79" i="46"/>
  <c r="P17" i="46"/>
  <c r="P33" i="46"/>
  <c r="P50" i="46"/>
  <c r="P53" i="46"/>
  <c r="P82" i="46"/>
  <c r="P5" i="46"/>
  <c r="P21" i="46"/>
  <c r="P37" i="46"/>
  <c r="P58" i="46"/>
  <c r="P72" i="46"/>
  <c r="P86" i="46"/>
  <c r="P6" i="46"/>
  <c r="P22" i="46"/>
  <c r="P38" i="46"/>
  <c r="P59" i="46"/>
  <c r="P77" i="46"/>
  <c r="P87" i="46"/>
  <c r="S19" i="46"/>
  <c r="S38" i="46"/>
  <c r="S51" i="46"/>
  <c r="S70" i="46"/>
  <c r="S83" i="46"/>
  <c r="S6" i="46"/>
  <c r="S22" i="46"/>
  <c r="S41" i="46"/>
  <c r="S54" i="46"/>
  <c r="S73" i="46"/>
  <c r="S86" i="46"/>
  <c r="S8" i="46"/>
  <c r="S24" i="46"/>
  <c r="S28" i="46"/>
  <c r="S56" i="46"/>
  <c r="S75" i="46"/>
  <c r="S88" i="46"/>
  <c r="S11" i="46"/>
  <c r="S26" i="46"/>
  <c r="S43" i="46"/>
  <c r="S59" i="46"/>
  <c r="S65" i="46"/>
  <c r="S15" i="46"/>
  <c r="S34" i="46"/>
  <c r="S47" i="46"/>
  <c r="S66" i="46"/>
  <c r="S79" i="46"/>
  <c r="S16" i="46"/>
  <c r="S35" i="46"/>
  <c r="S48" i="46"/>
  <c r="S67" i="46"/>
  <c r="S80" i="46"/>
  <c r="U87" i="46"/>
  <c r="U67" i="46"/>
  <c r="U52" i="46"/>
  <c r="U36" i="46"/>
  <c r="U20" i="46"/>
  <c r="O87" i="46"/>
  <c r="O73" i="46"/>
  <c r="O55" i="46"/>
  <c r="O39" i="46"/>
  <c r="O27" i="46"/>
  <c r="O7" i="46"/>
  <c r="N76" i="46"/>
  <c r="N58" i="46"/>
  <c r="N27" i="46"/>
  <c r="N34" i="46"/>
  <c r="N9" i="46"/>
  <c r="J84" i="46"/>
  <c r="J69" i="46"/>
  <c r="J52" i="46"/>
  <c r="J40" i="46"/>
  <c r="J20" i="46"/>
  <c r="H88" i="46"/>
  <c r="H72" i="46"/>
  <c r="H57" i="46"/>
  <c r="H41" i="46"/>
  <c r="H27" i="46"/>
  <c r="H8" i="46"/>
  <c r="O86" i="46"/>
  <c r="O72" i="46"/>
  <c r="O60" i="46"/>
  <c r="O38" i="46"/>
  <c r="O26" i="46"/>
  <c r="O6" i="46"/>
  <c r="N24" i="46"/>
  <c r="N33" i="46"/>
  <c r="N8" i="46"/>
  <c r="O82" i="46"/>
  <c r="O68" i="46"/>
  <c r="O54" i="46"/>
  <c r="O34" i="46"/>
  <c r="O22" i="46"/>
  <c r="Y85" i="46"/>
  <c r="Y71" i="46"/>
  <c r="Y55" i="46"/>
  <c r="Y40" i="46"/>
  <c r="Y21" i="46"/>
  <c r="U75" i="46"/>
  <c r="U59" i="46"/>
  <c r="U44" i="46"/>
  <c r="U28" i="46"/>
  <c r="U11" i="46"/>
  <c r="O79" i="46"/>
  <c r="O59" i="46"/>
  <c r="O42" i="46"/>
  <c r="O17" i="46"/>
  <c r="O15" i="46"/>
  <c r="N83" i="46"/>
  <c r="N52" i="46"/>
  <c r="N50" i="46"/>
  <c r="N42" i="46"/>
  <c r="N17" i="46"/>
  <c r="J77" i="46"/>
  <c r="J60" i="46"/>
  <c r="J44" i="46"/>
  <c r="J32" i="46"/>
  <c r="J12" i="46"/>
  <c r="H65" i="46"/>
  <c r="H49" i="46"/>
  <c r="H34" i="46"/>
  <c r="H16" i="46"/>
  <c r="U77" i="46"/>
  <c r="U57" i="46"/>
  <c r="U40" i="46"/>
  <c r="U26" i="46"/>
  <c r="U9" i="46"/>
  <c r="O63" i="46"/>
  <c r="O56" i="46"/>
  <c r="O48" i="46"/>
  <c r="O16" i="46"/>
  <c r="O13" i="46"/>
  <c r="N81" i="46"/>
  <c r="N64" i="46"/>
  <c r="N48" i="46"/>
  <c r="N40" i="46"/>
  <c r="N15" i="46"/>
  <c r="U85" i="46"/>
  <c r="U70" i="46"/>
  <c r="U42" i="46"/>
  <c r="U39" i="46"/>
  <c r="U23" i="46"/>
  <c r="O76" i="46"/>
  <c r="O58" i="46"/>
  <c r="O45" i="46"/>
  <c r="O30" i="46"/>
  <c r="N78" i="46"/>
  <c r="N61" i="46"/>
  <c r="N45" i="46"/>
  <c r="N37" i="46"/>
  <c r="J87" i="46"/>
  <c r="J72" i="46"/>
  <c r="J55" i="46"/>
  <c r="J29" i="46"/>
  <c r="J23" i="46"/>
  <c r="H75" i="46"/>
  <c r="H60" i="46"/>
  <c r="H44" i="46"/>
  <c r="H30" i="46"/>
  <c r="BX2" i="46"/>
  <c r="CM2" i="46"/>
  <c r="BW2" i="46"/>
  <c r="BG2" i="46"/>
  <c r="AR2" i="46"/>
  <c r="CN2" i="46"/>
  <c r="BH2" i="46"/>
  <c r="CT2" i="46"/>
  <c r="AQ2" i="46"/>
  <c r="BF2" i="46"/>
  <c r="BU2" i="46"/>
  <c r="AO2" i="46"/>
  <c r="CK2" i="46"/>
  <c r="BE2" i="46"/>
  <c r="CL2" i="46"/>
  <c r="BV2" i="46"/>
  <c r="AP2" i="46"/>
  <c r="BR2" i="46"/>
  <c r="G2" i="46"/>
  <c r="I2" i="46"/>
  <c r="CH2" i="46"/>
  <c r="BS2" i="46"/>
  <c r="CI2" i="46"/>
  <c r="CJ2" i="46"/>
  <c r="AL2" i="46"/>
  <c r="BC2" i="46"/>
  <c r="BB2" i="46"/>
  <c r="AM2" i="46"/>
  <c r="BT2" i="46"/>
  <c r="AN2" i="46"/>
  <c r="BD2" i="46"/>
  <c r="K2" i="46"/>
  <c r="E2" i="46"/>
  <c r="F2" i="46"/>
  <c r="X2" i="46"/>
  <c r="L2" i="46"/>
  <c r="Q2" i="46"/>
  <c r="CV26" i="46"/>
  <c r="R332" i="58"/>
  <c r="T332" i="58"/>
  <c r="CV7" i="46"/>
  <c r="Y2" i="46"/>
  <c r="CV13" i="46"/>
  <c r="V332" i="58"/>
  <c r="U2" i="46"/>
  <c r="CV65" i="46"/>
  <c r="CV22" i="46"/>
  <c r="CV45" i="46"/>
  <c r="CV56" i="46"/>
  <c r="S2" i="46"/>
  <c r="CV87" i="46"/>
  <c r="R282" i="58"/>
  <c r="T282" i="58"/>
  <c r="V283" i="58"/>
  <c r="CV83" i="59"/>
  <c r="N2" i="46"/>
  <c r="CV48" i="46"/>
  <c r="CV77" i="46"/>
  <c r="R2" i="46"/>
  <c r="CV86" i="46"/>
  <c r="P2" i="46"/>
  <c r="M2" i="46"/>
  <c r="CV81" i="46"/>
  <c r="CV79" i="46"/>
  <c r="CV73" i="46"/>
  <c r="CV68" i="46"/>
  <c r="CV27" i="46"/>
  <c r="D2" i="46"/>
  <c r="CV58" i="46"/>
  <c r="CV47" i="46"/>
  <c r="CV54" i="46"/>
  <c r="CV49" i="46"/>
  <c r="CV20" i="46"/>
  <c r="CV16" i="46"/>
  <c r="CV55" i="46"/>
  <c r="CV15" i="46"/>
  <c r="CV39" i="46"/>
  <c r="CV34" i="46"/>
  <c r="CV10" i="46"/>
  <c r="W2" i="46"/>
  <c r="C2" i="46"/>
  <c r="CV5" i="46"/>
  <c r="CV24" i="46"/>
  <c r="CV17" i="46"/>
  <c r="CV76" i="46"/>
  <c r="CV41" i="46"/>
  <c r="CV21" i="46"/>
  <c r="O2" i="46"/>
  <c r="CV64" i="46"/>
  <c r="CV6" i="46"/>
  <c r="CV78" i="46"/>
  <c r="CV57" i="46"/>
  <c r="CV25" i="46"/>
  <c r="AA2" i="46"/>
  <c r="H2" i="46"/>
  <c r="T2" i="46"/>
  <c r="CV43" i="46"/>
  <c r="CV85" i="46"/>
  <c r="CV62" i="46"/>
  <c r="CV42" i="46"/>
  <c r="CV40" i="46"/>
  <c r="CV74" i="46"/>
  <c r="CV11" i="46"/>
  <c r="CV72" i="46"/>
  <c r="CV46" i="46"/>
  <c r="CV19" i="46"/>
  <c r="CV52" i="46"/>
  <c r="CV71" i="46"/>
  <c r="CV53" i="46"/>
  <c r="CV30" i="46"/>
  <c r="CV9" i="46"/>
  <c r="CV59" i="46"/>
  <c r="CV37" i="46"/>
  <c r="CV38" i="46"/>
  <c r="CV14" i="46"/>
  <c r="J2" i="46"/>
  <c r="V2" i="46"/>
  <c r="CV29" i="46"/>
  <c r="CV69" i="46"/>
  <c r="CV23" i="46"/>
  <c r="CV63" i="46"/>
  <c r="CV66" i="46"/>
  <c r="Z2" i="46"/>
  <c r="CV82" i="46"/>
  <c r="CV35" i="46"/>
  <c r="CV83" i="46"/>
  <c r="CV60" i="46"/>
  <c r="CV88" i="46"/>
  <c r="CV84" i="46"/>
  <c r="CV28" i="46"/>
  <c r="CV75" i="46"/>
  <c r="CV50" i="46"/>
  <c r="CV67" i="46"/>
  <c r="CV70" i="46"/>
  <c r="CV44" i="46"/>
  <c r="CV18" i="46"/>
  <c r="CV33" i="46"/>
  <c r="CV51" i="46"/>
  <c r="CV31" i="46"/>
  <c r="CV32" i="46"/>
  <c r="CV80" i="46"/>
  <c r="CV61" i="46"/>
  <c r="CV36" i="46"/>
  <c r="CV12" i="46"/>
  <c r="CV8" i="46"/>
  <c r="R283" i="58"/>
  <c r="T283" i="58"/>
  <c r="R333" i="58"/>
  <c r="T333" i="58"/>
  <c r="V334" i="58"/>
  <c r="V333" i="58"/>
  <c r="T284" i="58"/>
  <c r="R284" i="58"/>
  <c r="V284" i="58"/>
  <c r="BT78" i="59"/>
  <c r="AS78" i="59"/>
  <c r="BH78" i="59"/>
  <c r="CG78" i="59"/>
  <c r="BX78" i="59"/>
  <c r="AU78" i="59"/>
  <c r="BH75" i="59"/>
  <c r="BS76" i="59"/>
  <c r="CQ75" i="59"/>
  <c r="CR71" i="59"/>
  <c r="BQ76" i="59"/>
  <c r="CS71" i="59"/>
  <c r="CT80" i="59"/>
  <c r="C74" i="59"/>
  <c r="CM70" i="59"/>
  <c r="CO73" i="59"/>
  <c r="CM73" i="59"/>
  <c r="CN73" i="59"/>
  <c r="AA71" i="59"/>
  <c r="V75" i="59"/>
  <c r="CS73" i="59"/>
  <c r="AA72" i="59"/>
  <c r="G77" i="59"/>
  <c r="CR73" i="59"/>
  <c r="CT79" i="59"/>
  <c r="BS77" i="59"/>
  <c r="CS70" i="59"/>
  <c r="CR72" i="59"/>
  <c r="CM72" i="59"/>
  <c r="AX81" i="59"/>
  <c r="CM71" i="59"/>
  <c r="CR70" i="59"/>
  <c r="CS72" i="59"/>
  <c r="AA70" i="59"/>
  <c r="BZ61" i="59"/>
  <c r="BT55" i="59"/>
  <c r="P5" i="59"/>
  <c r="BR52" i="59"/>
  <c r="H56" i="59"/>
  <c r="CB77" i="59"/>
  <c r="AX43" i="59"/>
  <c r="AA5" i="59"/>
  <c r="BI55" i="59"/>
  <c r="CP34" i="59"/>
  <c r="CR87" i="59"/>
  <c r="R334" i="58"/>
  <c r="T334" i="58"/>
  <c r="L77" i="59"/>
  <c r="BB61" i="59"/>
  <c r="BX40" i="59"/>
  <c r="Q17" i="59"/>
  <c r="J43" i="59"/>
  <c r="AC81" i="59"/>
  <c r="AR12" i="59"/>
  <c r="S70" i="59"/>
  <c r="J54" i="59"/>
  <c r="BP12" i="59"/>
  <c r="P51" i="59"/>
  <c r="AK48" i="59"/>
  <c r="F39" i="59"/>
  <c r="CK81" i="59"/>
  <c r="R5" i="59"/>
  <c r="CA85" i="59"/>
  <c r="BR5" i="59"/>
  <c r="CF47" i="59"/>
  <c r="BE43" i="59"/>
  <c r="BX12" i="59"/>
  <c r="CJ40" i="59"/>
  <c r="BZ56" i="59"/>
  <c r="BP81" i="59"/>
  <c r="AV39" i="59"/>
  <c r="BR77" i="59"/>
  <c r="BW54" i="59"/>
  <c r="AU56" i="59"/>
  <c r="BL82" i="59"/>
  <c r="E66" i="59"/>
  <c r="BO39" i="59"/>
  <c r="AR8" i="59"/>
  <c r="CC39" i="59"/>
  <c r="M47" i="59"/>
  <c r="O5" i="59"/>
  <c r="BU70" i="59"/>
  <c r="J56" i="59"/>
  <c r="BG51" i="59"/>
  <c r="H49" i="59"/>
  <c r="F56" i="59"/>
  <c r="CN54" i="59"/>
  <c r="AB77" i="59"/>
  <c r="H66" i="59"/>
  <c r="AU72" i="59"/>
  <c r="AE77" i="59"/>
  <c r="D70" i="59"/>
  <c r="AI64" i="59"/>
  <c r="BO81" i="59"/>
  <c r="CD81" i="59"/>
  <c r="BV43" i="59"/>
  <c r="AN72" i="59"/>
  <c r="CF82" i="59"/>
  <c r="BW77" i="59"/>
  <c r="CQ43" i="59"/>
  <c r="CO77" i="59"/>
  <c r="BE82" i="59"/>
  <c r="BS72" i="59"/>
  <c r="BD81" i="59"/>
  <c r="CS26" i="59"/>
  <c r="CK70" i="59"/>
  <c r="CC28" i="59"/>
  <c r="H40" i="59"/>
  <c r="V79" i="59"/>
  <c r="AV73" i="59"/>
  <c r="BF25" i="59"/>
  <c r="I28" i="59"/>
  <c r="BT71" i="59"/>
  <c r="T38" i="59"/>
  <c r="F45" i="59"/>
  <c r="CA5" i="59"/>
  <c r="AT5" i="59"/>
  <c r="AR43" i="59"/>
  <c r="CN71" i="59"/>
  <c r="AR39" i="59"/>
  <c r="BZ8" i="59"/>
  <c r="BU12" i="59"/>
  <c r="AW47" i="59"/>
  <c r="AT43" i="59"/>
  <c r="BM56" i="59"/>
  <c r="BL77" i="59"/>
  <c r="BD51" i="59"/>
  <c r="AM56" i="59"/>
  <c r="O39" i="59"/>
  <c r="BM12" i="59"/>
  <c r="AS68" i="59"/>
  <c r="CI56" i="59"/>
  <c r="O81" i="59"/>
  <c r="D39" i="59"/>
  <c r="BM66" i="59"/>
  <c r="BZ34" i="59"/>
  <c r="AH12" i="59"/>
  <c r="BV49" i="59"/>
  <c r="AY61" i="59"/>
  <c r="I39" i="59"/>
  <c r="Z12" i="59"/>
  <c r="BV12" i="59"/>
  <c r="E82" i="59"/>
  <c r="Q5" i="59"/>
  <c r="AV64" i="59"/>
  <c r="AL52" i="59"/>
  <c r="CB81" i="59"/>
  <c r="AF81" i="59"/>
  <c r="CB56" i="59"/>
  <c r="CG47" i="59"/>
  <c r="BF5" i="59"/>
  <c r="BN16" i="59"/>
  <c r="BL55" i="59"/>
  <c r="S43" i="59"/>
  <c r="CC5" i="59"/>
  <c r="AM39" i="59"/>
  <c r="CD72" i="59"/>
  <c r="BL26" i="59"/>
  <c r="BX77" i="59"/>
  <c r="CF55" i="59"/>
  <c r="AS40" i="59"/>
  <c r="CL55" i="59"/>
  <c r="AS49" i="59"/>
  <c r="CH49" i="59"/>
  <c r="BC47" i="59"/>
  <c r="J82" i="59"/>
  <c r="E12" i="59"/>
  <c r="CB54" i="59"/>
  <c r="BV66" i="59"/>
  <c r="CM54" i="59"/>
  <c r="BL12" i="59"/>
  <c r="CF28" i="59"/>
  <c r="BD72" i="59"/>
  <c r="CE17" i="59"/>
  <c r="I80" i="59"/>
  <c r="X80" i="59"/>
  <c r="O73" i="59"/>
  <c r="CP71" i="59"/>
  <c r="AU74" i="59"/>
  <c r="CQ7" i="59"/>
  <c r="AK72" i="59"/>
  <c r="L23" i="59"/>
  <c r="AV57" i="59"/>
  <c r="BW70" i="59"/>
  <c r="CE38" i="59"/>
  <c r="CP18" i="59"/>
  <c r="F12" i="59"/>
  <c r="CD43" i="59"/>
  <c r="M72" i="59"/>
  <c r="AG80" i="59"/>
  <c r="P10" i="59"/>
  <c r="F81" i="59"/>
  <c r="BH56" i="59"/>
  <c r="AI5" i="59"/>
  <c r="CI54" i="59"/>
  <c r="G54" i="59"/>
  <c r="C56" i="59"/>
  <c r="F16" i="59"/>
  <c r="CD5" i="59"/>
  <c r="CG61" i="59"/>
  <c r="R39" i="59"/>
  <c r="AW56" i="59"/>
  <c r="AI12" i="59"/>
  <c r="BO12" i="59"/>
  <c r="CH82" i="59"/>
  <c r="AE12" i="59"/>
  <c r="C48" i="59"/>
  <c r="M56" i="59"/>
  <c r="BE61" i="59"/>
  <c r="AE39" i="59"/>
  <c r="N81" i="59"/>
  <c r="C43" i="59"/>
  <c r="BR56" i="59"/>
  <c r="Q28" i="59"/>
  <c r="AL82" i="59"/>
  <c r="CO61" i="59"/>
  <c r="AC48" i="59"/>
  <c r="CM39" i="59"/>
  <c r="AR72" i="59"/>
  <c r="BQ5" i="59"/>
  <c r="K72" i="59"/>
  <c r="CR39" i="59"/>
  <c r="D5" i="59"/>
  <c r="BX81" i="59"/>
  <c r="AB12" i="59"/>
  <c r="BB39" i="59"/>
  <c r="AB54" i="59"/>
  <c r="BB80" i="59"/>
  <c r="BT26" i="59"/>
  <c r="BX54" i="59"/>
  <c r="J5" i="59"/>
  <c r="BE70" i="59"/>
  <c r="AF47" i="59"/>
  <c r="BN55" i="59"/>
  <c r="AO47" i="59"/>
  <c r="CL5" i="59"/>
  <c r="CC55" i="59"/>
  <c r="CO54" i="59"/>
  <c r="BU47" i="59"/>
  <c r="BH77" i="59"/>
  <c r="AR66" i="59"/>
  <c r="M61" i="59"/>
  <c r="CT82" i="59"/>
  <c r="BW82" i="59"/>
  <c r="BT39" i="59"/>
  <c r="AB26" i="59"/>
  <c r="S79" i="59"/>
  <c r="AK41" i="59"/>
  <c r="BC57" i="59"/>
  <c r="CL15" i="59"/>
  <c r="BL79" i="59"/>
  <c r="J41" i="59"/>
  <c r="H59" i="59"/>
  <c r="CE70" i="59"/>
  <c r="BT50" i="59"/>
  <c r="AM13" i="59"/>
  <c r="I9" i="59"/>
  <c r="BD11" i="59"/>
  <c r="AR56" i="59"/>
  <c r="BX55" i="59"/>
  <c r="AS56" i="59"/>
  <c r="BN49" i="59"/>
  <c r="BT82" i="59"/>
  <c r="L39" i="59"/>
  <c r="BH54" i="59"/>
  <c r="K77" i="59"/>
  <c r="D81" i="59"/>
  <c r="CB39" i="59"/>
  <c r="Y65" i="59"/>
  <c r="BJ44" i="59"/>
  <c r="BU68" i="59"/>
  <c r="N12" i="59"/>
  <c r="AX72" i="59"/>
  <c r="BG54" i="59"/>
  <c r="AE82" i="59"/>
  <c r="BW66" i="59"/>
  <c r="P55" i="59"/>
  <c r="T73" i="59"/>
  <c r="AV72" i="59"/>
  <c r="AN66" i="59"/>
  <c r="T47" i="59"/>
  <c r="AC64" i="59"/>
  <c r="BG66" i="59"/>
  <c r="CK43" i="59"/>
  <c r="BK49" i="59"/>
  <c r="Q47" i="59"/>
  <c r="J77" i="59"/>
  <c r="BZ66" i="59"/>
  <c r="C61" i="59"/>
  <c r="CT77" i="59"/>
  <c r="BC82" i="59"/>
  <c r="BY39" i="59"/>
  <c r="L26" i="59"/>
  <c r="AB40" i="59"/>
  <c r="E41" i="59"/>
  <c r="BE10" i="59"/>
  <c r="BL28" i="59"/>
  <c r="BQ80" i="59"/>
  <c r="BV38" i="59"/>
  <c r="CO41" i="59"/>
  <c r="R32" i="59"/>
  <c r="AA38" i="59"/>
  <c r="AQ13" i="59"/>
  <c r="BY77" i="59"/>
  <c r="AB61" i="59"/>
  <c r="AO66" i="59"/>
  <c r="AT77" i="59"/>
  <c r="CC40" i="59"/>
  <c r="O48" i="59"/>
  <c r="AG59" i="59"/>
  <c r="F66" i="59"/>
  <c r="L56" i="59"/>
  <c r="BR12" i="59"/>
  <c r="R65" i="59"/>
  <c r="E56" i="59"/>
  <c r="Q72" i="59"/>
  <c r="BD43" i="59"/>
  <c r="CG56" i="59"/>
  <c r="BA5" i="59"/>
  <c r="CH5" i="59"/>
  <c r="BP56" i="59"/>
  <c r="CE48" i="59"/>
  <c r="CF56" i="59"/>
  <c r="Q66" i="59"/>
  <c r="CR56" i="59"/>
  <c r="AL28" i="59"/>
  <c r="AM82" i="59"/>
  <c r="S39" i="59"/>
  <c r="BJ5" i="59"/>
  <c r="AA39" i="59"/>
  <c r="BC56" i="59"/>
  <c r="BH66" i="59"/>
  <c r="CM56" i="59"/>
  <c r="BT5" i="59"/>
  <c r="H44" i="59"/>
  <c r="AM5" i="59"/>
  <c r="CP56" i="59"/>
  <c r="CM80" i="59"/>
  <c r="AA64" i="59"/>
  <c r="BJ59" i="59"/>
  <c r="AT66" i="59"/>
  <c r="AL26" i="59"/>
  <c r="BY49" i="59"/>
  <c r="AA73" i="59"/>
  <c r="BT72" i="59"/>
  <c r="CJ81" i="59"/>
  <c r="AA65" i="59"/>
  <c r="BJ61" i="59"/>
  <c r="T49" i="59"/>
  <c r="AG74" i="59"/>
  <c r="CA54" i="59"/>
  <c r="AP77" i="59"/>
  <c r="CC66" i="59"/>
  <c r="CP26" i="59"/>
  <c r="CH77" i="59"/>
  <c r="CE82" i="59"/>
  <c r="CN55" i="59"/>
  <c r="AS41" i="59"/>
  <c r="AD28" i="59"/>
  <c r="AX76" i="59"/>
  <c r="D79" i="59"/>
  <c r="BG71" i="59"/>
  <c r="CC59" i="59"/>
  <c r="BZ80" i="59"/>
  <c r="CE22" i="59"/>
  <c r="CM38" i="59"/>
  <c r="CI43" i="59"/>
  <c r="CE47" i="59"/>
  <c r="BK71" i="59"/>
  <c r="AD58" i="59"/>
  <c r="BP5" i="59"/>
  <c r="V77" i="59"/>
  <c r="CQ12" i="59"/>
  <c r="AY72" i="59"/>
  <c r="BB56" i="59"/>
  <c r="CT71" i="59"/>
  <c r="BD44" i="59"/>
  <c r="AZ24" i="59"/>
  <c r="N5" i="59"/>
  <c r="AJ55" i="59"/>
  <c r="AH77" i="59"/>
  <c r="BK56" i="59"/>
  <c r="AR44" i="59"/>
  <c r="CK12" i="59"/>
  <c r="C47" i="59"/>
  <c r="BG39" i="59"/>
  <c r="BU77" i="59"/>
  <c r="CR5" i="59"/>
  <c r="CE56" i="59"/>
  <c r="CI81" i="59"/>
  <c r="P39" i="59"/>
  <c r="BK77" i="59"/>
  <c r="J47" i="59"/>
  <c r="H77" i="59"/>
  <c r="BR66" i="59"/>
  <c r="CI39" i="59"/>
  <c r="AA82" i="59"/>
  <c r="BP24" i="59"/>
  <c r="BO43" i="59"/>
  <c r="AH55" i="59"/>
  <c r="AU5" i="59"/>
  <c r="AG81" i="59"/>
  <c r="CN56" i="59"/>
  <c r="BA51" i="59"/>
  <c r="BA39" i="59"/>
  <c r="U39" i="59"/>
  <c r="BG64" i="59"/>
  <c r="BA59" i="59"/>
  <c r="BO41" i="59"/>
  <c r="CG80" i="59"/>
  <c r="AI40" i="59"/>
  <c r="BR47" i="59"/>
  <c r="L74" i="59"/>
  <c r="AI81" i="59"/>
  <c r="BS70" i="59"/>
  <c r="CT70" i="59"/>
  <c r="CI40" i="59"/>
  <c r="BL66" i="59"/>
  <c r="CF61" i="59"/>
  <c r="P61" i="59"/>
  <c r="BF54" i="59"/>
  <c r="N82" i="59"/>
  <c r="AV66" i="59"/>
  <c r="CJ54" i="59"/>
  <c r="BP77" i="59"/>
  <c r="AC79" i="59"/>
  <c r="Z25" i="59"/>
  <c r="BV71" i="59"/>
  <c r="BW17" i="59"/>
  <c r="AW80" i="59"/>
  <c r="AQ67" i="59"/>
  <c r="Q15" i="59"/>
  <c r="BY71" i="59"/>
  <c r="CH10" i="59"/>
  <c r="CR29" i="59"/>
  <c r="AA51" i="59"/>
  <c r="AG24" i="59"/>
  <c r="BR70" i="59"/>
  <c r="P47" i="59"/>
  <c r="AU61" i="59"/>
  <c r="BO56" i="59"/>
  <c r="CC56" i="59"/>
  <c r="R47" i="59"/>
  <c r="CO5" i="59"/>
  <c r="E70" i="59"/>
  <c r="BO73" i="59"/>
  <c r="CE29" i="59"/>
  <c r="AF8" i="59"/>
  <c r="BJ51" i="59"/>
  <c r="AK56" i="59"/>
  <c r="AM77" i="59"/>
  <c r="CE68" i="59"/>
  <c r="CT56" i="59"/>
  <c r="AV81" i="59"/>
  <c r="Y43" i="59"/>
  <c r="Z39" i="59"/>
  <c r="BD66" i="59"/>
  <c r="X5" i="59"/>
  <c r="CC82" i="59"/>
  <c r="S61" i="59"/>
  <c r="BQ56" i="59"/>
  <c r="Q39" i="59"/>
  <c r="Q56" i="59"/>
  <c r="I55" i="59"/>
  <c r="AN47" i="59"/>
  <c r="BP39" i="59"/>
  <c r="CQ8" i="59"/>
  <c r="AW39" i="59"/>
  <c r="CO56" i="59"/>
  <c r="AV56" i="59"/>
  <c r="AU39" i="59"/>
  <c r="AP5" i="59"/>
  <c r="X56" i="59"/>
  <c r="BR72" i="59"/>
  <c r="AS43" i="59"/>
  <c r="AB73" i="59"/>
  <c r="AX80" i="59"/>
  <c r="CS61" i="59"/>
  <c r="BG47" i="59"/>
  <c r="AD5" i="59"/>
  <c r="N74" i="59"/>
  <c r="AM26" i="59"/>
  <c r="AF49" i="59"/>
  <c r="BK81" i="59"/>
  <c r="E73" i="59"/>
  <c r="I73" i="59"/>
  <c r="AG79" i="59"/>
  <c r="AE25" i="59"/>
  <c r="CK57" i="59"/>
  <c r="AD54" i="59"/>
  <c r="T77" i="59"/>
  <c r="AU77" i="59"/>
  <c r="CQ66" i="59"/>
  <c r="C72" i="59"/>
  <c r="CM66" i="59"/>
  <c r="CJ80" i="59"/>
  <c r="U59" i="59"/>
  <c r="AM73" i="59"/>
  <c r="BW40" i="59"/>
  <c r="BN28" i="59"/>
  <c r="W73" i="59"/>
  <c r="CN41" i="59"/>
  <c r="D67" i="59"/>
  <c r="CD62" i="59"/>
  <c r="BZ39" i="59"/>
  <c r="AI56" i="59"/>
  <c r="AF61" i="59"/>
  <c r="BB82" i="59"/>
  <c r="BA12" i="59"/>
  <c r="L17" i="59"/>
  <c r="BY48" i="59"/>
  <c r="AJ77" i="59"/>
  <c r="AH39" i="59"/>
  <c r="BZ74" i="59"/>
  <c r="AT29" i="59"/>
  <c r="CA79" i="59"/>
  <c r="CT52" i="59"/>
  <c r="BZ52" i="59"/>
  <c r="E5" i="59"/>
  <c r="AW44" i="59"/>
  <c r="Y44" i="59"/>
  <c r="CA56" i="59"/>
  <c r="BC5" i="59"/>
  <c r="V56" i="59"/>
  <c r="BH43" i="59"/>
  <c r="AO5" i="59"/>
  <c r="BW39" i="59"/>
  <c r="BN12" i="59"/>
  <c r="AB24" i="59"/>
  <c r="CF39" i="59"/>
  <c r="P43" i="59"/>
  <c r="O86" i="59"/>
  <c r="CH56" i="59"/>
  <c r="BQ54" i="59"/>
  <c r="C39" i="59"/>
  <c r="AK81" i="59"/>
  <c r="CB52" i="59"/>
  <c r="F77" i="59"/>
  <c r="J12" i="59"/>
  <c r="BD5" i="59"/>
  <c r="AO56" i="59"/>
  <c r="BN52" i="59"/>
  <c r="CK61" i="59"/>
  <c r="D44" i="59"/>
  <c r="BH49" i="59"/>
  <c r="AW55" i="59"/>
  <c r="BN56" i="59"/>
  <c r="L5" i="59"/>
  <c r="CE81" i="59"/>
  <c r="BW55" i="59"/>
  <c r="AG26" i="59"/>
  <c r="BW26" i="59"/>
  <c r="AJ65" i="59"/>
  <c r="BW56" i="59"/>
  <c r="CT12" i="59"/>
  <c r="AB28" i="59"/>
  <c r="BU55" i="59"/>
  <c r="BX70" i="59"/>
  <c r="CE61" i="59"/>
  <c r="K74" i="59"/>
  <c r="M73" i="59"/>
  <c r="BS73" i="59"/>
  <c r="AG28" i="59"/>
  <c r="BI54" i="59"/>
  <c r="C54" i="59"/>
  <c r="BM77" i="59"/>
  <c r="AF66" i="59"/>
  <c r="BH72" i="59"/>
  <c r="AF64" i="59"/>
  <c r="CQ80" i="59"/>
  <c r="G28" i="59"/>
  <c r="AB71" i="59"/>
  <c r="BX49" i="59"/>
  <c r="BS21" i="59"/>
  <c r="E74" i="59"/>
  <c r="C25" i="59"/>
  <c r="AG29" i="59"/>
  <c r="CN66" i="59"/>
  <c r="BP66" i="59"/>
  <c r="M54" i="59"/>
  <c r="BE72" i="59"/>
  <c r="T12" i="59"/>
  <c r="BY5" i="59"/>
  <c r="AC52" i="59"/>
  <c r="CF16" i="59"/>
  <c r="AM81" i="59"/>
  <c r="CS80" i="59"/>
  <c r="BJ23" i="59"/>
  <c r="CA52" i="59"/>
  <c r="AX68" i="59"/>
  <c r="AC39" i="59"/>
  <c r="AU53" i="59"/>
  <c r="CQ48" i="59"/>
  <c r="AW77" i="59"/>
  <c r="BA56" i="59"/>
  <c r="BK5" i="59"/>
  <c r="AN39" i="59"/>
  <c r="AX12" i="59"/>
  <c r="BF81" i="59"/>
  <c r="W56" i="59"/>
  <c r="AL5" i="59"/>
  <c r="AK61" i="59"/>
  <c r="AG12" i="59"/>
  <c r="AP44" i="59"/>
  <c r="CI12" i="59"/>
  <c r="BL61" i="59"/>
  <c r="Z55" i="59"/>
  <c r="CN39" i="59"/>
  <c r="U48" i="59"/>
  <c r="J39" i="59"/>
  <c r="V66" i="59"/>
  <c r="CL72" i="59"/>
  <c r="S82" i="59"/>
  <c r="CM16" i="59"/>
  <c r="BM39" i="59"/>
  <c r="BB51" i="59"/>
  <c r="AR5" i="59"/>
  <c r="AY39" i="59"/>
  <c r="BB12" i="59"/>
  <c r="BS56" i="59"/>
  <c r="AF5" i="59"/>
  <c r="V81" i="59"/>
  <c r="BW23" i="59"/>
  <c r="S64" i="59"/>
  <c r="K47" i="59"/>
  <c r="BB81" i="59"/>
  <c r="CO12" i="59"/>
  <c r="AV43" i="59"/>
  <c r="R57" i="59"/>
  <c r="F55" i="59"/>
  <c r="BJ54" i="59"/>
  <c r="AD64" i="59"/>
  <c r="AF26" i="59"/>
  <c r="C64" i="59"/>
  <c r="CR25" i="59"/>
  <c r="CT55" i="59"/>
  <c r="BY81" i="59"/>
  <c r="BA54" i="59"/>
  <c r="AN77" i="59"/>
  <c r="AL66" i="59"/>
  <c r="CD66" i="59"/>
  <c r="AD57" i="59"/>
  <c r="BT15" i="59"/>
  <c r="BY29" i="59"/>
  <c r="X49" i="59"/>
  <c r="AG15" i="59"/>
  <c r="CG67" i="59"/>
  <c r="P24" i="59"/>
  <c r="N51" i="59"/>
  <c r="CD64" i="59"/>
  <c r="BT73" i="59"/>
  <c r="BI66" i="59"/>
  <c r="AQ12" i="59"/>
  <c r="BY72" i="59"/>
  <c r="W81" i="59"/>
  <c r="R49" i="59"/>
  <c r="AA10" i="59"/>
  <c r="BG44" i="59"/>
  <c r="BV56" i="59"/>
  <c r="AF56" i="59"/>
  <c r="AN55" i="59"/>
  <c r="L12" i="59"/>
  <c r="AQ39" i="59"/>
  <c r="G12" i="59"/>
  <c r="P56" i="59"/>
  <c r="BU39" i="59"/>
  <c r="CS47" i="59"/>
  <c r="BV27" i="59"/>
  <c r="BG56" i="59"/>
  <c r="BN81" i="59"/>
  <c r="AG39" i="59"/>
  <c r="BH61" i="59"/>
  <c r="CD39" i="59"/>
  <c r="Q81" i="59"/>
  <c r="BZ12" i="59"/>
  <c r="AG5" i="59"/>
  <c r="BZ5" i="59"/>
  <c r="AX5" i="59"/>
  <c r="Y82" i="59"/>
  <c r="M16" i="59"/>
  <c r="CB49" i="59"/>
  <c r="AC66" i="59"/>
  <c r="BN39" i="59"/>
  <c r="AX56" i="59"/>
  <c r="Q52" i="59"/>
  <c r="G72" i="59"/>
  <c r="AP79" i="59"/>
  <c r="H41" i="59"/>
  <c r="AM72" i="59"/>
  <c r="AF55" i="59"/>
  <c r="O56" i="59"/>
  <c r="L43" i="59"/>
  <c r="BO66" i="59"/>
  <c r="CG72" i="59"/>
  <c r="CP43" i="59"/>
  <c r="T61" i="59"/>
  <c r="AH28" i="59"/>
  <c r="X66" i="59"/>
  <c r="BP80" i="59"/>
  <c r="CH79" i="59"/>
  <c r="AQ59" i="59"/>
  <c r="CO49" i="59"/>
  <c r="AX61" i="59"/>
  <c r="AI54" i="59"/>
  <c r="CT81" i="59"/>
  <c r="BW43" i="59"/>
  <c r="G74" i="59"/>
  <c r="BC15" i="59"/>
  <c r="BG73" i="59"/>
  <c r="CK23" i="59"/>
  <c r="BV59" i="59"/>
  <c r="AN45" i="59"/>
  <c r="O76" i="59"/>
  <c r="AM7" i="59"/>
  <c r="U44" i="59"/>
  <c r="CQ44" i="59"/>
  <c r="E68" i="59"/>
  <c r="Y86" i="59"/>
  <c r="CF9" i="59"/>
  <c r="AU37" i="59"/>
  <c r="H60" i="59"/>
  <c r="AK86" i="59"/>
  <c r="CE85" i="59"/>
  <c r="G46" i="59"/>
  <c r="BC46" i="59"/>
  <c r="BS87" i="59"/>
  <c r="AY85" i="59"/>
  <c r="C46" i="59"/>
  <c r="AJ46" i="59"/>
  <c r="AW53" i="59"/>
  <c r="BJ20" i="59"/>
  <c r="AR53" i="59"/>
  <c r="CA53" i="59"/>
  <c r="AI86" i="59"/>
  <c r="BI85" i="59"/>
  <c r="AR63" i="59"/>
  <c r="AZ16" i="59"/>
  <c r="CR9" i="59"/>
  <c r="CL34" i="59"/>
  <c r="N63" i="59"/>
  <c r="CE87" i="59"/>
  <c r="AV87" i="59"/>
  <c r="AD35" i="59"/>
  <c r="J46" i="59"/>
  <c r="AW8" i="59"/>
  <c r="BW87" i="59"/>
  <c r="CH63" i="59"/>
  <c r="Q46" i="59"/>
  <c r="CD87" i="59"/>
  <c r="AB9" i="59"/>
  <c r="X60" i="59"/>
  <c r="I86" i="59"/>
  <c r="V6" i="59"/>
  <c r="D20" i="59"/>
  <c r="BF78" i="59"/>
  <c r="J85" i="59"/>
  <c r="AW32" i="59"/>
  <c r="Z60" i="59"/>
  <c r="O6" i="59"/>
  <c r="CJ48" i="59"/>
  <c r="AF85" i="59"/>
  <c r="Q78" i="59"/>
  <c r="W85" i="59"/>
  <c r="CN52" i="59"/>
  <c r="BV44" i="59"/>
  <c r="H85" i="59"/>
  <c r="R68" i="59"/>
  <c r="AS85" i="59"/>
  <c r="AO48" i="59"/>
  <c r="G16" i="59"/>
  <c r="BA78" i="59"/>
  <c r="N14" i="59"/>
  <c r="J75" i="59"/>
  <c r="BW45" i="59"/>
  <c r="AA6" i="59"/>
  <c r="AZ32" i="59"/>
  <c r="CG6" i="59"/>
  <c r="CE45" i="59"/>
  <c r="CP24" i="59"/>
  <c r="R9" i="59"/>
  <c r="L46" i="59"/>
  <c r="Y9" i="59"/>
  <c r="BD8" i="59"/>
  <c r="CG35" i="59"/>
  <c r="AM20" i="59"/>
  <c r="CD60" i="59"/>
  <c r="Z14" i="59"/>
  <c r="AB37" i="59"/>
  <c r="T37" i="59"/>
  <c r="BQ13" i="59"/>
  <c r="BK45" i="59"/>
  <c r="Z27" i="59"/>
  <c r="S78" i="59"/>
  <c r="CF35" i="59"/>
  <c r="J48" i="59"/>
  <c r="W32" i="59"/>
  <c r="CP62" i="59"/>
  <c r="CH35" i="59"/>
  <c r="N24" i="59"/>
  <c r="BQ86" i="59"/>
  <c r="CE24" i="59"/>
  <c r="C31" i="59"/>
  <c r="CJ27" i="59"/>
  <c r="BY86" i="59"/>
  <c r="CC27" i="59"/>
  <c r="AT46" i="59"/>
  <c r="I37" i="59"/>
  <c r="BZ62" i="59"/>
  <c r="AQ45" i="59"/>
  <c r="H31" i="59"/>
  <c r="BM20" i="59"/>
  <c r="BH62" i="59"/>
  <c r="AW33" i="59"/>
  <c r="AV14" i="59"/>
  <c r="CS20" i="59"/>
  <c r="AM33" i="59"/>
  <c r="AY30" i="59"/>
  <c r="AV63" i="59"/>
  <c r="R6" i="59"/>
  <c r="CJ31" i="59"/>
  <c r="BS32" i="59"/>
  <c r="AV33" i="59"/>
  <c r="BN30" i="59"/>
  <c r="CH37" i="59"/>
  <c r="CD8" i="59"/>
  <c r="CL46" i="59"/>
  <c r="BI30" i="59"/>
  <c r="AG44" i="59"/>
  <c r="BT27" i="59"/>
  <c r="AV85" i="59"/>
  <c r="AA60" i="59"/>
  <c r="BO45" i="59"/>
  <c r="CD30" i="59"/>
  <c r="Y11" i="59"/>
  <c r="AZ14" i="59"/>
  <c r="AZ78" i="59"/>
  <c r="CK69" i="59"/>
  <c r="AW37" i="59"/>
  <c r="AG31" i="59"/>
  <c r="AB11" i="59"/>
  <c r="BI22" i="59"/>
  <c r="AE42" i="59"/>
  <c r="CP36" i="59"/>
  <c r="BP50" i="59"/>
  <c r="CR50" i="59"/>
  <c r="AN38" i="59"/>
  <c r="BS8" i="59"/>
  <c r="CC33" i="59"/>
  <c r="AG19" i="59"/>
  <c r="BA18" i="59"/>
  <c r="BA17" i="59"/>
  <c r="BS25" i="59"/>
  <c r="CR19" i="59"/>
  <c r="BY18" i="59"/>
  <c r="BF75" i="59"/>
  <c r="BR18" i="59"/>
  <c r="AA68" i="59"/>
  <c r="CC14" i="59"/>
  <c r="AJ7" i="59"/>
  <c r="R19" i="59"/>
  <c r="AJ34" i="59"/>
  <c r="N7" i="59"/>
  <c r="CE33" i="59"/>
  <c r="AK50" i="59"/>
  <c r="AN75" i="59"/>
  <c r="CR11" i="59"/>
  <c r="AP58" i="59"/>
  <c r="CC46" i="59"/>
  <c r="L22" i="59"/>
  <c r="CI30" i="59"/>
  <c r="BN22" i="59"/>
  <c r="BC38" i="59"/>
  <c r="U60" i="59"/>
  <c r="BI33" i="59"/>
  <c r="CO13" i="59"/>
  <c r="BB32" i="59"/>
  <c r="AG30" i="59"/>
  <c r="K62" i="59"/>
  <c r="CF51" i="59"/>
  <c r="AH85" i="59"/>
  <c r="BY87" i="59"/>
  <c r="L87" i="59"/>
  <c r="BV34" i="59"/>
  <c r="CO86" i="59"/>
  <c r="BT86" i="59"/>
  <c r="AS63" i="59"/>
  <c r="BG75" i="59"/>
  <c r="AD85" i="59"/>
  <c r="R48" i="59"/>
  <c r="BJ63" i="59"/>
  <c r="AA75" i="59"/>
  <c r="AM9" i="59"/>
  <c r="AF60" i="59"/>
  <c r="AL20" i="59"/>
  <c r="T51" i="59"/>
  <c r="X53" i="59"/>
  <c r="CA20" i="59"/>
  <c r="AT85" i="59"/>
  <c r="F52" i="59"/>
  <c r="BF87" i="59"/>
  <c r="AU20" i="59"/>
  <c r="BG68" i="59"/>
  <c r="V53" i="59"/>
  <c r="CG86" i="59"/>
  <c r="BF33" i="59"/>
  <c r="O63" i="59"/>
  <c r="BA86" i="59"/>
  <c r="CF85" i="59"/>
  <c r="AW87" i="59"/>
  <c r="BD31" i="59"/>
  <c r="AK9" i="59"/>
  <c r="BN53" i="59"/>
  <c r="J45" i="59"/>
  <c r="R85" i="59"/>
  <c r="BJ86" i="59"/>
  <c r="AZ60" i="59"/>
  <c r="AM44" i="59"/>
  <c r="N9" i="59"/>
  <c r="H78" i="59"/>
  <c r="BG36" i="59"/>
  <c r="AQ87" i="59"/>
  <c r="CA87" i="59"/>
  <c r="AK87" i="59"/>
  <c r="AP35" i="59"/>
  <c r="CN78" i="59"/>
  <c r="BJ8" i="59"/>
  <c r="D16" i="59"/>
  <c r="AT34" i="59"/>
  <c r="X24" i="59"/>
  <c r="R86" i="59"/>
  <c r="AM60" i="59"/>
  <c r="CF53" i="59"/>
  <c r="CS46" i="59"/>
  <c r="AD34" i="59"/>
  <c r="E24" i="59"/>
  <c r="BU35" i="59"/>
  <c r="AS62" i="59"/>
  <c r="CT33" i="59"/>
  <c r="T11" i="59"/>
  <c r="BU31" i="59"/>
  <c r="F87" i="59"/>
  <c r="BB6" i="59"/>
  <c r="BX8" i="59"/>
  <c r="CL32" i="59"/>
  <c r="CB14" i="59"/>
  <c r="CA37" i="59"/>
  <c r="P20" i="59"/>
  <c r="CA36" i="59"/>
  <c r="AY31" i="59"/>
  <c r="BH6" i="59"/>
  <c r="R16" i="59"/>
  <c r="E33" i="59"/>
  <c r="AP14" i="59"/>
  <c r="BH8" i="59"/>
  <c r="CI45" i="59"/>
  <c r="CP20" i="59"/>
  <c r="CK36" i="59"/>
  <c r="AZ33" i="59"/>
  <c r="AZ45" i="59"/>
  <c r="AB31" i="59"/>
  <c r="E20" i="59"/>
  <c r="BY36" i="59"/>
  <c r="AP45" i="59"/>
  <c r="BI14" i="59"/>
  <c r="AD31" i="59"/>
  <c r="BO33" i="59"/>
  <c r="AF63" i="59"/>
  <c r="AG27" i="59"/>
  <c r="I62" i="59"/>
  <c r="CT46" i="59"/>
  <c r="P35" i="59"/>
  <c r="AQ20" i="59"/>
  <c r="S45" i="59"/>
  <c r="BW7" i="59"/>
  <c r="AF6" i="59"/>
  <c r="Y20" i="59"/>
  <c r="CO14" i="59"/>
  <c r="AC60" i="59"/>
  <c r="CC32" i="59"/>
  <c r="CD14" i="59"/>
  <c r="AO20" i="59"/>
  <c r="BI6" i="59"/>
  <c r="Q11" i="59"/>
  <c r="BZ20" i="59"/>
  <c r="CI27" i="59"/>
  <c r="E53" i="59"/>
  <c r="K13" i="59"/>
  <c r="AZ44" i="59"/>
  <c r="CO36" i="59"/>
  <c r="AK62" i="59"/>
  <c r="AE24" i="59"/>
  <c r="AZ46" i="59"/>
  <c r="P78" i="59"/>
  <c r="P44" i="59"/>
  <c r="BG32" i="59"/>
  <c r="V46" i="59"/>
  <c r="BL13" i="59"/>
  <c r="I63" i="59"/>
  <c r="S37" i="59"/>
  <c r="X62" i="59"/>
  <c r="BJ27" i="59"/>
  <c r="P7" i="59"/>
  <c r="CG19" i="59"/>
  <c r="BN78" i="59"/>
  <c r="BW38" i="59"/>
  <c r="AV75" i="59"/>
  <c r="AL13" i="59"/>
  <c r="BF69" i="59"/>
  <c r="AC36" i="59"/>
  <c r="S76" i="59"/>
  <c r="W34" i="59"/>
  <c r="V58" i="59"/>
  <c r="K22" i="59"/>
  <c r="D36" i="59"/>
  <c r="AA76" i="59"/>
  <c r="BS34" i="59"/>
  <c r="BQ7" i="59"/>
  <c r="I30" i="59"/>
  <c r="CA60" i="59"/>
  <c r="AO51" i="59"/>
  <c r="BM38" i="59"/>
  <c r="CQ76" i="59"/>
  <c r="BT45" i="59"/>
  <c r="BL75" i="59"/>
  <c r="W24" i="59"/>
  <c r="AY62" i="59"/>
  <c r="BD30" i="59"/>
  <c r="BC7" i="59"/>
  <c r="AY45" i="59"/>
  <c r="T33" i="59"/>
  <c r="CE42" i="59"/>
  <c r="BQ42" i="59"/>
  <c r="AF50" i="59"/>
  <c r="AB13" i="59"/>
  <c r="CN45" i="59"/>
  <c r="BC31" i="59"/>
  <c r="AW69" i="59"/>
  <c r="BJ42" i="59"/>
  <c r="CJ7" i="59"/>
  <c r="BF36" i="59"/>
  <c r="M24" i="59"/>
  <c r="F86" i="59"/>
  <c r="CS53" i="59"/>
  <c r="AP46" i="59"/>
  <c r="BT63" i="59"/>
  <c r="BO87" i="59"/>
  <c r="AS87" i="59"/>
  <c r="AP9" i="59"/>
  <c r="L16" i="59"/>
  <c r="CF86" i="59"/>
  <c r="BY20" i="59"/>
  <c r="M48" i="59"/>
  <c r="AH78" i="59"/>
  <c r="AT9" i="59"/>
  <c r="BC53" i="59"/>
  <c r="BT60" i="59"/>
  <c r="S44" i="59"/>
  <c r="CO53" i="59"/>
  <c r="CL60" i="59"/>
  <c r="AX20" i="59"/>
  <c r="BV8" i="59"/>
  <c r="L53" i="59"/>
  <c r="BW13" i="59"/>
  <c r="AI20" i="59"/>
  <c r="BN87" i="59"/>
  <c r="AO86" i="59"/>
  <c r="AF78" i="59"/>
  <c r="BW78" i="59"/>
  <c r="BF86" i="59"/>
  <c r="BU86" i="59"/>
  <c r="BG63" i="59"/>
  <c r="D78" i="59"/>
  <c r="Q85" i="59"/>
  <c r="BD86" i="59"/>
  <c r="CL78" i="59"/>
  <c r="BC85" i="59"/>
  <c r="AZ85" i="59"/>
  <c r="Q34" i="59"/>
  <c r="AY48" i="59"/>
  <c r="BS86" i="59"/>
  <c r="AA46" i="59"/>
  <c r="N78" i="59"/>
  <c r="AI85" i="59"/>
  <c r="AN6" i="59"/>
  <c r="CH9" i="59"/>
  <c r="AM63" i="59"/>
  <c r="BE36" i="59"/>
  <c r="CB8" i="59"/>
  <c r="AH52" i="59"/>
  <c r="H24" i="59"/>
  <c r="W9" i="59"/>
  <c r="BC86" i="59"/>
  <c r="BL37" i="59"/>
  <c r="N87" i="59"/>
  <c r="H6" i="59"/>
  <c r="BD24" i="59"/>
  <c r="AE36" i="59"/>
  <c r="CT45" i="59"/>
  <c r="AO68" i="59"/>
  <c r="I33" i="59"/>
  <c r="Y78" i="59"/>
  <c r="AZ63" i="59"/>
  <c r="AH35" i="59"/>
  <c r="AF87" i="59"/>
  <c r="AX44" i="59"/>
  <c r="AT31" i="59"/>
  <c r="D6" i="59"/>
  <c r="V11" i="59"/>
  <c r="BN36" i="59"/>
  <c r="AT14" i="59"/>
  <c r="CS62" i="59"/>
  <c r="AT6" i="59"/>
  <c r="D52" i="59"/>
  <c r="BM78" i="59"/>
  <c r="BD14" i="59"/>
  <c r="CT11" i="59"/>
  <c r="CQ37" i="59"/>
  <c r="BE11" i="59"/>
  <c r="CM78" i="59"/>
  <c r="AJ62" i="59"/>
  <c r="CO38" i="59"/>
  <c r="N20" i="59"/>
  <c r="BN35" i="59"/>
  <c r="G63" i="59"/>
  <c r="CT35" i="59"/>
  <c r="BZ14" i="59"/>
  <c r="AS16" i="59"/>
  <c r="CR31" i="59"/>
  <c r="BF68" i="59"/>
  <c r="AD48" i="59"/>
  <c r="CQ33" i="59"/>
  <c r="M38" i="59"/>
  <c r="N31" i="59"/>
  <c r="CR14" i="59"/>
  <c r="CL20" i="59"/>
  <c r="G14" i="59"/>
  <c r="AU46" i="59"/>
  <c r="BX37" i="59"/>
  <c r="O16" i="59"/>
  <c r="G24" i="59"/>
  <c r="CR37" i="59"/>
  <c r="F62" i="59"/>
  <c r="CP37" i="59"/>
  <c r="BU53" i="59"/>
  <c r="R14" i="59"/>
  <c r="AV24" i="59"/>
  <c r="AJ32" i="59"/>
  <c r="AJ33" i="59"/>
  <c r="E87" i="59"/>
  <c r="CH46" i="59"/>
  <c r="AY32" i="59"/>
  <c r="BU27" i="59"/>
  <c r="BO30" i="59"/>
  <c r="CN36" i="59"/>
  <c r="AR85" i="59"/>
  <c r="BX32" i="59"/>
  <c r="BF62" i="59"/>
  <c r="BS27" i="59"/>
  <c r="F36" i="59"/>
  <c r="K87" i="59"/>
  <c r="N36" i="59"/>
  <c r="CP6" i="59"/>
  <c r="F33" i="59"/>
  <c r="Y46" i="59"/>
  <c r="BK75" i="59"/>
  <c r="BP42" i="59"/>
  <c r="CI6" i="59"/>
  <c r="AF13" i="59"/>
  <c r="E42" i="59"/>
  <c r="X11" i="59"/>
  <c r="AC42" i="59"/>
  <c r="J6" i="59"/>
  <c r="BA75" i="59"/>
  <c r="CJ8" i="59"/>
  <c r="N33" i="59"/>
  <c r="AF58" i="59"/>
  <c r="P63" i="59"/>
  <c r="BB75" i="59"/>
  <c r="CI63" i="59"/>
  <c r="AW27" i="59"/>
  <c r="BM7" i="59"/>
  <c r="AS86" i="59"/>
  <c r="J8" i="59"/>
  <c r="AO14" i="59"/>
  <c r="BC75" i="59"/>
  <c r="AN30" i="59"/>
  <c r="V7" i="59"/>
  <c r="BL35" i="59"/>
  <c r="AC11" i="59"/>
  <c r="P42" i="59"/>
  <c r="X38" i="59"/>
  <c r="AI30" i="59"/>
  <c r="CS37" i="59"/>
  <c r="F19" i="59"/>
  <c r="CT19" i="59"/>
  <c r="BM75" i="59"/>
  <c r="CI69" i="59"/>
  <c r="M63" i="59"/>
  <c r="BJ11" i="59"/>
  <c r="N76" i="59"/>
  <c r="CO42" i="59"/>
  <c r="C38" i="59"/>
  <c r="CC30" i="59"/>
  <c r="X34" i="59"/>
  <c r="BI13" i="59"/>
  <c r="AN32" i="59"/>
  <c r="AF22" i="59"/>
  <c r="AI31" i="59"/>
  <c r="BK33" i="59"/>
  <c r="CL75" i="59"/>
  <c r="BQ48" i="59"/>
  <c r="BG9" i="59"/>
  <c r="V9" i="59"/>
  <c r="BU63" i="59"/>
  <c r="BE60" i="59"/>
  <c r="BD85" i="59"/>
  <c r="AG53" i="59"/>
  <c r="AN46" i="59"/>
  <c r="BT52" i="59"/>
  <c r="BF85" i="59"/>
  <c r="AO60" i="59"/>
  <c r="AH20" i="59"/>
  <c r="AQ36" i="59"/>
  <c r="AY9" i="59"/>
  <c r="CS78" i="59"/>
  <c r="V68" i="59"/>
  <c r="V86" i="59"/>
  <c r="CH86" i="59"/>
  <c r="C53" i="59"/>
  <c r="R60" i="59"/>
  <c r="BO9" i="59"/>
  <c r="AY53" i="59"/>
  <c r="Q16" i="59"/>
  <c r="AD75" i="59"/>
  <c r="BQ85" i="59"/>
  <c r="P87" i="59"/>
  <c r="BT16" i="59"/>
  <c r="BI46" i="59"/>
  <c r="S85" i="59"/>
  <c r="CN53" i="59"/>
  <c r="C60" i="59"/>
  <c r="AA36" i="59"/>
  <c r="CC53" i="59"/>
  <c r="BX9" i="59"/>
  <c r="AJ35" i="59"/>
  <c r="BL86" i="59"/>
  <c r="BU9" i="59"/>
  <c r="CE78" i="59"/>
  <c r="Y34" i="59"/>
  <c r="G53" i="59"/>
  <c r="CN63" i="59"/>
  <c r="AF46" i="59"/>
  <c r="X86" i="59"/>
  <c r="CR53" i="59"/>
  <c r="AC9" i="59"/>
  <c r="K68" i="59"/>
  <c r="AU16" i="59"/>
  <c r="AI68" i="59"/>
  <c r="BY8" i="59"/>
  <c r="BA48" i="59"/>
  <c r="CT87" i="59"/>
  <c r="K9" i="59"/>
  <c r="J16" i="59"/>
  <c r="J87" i="59"/>
  <c r="BK14" i="59"/>
  <c r="BO36" i="59"/>
  <c r="BC35" i="59"/>
  <c r="AP18" i="59"/>
  <c r="S35" i="59"/>
  <c r="Z38" i="59"/>
  <c r="CN31" i="59"/>
  <c r="CL36" i="59"/>
  <c r="AQ27" i="59"/>
  <c r="AP63" i="59"/>
  <c r="AH36" i="59"/>
  <c r="AX6" i="59"/>
  <c r="AF14" i="59"/>
  <c r="AZ8" i="59"/>
  <c r="CM13" i="59"/>
  <c r="BT85" i="59"/>
  <c r="BR45" i="59"/>
  <c r="BR14" i="59"/>
  <c r="BY53" i="59"/>
  <c r="AR35" i="59"/>
  <c r="S20" i="59"/>
  <c r="AN37" i="59"/>
  <c r="L6" i="59"/>
  <c r="U35" i="59"/>
  <c r="BH85" i="59"/>
  <c r="L14" i="59"/>
  <c r="O78" i="59"/>
  <c r="AS32" i="59"/>
  <c r="Q45" i="59"/>
  <c r="W20" i="59"/>
  <c r="C45" i="59"/>
  <c r="U63" i="59"/>
  <c r="CG24" i="59"/>
  <c r="AB33" i="59"/>
  <c r="K34" i="59"/>
  <c r="AG20" i="59"/>
  <c r="CB30" i="59"/>
  <c r="X78" i="59"/>
  <c r="AV31" i="59"/>
  <c r="Y76" i="59"/>
  <c r="AK34" i="59"/>
  <c r="AI63" i="59"/>
  <c r="L32" i="59"/>
  <c r="Q62" i="59"/>
  <c r="AW46" i="59"/>
  <c r="AD37" i="59"/>
  <c r="AD62" i="59"/>
  <c r="BU33" i="59"/>
  <c r="CR32" i="59"/>
  <c r="AH46" i="59"/>
  <c r="CR63" i="59"/>
  <c r="BJ37" i="59"/>
  <c r="CQ36" i="59"/>
  <c r="BO78" i="59"/>
  <c r="BB46" i="59"/>
  <c r="P36" i="59"/>
  <c r="BL45" i="59"/>
  <c r="AH45" i="59"/>
  <c r="F44" i="59"/>
  <c r="CA35" i="59"/>
  <c r="G60" i="59"/>
  <c r="BT31" i="59"/>
  <c r="AB35" i="59"/>
  <c r="CC45" i="59"/>
  <c r="CI62" i="59"/>
  <c r="BY6" i="59"/>
  <c r="AE35" i="59"/>
  <c r="V14" i="59"/>
  <c r="BM11" i="59"/>
  <c r="J27" i="59"/>
  <c r="BD7" i="59"/>
  <c r="CI32" i="59"/>
  <c r="BQ78" i="59"/>
  <c r="I69" i="59"/>
  <c r="X13" i="59"/>
  <c r="AX58" i="59"/>
  <c r="BS31" i="59"/>
  <c r="BS30" i="59"/>
  <c r="BZ33" i="59"/>
  <c r="H30" i="59"/>
  <c r="AF11" i="59"/>
  <c r="BI18" i="59"/>
  <c r="AE11" i="59"/>
  <c r="BW33" i="59"/>
  <c r="N11" i="59"/>
  <c r="BW30" i="59"/>
  <c r="BB38" i="59"/>
  <c r="CD44" i="59"/>
  <c r="AE31" i="59"/>
  <c r="BD18" i="59"/>
  <c r="AB62" i="59"/>
  <c r="D58" i="59"/>
  <c r="BI62" i="59"/>
  <c r="M30" i="59"/>
  <c r="CK7" i="59"/>
  <c r="CB19" i="59"/>
  <c r="F13" i="59"/>
  <c r="V50" i="59"/>
  <c r="Q33" i="59"/>
  <c r="CS76" i="59"/>
  <c r="BO76" i="59"/>
  <c r="AV32" i="59"/>
  <c r="E30" i="59"/>
  <c r="P45" i="59"/>
  <c r="CS58" i="59"/>
  <c r="CN7" i="59"/>
  <c r="V19" i="59"/>
  <c r="BE13" i="59"/>
  <c r="CM31" i="59"/>
  <c r="BS48" i="59"/>
  <c r="CA69" i="59"/>
  <c r="U14" i="59"/>
  <c r="CO52" i="59"/>
  <c r="CR33" i="59"/>
  <c r="CT22" i="59"/>
  <c r="CO24" i="59"/>
  <c r="CR16" i="59"/>
  <c r="Q9" i="59"/>
  <c r="AT86" i="59"/>
  <c r="CL52" i="59"/>
  <c r="CN16" i="59"/>
  <c r="CP87" i="59"/>
  <c r="E86" i="59"/>
  <c r="BZ31" i="59"/>
  <c r="BD60" i="59"/>
  <c r="CS86" i="59"/>
  <c r="BN32" i="59"/>
  <c r="CF60" i="59"/>
  <c r="AY87" i="59"/>
  <c r="Z85" i="59"/>
  <c r="CI20" i="59"/>
  <c r="AC78" i="59"/>
  <c r="N86" i="59"/>
  <c r="Z87" i="59"/>
  <c r="AE78" i="59"/>
  <c r="AB78" i="59"/>
  <c r="CM9" i="59"/>
  <c r="BS53" i="59"/>
  <c r="AP78" i="59"/>
  <c r="BZ78" i="59"/>
  <c r="CM86" i="59"/>
  <c r="CM68" i="59"/>
  <c r="AA63" i="59"/>
  <c r="CD48" i="59"/>
  <c r="H86" i="59"/>
  <c r="CT53" i="59"/>
  <c r="AX32" i="59"/>
  <c r="L63" i="59"/>
  <c r="CK87" i="59"/>
  <c r="Y68" i="59"/>
  <c r="CM37" i="59"/>
  <c r="S87" i="59"/>
  <c r="AD86" i="59"/>
  <c r="K35" i="59"/>
  <c r="T85" i="59"/>
  <c r="Q86" i="59"/>
  <c r="AT87" i="59"/>
  <c r="I53" i="59"/>
  <c r="AG85" i="59"/>
  <c r="AK6" i="59"/>
  <c r="BR86" i="59"/>
  <c r="AA20" i="59"/>
  <c r="L20" i="59"/>
  <c r="AI24" i="59"/>
  <c r="AY68" i="59"/>
  <c r="CD52" i="59"/>
  <c r="AZ53" i="59"/>
  <c r="BP85" i="59"/>
  <c r="BW46" i="59"/>
  <c r="BA63" i="59"/>
  <c r="BZ37" i="59"/>
  <c r="L35" i="59"/>
  <c r="CF45" i="59"/>
  <c r="AC24" i="59"/>
  <c r="Z86" i="59"/>
  <c r="CK24" i="59"/>
  <c r="BY32" i="59"/>
  <c r="CO27" i="59"/>
  <c r="CC63" i="59"/>
  <c r="X46" i="59"/>
  <c r="Q27" i="59"/>
  <c r="CO7" i="59"/>
  <c r="J7" i="59"/>
  <c r="AB36" i="59"/>
  <c r="AN16" i="59"/>
  <c r="BY34" i="59"/>
  <c r="CS52" i="59"/>
  <c r="CE8" i="59"/>
  <c r="AL9" i="59"/>
  <c r="AJ85" i="59"/>
  <c r="AE18" i="59"/>
  <c r="BL20" i="59"/>
  <c r="CD53" i="59"/>
  <c r="BT53" i="59"/>
  <c r="CO34" i="59"/>
  <c r="CE9" i="59"/>
  <c r="Z78" i="59"/>
  <c r="AC37" i="59"/>
  <c r="V20" i="59"/>
  <c r="AX86" i="59"/>
  <c r="BX63" i="59"/>
  <c r="AO9" i="59"/>
  <c r="CC9" i="59"/>
  <c r="BJ9" i="59"/>
  <c r="BG35" i="59"/>
  <c r="I46" i="59"/>
  <c r="AW9" i="59"/>
  <c r="AT53" i="59"/>
  <c r="BI35" i="59"/>
  <c r="AE46" i="59"/>
  <c r="Q87" i="59"/>
  <c r="BW63" i="59"/>
  <c r="CL53" i="59"/>
  <c r="BD20" i="59"/>
  <c r="CC87" i="59"/>
  <c r="BB53" i="59"/>
  <c r="BB78" i="59"/>
  <c r="AD78" i="59"/>
  <c r="CN9" i="59"/>
  <c r="CP46" i="59"/>
  <c r="J52" i="59"/>
  <c r="Y85" i="59"/>
  <c r="Z53" i="59"/>
  <c r="Q37" i="59"/>
  <c r="CH53" i="59"/>
  <c r="CJ86" i="59"/>
  <c r="CK20" i="59"/>
  <c r="AF20" i="59"/>
  <c r="CH85" i="59"/>
  <c r="CP53" i="59"/>
  <c r="BG87" i="59"/>
  <c r="CS60" i="59"/>
  <c r="BH60" i="59"/>
  <c r="BN48" i="59"/>
  <c r="K24" i="59"/>
  <c r="AD16" i="59"/>
  <c r="CP85" i="59"/>
  <c r="BE86" i="59"/>
  <c r="Y63" i="59"/>
  <c r="L78" i="59"/>
  <c r="S62" i="59"/>
  <c r="Y45" i="59"/>
  <c r="BY42" i="59"/>
  <c r="P31" i="59"/>
  <c r="BY52" i="59"/>
  <c r="BN31" i="59"/>
  <c r="BR62" i="59"/>
  <c r="BC33" i="59"/>
  <c r="CJ36" i="59"/>
  <c r="AD87" i="59"/>
  <c r="AD33" i="59"/>
  <c r="AV20" i="59"/>
  <c r="CC44" i="59"/>
  <c r="D35" i="59"/>
  <c r="AO85" i="59"/>
  <c r="BP35" i="59"/>
  <c r="BC78" i="59"/>
  <c r="N8" i="59"/>
  <c r="G86" i="59"/>
  <c r="C63" i="59"/>
  <c r="AP31" i="59"/>
  <c r="AD6" i="59"/>
  <c r="BP9" i="59"/>
  <c r="P62" i="59"/>
  <c r="N46" i="59"/>
  <c r="AZ36" i="59"/>
  <c r="CO32" i="59"/>
  <c r="BG45" i="59"/>
  <c r="BX36" i="59"/>
  <c r="BL78" i="59"/>
  <c r="CM36" i="59"/>
  <c r="BP27" i="59"/>
  <c r="W35" i="59"/>
  <c r="BW24" i="59"/>
  <c r="CG53" i="59"/>
  <c r="CN32" i="59"/>
  <c r="CF36" i="59"/>
  <c r="CF31" i="59"/>
  <c r="AD14" i="59"/>
  <c r="BX24" i="59"/>
  <c r="AY6" i="59"/>
  <c r="BL62" i="59"/>
  <c r="AN33" i="59"/>
  <c r="S36" i="59"/>
  <c r="BK85" i="59"/>
  <c r="AW45" i="59"/>
  <c r="CA14" i="59"/>
  <c r="H37" i="59"/>
  <c r="P14" i="59"/>
  <c r="CT60" i="59"/>
  <c r="AV27" i="59"/>
  <c r="CO45" i="59"/>
  <c r="BF58" i="59"/>
  <c r="K32" i="59"/>
  <c r="CF46" i="59"/>
  <c r="R13" i="59"/>
  <c r="BG22" i="59"/>
  <c r="AB46" i="59"/>
  <c r="BE27" i="59"/>
  <c r="AE48" i="59"/>
  <c r="BF34" i="59"/>
  <c r="AY14" i="59"/>
  <c r="CM7" i="59"/>
  <c r="BZ36" i="59"/>
  <c r="AK14" i="59"/>
  <c r="BH46" i="59"/>
  <c r="CC20" i="59"/>
  <c r="F24" i="59"/>
  <c r="BK37" i="59"/>
  <c r="V62" i="59"/>
  <c r="BS11" i="59"/>
  <c r="CI22" i="59"/>
  <c r="AU62" i="59"/>
  <c r="BZ58" i="59"/>
  <c r="BI50" i="59"/>
  <c r="CK50" i="59"/>
  <c r="AC58" i="59"/>
  <c r="BI32" i="59"/>
  <c r="BN50" i="59"/>
  <c r="AD50" i="59"/>
  <c r="CG38" i="59"/>
  <c r="CH22" i="59"/>
  <c r="AU32" i="59"/>
  <c r="CD50" i="59"/>
  <c r="CO50" i="59"/>
  <c r="CB38" i="59"/>
  <c r="CJ46" i="59"/>
  <c r="CE32" i="59"/>
  <c r="D42" i="59"/>
  <c r="CN58" i="59"/>
  <c r="AH19" i="59"/>
  <c r="BA15" i="59"/>
  <c r="H20" i="59"/>
  <c r="CR8" i="59"/>
  <c r="AJ13" i="59"/>
  <c r="BD75" i="59"/>
  <c r="CF30" i="59"/>
  <c r="AL50" i="59"/>
  <c r="AH8" i="59"/>
  <c r="C35" i="59"/>
  <c r="BI76" i="59"/>
  <c r="AG7" i="59"/>
  <c r="Z76" i="59"/>
  <c r="BF14" i="59"/>
  <c r="H34" i="59"/>
  <c r="CG13" i="59"/>
  <c r="AM76" i="59"/>
  <c r="AO22" i="59"/>
  <c r="BA45" i="59"/>
  <c r="CE58" i="59"/>
  <c r="AH58" i="59"/>
  <c r="AB50" i="59"/>
  <c r="J20" i="59"/>
  <c r="BG46" i="59"/>
  <c r="CS75" i="59"/>
  <c r="AJ51" i="59"/>
  <c r="BK52" i="59"/>
  <c r="AC51" i="59"/>
  <c r="BX53" i="59"/>
  <c r="AJ9" i="59"/>
  <c r="AT13" i="59"/>
  <c r="CP60" i="59"/>
  <c r="X9" i="59"/>
  <c r="CN60" i="59"/>
  <c r="CQ20" i="59"/>
  <c r="BT46" i="59"/>
  <c r="CL87" i="59"/>
  <c r="CD46" i="59"/>
  <c r="AJ78" i="59"/>
  <c r="W60" i="59"/>
  <c r="T86" i="59"/>
  <c r="K53" i="59"/>
  <c r="CN6" i="59"/>
  <c r="AP86" i="59"/>
  <c r="BB86" i="59"/>
  <c r="W63" i="59"/>
  <c r="AG63" i="59"/>
  <c r="CK85" i="59"/>
  <c r="S53" i="59"/>
  <c r="BQ37" i="59"/>
  <c r="BL63" i="59"/>
  <c r="F9" i="59"/>
  <c r="AE76" i="59"/>
  <c r="BV18" i="59"/>
  <c r="N60" i="59"/>
  <c r="D87" i="59"/>
  <c r="BI53" i="59"/>
  <c r="BA35" i="59"/>
  <c r="CQ46" i="59"/>
  <c r="X85" i="59"/>
  <c r="AC63" i="59"/>
  <c r="BU46" i="59"/>
  <c r="L9" i="59"/>
  <c r="AG46" i="59"/>
  <c r="BX86" i="59"/>
  <c r="CS87" i="59"/>
  <c r="BI87" i="59"/>
  <c r="BQ60" i="59"/>
  <c r="CB35" i="59"/>
  <c r="AC53" i="59"/>
  <c r="U86" i="59"/>
  <c r="CC85" i="59"/>
  <c r="AR52" i="59"/>
  <c r="E37" i="59"/>
  <c r="CM52" i="59"/>
  <c r="BV86" i="59"/>
  <c r="BS52" i="59"/>
  <c r="AZ87" i="59"/>
  <c r="CK9" i="59"/>
  <c r="M85" i="59"/>
  <c r="AK31" i="59"/>
  <c r="BX33" i="59"/>
  <c r="Y48" i="59"/>
  <c r="BK44" i="59"/>
  <c r="BQ35" i="59"/>
  <c r="BK63" i="59"/>
  <c r="AT35" i="59"/>
  <c r="CQ14" i="59"/>
  <c r="BF9" i="59"/>
  <c r="C27" i="59"/>
  <c r="J35" i="59"/>
  <c r="M76" i="59"/>
  <c r="CB31" i="59"/>
  <c r="N37" i="59"/>
  <c r="AH14" i="59"/>
  <c r="D86" i="59"/>
  <c r="CE37" i="59"/>
  <c r="AR37" i="59"/>
  <c r="O45" i="59"/>
  <c r="BF51" i="59"/>
  <c r="CC31" i="59"/>
  <c r="BQ45" i="59"/>
  <c r="Z18" i="59"/>
  <c r="U33" i="59"/>
  <c r="BP14" i="59"/>
  <c r="CO31" i="59"/>
  <c r="P27" i="59"/>
  <c r="CJ62" i="59"/>
  <c r="AO53" i="59"/>
  <c r="AG35" i="59"/>
  <c r="BO20" i="59"/>
  <c r="S32" i="59"/>
  <c r="BE33" i="59"/>
  <c r="H23" i="59"/>
  <c r="Q31" i="59"/>
  <c r="BW53" i="59"/>
  <c r="Q24" i="59"/>
  <c r="CC62" i="59"/>
  <c r="CL27" i="59"/>
  <c r="R78" i="59"/>
  <c r="AY15" i="59"/>
  <c r="AS52" i="59"/>
  <c r="AK45" i="59"/>
  <c r="S14" i="59"/>
  <c r="BR51" i="59"/>
  <c r="AB20" i="59"/>
  <c r="AQ19" i="59"/>
  <c r="BJ46" i="59"/>
  <c r="AL62" i="59"/>
  <c r="BA11" i="59"/>
  <c r="CT36" i="59"/>
  <c r="W33" i="59"/>
  <c r="BO11" i="59"/>
  <c r="CS44" i="59"/>
  <c r="CP33" i="59"/>
  <c r="BU78" i="59"/>
  <c r="BT14" i="59"/>
  <c r="CO8" i="59"/>
  <c r="CS31" i="59"/>
  <c r="V27" i="59"/>
  <c r="BC9" i="59"/>
  <c r="BK46" i="59"/>
  <c r="R11" i="59"/>
  <c r="CF44" i="59"/>
  <c r="BV45" i="59"/>
  <c r="AA16" i="59"/>
  <c r="G78" i="59"/>
  <c r="AR36" i="59"/>
  <c r="CP32" i="59"/>
  <c r="BR35" i="59"/>
  <c r="AX33" i="59"/>
  <c r="E50" i="59"/>
  <c r="AF32" i="59"/>
  <c r="AQ22" i="59"/>
  <c r="AW18" i="59"/>
  <c r="M75" i="59"/>
  <c r="BT36" i="59"/>
  <c r="BJ38" i="59"/>
  <c r="BZ35" i="59"/>
  <c r="S75" i="59"/>
  <c r="BZ75" i="59"/>
  <c r="M13" i="59"/>
  <c r="CJ6" i="59"/>
  <c r="CJ60" i="59"/>
  <c r="L75" i="59"/>
  <c r="CK75" i="59"/>
  <c r="AD13" i="59"/>
  <c r="CO11" i="59"/>
  <c r="CO30" i="59"/>
  <c r="BL19" i="59"/>
  <c r="AG38" i="59"/>
  <c r="I76" i="59"/>
  <c r="BT22" i="59"/>
  <c r="O32" i="59"/>
  <c r="M31" i="59"/>
  <c r="BC48" i="59"/>
  <c r="BZ11" i="59"/>
  <c r="BL58" i="59"/>
  <c r="BQ27" i="59"/>
  <c r="BU6" i="59"/>
  <c r="K30" i="59"/>
  <c r="AN42" i="59"/>
  <c r="BG38" i="59"/>
  <c r="BU22" i="59"/>
  <c r="BR31" i="59"/>
  <c r="V8" i="59"/>
  <c r="BR69" i="59"/>
  <c r="J14" i="59"/>
  <c r="BM50" i="59"/>
  <c r="K27" i="59"/>
  <c r="CA19" i="59"/>
  <c r="AP19" i="59"/>
  <c r="CE75" i="59"/>
  <c r="K78" i="59"/>
  <c r="CQ31" i="59"/>
  <c r="CK68" i="59"/>
  <c r="CE44" i="59"/>
  <c r="AB51" i="59"/>
  <c r="BA85" i="59"/>
  <c r="CH78" i="59"/>
  <c r="AV34" i="59"/>
  <c r="AN78" i="59"/>
  <c r="CD86" i="59"/>
  <c r="BM33" i="59"/>
  <c r="K60" i="59"/>
  <c r="CD51" i="59"/>
  <c r="CR6" i="59"/>
  <c r="BQ63" i="59"/>
  <c r="AQ46" i="59"/>
  <c r="AK51" i="59"/>
  <c r="AQ86" i="59"/>
  <c r="BI20" i="59"/>
  <c r="AB53" i="59"/>
  <c r="AV9" i="59"/>
  <c r="BW85" i="59"/>
  <c r="BI78" i="59"/>
  <c r="AP68" i="59"/>
  <c r="P9" i="59"/>
  <c r="CL86" i="59"/>
  <c r="AM78" i="59"/>
  <c r="BX85" i="59"/>
  <c r="BW86" i="59"/>
  <c r="CG85" i="59"/>
  <c r="F31" i="59"/>
  <c r="BI16" i="59"/>
  <c r="BV85" i="59"/>
  <c r="CO85" i="59"/>
  <c r="BF6" i="59"/>
  <c r="O9" i="59"/>
  <c r="BS6" i="59"/>
  <c r="AC68" i="59"/>
  <c r="AB6" i="59"/>
  <c r="AM87" i="59"/>
  <c r="BD63" i="59"/>
  <c r="D46" i="59"/>
  <c r="T53" i="59"/>
  <c r="BO85" i="59"/>
  <c r="AV16" i="59"/>
  <c r="AQ63" i="59"/>
  <c r="AG87" i="59"/>
  <c r="BZ85" i="59"/>
  <c r="AL86" i="59"/>
  <c r="CD20" i="59"/>
  <c r="CJ20" i="59"/>
  <c r="BW27" i="59"/>
  <c r="BL53" i="59"/>
  <c r="U8" i="59"/>
  <c r="BR9" i="59"/>
  <c r="AH53" i="59"/>
  <c r="AN20" i="59"/>
  <c r="BT9" i="59"/>
  <c r="W14" i="59"/>
  <c r="BO32" i="59"/>
  <c r="V31" i="59"/>
  <c r="BM45" i="59"/>
  <c r="BZ6" i="59"/>
  <c r="BN27" i="59"/>
  <c r="BP30" i="59"/>
  <c r="AE8" i="59"/>
  <c r="S33" i="59"/>
  <c r="I52" i="59"/>
  <c r="AY8" i="59"/>
  <c r="T36" i="59"/>
  <c r="AH27" i="59"/>
  <c r="AJ63" i="59"/>
  <c r="BY9" i="59"/>
  <c r="S6" i="59"/>
  <c r="I32" i="59"/>
  <c r="P6" i="59"/>
  <c r="AW35" i="59"/>
  <c r="T27" i="59"/>
  <c r="BZ30" i="59"/>
  <c r="I11" i="59"/>
  <c r="BP37" i="59"/>
  <c r="BZ68" i="59"/>
  <c r="CC52" i="59"/>
  <c r="AU33" i="59"/>
  <c r="Z30" i="59"/>
  <c r="G33" i="59"/>
  <c r="AE45" i="59"/>
  <c r="I78" i="59"/>
  <c r="BI45" i="59"/>
  <c r="AW30" i="59"/>
  <c r="CG36" i="59"/>
  <c r="E35" i="59"/>
  <c r="AD63" i="59"/>
  <c r="CD31" i="59"/>
  <c r="AF45" i="59"/>
  <c r="AV18" i="59"/>
  <c r="AX31" i="59"/>
  <c r="AC16" i="59"/>
  <c r="O20" i="59"/>
  <c r="BG11" i="59"/>
  <c r="CK46" i="59"/>
  <c r="P53" i="59"/>
  <c r="BP60" i="59"/>
  <c r="E63" i="59"/>
  <c r="AR32" i="59"/>
  <c r="AK33" i="59"/>
  <c r="G6" i="59"/>
  <c r="BT20" i="59"/>
  <c r="CJ85" i="59"/>
  <c r="AK63" i="59"/>
  <c r="Y36" i="59"/>
  <c r="Z16" i="59"/>
  <c r="CB60" i="59"/>
  <c r="T63" i="59"/>
  <c r="AP36" i="59"/>
  <c r="AM62" i="59"/>
  <c r="BN20" i="59"/>
  <c r="CI86" i="59"/>
  <c r="CF63" i="59"/>
  <c r="M67" i="59"/>
  <c r="AZ31" i="59"/>
  <c r="CB45" i="59"/>
  <c r="AC8" i="59"/>
  <c r="AJ60" i="59"/>
  <c r="AS36" i="59"/>
  <c r="H35" i="59"/>
  <c r="V45" i="59"/>
  <c r="AX48" i="59"/>
  <c r="AR38" i="59"/>
  <c r="CT63" i="59"/>
  <c r="BM6" i="59"/>
  <c r="CN50" i="59"/>
  <c r="X58" i="59"/>
  <c r="AU30" i="59"/>
  <c r="T13" i="59"/>
  <c r="CC6" i="59"/>
  <c r="CF42" i="59"/>
  <c r="BU58" i="59"/>
  <c r="BG42" i="59"/>
  <c r="CF58" i="59"/>
  <c r="CK13" i="59"/>
  <c r="U58" i="59"/>
  <c r="AO7" i="59"/>
  <c r="T30" i="59"/>
  <c r="AE58" i="59"/>
  <c r="U36" i="59"/>
  <c r="CM76" i="59"/>
  <c r="BC13" i="59"/>
  <c r="BA50" i="59"/>
  <c r="Z22" i="59"/>
  <c r="BK30" i="59"/>
  <c r="L30" i="59"/>
  <c r="BM30" i="59"/>
  <c r="BE42" i="59"/>
  <c r="AM38" i="59"/>
  <c r="C30" i="59"/>
  <c r="CH14" i="59"/>
  <c r="BI7" i="59"/>
  <c r="CP19" i="59"/>
  <c r="G13" i="59"/>
  <c r="CB50" i="59"/>
  <c r="CI60" i="59"/>
  <c r="D11" i="59"/>
  <c r="M50" i="59"/>
  <c r="C24" i="59"/>
  <c r="AA44" i="59"/>
  <c r="P68" i="59"/>
  <c r="AC38" i="59"/>
  <c r="BF60" i="59"/>
  <c r="X20" i="59"/>
  <c r="BP46" i="59"/>
  <c r="BB87" i="59"/>
  <c r="CJ78" i="59"/>
  <c r="BG6" i="59"/>
  <c r="AV78" i="59"/>
  <c r="AH9" i="59"/>
  <c r="BW9" i="59"/>
  <c r="BR63" i="59"/>
  <c r="AN44" i="59"/>
  <c r="P85" i="59"/>
  <c r="CR60" i="59"/>
  <c r="AZ20" i="59"/>
  <c r="AL85" i="59"/>
  <c r="BM85" i="59"/>
  <c r="AL46" i="59"/>
  <c r="W46" i="59"/>
  <c r="BO53" i="59"/>
  <c r="BJ19" i="59"/>
  <c r="T46" i="59"/>
  <c r="AX46" i="59"/>
  <c r="U85" i="59"/>
  <c r="BD52" i="59"/>
  <c r="BO52" i="59"/>
  <c r="AR20" i="59"/>
  <c r="CR85" i="59"/>
  <c r="Z46" i="59"/>
  <c r="AP16" i="59"/>
  <c r="BQ24" i="59"/>
  <c r="BM9" i="59"/>
  <c r="BC20" i="59"/>
  <c r="CA34" i="59"/>
  <c r="BE87" i="59"/>
  <c r="BW6" i="59"/>
  <c r="J63" i="59"/>
  <c r="AS9" i="59"/>
  <c r="BQ9" i="59"/>
  <c r="X48" i="59"/>
  <c r="CG9" i="59"/>
  <c r="P86" i="59"/>
  <c r="AC87" i="59"/>
  <c r="AB60" i="59"/>
  <c r="AU60" i="59"/>
  <c r="BG16" i="59"/>
  <c r="BS85" i="59"/>
  <c r="CJ68" i="59"/>
  <c r="M9" i="59"/>
  <c r="BC52" i="59"/>
  <c r="O60" i="59"/>
  <c r="AP33" i="59"/>
  <c r="BZ24" i="59"/>
  <c r="L36" i="59"/>
  <c r="CB27" i="59"/>
  <c r="AK60" i="59"/>
  <c r="AQ60" i="59"/>
  <c r="CO46" i="59"/>
  <c r="M8" i="59"/>
  <c r="BW62" i="59"/>
  <c r="CC60" i="59"/>
  <c r="CK48" i="59"/>
  <c r="BI37" i="59"/>
  <c r="BV33" i="59"/>
  <c r="J33" i="59"/>
  <c r="AQ31" i="59"/>
  <c r="BY85" i="59"/>
  <c r="AR31" i="59"/>
  <c r="BO6" i="59"/>
  <c r="BW11" i="59"/>
  <c r="CB20" i="59"/>
  <c r="AO45" i="59"/>
  <c r="BZ46" i="59"/>
  <c r="CD63" i="59"/>
  <c r="X6" i="59"/>
  <c r="CA8" i="59"/>
  <c r="W78" i="59"/>
  <c r="AP38" i="59"/>
  <c r="CJ30" i="59"/>
  <c r="AJ36" i="59"/>
  <c r="P30" i="59"/>
  <c r="V78" i="59"/>
  <c r="AS14" i="59"/>
  <c r="CO20" i="59"/>
  <c r="R37" i="59"/>
  <c r="CR45" i="59"/>
  <c r="BV6" i="59"/>
  <c r="BJ35" i="59"/>
  <c r="AD11" i="59"/>
  <c r="BV68" i="59"/>
  <c r="AL31" i="59"/>
  <c r="BA9" i="59"/>
  <c r="L60" i="59"/>
  <c r="L13" i="59"/>
  <c r="CG32" i="59"/>
  <c r="M53" i="59"/>
  <c r="AA52" i="59"/>
  <c r="AV36" i="59"/>
  <c r="C62" i="59"/>
  <c r="AW14" i="59"/>
  <c r="Q32" i="59"/>
  <c r="L51" i="59"/>
  <c r="P8" i="59"/>
  <c r="AP37" i="59"/>
  <c r="AO27" i="59"/>
  <c r="CB32" i="59"/>
  <c r="CP35" i="59"/>
  <c r="CD32" i="59"/>
  <c r="E6" i="59"/>
  <c r="Y27" i="59"/>
  <c r="CT31" i="59"/>
  <c r="CL9" i="59"/>
  <c r="CS35" i="59"/>
  <c r="AO31" i="59"/>
  <c r="Z33" i="59"/>
  <c r="AB19" i="59"/>
  <c r="CK37" i="59"/>
  <c r="CT32" i="59"/>
  <c r="BI58" i="59"/>
  <c r="AS45" i="59"/>
  <c r="CG27" i="59"/>
  <c r="AA27" i="59"/>
  <c r="BJ13" i="59"/>
  <c r="CJ14" i="59"/>
  <c r="BS37" i="59"/>
  <c r="H8" i="59"/>
  <c r="AM31" i="59"/>
  <c r="BK42" i="59"/>
  <c r="AN69" i="59"/>
  <c r="E46" i="59"/>
  <c r="CE69" i="59"/>
  <c r="C11" i="59"/>
  <c r="AV58" i="59"/>
  <c r="AN27" i="59"/>
  <c r="AR6" i="59"/>
  <c r="BG24" i="59"/>
  <c r="BB14" i="59"/>
  <c r="Y58" i="59"/>
  <c r="U6" i="59"/>
  <c r="AP8" i="59"/>
  <c r="X76" i="59"/>
  <c r="H22" i="59"/>
  <c r="AF35" i="59"/>
  <c r="BU7" i="59"/>
  <c r="I27" i="59"/>
  <c r="AZ58" i="59"/>
  <c r="I7" i="59"/>
  <c r="CS19" i="59"/>
  <c r="CI34" i="59"/>
  <c r="CR35" i="59"/>
  <c r="Z34" i="59"/>
  <c r="V38" i="59"/>
  <c r="Q76" i="59"/>
  <c r="BC22" i="59"/>
  <c r="CD76" i="59"/>
  <c r="AQ62" i="59"/>
  <c r="AH42" i="59"/>
  <c r="CP42" i="59"/>
  <c r="S50" i="59"/>
  <c r="BS13" i="59"/>
  <c r="CK30" i="59"/>
  <c r="G76" i="59"/>
  <c r="CH32" i="59"/>
  <c r="AH24" i="59"/>
  <c r="BM68" i="59"/>
  <c r="CP68" i="59"/>
  <c r="CE86" i="59"/>
  <c r="AH37" i="59"/>
  <c r="CQ60" i="59"/>
  <c r="BR85" i="59"/>
  <c r="AQ85" i="59"/>
  <c r="CA46" i="59"/>
  <c r="AQ78" i="59"/>
  <c r="BT51" i="59"/>
  <c r="AA85" i="59"/>
  <c r="BA20" i="59"/>
  <c r="CK53" i="59"/>
  <c r="CI85" i="59"/>
  <c r="D53" i="59"/>
  <c r="BB52" i="59"/>
  <c r="BL60" i="59"/>
  <c r="BF53" i="59"/>
  <c r="AU85" i="59"/>
  <c r="K63" i="59"/>
  <c r="AL6" i="59"/>
  <c r="L86" i="59"/>
  <c r="BH9" i="59"/>
  <c r="BI63" i="59"/>
  <c r="AK16" i="59"/>
  <c r="BD87" i="59"/>
  <c r="CI35" i="59"/>
  <c r="AS8" i="59"/>
  <c r="CJ87" i="59"/>
  <c r="Z13" i="59"/>
  <c r="P46" i="59"/>
  <c r="AF68" i="59"/>
  <c r="BP53" i="59"/>
  <c r="BX60" i="59"/>
  <c r="CM20" i="59"/>
  <c r="Q53" i="59"/>
  <c r="BE20" i="59"/>
  <c r="CO51" i="59"/>
  <c r="R87" i="59"/>
  <c r="CM6" i="59"/>
  <c r="CE60" i="59"/>
  <c r="CL35" i="59"/>
  <c r="N85" i="59"/>
  <c r="BC87" i="59"/>
  <c r="BK78" i="59"/>
  <c r="V51" i="59"/>
  <c r="L34" i="59"/>
  <c r="AM52" i="59"/>
  <c r="AD9" i="59"/>
  <c r="CS24" i="59"/>
  <c r="V85" i="59"/>
  <c r="CP78" i="59"/>
  <c r="BO51" i="59"/>
  <c r="T87" i="59"/>
  <c r="I36" i="59"/>
  <c r="Z62" i="59"/>
  <c r="O33" i="59"/>
  <c r="AI36" i="59"/>
  <c r="BG78" i="59"/>
  <c r="BP32" i="59"/>
  <c r="BV31" i="59"/>
  <c r="V35" i="59"/>
  <c r="Z36" i="59"/>
  <c r="O37" i="59"/>
  <c r="BT6" i="59"/>
  <c r="CM50" i="59"/>
  <c r="L85" i="59"/>
  <c r="G27" i="59"/>
  <c r="AV35" i="59"/>
  <c r="BI27" i="59"/>
  <c r="BU14" i="59"/>
  <c r="BY30" i="59"/>
  <c r="CK63" i="59"/>
  <c r="BJ52" i="59"/>
  <c r="AQ32" i="59"/>
  <c r="AA31" i="59"/>
  <c r="BX52" i="59"/>
  <c r="CH87" i="59"/>
  <c r="N35" i="59"/>
  <c r="R63" i="59"/>
  <c r="CK32" i="59"/>
  <c r="AM6" i="59"/>
  <c r="BK60" i="59"/>
  <c r="K31" i="59"/>
  <c r="BR44" i="59"/>
  <c r="AG32" i="59"/>
  <c r="BA31" i="59"/>
  <c r="BS24" i="59"/>
  <c r="T60" i="59"/>
  <c r="M45" i="59"/>
  <c r="AD44" i="59"/>
  <c r="T24" i="59"/>
  <c r="BN13" i="59"/>
  <c r="BL87" i="59"/>
  <c r="AO52" i="59"/>
  <c r="K37" i="59"/>
  <c r="BD62" i="59"/>
  <c r="AN52" i="59"/>
  <c r="O8" i="59"/>
  <c r="BK62" i="59"/>
  <c r="BS33" i="59"/>
  <c r="BL36" i="59"/>
  <c r="AR45" i="59"/>
  <c r="CS36" i="59"/>
  <c r="J32" i="59"/>
  <c r="AD27" i="59"/>
  <c r="BA33" i="59"/>
  <c r="AA37" i="59"/>
  <c r="AD60" i="59"/>
  <c r="BM27" i="59"/>
  <c r="AY27" i="59"/>
  <c r="BY14" i="59"/>
  <c r="AW62" i="59"/>
  <c r="AY35" i="59"/>
  <c r="D37" i="59"/>
  <c r="CN35" i="59"/>
  <c r="F34" i="59"/>
  <c r="AT8" i="59"/>
  <c r="W87" i="59"/>
  <c r="CC78" i="59"/>
  <c r="CS63" i="59"/>
  <c r="AG78" i="59"/>
  <c r="AY86" i="59"/>
  <c r="CL63" i="59"/>
  <c r="BN46" i="59"/>
  <c r="BZ44" i="59"/>
  <c r="CB87" i="59"/>
  <c r="CG60" i="59"/>
  <c r="BX20" i="59"/>
  <c r="CR86" i="59"/>
  <c r="H9" i="59"/>
  <c r="U78" i="59"/>
  <c r="AB86" i="59"/>
  <c r="C87" i="59"/>
  <c r="Z20" i="59"/>
  <c r="CP86" i="59"/>
  <c r="BD78" i="59"/>
  <c r="CT86" i="59"/>
  <c r="BG20" i="59"/>
  <c r="BG48" i="59"/>
  <c r="BT24" i="59"/>
  <c r="AT19" i="59"/>
  <c r="H63" i="59"/>
  <c r="X35" i="59"/>
  <c r="BD68" i="59"/>
  <c r="AP85" i="59"/>
  <c r="AW48" i="59"/>
  <c r="BZ63" i="59"/>
  <c r="BE44" i="59"/>
  <c r="BG86" i="59"/>
  <c r="BW37" i="59"/>
  <c r="D24" i="59"/>
  <c r="AJ53" i="59"/>
  <c r="AL60" i="59"/>
  <c r="BK20" i="59"/>
  <c r="AN85" i="59"/>
  <c r="BX87" i="59"/>
  <c r="BQ33" i="59"/>
  <c r="BI9" i="59"/>
  <c r="F85" i="59"/>
  <c r="CM53" i="59"/>
  <c r="S46" i="59"/>
  <c r="BY78" i="59"/>
  <c r="CE46" i="59"/>
  <c r="CK27" i="59"/>
  <c r="CD9" i="59"/>
  <c r="BH16" i="59"/>
  <c r="CN85" i="59"/>
  <c r="CO35" i="59"/>
  <c r="CD78" i="59"/>
  <c r="CA6" i="59"/>
  <c r="AC35" i="59"/>
  <c r="T14" i="59"/>
  <c r="AS34" i="59"/>
  <c r="AI27" i="59"/>
  <c r="BG60" i="59"/>
  <c r="BO62" i="59"/>
  <c r="BP6" i="59"/>
  <c r="AS51" i="59"/>
  <c r="BO27" i="59"/>
  <c r="AV86" i="59"/>
  <c r="CK14" i="59"/>
  <c r="BB85" i="59"/>
  <c r="BF8" i="59"/>
  <c r="BG33" i="59"/>
  <c r="BG34" i="59"/>
  <c r="BX62" i="59"/>
  <c r="AU63" i="59"/>
  <c r="BA44" i="59"/>
  <c r="P34" i="59"/>
  <c r="AI37" i="59"/>
  <c r="U62" i="59"/>
  <c r="BR33" i="59"/>
  <c r="BO63" i="59"/>
  <c r="CK86" i="59"/>
  <c r="AL33" i="59"/>
  <c r="BX31" i="59"/>
  <c r="BK31" i="59"/>
  <c r="AB14" i="59"/>
  <c r="AT36" i="59"/>
  <c r="BQ46" i="59"/>
  <c r="CN62" i="59"/>
  <c r="BP36" i="59"/>
  <c r="BM13" i="59"/>
  <c r="AW36" i="59"/>
  <c r="CL48" i="59"/>
  <c r="C20" i="59"/>
  <c r="J36" i="59"/>
  <c r="BG31" i="59"/>
  <c r="CI51" i="59"/>
  <c r="CL19" i="59"/>
  <c r="CL8" i="59"/>
  <c r="G62" i="59"/>
  <c r="AI62" i="59"/>
  <c r="BM60" i="59"/>
  <c r="AS37" i="59"/>
  <c r="CF33" i="59"/>
  <c r="BV30" i="59"/>
  <c r="AS31" i="59"/>
  <c r="H62" i="59"/>
  <c r="AX63" i="59"/>
  <c r="CK35" i="59"/>
  <c r="CO33" i="59"/>
  <c r="CT44" i="59"/>
  <c r="AU27" i="59"/>
  <c r="Z35" i="59"/>
  <c r="AL45" i="59"/>
  <c r="CN19" i="59"/>
  <c r="AJ44" i="59"/>
  <c r="BH45" i="59"/>
  <c r="AW51" i="59"/>
  <c r="BA62" i="59"/>
  <c r="AV45" i="59"/>
  <c r="D30" i="59"/>
  <c r="BQ32" i="59"/>
  <c r="AF53" i="59"/>
  <c r="AY46" i="59"/>
  <c r="AM30" i="59"/>
  <c r="AG6" i="59"/>
  <c r="CI33" i="59"/>
  <c r="AQ37" i="59"/>
  <c r="J30" i="59"/>
  <c r="BJ6" i="59"/>
  <c r="N22" i="59"/>
  <c r="BP58" i="59"/>
  <c r="D50" i="59"/>
  <c r="N58" i="59"/>
  <c r="BR24" i="59"/>
  <c r="AZ11" i="59"/>
  <c r="CK58" i="59"/>
  <c r="BX50" i="59"/>
  <c r="BQ15" i="59"/>
  <c r="BL7" i="59"/>
  <c r="AJ14" i="59"/>
  <c r="CF7" i="59"/>
  <c r="AL19" i="59"/>
  <c r="CC34" i="59"/>
  <c r="CE7" i="59"/>
  <c r="CB6" i="59"/>
  <c r="F22" i="59"/>
  <c r="AT22" i="59"/>
  <c r="BG7" i="59"/>
  <c r="AY34" i="59"/>
  <c r="M6" i="59"/>
  <c r="BC18" i="59"/>
  <c r="BO13" i="59"/>
  <c r="W75" i="59"/>
  <c r="AR76" i="59"/>
  <c r="AJ31" i="59"/>
  <c r="CC37" i="59"/>
  <c r="W69" i="59"/>
  <c r="J42" i="59"/>
  <c r="AI7" i="59"/>
  <c r="AE6" i="59"/>
  <c r="AU36" i="59"/>
  <c r="K76" i="59"/>
  <c r="CN76" i="59"/>
  <c r="U27" i="59"/>
  <c r="Z11" i="59"/>
  <c r="BL6" i="59"/>
  <c r="CF22" i="59"/>
  <c r="C58" i="59"/>
  <c r="F75" i="59"/>
  <c r="M62" i="59"/>
  <c r="BN38" i="59"/>
  <c r="CC75" i="59"/>
  <c r="BX16" i="59"/>
  <c r="BB24" i="59"/>
  <c r="BL85" i="59"/>
  <c r="AS46" i="59"/>
  <c r="BH86" i="59"/>
  <c r="AE34" i="59"/>
  <c r="CT9" i="59"/>
  <c r="BJ87" i="59"/>
  <c r="CP63" i="59"/>
  <c r="U53" i="59"/>
  <c r="T9" i="59"/>
  <c r="W53" i="59"/>
  <c r="BI60" i="59"/>
  <c r="D85" i="59"/>
  <c r="CS85" i="59"/>
  <c r="BD53" i="59"/>
  <c r="BA46" i="59"/>
  <c r="G9" i="59"/>
  <c r="E60" i="59"/>
  <c r="CH20" i="59"/>
  <c r="Y35" i="59"/>
  <c r="BU87" i="59"/>
  <c r="BJ60" i="59"/>
  <c r="BQ20" i="59"/>
  <c r="AG16" i="59"/>
  <c r="BL9" i="59"/>
  <c r="BF52" i="59"/>
  <c r="BF37" i="59"/>
  <c r="CA86" i="59"/>
  <c r="AZ86" i="59"/>
  <c r="M20" i="59"/>
  <c r="P16" i="59"/>
  <c r="AO16" i="59"/>
  <c r="AH86" i="59"/>
  <c r="AR87" i="59"/>
  <c r="CT51" i="59"/>
  <c r="BV87" i="59"/>
  <c r="AA33" i="59"/>
  <c r="BY60" i="59"/>
  <c r="BZ87" i="59"/>
  <c r="CB46" i="59"/>
  <c r="M78" i="59"/>
  <c r="AD20" i="59"/>
  <c r="AL53" i="59"/>
  <c r="AK85" i="59"/>
  <c r="Y6" i="59"/>
  <c r="T35" i="59"/>
  <c r="BF13" i="59"/>
  <c r="CK51" i="59"/>
  <c r="CL85" i="59"/>
  <c r="CB51" i="59"/>
  <c r="BP86" i="59"/>
  <c r="BR37" i="59"/>
  <c r="AI60" i="59"/>
  <c r="BV60" i="59"/>
  <c r="CQ45" i="59"/>
  <c r="CM75" i="59"/>
  <c r="CT24" i="59"/>
  <c r="CH68" i="59"/>
  <c r="AN51" i="59"/>
  <c r="O62" i="59"/>
  <c r="CE62" i="59"/>
  <c r="BK24" i="59"/>
  <c r="BZ16" i="59"/>
  <c r="BU52" i="59"/>
  <c r="AG9" i="59"/>
  <c r="BE63" i="59"/>
  <c r="BD46" i="59"/>
  <c r="S51" i="59"/>
  <c r="CN87" i="59"/>
  <c r="BR20" i="59"/>
  <c r="BY51" i="59"/>
  <c r="N53" i="59"/>
  <c r="K85" i="59"/>
  <c r="CT78" i="59"/>
  <c r="J68" i="59"/>
  <c r="AA87" i="59"/>
  <c r="W86" i="59"/>
  <c r="CJ63" i="59"/>
  <c r="CI31" i="59"/>
  <c r="CB85" i="59"/>
  <c r="CH51" i="59"/>
  <c r="AT60" i="59"/>
  <c r="BZ9" i="59"/>
  <c r="BG85" i="59"/>
  <c r="T68" i="59"/>
  <c r="AP13" i="59"/>
  <c r="CG52" i="59"/>
  <c r="I87" i="59"/>
  <c r="BV63" i="59"/>
  <c r="BV16" i="59"/>
  <c r="BJ68" i="59"/>
  <c r="G87" i="59"/>
  <c r="J60" i="59"/>
  <c r="AT20" i="59"/>
  <c r="K52" i="59"/>
  <c r="X87" i="59"/>
  <c r="AR46" i="59"/>
  <c r="CP44" i="59"/>
  <c r="AW86" i="59"/>
  <c r="CQ78" i="59"/>
  <c r="CQ32" i="59"/>
  <c r="BR87" i="59"/>
  <c r="BC6" i="59"/>
  <c r="BY46" i="59"/>
  <c r="CH60" i="59"/>
  <c r="CB53" i="59"/>
  <c r="BT87" i="59"/>
  <c r="CL6" i="59"/>
  <c r="BY63" i="59"/>
  <c r="BP78" i="59"/>
  <c r="BW8" i="59"/>
  <c r="CO9" i="59"/>
  <c r="R8" i="59"/>
  <c r="AK53" i="59"/>
  <c r="BH87" i="59"/>
  <c r="AQ6" i="59"/>
  <c r="BV35" i="59"/>
  <c r="AT63" i="59"/>
  <c r="AT24" i="59"/>
  <c r="AK36" i="59"/>
  <c r="BI52" i="59"/>
  <c r="CR78" i="59"/>
  <c r="BZ38" i="59"/>
  <c r="AS11" i="59"/>
  <c r="CA32" i="59"/>
  <c r="CG11" i="59"/>
  <c r="AC20" i="59"/>
  <c r="Y37" i="59"/>
  <c r="CP31" i="59"/>
  <c r="I6" i="59"/>
  <c r="BW32" i="59"/>
  <c r="AJ87" i="59"/>
  <c r="AD8" i="59"/>
  <c r="CB62" i="59"/>
  <c r="AP62" i="59"/>
  <c r="AU34" i="59"/>
  <c r="CF6" i="59"/>
  <c r="CA18" i="59"/>
  <c r="BE35" i="59"/>
  <c r="Z68" i="59"/>
  <c r="X37" i="59"/>
  <c r="V33" i="59"/>
  <c r="BM14" i="59"/>
  <c r="AP32" i="59"/>
  <c r="BR48" i="59"/>
  <c r="AH87" i="59"/>
  <c r="CH33" i="59"/>
  <c r="AV7" i="59"/>
  <c r="BK32" i="59"/>
  <c r="AC33" i="59"/>
  <c r="AS20" i="59"/>
  <c r="BP62" i="59"/>
  <c r="P33" i="59"/>
  <c r="CH62" i="59"/>
  <c r="CI37" i="59"/>
  <c r="BW34" i="59"/>
  <c r="O35" i="59"/>
  <c r="BE76" i="59"/>
  <c r="AB85" i="59"/>
  <c r="Y60" i="59"/>
  <c r="K14" i="59"/>
  <c r="CB44" i="59"/>
  <c r="Z8" i="59"/>
  <c r="BB33" i="59"/>
  <c r="AL24" i="59"/>
  <c r="U20" i="59"/>
  <c r="BT30" i="59"/>
  <c r="AC6" i="59"/>
  <c r="BU62" i="59"/>
  <c r="AT75" i="59"/>
  <c r="CO87" i="59"/>
  <c r="P37" i="59"/>
  <c r="C32" i="59"/>
  <c r="AP27" i="59"/>
  <c r="S31" i="59"/>
  <c r="AX78" i="59"/>
  <c r="CH11" i="59"/>
  <c r="BC8" i="59"/>
  <c r="AL37" i="59"/>
  <c r="CA45" i="59"/>
  <c r="CM85" i="59"/>
  <c r="D60" i="59"/>
  <c r="AT32" i="59"/>
  <c r="CJ35" i="59"/>
  <c r="BK18" i="59"/>
  <c r="AQ11" i="59"/>
  <c r="BQ18" i="59"/>
  <c r="H33" i="59"/>
  <c r="BP76" i="59"/>
  <c r="P50" i="59"/>
  <c r="AO58" i="59"/>
  <c r="CF11" i="59"/>
  <c r="V37" i="59"/>
  <c r="U24" i="59"/>
  <c r="BD34" i="59"/>
  <c r="X7" i="59"/>
  <c r="BR75" i="59"/>
  <c r="CM51" i="59"/>
  <c r="R24" i="59"/>
  <c r="R34" i="59"/>
  <c r="CH50" i="59"/>
  <c r="L19" i="59"/>
  <c r="CG58" i="59"/>
  <c r="C44" i="59"/>
  <c r="AJ75" i="59"/>
  <c r="F76" i="59"/>
  <c r="AY63" i="59"/>
  <c r="BA30" i="59"/>
  <c r="AP7" i="59"/>
  <c r="AG14" i="59"/>
  <c r="CN11" i="59"/>
  <c r="T22" i="59"/>
  <c r="CH38" i="59"/>
  <c r="BS35" i="59"/>
  <c r="BB58" i="59"/>
  <c r="T7" i="59"/>
  <c r="X19" i="59"/>
  <c r="D34" i="59"/>
  <c r="AC50" i="59"/>
  <c r="R33" i="59"/>
  <c r="AT45" i="59"/>
  <c r="J51" i="59"/>
  <c r="AN8" i="59"/>
  <c r="BY27" i="59"/>
  <c r="BA87" i="59"/>
  <c r="AR9" i="59"/>
  <c r="AE63" i="59"/>
  <c r="G44" i="59"/>
  <c r="CP9" i="59"/>
  <c r="BU60" i="59"/>
  <c r="AP20" i="59"/>
  <c r="BP87" i="59"/>
  <c r="CD85" i="59"/>
  <c r="AK46" i="59"/>
  <c r="AD46" i="59"/>
  <c r="CB9" i="59"/>
  <c r="BV50" i="59"/>
  <c r="CN86" i="59"/>
  <c r="BV51" i="59"/>
  <c r="S9" i="59"/>
  <c r="AT78" i="59"/>
  <c r="BU48" i="59"/>
  <c r="AE20" i="59"/>
  <c r="CG87" i="59"/>
  <c r="F78" i="59"/>
  <c r="AM85" i="59"/>
  <c r="BP8" i="59"/>
  <c r="AA86" i="59"/>
  <c r="Y31" i="59"/>
  <c r="CI46" i="59"/>
  <c r="BC24" i="59"/>
  <c r="CM87" i="59"/>
  <c r="BB37" i="59"/>
  <c r="CJ9" i="59"/>
  <c r="BE30" i="59"/>
  <c r="BD9" i="59"/>
  <c r="Z63" i="59"/>
  <c r="K48" i="59"/>
  <c r="U9" i="59"/>
  <c r="BX46" i="59"/>
  <c r="AR86" i="59"/>
  <c r="BR53" i="59"/>
  <c r="K51" i="59"/>
  <c r="BB63" i="59"/>
  <c r="Z9" i="59"/>
  <c r="BQ87" i="59"/>
  <c r="AV53" i="59"/>
  <c r="Q20" i="59"/>
  <c r="BG53" i="59"/>
  <c r="BP68" i="59"/>
  <c r="BA68" i="59"/>
  <c r="D9" i="59"/>
  <c r="BE16" i="59"/>
  <c r="CC86" i="59"/>
  <c r="AC46" i="59"/>
  <c r="J53" i="59"/>
  <c r="AL78" i="59"/>
  <c r="BL32" i="59"/>
  <c r="D32" i="59"/>
  <c r="BB35" i="59"/>
  <c r="CB86" i="59"/>
  <c r="BF46" i="59"/>
  <c r="AE87" i="59"/>
  <c r="BY24" i="59"/>
  <c r="AK35" i="59"/>
  <c r="R20" i="59"/>
  <c r="V60" i="59"/>
  <c r="BE62" i="59"/>
  <c r="AV6" i="59"/>
  <c r="M87" i="59"/>
  <c r="BB27" i="59"/>
  <c r="AB68" i="59"/>
  <c r="AX36" i="59"/>
  <c r="CD27" i="59"/>
  <c r="BN45" i="59"/>
  <c r="BV53" i="59"/>
  <c r="AI14" i="59"/>
  <c r="BF30" i="59"/>
  <c r="AI32" i="59"/>
  <c r="BY45" i="59"/>
  <c r="Z6" i="59"/>
  <c r="CA27" i="59"/>
  <c r="CL14" i="59"/>
  <c r="BX75" i="59"/>
  <c r="CL31" i="59"/>
  <c r="BK53" i="59"/>
  <c r="BD48" i="59"/>
  <c r="AS58" i="59"/>
  <c r="AX30" i="59"/>
  <c r="Z31" i="59"/>
  <c r="BE6" i="59"/>
  <c r="AO78" i="59"/>
  <c r="CA62" i="59"/>
  <c r="BX7" i="59"/>
  <c r="BS60" i="59"/>
  <c r="CC35" i="59"/>
  <c r="BA60" i="59"/>
  <c r="AH62" i="59"/>
  <c r="CK44" i="59"/>
  <c r="AU8" i="59"/>
  <c r="CT20" i="59"/>
  <c r="BO60" i="59"/>
  <c r="BO31" i="59"/>
  <c r="D31" i="59"/>
  <c r="AX19" i="59"/>
  <c r="BN9" i="59"/>
  <c r="Q60" i="59"/>
  <c r="CI44" i="59"/>
  <c r="CG31" i="59"/>
  <c r="BP33" i="59"/>
  <c r="CA63" i="59"/>
  <c r="AO35" i="59"/>
  <c r="BN37" i="59"/>
  <c r="E27" i="59"/>
  <c r="D62" i="59"/>
  <c r="AV62" i="59"/>
  <c r="AE60" i="59"/>
  <c r="E44" i="59"/>
  <c r="BJ36" i="59"/>
  <c r="R62" i="59"/>
  <c r="BM46" i="59"/>
  <c r="BW35" i="59"/>
  <c r="BV36" i="59"/>
  <c r="BD35" i="59"/>
  <c r="CK45" i="59"/>
  <c r="BF35" i="59"/>
  <c r="CE63" i="59"/>
  <c r="BL22" i="59"/>
  <c r="BF16" i="59"/>
  <c r="BQ50" i="59"/>
  <c r="BS36" i="59"/>
  <c r="AR69" i="59"/>
  <c r="CB58" i="59"/>
  <c r="AC14" i="59"/>
  <c r="AC31" i="59"/>
  <c r="BS18" i="59"/>
  <c r="D27" i="59"/>
  <c r="BC58" i="59"/>
  <c r="BX14" i="59"/>
  <c r="AX37" i="59"/>
  <c r="H46" i="59"/>
  <c r="BM35" i="59"/>
  <c r="CA58" i="59"/>
  <c r="CR69" i="59"/>
  <c r="AG33" i="59"/>
  <c r="CG7" i="59"/>
  <c r="W50" i="59"/>
  <c r="CL69" i="59"/>
  <c r="P58" i="59"/>
  <c r="CM45" i="59"/>
  <c r="AG42" i="59"/>
  <c r="AL42" i="59"/>
  <c r="BO50" i="59"/>
  <c r="CH13" i="59"/>
  <c r="AH44" i="59"/>
  <c r="BO18" i="59"/>
  <c r="I38" i="59"/>
  <c r="CO76" i="59"/>
  <c r="Y32" i="59"/>
  <c r="AK8" i="59"/>
  <c r="BK6" i="59"/>
  <c r="AE30" i="59"/>
  <c r="R58" i="59"/>
  <c r="CR38" i="59"/>
  <c r="AY76" i="59"/>
  <c r="BF32" i="59"/>
  <c r="CI42" i="59"/>
  <c r="CH71" i="59"/>
  <c r="L58" i="59"/>
  <c r="CD24" i="59"/>
  <c r="Y53" i="59"/>
  <c r="C85" i="59"/>
  <c r="BM86" i="59"/>
  <c r="AM53" i="59"/>
  <c r="C86" i="59"/>
  <c r="AR34" i="59"/>
  <c r="BN51" i="59"/>
  <c r="BU45" i="59"/>
  <c r="AA8" i="59"/>
  <c r="AB63" i="59"/>
  <c r="CK78" i="59"/>
  <c r="BC14" i="59"/>
  <c r="CK31" i="59"/>
  <c r="AY78" i="59"/>
  <c r="R53" i="59"/>
  <c r="AR13" i="59"/>
  <c r="T62" i="59"/>
  <c r="AH33" i="59"/>
  <c r="BP31" i="59"/>
  <c r="C52" i="59"/>
  <c r="O31" i="59"/>
  <c r="BZ45" i="59"/>
  <c r="Z52" i="59"/>
  <c r="CG45" i="59"/>
  <c r="BV14" i="59"/>
  <c r="CT7" i="59"/>
  <c r="D22" i="59"/>
  <c r="C15" i="59"/>
  <c r="CN22" i="59"/>
  <c r="BX45" i="59"/>
  <c r="AW58" i="59"/>
  <c r="AH76" i="59"/>
  <c r="AZ76" i="59"/>
  <c r="CT14" i="59"/>
  <c r="AR75" i="59"/>
  <c r="BB20" i="59"/>
  <c r="AH30" i="59"/>
  <c r="Q14" i="59"/>
  <c r="BS46" i="59"/>
  <c r="AZ34" i="59"/>
  <c r="C22" i="59"/>
  <c r="CJ50" i="59"/>
  <c r="CM8" i="59"/>
  <c r="Z50" i="59"/>
  <c r="BF11" i="59"/>
  <c r="W37" i="59"/>
  <c r="BF31" i="59"/>
  <c r="CG50" i="59"/>
  <c r="AO69" i="59"/>
  <c r="AH63" i="59"/>
  <c r="CR46" i="59"/>
  <c r="AE44" i="59"/>
  <c r="AF76" i="59"/>
  <c r="BX13" i="59"/>
  <c r="AX14" i="59"/>
  <c r="P76" i="59"/>
  <c r="CM67" i="59"/>
  <c r="AK67" i="59"/>
  <c r="O65" i="59"/>
  <c r="AW42" i="59"/>
  <c r="AY38" i="59"/>
  <c r="AT27" i="59"/>
  <c r="O41" i="59"/>
  <c r="BG19" i="59"/>
  <c r="I19" i="59"/>
  <c r="CD75" i="59"/>
  <c r="D25" i="59"/>
  <c r="O15" i="59"/>
  <c r="CE50" i="59"/>
  <c r="BX19" i="59"/>
  <c r="CP69" i="59"/>
  <c r="AL23" i="59"/>
  <c r="M29" i="59"/>
  <c r="AM67" i="59"/>
  <c r="BF50" i="59"/>
  <c r="CH75" i="59"/>
  <c r="AJ38" i="59"/>
  <c r="BJ10" i="59"/>
  <c r="CL41" i="59"/>
  <c r="CD19" i="59"/>
  <c r="BW19" i="59"/>
  <c r="BZ69" i="59"/>
  <c r="AF67" i="59"/>
  <c r="M65" i="59"/>
  <c r="D38" i="59"/>
  <c r="BM42" i="59"/>
  <c r="AD67" i="59"/>
  <c r="CD23" i="59"/>
  <c r="L33" i="59"/>
  <c r="W27" i="59"/>
  <c r="BS22" i="59"/>
  <c r="BD50" i="59"/>
  <c r="CG65" i="59"/>
  <c r="BM40" i="59"/>
  <c r="BK10" i="59"/>
  <c r="CP27" i="59"/>
  <c r="R69" i="59"/>
  <c r="CR13" i="59"/>
  <c r="BY41" i="59"/>
  <c r="BB19" i="59"/>
  <c r="AH23" i="59"/>
  <c r="V36" i="59"/>
  <c r="T71" i="59"/>
  <c r="CK15" i="59"/>
  <c r="O30" i="59"/>
  <c r="BT18" i="59"/>
  <c r="AG50" i="59"/>
  <c r="BR65" i="59"/>
  <c r="AI10" i="59"/>
  <c r="CI18" i="59"/>
  <c r="BV19" i="59"/>
  <c r="BM34" i="59"/>
  <c r="BK21" i="59"/>
  <c r="N15" i="59"/>
  <c r="AO30" i="59"/>
  <c r="BA42" i="59"/>
  <c r="BP38" i="59"/>
  <c r="AL10" i="59"/>
  <c r="AV21" i="59"/>
  <c r="C40" i="59"/>
  <c r="AN11" i="59"/>
  <c r="BX10" i="59"/>
  <c r="H79" i="59"/>
  <c r="U10" i="59"/>
  <c r="AU80" i="59"/>
  <c r="BR78" i="59"/>
  <c r="AF71" i="59"/>
  <c r="AI28" i="59"/>
  <c r="BH80" i="59"/>
  <c r="BV73" i="59"/>
  <c r="I70" i="59"/>
  <c r="BV10" i="59"/>
  <c r="CT25" i="59"/>
  <c r="CJ26" i="59"/>
  <c r="AB49" i="59"/>
  <c r="AQ80" i="59"/>
  <c r="D18" i="59"/>
  <c r="F23" i="59"/>
  <c r="X74" i="59"/>
  <c r="BH59" i="59"/>
  <c r="BT57" i="59"/>
  <c r="CT29" i="59"/>
  <c r="AZ10" i="59"/>
  <c r="CA29" i="59"/>
  <c r="BG59" i="59"/>
  <c r="D57" i="59"/>
  <c r="AD29" i="59"/>
  <c r="BE41" i="59"/>
  <c r="BU67" i="59"/>
  <c r="AP17" i="59"/>
  <c r="BH74" i="59"/>
  <c r="BO65" i="59"/>
  <c r="BB36" i="59"/>
  <c r="BH15" i="59"/>
  <c r="AG86" i="59"/>
  <c r="BA53" i="59"/>
  <c r="AQ35" i="59"/>
  <c r="CB34" i="59"/>
  <c r="BB9" i="59"/>
  <c r="BU20" i="59"/>
  <c r="M86" i="59"/>
  <c r="CC51" i="59"/>
  <c r="BC60" i="59"/>
  <c r="AE33" i="59"/>
  <c r="BW60" i="59"/>
  <c r="F37" i="59"/>
  <c r="BF45" i="59"/>
  <c r="M27" i="59"/>
  <c r="CF78" i="59"/>
  <c r="BO8" i="59"/>
  <c r="Q30" i="59"/>
  <c r="BS78" i="59"/>
  <c r="U45" i="59"/>
  <c r="BR46" i="59"/>
  <c r="AJ20" i="59"/>
  <c r="AI45" i="59"/>
  <c r="V63" i="59"/>
  <c r="CE27" i="59"/>
  <c r="BQ62" i="59"/>
  <c r="BU18" i="59"/>
  <c r="AP30" i="59"/>
  <c r="E11" i="59"/>
  <c r="CF76" i="59"/>
  <c r="AH6" i="59"/>
  <c r="AK38" i="59"/>
  <c r="E38" i="59"/>
  <c r="BN63" i="59"/>
  <c r="AI42" i="59"/>
  <c r="CG14" i="59"/>
  <c r="CM30" i="59"/>
  <c r="L37" i="59"/>
  <c r="AY18" i="59"/>
  <c r="BZ86" i="59"/>
  <c r="CQ11" i="59"/>
  <c r="G36" i="59"/>
  <c r="CS50" i="59"/>
  <c r="Z7" i="59"/>
  <c r="E9" i="59"/>
  <c r="CR58" i="59"/>
  <c r="BY58" i="59"/>
  <c r="AN14" i="59"/>
  <c r="AA35" i="59"/>
  <c r="AR33" i="59"/>
  <c r="S30" i="59"/>
  <c r="CL37" i="59"/>
  <c r="AJ6" i="59"/>
  <c r="AB32" i="59"/>
  <c r="X32" i="59"/>
  <c r="Q69" i="59"/>
  <c r="BL42" i="59"/>
  <c r="BC42" i="59"/>
  <c r="AM69" i="59"/>
  <c r="BI25" i="59"/>
  <c r="BT21" i="59"/>
  <c r="AV42" i="59"/>
  <c r="W45" i="59"/>
  <c r="AI69" i="59"/>
  <c r="E29" i="59"/>
  <c r="CO69" i="59"/>
  <c r="BN76" i="59"/>
  <c r="CD58" i="59"/>
  <c r="BZ41" i="59"/>
  <c r="R17" i="59"/>
  <c r="CR7" i="59"/>
  <c r="CS42" i="59"/>
  <c r="AJ42" i="59"/>
  <c r="CG71" i="59"/>
  <c r="F21" i="59"/>
  <c r="CC25" i="59"/>
  <c r="CI50" i="59"/>
  <c r="I67" i="59"/>
  <c r="BB23" i="59"/>
  <c r="AN26" i="59"/>
  <c r="AE29" i="59"/>
  <c r="F42" i="59"/>
  <c r="BM67" i="59"/>
  <c r="CB75" i="59"/>
  <c r="U25" i="59"/>
  <c r="I23" i="59"/>
  <c r="BP7" i="59"/>
  <c r="AX18" i="59"/>
  <c r="AG13" i="59"/>
  <c r="BA71" i="59"/>
  <c r="AG25" i="59"/>
  <c r="AL75" i="59"/>
  <c r="BX18" i="59"/>
  <c r="CH15" i="59"/>
  <c r="AF15" i="59"/>
  <c r="AK65" i="59"/>
  <c r="AN23" i="59"/>
  <c r="BT19" i="59"/>
  <c r="BO69" i="59"/>
  <c r="H75" i="59"/>
  <c r="BQ29" i="59"/>
  <c r="AU35" i="59"/>
  <c r="AO37" i="59"/>
  <c r="G42" i="59"/>
  <c r="AD41" i="59"/>
  <c r="P17" i="59"/>
  <c r="CK76" i="59"/>
  <c r="AM8" i="59"/>
  <c r="BE17" i="59"/>
  <c r="AG23" i="59"/>
  <c r="BJ26" i="59"/>
  <c r="BV13" i="59"/>
  <c r="BJ76" i="59"/>
  <c r="AM10" i="59"/>
  <c r="CS21" i="59"/>
  <c r="CM32" i="59"/>
  <c r="N30" i="59"/>
  <c r="AH13" i="59"/>
  <c r="T15" i="59"/>
  <c r="AV10" i="59"/>
  <c r="BA36" i="59"/>
  <c r="AD76" i="59"/>
  <c r="D71" i="59"/>
  <c r="R28" i="59"/>
  <c r="AS80" i="59"/>
  <c r="AP73" i="59"/>
  <c r="AR30" i="59"/>
  <c r="AR67" i="59"/>
  <c r="BT74" i="59"/>
  <c r="AV59" i="59"/>
  <c r="CL64" i="59"/>
  <c r="AD10" i="59"/>
  <c r="Z65" i="59"/>
  <c r="AO71" i="59"/>
  <c r="BH79" i="59"/>
  <c r="BC10" i="59"/>
  <c r="AF59" i="59"/>
  <c r="H76" i="59"/>
  <c r="L21" i="59"/>
  <c r="CD25" i="59"/>
  <c r="AB57" i="59"/>
  <c r="AB70" i="59"/>
  <c r="CJ79" i="59"/>
  <c r="AA41" i="59"/>
  <c r="CD67" i="59"/>
  <c r="AR57" i="59"/>
  <c r="AM49" i="59"/>
  <c r="CG79" i="59"/>
  <c r="AC67" i="59"/>
  <c r="AK25" i="59"/>
  <c r="M52" i="59"/>
  <c r="BW20" i="59"/>
  <c r="AB87" i="59"/>
  <c r="AZ6" i="59"/>
  <c r="AK78" i="59"/>
  <c r="M34" i="59"/>
  <c r="AX53" i="59"/>
  <c r="AK24" i="59"/>
  <c r="CI52" i="59"/>
  <c r="CN34" i="59"/>
  <c r="CJ53" i="59"/>
  <c r="CH44" i="59"/>
  <c r="BV62" i="59"/>
  <c r="BO46" i="59"/>
  <c r="T78" i="59"/>
  <c r="AB45" i="59"/>
  <c r="BK36" i="59"/>
  <c r="CO6" i="59"/>
  <c r="BQ36" i="59"/>
  <c r="AG37" i="59"/>
  <c r="BX27" i="59"/>
  <c r="AN60" i="59"/>
  <c r="CK62" i="59"/>
  <c r="AD36" i="59"/>
  <c r="BS62" i="59"/>
  <c r="AO18" i="59"/>
  <c r="AF18" i="59"/>
  <c r="CO18" i="59"/>
  <c r="BO22" i="59"/>
  <c r="AZ35" i="59"/>
  <c r="CQ18" i="59"/>
  <c r="AZ38" i="59"/>
  <c r="R30" i="59"/>
  <c r="AO76" i="59"/>
  <c r="AI78" i="59"/>
  <c r="AF7" i="59"/>
  <c r="AM11" i="59"/>
  <c r="G38" i="59"/>
  <c r="CA33" i="59"/>
  <c r="BO58" i="59"/>
  <c r="BX58" i="59"/>
  <c r="AW75" i="59"/>
  <c r="AY22" i="59"/>
  <c r="T6" i="59"/>
  <c r="CD18" i="59"/>
  <c r="AU18" i="59"/>
  <c r="BK27" i="59"/>
  <c r="CL11" i="59"/>
  <c r="R22" i="59"/>
  <c r="BH58" i="59"/>
  <c r="BJ53" i="59"/>
  <c r="AY36" i="59"/>
  <c r="N62" i="59"/>
  <c r="CF14" i="59"/>
  <c r="BW22" i="59"/>
  <c r="AL30" i="59"/>
  <c r="CH76" i="59"/>
  <c r="W42" i="59"/>
  <c r="CR41" i="59"/>
  <c r="AV71" i="59"/>
  <c r="CD7" i="59"/>
  <c r="BY75" i="59"/>
  <c r="Y69" i="59"/>
  <c r="BO67" i="59"/>
  <c r="P13" i="59"/>
  <c r="BS75" i="59"/>
  <c r="X15" i="59"/>
  <c r="BY10" i="59"/>
  <c r="AH40" i="59"/>
  <c r="D19" i="59"/>
  <c r="AT76" i="59"/>
  <c r="Y7" i="59"/>
  <c r="BQ41" i="59"/>
  <c r="CO71" i="59"/>
  <c r="BW36" i="59"/>
  <c r="BR58" i="59"/>
  <c r="CJ37" i="59"/>
  <c r="N71" i="59"/>
  <c r="BX23" i="59"/>
  <c r="CN23" i="59"/>
  <c r="AE75" i="59"/>
  <c r="BC19" i="59"/>
  <c r="BR38" i="59"/>
  <c r="AT21" i="59"/>
  <c r="M71" i="59"/>
  <c r="CA30" i="59"/>
  <c r="BM58" i="59"/>
  <c r="BC76" i="59"/>
  <c r="CT41" i="59"/>
  <c r="O21" i="59"/>
  <c r="BN34" i="59"/>
  <c r="BJ58" i="59"/>
  <c r="J18" i="59"/>
  <c r="AV17" i="59"/>
  <c r="CL23" i="59"/>
  <c r="V71" i="59"/>
  <c r="H14" i="59"/>
  <c r="H19" i="59"/>
  <c r="BL15" i="59"/>
  <c r="CO22" i="59"/>
  <c r="AW19" i="59"/>
  <c r="AC69" i="59"/>
  <c r="AM36" i="59"/>
  <c r="AV29" i="59"/>
  <c r="BP40" i="59"/>
  <c r="BE19" i="59"/>
  <c r="BY62" i="59"/>
  <c r="CJ45" i="59"/>
  <c r="AI71" i="59"/>
  <c r="K15" i="59"/>
  <c r="AJ8" i="59"/>
  <c r="AB22" i="59"/>
  <c r="AX34" i="59"/>
  <c r="BE32" i="59"/>
  <c r="BT10" i="59"/>
  <c r="AC13" i="59"/>
  <c r="AY7" i="59"/>
  <c r="CK11" i="59"/>
  <c r="AR15" i="59"/>
  <c r="W21" i="59"/>
  <c r="AV11" i="59"/>
  <c r="BR76" i="59"/>
  <c r="O67" i="59"/>
  <c r="CA57" i="59"/>
  <c r="T59" i="59"/>
  <c r="P64" i="59"/>
  <c r="BE38" i="59"/>
  <c r="CD17" i="59"/>
  <c r="CF23" i="59"/>
  <c r="CO57" i="59"/>
  <c r="N70" i="59"/>
  <c r="S80" i="59"/>
  <c r="AW67" i="59"/>
  <c r="AX71" i="59"/>
  <c r="AK10" i="59"/>
  <c r="K80" i="59"/>
  <c r="X57" i="59"/>
  <c r="L69" i="59"/>
  <c r="E67" i="59"/>
  <c r="C26" i="59"/>
  <c r="BM49" i="59"/>
  <c r="CO40" i="59"/>
  <c r="AB59" i="59"/>
  <c r="BY25" i="59"/>
  <c r="AD26" i="59"/>
  <c r="V49" i="59"/>
  <c r="CF10" i="59"/>
  <c r="CL59" i="59"/>
  <c r="AT15" i="59"/>
  <c r="V23" i="59"/>
  <c r="C73" i="59"/>
  <c r="BO29" i="59"/>
  <c r="AN28" i="59"/>
  <c r="AO32" i="59"/>
  <c r="CH21" i="59"/>
  <c r="BF26" i="59"/>
  <c r="AY51" i="59"/>
  <c r="AP60" i="59"/>
  <c r="BF63" i="59"/>
  <c r="BE78" i="59"/>
  <c r="CF20" i="59"/>
  <c r="BI44" i="59"/>
  <c r="P52" i="59"/>
  <c r="AQ9" i="59"/>
  <c r="AW78" i="59"/>
  <c r="BJ78" i="59"/>
  <c r="J37" i="59"/>
  <c r="W36" i="59"/>
  <c r="AU31" i="59"/>
  <c r="CB37" i="59"/>
  <c r="BU85" i="59"/>
  <c r="CF24" i="59"/>
  <c r="CE6" i="59"/>
  <c r="J67" i="59"/>
  <c r="H27" i="59"/>
  <c r="Y52" i="59"/>
  <c r="BW14" i="59"/>
  <c r="D45" i="59"/>
  <c r="K45" i="59"/>
  <c r="Y38" i="59"/>
  <c r="D33" i="59"/>
  <c r="CH36" i="59"/>
  <c r="J19" i="59"/>
  <c r="CS45" i="59"/>
  <c r="L50" i="59"/>
  <c r="I50" i="59"/>
  <c r="CS38" i="59"/>
  <c r="AO46" i="59"/>
  <c r="CD13" i="59"/>
  <c r="X14" i="59"/>
  <c r="CN18" i="59"/>
  <c r="CN13" i="59"/>
  <c r="O58" i="59"/>
  <c r="CL58" i="59"/>
  <c r="E32" i="59"/>
  <c r="CG18" i="59"/>
  <c r="AJ18" i="59"/>
  <c r="CJ42" i="59"/>
  <c r="CC19" i="59"/>
  <c r="P32" i="59"/>
  <c r="BO34" i="59"/>
  <c r="BC34" i="59"/>
  <c r="J13" i="59"/>
  <c r="AT7" i="59"/>
  <c r="AT50" i="59"/>
  <c r="AX38" i="59"/>
  <c r="CR27" i="59"/>
  <c r="BY19" i="59"/>
  <c r="AJ22" i="59"/>
  <c r="CB42" i="59"/>
  <c r="BN7" i="59"/>
  <c r="BM32" i="59"/>
  <c r="BA6" i="59"/>
  <c r="V17" i="59"/>
  <c r="BF10" i="59"/>
  <c r="AQ41" i="59"/>
  <c r="BJ75" i="59"/>
  <c r="N42" i="59"/>
  <c r="CT38" i="59"/>
  <c r="F25" i="59"/>
  <c r="CC58" i="59"/>
  <c r="CP11" i="59"/>
  <c r="X36" i="59"/>
  <c r="CJ32" i="59"/>
  <c r="P65" i="59"/>
  <c r="AX7" i="59"/>
  <c r="G18" i="59"/>
  <c r="K11" i="59"/>
  <c r="R29" i="59"/>
  <c r="BT41" i="59"/>
  <c r="CK33" i="59"/>
  <c r="AE50" i="59"/>
  <c r="N38" i="59"/>
  <c r="AB41" i="59"/>
  <c r="BJ71" i="59"/>
  <c r="BL17" i="59"/>
  <c r="AU50" i="59"/>
  <c r="BB8" i="59"/>
  <c r="CP75" i="59"/>
  <c r="AF10" i="59"/>
  <c r="AN40" i="59"/>
  <c r="BD22" i="59"/>
  <c r="BU8" i="59"/>
  <c r="BQ6" i="59"/>
  <c r="CH29" i="59"/>
  <c r="CQ10" i="59"/>
  <c r="CC76" i="59"/>
  <c r="I34" i="59"/>
  <c r="CP7" i="59"/>
  <c r="CE40" i="59"/>
  <c r="AY71" i="59"/>
  <c r="AR62" i="59"/>
  <c r="BA19" i="59"/>
  <c r="CI67" i="59"/>
  <c r="T17" i="59"/>
  <c r="P15" i="59"/>
  <c r="BG69" i="59"/>
  <c r="O38" i="59"/>
  <c r="BK15" i="59"/>
  <c r="BU69" i="59"/>
  <c r="BE67" i="59"/>
  <c r="BE14" i="59"/>
  <c r="BN14" i="59"/>
  <c r="BC36" i="59"/>
  <c r="K41" i="59"/>
  <c r="BV17" i="59"/>
  <c r="AU13" i="59"/>
  <c r="CP58" i="59"/>
  <c r="O23" i="59"/>
  <c r="AI15" i="59"/>
  <c r="BC71" i="59"/>
  <c r="E75" i="59"/>
  <c r="BK38" i="59"/>
  <c r="AH69" i="59"/>
  <c r="S21" i="59"/>
  <c r="AM71" i="59"/>
  <c r="CC24" i="59"/>
  <c r="CF38" i="59"/>
  <c r="AT17" i="59"/>
  <c r="CN67" i="59"/>
  <c r="AL57" i="59"/>
  <c r="AK70" i="59"/>
  <c r="AU69" i="59"/>
  <c r="C67" i="59"/>
  <c r="S65" i="59"/>
  <c r="CQ41" i="59"/>
  <c r="AZ59" i="59"/>
  <c r="AQ10" i="59"/>
  <c r="BM41" i="59"/>
  <c r="AR80" i="59"/>
  <c r="CD59" i="59"/>
  <c r="CI49" i="59"/>
  <c r="AL71" i="59"/>
  <c r="AV25" i="59"/>
  <c r="CI73" i="59"/>
  <c r="CB65" i="59"/>
  <c r="CR80" i="59"/>
  <c r="AD18" i="59"/>
  <c r="AB29" i="59"/>
  <c r="CG73" i="59"/>
  <c r="X65" i="59"/>
  <c r="AD80" i="59"/>
  <c r="AT57" i="59"/>
  <c r="BE23" i="59"/>
  <c r="Y71" i="59"/>
  <c r="CK29" i="59"/>
  <c r="C79" i="59"/>
  <c r="AG57" i="59"/>
  <c r="BE37" i="59"/>
  <c r="CQ71" i="59"/>
  <c r="AK73" i="59"/>
  <c r="CA48" i="59"/>
  <c r="J34" i="59"/>
  <c r="BO35" i="59"/>
  <c r="CF13" i="59"/>
  <c r="BK34" i="59"/>
  <c r="CS48" i="59"/>
  <c r="CN30" i="59"/>
  <c r="BN85" i="59"/>
  <c r="AY60" i="59"/>
  <c r="AI87" i="59"/>
  <c r="X31" i="59"/>
  <c r="BB31" i="59"/>
  <c r="AV37" i="59"/>
  <c r="U31" i="59"/>
  <c r="M60" i="59"/>
  <c r="F63" i="59"/>
  <c r="E62" i="59"/>
  <c r="BB60" i="59"/>
  <c r="AN35" i="59"/>
  <c r="I31" i="59"/>
  <c r="AB27" i="59"/>
  <c r="CR75" i="59"/>
  <c r="R45" i="59"/>
  <c r="Z44" i="59"/>
  <c r="AZ19" i="59"/>
  <c r="BZ18" i="59"/>
  <c r="BS58" i="59"/>
  <c r="Z37" i="59"/>
  <c r="Q7" i="59"/>
  <c r="AL14" i="59"/>
  <c r="X63" i="59"/>
  <c r="BN19" i="59"/>
  <c r="M36" i="59"/>
  <c r="AI11" i="59"/>
  <c r="CQ19" i="59"/>
  <c r="BT69" i="59"/>
  <c r="C18" i="59"/>
  <c r="C42" i="59"/>
  <c r="BX30" i="59"/>
  <c r="BX42" i="59"/>
  <c r="CE34" i="59"/>
  <c r="AT37" i="59"/>
  <c r="AU22" i="59"/>
  <c r="J38" i="59"/>
  <c r="BU36" i="59"/>
  <c r="BR8" i="59"/>
  <c r="CS33" i="59"/>
  <c r="CP38" i="59"/>
  <c r="AS75" i="59"/>
  <c r="BU34" i="59"/>
  <c r="AT44" i="59"/>
  <c r="AJ27" i="59"/>
  <c r="CF50" i="59"/>
  <c r="C19" i="59"/>
  <c r="CJ38" i="59"/>
  <c r="BU11" i="59"/>
  <c r="AT67" i="59"/>
  <c r="BC63" i="59"/>
  <c r="AH67" i="59"/>
  <c r="Y10" i="59"/>
  <c r="V69" i="59"/>
  <c r="AJ76" i="59"/>
  <c r="BM22" i="59"/>
  <c r="CH41" i="59"/>
  <c r="CM19" i="59"/>
  <c r="BR17" i="59"/>
  <c r="AK19" i="59"/>
  <c r="BW25" i="59"/>
  <c r="BO23" i="59"/>
  <c r="BF7" i="59"/>
  <c r="AE22" i="59"/>
  <c r="AN15" i="59"/>
  <c r="H21" i="59"/>
  <c r="AH29" i="59"/>
  <c r="G11" i="59"/>
  <c r="BV58" i="59"/>
  <c r="CO19" i="59"/>
  <c r="BH29" i="59"/>
  <c r="BN41" i="59"/>
  <c r="CP40" i="59"/>
  <c r="X75" i="59"/>
  <c r="BU30" i="59"/>
  <c r="AT23" i="59"/>
  <c r="CF26" i="59"/>
  <c r="BC65" i="59"/>
  <c r="AU19" i="59"/>
  <c r="AE38" i="59"/>
  <c r="K69" i="59"/>
  <c r="BB71" i="59"/>
  <c r="BV65" i="59"/>
  <c r="D76" i="59"/>
  <c r="AG45" i="59"/>
  <c r="BJ7" i="59"/>
  <c r="AN65" i="59"/>
  <c r="CQ40" i="59"/>
  <c r="O44" i="59"/>
  <c r="G7" i="59"/>
  <c r="CG76" i="59"/>
  <c r="CG40" i="59"/>
  <c r="AA24" i="59"/>
  <c r="BO19" i="59"/>
  <c r="BY67" i="59"/>
  <c r="AK17" i="59"/>
  <c r="AA15" i="59"/>
  <c r="S25" i="59"/>
  <c r="I75" i="59"/>
  <c r="AB69" i="59"/>
  <c r="AC75" i="59"/>
  <c r="Q29" i="59"/>
  <c r="CG10" i="59"/>
  <c r="BF38" i="59"/>
  <c r="Q38" i="59"/>
  <c r="M69" i="59"/>
  <c r="I17" i="59"/>
  <c r="AP71" i="59"/>
  <c r="L7" i="59"/>
  <c r="AO13" i="59"/>
  <c r="BE69" i="59"/>
  <c r="AQ40" i="59"/>
  <c r="BG41" i="59"/>
  <c r="C69" i="59"/>
  <c r="AN58" i="59"/>
  <c r="AV67" i="59"/>
  <c r="AB65" i="59"/>
  <c r="BI70" i="59"/>
  <c r="AO41" i="59"/>
  <c r="CJ76" i="59"/>
  <c r="AI25" i="59"/>
  <c r="BN79" i="59"/>
  <c r="O29" i="59"/>
  <c r="BE80" i="59"/>
  <c r="AN57" i="59"/>
  <c r="BF41" i="59"/>
  <c r="AY29" i="59"/>
  <c r="N59" i="59"/>
  <c r="AO57" i="59"/>
  <c r="AP10" i="59"/>
  <c r="U13" i="59"/>
  <c r="BF21" i="59"/>
  <c r="J28" i="59"/>
  <c r="CK79" i="59"/>
  <c r="CJ59" i="59"/>
  <c r="CE13" i="59"/>
  <c r="BZ21" i="59"/>
  <c r="BW28" i="59"/>
  <c r="I20" i="59"/>
  <c r="CC13" i="59"/>
  <c r="BT68" i="59"/>
  <c r="AR78" i="59"/>
  <c r="CF87" i="59"/>
  <c r="Y87" i="59"/>
  <c r="CS9" i="59"/>
  <c r="AF62" i="59"/>
  <c r="AI6" i="59"/>
  <c r="BM63" i="59"/>
  <c r="C9" i="59"/>
  <c r="BX51" i="59"/>
  <c r="CL62" i="59"/>
  <c r="AF36" i="59"/>
  <c r="AI46" i="59"/>
  <c r="AC85" i="59"/>
  <c r="AE62" i="59"/>
  <c r="BF76" i="59"/>
  <c r="AU87" i="59"/>
  <c r="BZ60" i="59"/>
  <c r="L44" i="59"/>
  <c r="CI14" i="59"/>
  <c r="CP45" i="59"/>
  <c r="AO62" i="59"/>
  <c r="CA50" i="59"/>
  <c r="BP22" i="59"/>
  <c r="X33" i="59"/>
  <c r="BS38" i="59"/>
  <c r="CB22" i="59"/>
  <c r="AF33" i="59"/>
  <c r="AI76" i="59"/>
  <c r="AC45" i="59"/>
  <c r="Y75" i="59"/>
  <c r="BU75" i="59"/>
  <c r="N6" i="59"/>
  <c r="L11" i="59"/>
  <c r="BM19" i="59"/>
  <c r="W6" i="59"/>
  <c r="V32" i="59"/>
  <c r="AL8" i="59"/>
  <c r="BN11" i="59"/>
  <c r="BR32" i="59"/>
  <c r="BJ31" i="59"/>
  <c r="BS14" i="59"/>
  <c r="AX11" i="59"/>
  <c r="AL36" i="59"/>
  <c r="AV13" i="59"/>
  <c r="U7" i="59"/>
  <c r="AN63" i="59"/>
  <c r="J62" i="59"/>
  <c r="AA78" i="59"/>
  <c r="AB75" i="59"/>
  <c r="AC76" i="59"/>
  <c r="AY13" i="59"/>
  <c r="Y30" i="59"/>
  <c r="CG22" i="59"/>
  <c r="BC25" i="59"/>
  <c r="BP71" i="59"/>
  <c r="BT23" i="59"/>
  <c r="BR13" i="59"/>
  <c r="BC67" i="59"/>
  <c r="CR15" i="59"/>
  <c r="BZ10" i="59"/>
  <c r="BD58" i="59"/>
  <c r="G58" i="59"/>
  <c r="K58" i="59"/>
  <c r="BY21" i="59"/>
  <c r="AK71" i="59"/>
  <c r="AF30" i="59"/>
  <c r="BU19" i="59"/>
  <c r="AQ76" i="59"/>
  <c r="AH71" i="59"/>
  <c r="CO15" i="59"/>
  <c r="N50" i="59"/>
  <c r="CK19" i="59"/>
  <c r="P69" i="59"/>
  <c r="S23" i="59"/>
  <c r="BP29" i="59"/>
  <c r="AF86" i="59"/>
  <c r="AU58" i="59"/>
  <c r="AX15" i="59"/>
  <c r="J71" i="59"/>
  <c r="BK23" i="59"/>
  <c r="CT15" i="59"/>
  <c r="CC42" i="59"/>
  <c r="R67" i="59"/>
  <c r="BX76" i="59"/>
  <c r="CE25" i="59"/>
  <c r="CC23" i="59"/>
  <c r="AH38" i="59"/>
  <c r="BW42" i="59"/>
  <c r="BQ67" i="59"/>
  <c r="R23" i="59"/>
  <c r="CN69" i="59"/>
  <c r="N44" i="59"/>
  <c r="BR22" i="59"/>
  <c r="BW18" i="59"/>
  <c r="CT50" i="59"/>
  <c r="CG33" i="59"/>
  <c r="BC50" i="59"/>
  <c r="AM19" i="59"/>
  <c r="BI40" i="59"/>
  <c r="AC17" i="59"/>
  <c r="AB21" i="59"/>
  <c r="CA11" i="59"/>
  <c r="CE76" i="59"/>
  <c r="AD15" i="59"/>
  <c r="AJ15" i="59"/>
  <c r="CL67" i="59"/>
  <c r="BO7" i="59"/>
  <c r="AS13" i="59"/>
  <c r="BE48" i="59"/>
  <c r="CF40" i="59"/>
  <c r="AN41" i="59"/>
  <c r="AK11" i="59"/>
  <c r="H69" i="59"/>
  <c r="AW38" i="59"/>
  <c r="AD65" i="59"/>
  <c r="AC29" i="59"/>
  <c r="BO14" i="59"/>
  <c r="BB7" i="59"/>
  <c r="BM25" i="59"/>
  <c r="E79" i="59"/>
  <c r="AM29" i="59"/>
  <c r="BV26" i="59"/>
  <c r="AN22" i="59"/>
  <c r="CB21" i="59"/>
  <c r="AQ28" i="59"/>
  <c r="N79" i="59"/>
  <c r="BJ73" i="59"/>
  <c r="BY70" i="59"/>
  <c r="AA21" i="59"/>
  <c r="CH18" i="59"/>
  <c r="BK57" i="59"/>
  <c r="T70" i="59"/>
  <c r="J80" i="59"/>
  <c r="BD13" i="59"/>
  <c r="BP10" i="59"/>
  <c r="CM74" i="59"/>
  <c r="D28" i="59"/>
  <c r="CK64" i="59"/>
  <c r="CT75" i="59"/>
  <c r="BV23" i="59"/>
  <c r="BM74" i="59"/>
  <c r="AO28" i="59"/>
  <c r="S57" i="59"/>
  <c r="AA29" i="59"/>
  <c r="BI10" i="59"/>
  <c r="CS29" i="59"/>
  <c r="Y59" i="59"/>
  <c r="AH57" i="59"/>
  <c r="BN65" i="59"/>
  <c r="BX11" i="59"/>
  <c r="U29" i="59"/>
  <c r="AJ70" i="59"/>
  <c r="AN86" i="59"/>
  <c r="AQ16" i="59"/>
  <c r="CA24" i="59"/>
  <c r="CG16" i="59"/>
  <c r="AP87" i="59"/>
  <c r="Q8" i="59"/>
  <c r="V87" i="59"/>
  <c r="K6" i="59"/>
  <c r="O14" i="59"/>
  <c r="CM14" i="59"/>
  <c r="CF37" i="59"/>
  <c r="AW20" i="59"/>
  <c r="CH6" i="59"/>
  <c r="M37" i="59"/>
  <c r="BW50" i="59"/>
  <c r="AP51" i="59"/>
  <c r="AM37" i="59"/>
  <c r="CT27" i="59"/>
  <c r="CT6" i="59"/>
  <c r="R35" i="59"/>
  <c r="CQ63" i="59"/>
  <c r="BO24" i="59"/>
  <c r="BM37" i="59"/>
  <c r="AL22" i="59"/>
  <c r="AQ30" i="59"/>
  <c r="P22" i="59"/>
  <c r="AL27" i="59"/>
  <c r="X8" i="59"/>
  <c r="AE37" i="59"/>
  <c r="BH11" i="59"/>
  <c r="CB76" i="59"/>
  <c r="G37" i="59"/>
  <c r="AI38" i="59"/>
  <c r="H50" i="59"/>
  <c r="P38" i="59"/>
  <c r="BL76" i="59"/>
  <c r="AB7" i="59"/>
  <c r="CG37" i="59"/>
  <c r="CQ50" i="59"/>
  <c r="AJ30" i="59"/>
  <c r="AA7" i="59"/>
  <c r="CK38" i="59"/>
  <c r="M33" i="59"/>
  <c r="AV22" i="59"/>
  <c r="BW58" i="59"/>
  <c r="X27" i="59"/>
  <c r="W48" i="59"/>
  <c r="CD6" i="59"/>
  <c r="AL11" i="59"/>
  <c r="BJ62" i="59"/>
  <c r="AT33" i="59"/>
  <c r="BA58" i="59"/>
  <c r="AK76" i="59"/>
  <c r="E69" i="59"/>
  <c r="Q42" i="59"/>
  <c r="S38" i="59"/>
  <c r="AT69" i="59"/>
  <c r="P41" i="59"/>
  <c r="AY25" i="59"/>
  <c r="I58" i="59"/>
  <c r="AI33" i="59"/>
  <c r="U50" i="59"/>
  <c r="CC69" i="59"/>
  <c r="Z42" i="59"/>
  <c r="BU13" i="59"/>
  <c r="C50" i="59"/>
  <c r="BU10" i="59"/>
  <c r="AZ41" i="59"/>
  <c r="BM69" i="59"/>
  <c r="BY76" i="59"/>
  <c r="AI50" i="59"/>
  <c r="BJ41" i="59"/>
  <c r="CR17" i="59"/>
  <c r="CT18" i="59"/>
  <c r="BZ42" i="59"/>
  <c r="CL42" i="59"/>
  <c r="AU71" i="59"/>
  <c r="CH23" i="59"/>
  <c r="AA45" i="59"/>
  <c r="M42" i="59"/>
  <c r="AU76" i="59"/>
  <c r="G40" i="59"/>
  <c r="BJ17" i="59"/>
  <c r="BZ17" i="59"/>
  <c r="G32" i="59"/>
  <c r="BJ69" i="59"/>
  <c r="CO75" i="59"/>
  <c r="V41" i="59"/>
  <c r="AY17" i="59"/>
  <c r="BY7" i="59"/>
  <c r="BL18" i="59"/>
  <c r="X50" i="59"/>
  <c r="K71" i="59"/>
  <c r="BG25" i="59"/>
  <c r="CT13" i="59"/>
  <c r="Y14" i="59"/>
  <c r="CI15" i="59"/>
  <c r="BZ15" i="59"/>
  <c r="BJ45" i="59"/>
  <c r="J22" i="59"/>
  <c r="CQ38" i="59"/>
  <c r="BB69" i="59"/>
  <c r="BH40" i="59"/>
  <c r="CP8" i="59"/>
  <c r="P19" i="59"/>
  <c r="BL67" i="59"/>
  <c r="CP17" i="59"/>
  <c r="Z15" i="59"/>
  <c r="BV25" i="59"/>
  <c r="CP30" i="59"/>
  <c r="G69" i="59"/>
  <c r="BR19" i="59"/>
  <c r="AF65" i="59"/>
  <c r="W29" i="59"/>
  <c r="CG15" i="59"/>
  <c r="BQ69" i="59"/>
  <c r="CP67" i="59"/>
  <c r="P23" i="59"/>
  <c r="BE15" i="59"/>
  <c r="CI11" i="59"/>
  <c r="BC45" i="59"/>
  <c r="BW21" i="59"/>
  <c r="BM28" i="59"/>
  <c r="CQ79" i="59"/>
  <c r="BP73" i="59"/>
  <c r="AZ75" i="59"/>
  <c r="Q10" i="59"/>
  <c r="L59" i="59"/>
  <c r="T64" i="59"/>
  <c r="M10" i="59"/>
  <c r="V21" i="59"/>
  <c r="X26" i="59"/>
  <c r="AQ70" i="59"/>
  <c r="BR40" i="59"/>
  <c r="CA59" i="59"/>
  <c r="M21" i="59"/>
  <c r="CS67" i="59"/>
  <c r="AH25" i="59"/>
  <c r="D74" i="59"/>
  <c r="D29" i="59"/>
  <c r="AN36" i="59"/>
  <c r="CC21" i="59"/>
  <c r="AC71" i="59"/>
  <c r="AQ57" i="59"/>
  <c r="CG49" i="59"/>
  <c r="BQ79" i="59"/>
  <c r="BT40" i="59"/>
  <c r="AK23" i="59"/>
  <c r="CM57" i="59"/>
  <c r="AY49" i="59"/>
  <c r="AF79" i="59"/>
  <c r="BG10" i="59"/>
  <c r="BC21" i="59"/>
  <c r="AZ21" i="59"/>
  <c r="AW85" i="59"/>
  <c r="G85" i="59"/>
  <c r="AO87" i="59"/>
  <c r="AV52" i="59"/>
  <c r="CT85" i="59"/>
  <c r="E85" i="59"/>
  <c r="CM63" i="59"/>
  <c r="CA44" i="59"/>
  <c r="BL8" i="59"/>
  <c r="AQ14" i="59"/>
  <c r="BV32" i="59"/>
  <c r="CO63" i="59"/>
  <c r="CM48" i="59"/>
  <c r="BZ32" i="59"/>
  <c r="AU6" i="59"/>
  <c r="CO78" i="59"/>
  <c r="AS35" i="59"/>
  <c r="CB36" i="59"/>
  <c r="BD33" i="59"/>
  <c r="AC18" i="59"/>
  <c r="AV60" i="59"/>
  <c r="Y62" i="59"/>
  <c r="N45" i="59"/>
  <c r="CQ6" i="59"/>
  <c r="CB11" i="59"/>
  <c r="BW76" i="59"/>
  <c r="BV75" i="59"/>
  <c r="Y50" i="59"/>
  <c r="CR18" i="59"/>
  <c r="BU17" i="59"/>
  <c r="K46" i="59"/>
  <c r="BM76" i="59"/>
  <c r="AU11" i="59"/>
  <c r="CT30" i="59"/>
  <c r="AQ38" i="59"/>
  <c r="CB69" i="59"/>
  <c r="BG27" i="59"/>
  <c r="BY22" i="59"/>
  <c r="Y22" i="59"/>
  <c r="AM58" i="59"/>
  <c r="AI58" i="59"/>
  <c r="AV38" i="59"/>
  <c r="CE53" i="59"/>
  <c r="J11" i="59"/>
  <c r="Q50" i="59"/>
  <c r="CI38" i="59"/>
  <c r="BD36" i="59"/>
  <c r="CR30" i="59"/>
  <c r="CC11" i="59"/>
  <c r="AQ42" i="59"/>
  <c r="BN6" i="59"/>
  <c r="CL33" i="59"/>
  <c r="S27" i="59"/>
  <c r="CE35" i="59"/>
  <c r="CE11" i="59"/>
  <c r="BZ22" i="59"/>
  <c r="G8" i="59"/>
  <c r="BE58" i="59"/>
  <c r="BO10" i="59"/>
  <c r="W41" i="59"/>
  <c r="BT11" i="59"/>
  <c r="BM15" i="59"/>
  <c r="AA58" i="59"/>
  <c r="AH15" i="59"/>
  <c r="BT58" i="59"/>
  <c r="CJ67" i="59"/>
  <c r="BE12" i="59"/>
  <c r="AQ65" i="59"/>
  <c r="L29" i="59"/>
  <c r="O13" i="59"/>
  <c r="BA76" i="59"/>
  <c r="BR21" i="59"/>
  <c r="BT29" i="59"/>
  <c r="P40" i="59"/>
  <c r="BP19" i="59"/>
  <c r="T76" i="59"/>
  <c r="AT30" i="59"/>
  <c r="BL41" i="59"/>
  <c r="Y42" i="59"/>
  <c r="Z75" i="59"/>
  <c r="BR42" i="59"/>
  <c r="AL29" i="59"/>
  <c r="AK40" i="59"/>
  <c r="K40" i="59"/>
  <c r="CH67" i="59"/>
  <c r="BE18" i="59"/>
  <c r="CR42" i="59"/>
  <c r="BW10" i="59"/>
  <c r="BK40" i="59"/>
  <c r="AA11" i="59"/>
  <c r="BS15" i="59"/>
  <c r="CT34" i="59"/>
  <c r="V40" i="59"/>
  <c r="CJ21" i="59"/>
  <c r="AN13" i="59"/>
  <c r="BK58" i="59"/>
  <c r="CN38" i="59"/>
  <c r="AS17" i="59"/>
  <c r="Q13" i="59"/>
  <c r="AV30" i="59"/>
  <c r="BB17" i="59"/>
  <c r="BI15" i="59"/>
  <c r="BJ65" i="59"/>
  <c r="CH45" i="59"/>
  <c r="G75" i="59"/>
  <c r="BA69" i="59"/>
  <c r="Q40" i="59"/>
  <c r="AH21" i="59"/>
  <c r="C21" i="59"/>
  <c r="CN42" i="59"/>
  <c r="AM46" i="59"/>
  <c r="CE67" i="59"/>
  <c r="AE23" i="59"/>
  <c r="BD6" i="59"/>
  <c r="BI19" i="59"/>
  <c r="CP22" i="59"/>
  <c r="BI69" i="59"/>
  <c r="O17" i="59"/>
  <c r="BT25" i="59"/>
  <c r="CO62" i="59"/>
  <c r="AP69" i="59"/>
  <c r="AE10" i="59"/>
  <c r="AI74" i="59"/>
  <c r="CT59" i="59"/>
  <c r="W64" i="59"/>
  <c r="L25" i="59"/>
  <c r="AO17" i="59"/>
  <c r="K67" i="59"/>
  <c r="CH74" i="59"/>
  <c r="AU10" i="59"/>
  <c r="BX80" i="59"/>
  <c r="AG10" i="59"/>
  <c r="Z79" i="59"/>
  <c r="X29" i="59"/>
  <c r="CF80" i="59"/>
  <c r="BS57" i="59"/>
  <c r="BN10" i="59"/>
  <c r="AC25" i="59"/>
  <c r="BA26" i="59"/>
  <c r="W72" i="59"/>
  <c r="AE79" i="59"/>
  <c r="AZ69" i="59"/>
  <c r="BG67" i="59"/>
  <c r="AZ9" i="59"/>
  <c r="AC86" i="59"/>
  <c r="BZ53" i="59"/>
  <c r="AF9" i="59"/>
  <c r="AP6" i="59"/>
  <c r="AN87" i="59"/>
  <c r="BM87" i="59"/>
  <c r="BK8" i="59"/>
  <c r="BJ14" i="59"/>
  <c r="U32" i="59"/>
  <c r="CJ33" i="59"/>
  <c r="AU75" i="59"/>
  <c r="BP44" i="59"/>
  <c r="AZ37" i="59"/>
  <c r="S60" i="59"/>
  <c r="CM46" i="59"/>
  <c r="D63" i="59"/>
  <c r="Q6" i="59"/>
  <c r="AQ33" i="59"/>
  <c r="E45" i="59"/>
  <c r="CN33" i="59"/>
  <c r="AF31" i="59"/>
  <c r="BE85" i="59"/>
  <c r="CM24" i="59"/>
  <c r="CK18" i="59"/>
  <c r="CI87" i="59"/>
  <c r="S22" i="59"/>
  <c r="CE14" i="59"/>
  <c r="CP50" i="59"/>
  <c r="BF22" i="59"/>
  <c r="BE31" i="59"/>
  <c r="AT62" i="59"/>
  <c r="W7" i="59"/>
  <c r="G50" i="59"/>
  <c r="K38" i="59"/>
  <c r="AJ86" i="59"/>
  <c r="AH50" i="59"/>
  <c r="CD35" i="59"/>
  <c r="CK6" i="59"/>
  <c r="AZ62" i="59"/>
  <c r="CE18" i="59"/>
  <c r="BD42" i="59"/>
  <c r="BX35" i="59"/>
  <c r="AI35" i="59"/>
  <c r="C75" i="59"/>
  <c r="BR34" i="59"/>
  <c r="BX68" i="59"/>
  <c r="M58" i="59"/>
  <c r="CM58" i="59"/>
  <c r="CF19" i="59"/>
  <c r="AH31" i="59"/>
  <c r="AF37" i="59"/>
  <c r="O11" i="59"/>
  <c r="P11" i="59"/>
  <c r="AB58" i="59"/>
  <c r="AQ75" i="59"/>
  <c r="BQ30" i="59"/>
  <c r="CS69" i="59"/>
  <c r="AU67" i="59"/>
  <c r="Z10" i="59"/>
  <c r="AR58" i="59"/>
  <c r="BG13" i="59"/>
  <c r="U22" i="59"/>
  <c r="BN21" i="59"/>
  <c r="U42" i="59"/>
  <c r="BH69" i="59"/>
  <c r="BF71" i="59"/>
  <c r="CR23" i="59"/>
  <c r="K23" i="59"/>
  <c r="T58" i="59"/>
  <c r="CQ22" i="59"/>
  <c r="BE22" i="59"/>
  <c r="AW15" i="59"/>
  <c r="CD65" i="59"/>
  <c r="AI19" i="59"/>
  <c r="BD19" i="59"/>
  <c r="BB30" i="59"/>
  <c r="J29" i="59"/>
  <c r="Q41" i="59"/>
  <c r="BI38" i="59"/>
  <c r="AI18" i="59"/>
  <c r="BV69" i="59"/>
  <c r="BU23" i="59"/>
  <c r="BM29" i="59"/>
  <c r="AN21" i="59"/>
  <c r="BD76" i="59"/>
  <c r="BV22" i="59"/>
  <c r="Z23" i="59"/>
  <c r="AZ26" i="59"/>
  <c r="N69" i="59"/>
  <c r="G19" i="59"/>
  <c r="AM18" i="59"/>
  <c r="CS14" i="59"/>
  <c r="BU29" i="59"/>
  <c r="CE10" i="59"/>
  <c r="J76" i="59"/>
  <c r="U34" i="59"/>
  <c r="CF18" i="59"/>
  <c r="BA40" i="59"/>
  <c r="BP13" i="59"/>
  <c r="BK50" i="59"/>
  <c r="AL76" i="59"/>
  <c r="CG17" i="59"/>
  <c r="D23" i="59"/>
  <c r="T31" i="59"/>
  <c r="AR22" i="59"/>
  <c r="AN76" i="59"/>
  <c r="BT34" i="59"/>
  <c r="AW40" i="59"/>
  <c r="BR10" i="59"/>
  <c r="T19" i="59"/>
  <c r="M14" i="59"/>
  <c r="AL69" i="59"/>
  <c r="AJ71" i="59"/>
  <c r="CJ25" i="59"/>
  <c r="CJ11" i="59"/>
  <c r="BF18" i="59"/>
  <c r="CH69" i="59"/>
  <c r="BQ40" i="59"/>
  <c r="CP21" i="59"/>
  <c r="H18" i="59"/>
  <c r="BX25" i="59"/>
  <c r="CN65" i="59"/>
  <c r="CN49" i="59"/>
  <c r="K57" i="59"/>
  <c r="U40" i="59"/>
  <c r="CJ41" i="59"/>
  <c r="AW25" i="59"/>
  <c r="E65" i="59"/>
  <c r="CC49" i="59"/>
  <c r="AB80" i="59"/>
  <c r="BV37" i="59"/>
  <c r="O71" i="59"/>
  <c r="BY28" i="59"/>
  <c r="BR79" i="59"/>
  <c r="AN59" i="59"/>
  <c r="Y70" i="59"/>
  <c r="BD26" i="59"/>
  <c r="BD21" i="59"/>
  <c r="BB73" i="59"/>
  <c r="AR10" i="59"/>
  <c r="CK59" i="59"/>
  <c r="AD45" i="59"/>
  <c r="CG25" i="59"/>
  <c r="BQ73" i="59"/>
  <c r="BX65" i="59"/>
  <c r="BS80" i="59"/>
  <c r="BV11" i="59"/>
  <c r="I15" i="59"/>
  <c r="BY73" i="59"/>
  <c r="CS65" i="59"/>
  <c r="CA80" i="59"/>
  <c r="AI57" i="59"/>
  <c r="AV15" i="59"/>
  <c r="CS23" i="59"/>
  <c r="K86" i="59"/>
  <c r="AX85" i="59"/>
  <c r="AX35" i="59"/>
  <c r="F53" i="59"/>
  <c r="AR16" i="59"/>
  <c r="CM60" i="59"/>
  <c r="O46" i="59"/>
  <c r="Z32" i="59"/>
  <c r="CE30" i="59"/>
  <c r="CP14" i="59"/>
  <c r="BJ32" i="59"/>
  <c r="CS6" i="59"/>
  <c r="CR62" i="59"/>
  <c r="CN20" i="59"/>
  <c r="AE27" i="59"/>
  <c r="Q36" i="59"/>
  <c r="BY35" i="59"/>
  <c r="CP48" i="59"/>
  <c r="R36" i="59"/>
  <c r="S63" i="59"/>
  <c r="BJ33" i="59"/>
  <c r="BT62" i="59"/>
  <c r="BC11" i="59"/>
  <c r="X69" i="59"/>
  <c r="AS19" i="59"/>
  <c r="F6" i="59"/>
  <c r="BL50" i="59"/>
  <c r="BB42" i="59"/>
  <c r="AL34" i="59"/>
  <c r="U11" i="59"/>
  <c r="AH32" i="59"/>
  <c r="R75" i="59"/>
  <c r="CI36" i="59"/>
  <c r="AW7" i="59"/>
  <c r="O19" i="59"/>
  <c r="AS60" i="59"/>
  <c r="AJ69" i="59"/>
  <c r="AH11" i="59"/>
  <c r="BO37" i="59"/>
  <c r="BK11" i="59"/>
  <c r="X22" i="59"/>
  <c r="AX45" i="59"/>
  <c r="F20" i="59"/>
  <c r="AY37" i="59"/>
  <c r="BA7" i="59"/>
  <c r="AN19" i="59"/>
  <c r="N13" i="59"/>
  <c r="CM18" i="59"/>
  <c r="AO38" i="59"/>
  <c r="AB76" i="59"/>
  <c r="CG20" i="59"/>
  <c r="K8" i="59"/>
  <c r="AD7" i="59"/>
  <c r="AU7" i="59"/>
  <c r="BN18" i="59"/>
  <c r="BK35" i="59"/>
  <c r="AA50" i="59"/>
  <c r="BZ7" i="59"/>
  <c r="Y25" i="59"/>
  <c r="AP23" i="59"/>
  <c r="R42" i="59"/>
  <c r="CE15" i="59"/>
  <c r="E58" i="59"/>
  <c r="CS27" i="59"/>
  <c r="CR76" i="59"/>
  <c r="K50" i="59"/>
  <c r="BK41" i="59"/>
  <c r="C71" i="59"/>
  <c r="L71" i="59"/>
  <c r="AH22" i="59"/>
  <c r="CA67" i="59"/>
  <c r="F18" i="59"/>
  <c r="J25" i="59"/>
  <c r="N23" i="59"/>
  <c r="AJ50" i="59"/>
  <c r="Q22" i="59"/>
  <c r="BB21" i="59"/>
  <c r="CG21" i="59"/>
  <c r="BL29" i="59"/>
  <c r="CC38" i="59"/>
  <c r="AB42" i="59"/>
  <c r="AE7" i="59"/>
  <c r="CA17" i="59"/>
  <c r="CP23" i="59"/>
  <c r="AA9" i="59"/>
  <c r="AP50" i="59"/>
  <c r="BU15" i="59"/>
  <c r="CF17" i="59"/>
  <c r="CM23" i="59"/>
  <c r="U15" i="59"/>
  <c r="BM18" i="59"/>
  <c r="CN75" i="59"/>
  <c r="BE34" i="59"/>
  <c r="BQ21" i="59"/>
  <c r="CH26" i="59"/>
  <c r="AN50" i="59"/>
  <c r="CM11" i="59"/>
  <c r="U38" i="59"/>
  <c r="W65" i="59"/>
  <c r="CI75" i="59"/>
  <c r="V13" i="59"/>
  <c r="AL18" i="59"/>
  <c r="AC40" i="59"/>
  <c r="AW17" i="59"/>
  <c r="CG42" i="59"/>
  <c r="BV76" i="59"/>
  <c r="U67" i="59"/>
  <c r="CA15" i="59"/>
  <c r="CQ58" i="59"/>
  <c r="T23" i="59"/>
  <c r="G45" i="59"/>
  <c r="AC7" i="59"/>
  <c r="BE46" i="59"/>
  <c r="AT41" i="59"/>
  <c r="I21" i="59"/>
  <c r="U75" i="59"/>
  <c r="BR15" i="59"/>
  <c r="CG69" i="59"/>
  <c r="AI29" i="59"/>
  <c r="AY10" i="59"/>
  <c r="I13" i="59"/>
  <c r="Z21" i="59"/>
  <c r="BU25" i="59"/>
  <c r="AI65" i="59"/>
  <c r="BZ49" i="59"/>
  <c r="CC80" i="59"/>
  <c r="CM65" i="59"/>
  <c r="AC62" i="59"/>
  <c r="AS53" i="59"/>
  <c r="BR6" i="59"/>
  <c r="J9" i="59"/>
  <c r="CG46" i="59"/>
  <c r="W52" i="59"/>
  <c r="BY31" i="59"/>
  <c r="AJ37" i="59"/>
  <c r="CA31" i="59"/>
  <c r="Y51" i="59"/>
  <c r="O36" i="59"/>
  <c r="BB45" i="59"/>
  <c r="BV9" i="59"/>
  <c r="L62" i="59"/>
  <c r="M46" i="59"/>
  <c r="U46" i="59"/>
  <c r="CL45" i="59"/>
  <c r="AM86" i="59"/>
  <c r="AA30" i="59"/>
  <c r="AJ45" i="59"/>
  <c r="AN62" i="59"/>
  <c r="CN14" i="59"/>
  <c r="AY11" i="59"/>
  <c r="Q58" i="59"/>
  <c r="BB62" i="59"/>
  <c r="S24" i="59"/>
  <c r="CM22" i="59"/>
  <c r="AP75" i="59"/>
  <c r="AO19" i="59"/>
  <c r="BA32" i="59"/>
  <c r="CS32" i="59"/>
  <c r="O75" i="59"/>
  <c r="X67" i="59"/>
  <c r="E76" i="59"/>
  <c r="AS27" i="59"/>
  <c r="BU37" i="59"/>
  <c r="AQ7" i="59"/>
  <c r="BA14" i="59"/>
  <c r="BB50" i="59"/>
  <c r="U71" i="59"/>
  <c r="CL22" i="59"/>
  <c r="AS33" i="59"/>
  <c r="BC62" i="59"/>
  <c r="I45" i="59"/>
  <c r="K42" i="59"/>
  <c r="CN37" i="59"/>
  <c r="BB34" i="59"/>
  <c r="X21" i="59"/>
  <c r="CH30" i="59"/>
  <c r="BN33" i="59"/>
  <c r="AU14" i="59"/>
  <c r="AB38" i="59"/>
  <c r="AT38" i="59"/>
  <c r="CS34" i="59"/>
  <c r="AM42" i="59"/>
  <c r="AF75" i="59"/>
  <c r="G30" i="59"/>
  <c r="BJ21" i="59"/>
  <c r="BO17" i="59"/>
  <c r="H58" i="59"/>
  <c r="AB67" i="59"/>
  <c r="AA67" i="59"/>
  <c r="L45" i="59"/>
  <c r="T45" i="59"/>
  <c r="CQ67" i="59"/>
  <c r="AJ29" i="59"/>
  <c r="BX41" i="59"/>
  <c r="R40" i="59"/>
  <c r="BS7" i="59"/>
  <c r="AM75" i="59"/>
  <c r="AZ50" i="59"/>
  <c r="N21" i="59"/>
  <c r="BL71" i="59"/>
  <c r="BB22" i="59"/>
  <c r="AR19" i="59"/>
  <c r="C34" i="59"/>
  <c r="BM71" i="59"/>
  <c r="L15" i="59"/>
  <c r="M19" i="59"/>
  <c r="AS50" i="59"/>
  <c r="AJ11" i="59"/>
  <c r="CH40" i="59"/>
  <c r="AS71" i="59"/>
  <c r="BW31" i="59"/>
  <c r="X42" i="59"/>
  <c r="AZ15" i="59"/>
  <c r="X40" i="59"/>
  <c r="AJ17" i="59"/>
  <c r="AU17" i="59"/>
  <c r="T42" i="59"/>
  <c r="BV67" i="59"/>
  <c r="E22" i="59"/>
  <c r="R71" i="59"/>
  <c r="BY23" i="59"/>
  <c r="Z69" i="59"/>
  <c r="L42" i="59"/>
  <c r="CI71" i="59"/>
  <c r="CT23" i="59"/>
  <c r="BE75" i="59"/>
  <c r="K75" i="59"/>
  <c r="AX75" i="59"/>
  <c r="Q65" i="59"/>
  <c r="BO40" i="59"/>
  <c r="BS19" i="59"/>
  <c r="BG50" i="59"/>
  <c r="CS7" i="59"/>
  <c r="BP21" i="59"/>
  <c r="CC15" i="59"/>
  <c r="CS17" i="59"/>
  <c r="CG75" i="59"/>
  <c r="BD37" i="59"/>
  <c r="CS13" i="59"/>
  <c r="BB29" i="59"/>
  <c r="CA10" i="59"/>
  <c r="AB30" i="59"/>
  <c r="AK13" i="59"/>
  <c r="AF25" i="59"/>
  <c r="T67" i="59"/>
  <c r="BR67" i="59"/>
  <c r="AL38" i="59"/>
  <c r="F10" i="59"/>
  <c r="P67" i="59"/>
  <c r="AI79" i="59"/>
  <c r="AM40" i="59"/>
  <c r="BU59" i="59"/>
  <c r="BY65" i="59"/>
  <c r="I25" i="59"/>
  <c r="Z40" i="59"/>
  <c r="Y80" i="59"/>
  <c r="CG57" i="59"/>
  <c r="AK75" i="59"/>
  <c r="R21" i="59"/>
  <c r="BN15" i="59"/>
  <c r="AJ57" i="59"/>
  <c r="CN70" i="59"/>
  <c r="CB80" i="59"/>
  <c r="AK29" i="59"/>
  <c r="CP41" i="59"/>
  <c r="Z80" i="59"/>
  <c r="BI59" i="59"/>
  <c r="BR49" i="59"/>
  <c r="CO67" i="59"/>
  <c r="AX10" i="59"/>
  <c r="AS74" i="59"/>
  <c r="O28" i="59"/>
  <c r="BF64" i="59"/>
  <c r="T75" i="59"/>
  <c r="AR23" i="59"/>
  <c r="BX74" i="59"/>
  <c r="CH28" i="59"/>
  <c r="CS57" i="59"/>
  <c r="U65" i="59"/>
  <c r="AX67" i="59"/>
  <c r="AL40" i="59"/>
  <c r="CB79" i="59"/>
  <c r="AG8" i="59"/>
  <c r="CA78" i="59"/>
  <c r="CN46" i="59"/>
  <c r="CB78" i="59"/>
  <c r="AV46" i="59"/>
  <c r="J86" i="59"/>
  <c r="T20" i="59"/>
  <c r="AX60" i="59"/>
  <c r="G35" i="59"/>
  <c r="CR24" i="59"/>
  <c r="CK22" i="59"/>
  <c r="C37" i="59"/>
  <c r="BK87" i="59"/>
  <c r="H87" i="59"/>
  <c r="I14" i="59"/>
  <c r="BA37" i="59"/>
  <c r="T32" i="59"/>
  <c r="CT62" i="59"/>
  <c r="BV78" i="59"/>
  <c r="Q63" i="59"/>
  <c r="CG30" i="59"/>
  <c r="AF27" i="59"/>
  <c r="AJ52" i="59"/>
  <c r="AA62" i="59"/>
  <c r="H36" i="59"/>
  <c r="CR22" i="59"/>
  <c r="CH27" i="59"/>
  <c r="CC7" i="59"/>
  <c r="AG11" i="59"/>
  <c r="D75" i="59"/>
  <c r="M11" i="59"/>
  <c r="T8" i="59"/>
  <c r="AO63" i="59"/>
  <c r="CA13" i="59"/>
  <c r="I22" i="59"/>
  <c r="CL76" i="59"/>
  <c r="BL44" i="59"/>
  <c r="AA19" i="59"/>
  <c r="CB13" i="59"/>
  <c r="BQ11" i="59"/>
  <c r="BU42" i="59"/>
  <c r="CD11" i="59"/>
  <c r="BJ50" i="59"/>
  <c r="AC32" i="59"/>
  <c r="X30" i="59"/>
  <c r="CC22" i="59"/>
  <c r="AY58" i="59"/>
  <c r="CQ42" i="59"/>
  <c r="BE8" i="59"/>
  <c r="H48" i="59"/>
  <c r="M22" i="59"/>
  <c r="CH31" i="59"/>
  <c r="R27" i="59"/>
  <c r="CQ13" i="59"/>
  <c r="AZ13" i="59"/>
  <c r="AZ30" i="59"/>
  <c r="AH75" i="59"/>
  <c r="BE7" i="59"/>
  <c r="CJ34" i="59"/>
  <c r="CC10" i="59"/>
  <c r="CD40" i="59"/>
  <c r="BT42" i="59"/>
  <c r="BN69" i="59"/>
  <c r="AZ25" i="59"/>
  <c r="AM50" i="59"/>
  <c r="AY19" i="59"/>
  <c r="BK69" i="59"/>
  <c r="CJ12" i="59"/>
  <c r="CP29" i="59"/>
  <c r="CR67" i="59"/>
  <c r="CC50" i="59"/>
  <c r="BQ58" i="59"/>
  <c r="CE19" i="59"/>
  <c r="D10" i="59"/>
  <c r="BH41" i="59"/>
  <c r="BB44" i="59"/>
  <c r="CP76" i="59"/>
  <c r="CD38" i="59"/>
  <c r="AE41" i="59"/>
  <c r="CL17" i="59"/>
  <c r="BK76" i="59"/>
  <c r="F69" i="59"/>
  <c r="AS42" i="59"/>
  <c r="V29" i="59"/>
  <c r="E40" i="59"/>
  <c r="CQ16" i="59"/>
  <c r="CO60" i="59"/>
  <c r="AL63" i="59"/>
  <c r="Q35" i="59"/>
  <c r="BG37" i="59"/>
  <c r="BO86" i="59"/>
  <c r="BR60" i="59"/>
  <c r="AE32" i="59"/>
  <c r="K33" i="59"/>
  <c r="BQ31" i="59"/>
  <c r="CF32" i="59"/>
  <c r="BS45" i="59"/>
  <c r="BP63" i="59"/>
  <c r="BJ85" i="59"/>
  <c r="BI86" i="59"/>
  <c r="AP53" i="59"/>
  <c r="R46" i="59"/>
  <c r="AI9" i="59"/>
  <c r="AP52" i="59"/>
  <c r="AL87" i="59"/>
  <c r="AP24" i="59"/>
  <c r="CE36" i="59"/>
  <c r="BJ30" i="59"/>
  <c r="BO44" i="59"/>
  <c r="C78" i="59"/>
  <c r="BI36" i="59"/>
  <c r="CB63" i="59"/>
  <c r="I35" i="59"/>
  <c r="AL35" i="59"/>
  <c r="AO33" i="59"/>
  <c r="AP22" i="59"/>
  <c r="AA53" i="59"/>
  <c r="F14" i="59"/>
  <c r="E31" i="59"/>
  <c r="CS30" i="59"/>
  <c r="J78" i="59"/>
  <c r="CE31" i="59"/>
  <c r="BZ13" i="59"/>
  <c r="V22" i="59"/>
  <c r="BL38" i="59"/>
  <c r="F17" i="59"/>
  <c r="CS11" i="59"/>
  <c r="AS7" i="59"/>
  <c r="BJ22" i="59"/>
  <c r="AH18" i="59"/>
  <c r="CB7" i="59"/>
  <c r="BK13" i="59"/>
  <c r="CM35" i="59"/>
  <c r="CM42" i="59"/>
  <c r="CO37" i="59"/>
  <c r="BX69" i="59"/>
  <c r="BK7" i="59"/>
  <c r="R38" i="59"/>
  <c r="CJ19" i="59"/>
  <c r="AL58" i="59"/>
  <c r="N27" i="59"/>
  <c r="BQ38" i="59"/>
  <c r="P75" i="59"/>
  <c r="AI34" i="59"/>
  <c r="BL33" i="59"/>
  <c r="AZ22" i="59"/>
  <c r="AL7" i="59"/>
  <c r="BI75" i="59"/>
  <c r="AM32" i="59"/>
  <c r="G31" i="59"/>
  <c r="AR7" i="59"/>
  <c r="G22" i="59"/>
  <c r="AF19" i="59"/>
  <c r="AU38" i="59"/>
  <c r="G15" i="59"/>
  <c r="AK22" i="59"/>
  <c r="BW15" i="59"/>
  <c r="CM33" i="59"/>
  <c r="AY33" i="59"/>
  <c r="BD67" i="59"/>
  <c r="CI29" i="59"/>
  <c r="AF42" i="59"/>
  <c r="AG75" i="59"/>
  <c r="BG14" i="59"/>
  <c r="AU41" i="59"/>
  <c r="BO25" i="59"/>
  <c r="CL13" i="59"/>
  <c r="O42" i="59"/>
  <c r="CD69" i="59"/>
  <c r="BX71" i="59"/>
  <c r="BL23" i="59"/>
  <c r="CI23" i="59"/>
  <c r="AV19" i="59"/>
  <c r="AX50" i="59"/>
  <c r="BS69" i="59"/>
  <c r="CB67" i="59"/>
  <c r="I65" i="59"/>
  <c r="C7" i="59"/>
  <c r="BF19" i="59"/>
  <c r="BB13" i="59"/>
  <c r="CL71" i="59"/>
  <c r="AP15" i="59"/>
  <c r="BA38" i="59"/>
  <c r="S58" i="59"/>
  <c r="AK18" i="59"/>
  <c r="BT17" i="59"/>
  <c r="AF23" i="59"/>
  <c r="CE71" i="59"/>
  <c r="BT32" i="59"/>
  <c r="CD42" i="59"/>
  <c r="Y23" i="59"/>
  <c r="R26" i="59"/>
  <c r="AO6" i="59"/>
  <c r="CJ69" i="59"/>
  <c r="AO25" i="59"/>
  <c r="AG22" i="59"/>
  <c r="CM29" i="59"/>
  <c r="AQ58" i="59"/>
  <c r="CF34" i="59"/>
  <c r="F50" i="59"/>
  <c r="AY40" i="59"/>
  <c r="T21" i="59"/>
  <c r="AI13" i="59"/>
  <c r="BG58" i="59"/>
  <c r="C23" i="59"/>
  <c r="BJ15" i="59"/>
  <c r="BF67" i="59"/>
  <c r="R31" i="59"/>
  <c r="V76" i="59"/>
  <c r="AE69" i="59"/>
  <c r="BS10" i="59"/>
  <c r="G21" i="59"/>
  <c r="AW63" i="59"/>
  <c r="BO42" i="59"/>
  <c r="T34" i="59"/>
  <c r="AM17" i="59"/>
  <c r="AH10" i="59"/>
  <c r="H29" i="59"/>
  <c r="BW75" i="59"/>
  <c r="BX21" i="59"/>
  <c r="BS29" i="59"/>
  <c r="BQ59" i="59"/>
  <c r="CM64" i="59"/>
  <c r="BZ40" i="59"/>
  <c r="AI17" i="59"/>
  <c r="CA38" i="59"/>
  <c r="AM57" i="59"/>
  <c r="BJ70" i="59"/>
  <c r="BO80" i="59"/>
  <c r="AN34" i="59"/>
  <c r="BV21" i="59"/>
  <c r="AC28" i="59"/>
  <c r="AD79" i="59"/>
  <c r="K73" i="59"/>
  <c r="AT70" i="59"/>
  <c r="CN15" i="59"/>
  <c r="CI26" i="59"/>
  <c r="U49" i="59"/>
  <c r="BL40" i="59"/>
  <c r="AR59" i="59"/>
  <c r="CB23" i="59"/>
  <c r="BR23" i="59"/>
  <c r="AZ73" i="59"/>
  <c r="AZ29" i="59"/>
  <c r="CN59" i="59"/>
  <c r="BY11" i="59"/>
  <c r="CF71" i="59"/>
  <c r="CH73" i="59"/>
  <c r="E26" i="59"/>
  <c r="CK80" i="59"/>
  <c r="AS57" i="59"/>
  <c r="X25" i="59"/>
  <c r="CL26" i="59"/>
  <c r="L49" i="59"/>
  <c r="I24" i="59"/>
  <c r="I85" i="59"/>
  <c r="BS9" i="59"/>
  <c r="U87" i="59"/>
  <c r="CI9" i="59"/>
  <c r="I60" i="59"/>
  <c r="O87" i="59"/>
  <c r="AM35" i="59"/>
  <c r="AY44" i="59"/>
  <c r="CL30" i="59"/>
  <c r="S86" i="59"/>
  <c r="BX6" i="59"/>
  <c r="BL31" i="59"/>
  <c r="N32" i="59"/>
  <c r="C36" i="59"/>
  <c r="W62" i="59"/>
  <c r="AM27" i="59"/>
  <c r="BP45" i="59"/>
  <c r="AK32" i="59"/>
  <c r="CQ35" i="59"/>
  <c r="K36" i="59"/>
  <c r="AT11" i="59"/>
  <c r="AH60" i="59"/>
  <c r="AK37" i="59"/>
  <c r="BT33" i="59"/>
  <c r="AV76" i="59"/>
  <c r="BN42" i="59"/>
  <c r="AR42" i="59"/>
  <c r="BA22" i="59"/>
  <c r="BR30" i="59"/>
  <c r="BU38" i="59"/>
  <c r="AJ19" i="59"/>
  <c r="AA42" i="59"/>
  <c r="BT75" i="59"/>
  <c r="BN62" i="59"/>
  <c r="CD22" i="59"/>
  <c r="AR11" i="59"/>
  <c r="CS22" i="59"/>
  <c r="BA13" i="59"/>
  <c r="CD34" i="59"/>
  <c r="E18" i="59"/>
  <c r="AU45" i="59"/>
  <c r="S11" i="59"/>
  <c r="CQ62" i="59"/>
  <c r="CI19" i="59"/>
  <c r="AF69" i="59"/>
  <c r="CR20" i="59"/>
  <c r="CK60" i="59"/>
  <c r="Q75" i="59"/>
  <c r="CJ13" i="59"/>
  <c r="CI78" i="59"/>
  <c r="CL51" i="59"/>
  <c r="AS30" i="59"/>
  <c r="AD19" i="59"/>
  <c r="BP75" i="59"/>
  <c r="BT76" i="59"/>
  <c r="BX22" i="59"/>
  <c r="C76" i="59"/>
  <c r="W30" i="59"/>
  <c r="CN40" i="59"/>
  <c r="AN7" i="59"/>
  <c r="BK22" i="59"/>
  <c r="Y33" i="59"/>
  <c r="S71" i="59"/>
  <c r="D7" i="59"/>
  <c r="BQ22" i="59"/>
  <c r="AO15" i="59"/>
  <c r="W25" i="59"/>
  <c r="CO29" i="59"/>
  <c r="CQ30" i="59"/>
  <c r="AR14" i="59"/>
  <c r="H67" i="59"/>
  <c r="BN29" i="59"/>
  <c r="Z41" i="59"/>
  <c r="AU40" i="59"/>
  <c r="BE50" i="59"/>
  <c r="CH8" i="59"/>
  <c r="E19" i="59"/>
  <c r="AR21" i="59"/>
  <c r="Q71" i="59"/>
  <c r="F8" i="59"/>
  <c r="BR36" i="59"/>
  <c r="CD36" i="59"/>
  <c r="AW29" i="59"/>
  <c r="BD10" i="59"/>
  <c r="BB76" i="59"/>
  <c r="AY69" i="59"/>
  <c r="CL7" i="59"/>
  <c r="AP29" i="59"/>
  <c r="AP40" i="59"/>
  <c r="F35" i="59"/>
  <c r="CH7" i="59"/>
  <c r="H7" i="59"/>
  <c r="D40" i="59"/>
  <c r="U17" i="59"/>
  <c r="Z17" i="59"/>
  <c r="CL50" i="59"/>
  <c r="AN25" i="59"/>
  <c r="BS42" i="59"/>
  <c r="CK71" i="59"/>
  <c r="AW76" i="59"/>
  <c r="BQ75" i="59"/>
  <c r="CJ17" i="59"/>
  <c r="Q23" i="59"/>
  <c r="BR26" i="59"/>
  <c r="S7" i="59"/>
  <c r="K20" i="59"/>
  <c r="BI31" i="59"/>
  <c r="AK30" i="59"/>
  <c r="BC32" i="59"/>
  <c r="CT37" i="59"/>
  <c r="E78" i="59"/>
  <c r="T50" i="59"/>
  <c r="CI48" i="59"/>
  <c r="BZ76" i="59"/>
  <c r="AJ25" i="59"/>
  <c r="R76" i="59"/>
  <c r="U37" i="59"/>
  <c r="BL30" i="59"/>
  <c r="W19" i="59"/>
  <c r="H13" i="59"/>
  <c r="BD69" i="59"/>
  <c r="E10" i="59"/>
  <c r="AQ25" i="59"/>
  <c r="BM80" i="59"/>
  <c r="AT10" i="59"/>
  <c r="BZ25" i="59"/>
  <c r="CJ57" i="59"/>
  <c r="BZ29" i="59"/>
  <c r="O79" i="59"/>
  <c r="G26" i="59"/>
  <c r="BI49" i="59"/>
  <c r="CK26" i="59"/>
  <c r="C10" i="59"/>
  <c r="AS67" i="59"/>
  <c r="AG64" i="59"/>
  <c r="CQ65" i="59"/>
  <c r="F28" i="59"/>
  <c r="H15" i="59"/>
  <c r="BU71" i="59"/>
  <c r="CT73" i="59"/>
  <c r="CT26" i="59"/>
  <c r="AO79" i="59"/>
  <c r="N75" i="59"/>
  <c r="CJ23" i="59"/>
  <c r="AE73" i="59"/>
  <c r="BP26" i="59"/>
  <c r="BB79" i="59"/>
  <c r="AZ74" i="59"/>
  <c r="U23" i="59"/>
  <c r="AW65" i="59"/>
  <c r="CT28" i="59"/>
  <c r="AM74" i="59"/>
  <c r="BQ26" i="59"/>
  <c r="I40" i="59"/>
  <c r="R15" i="59"/>
  <c r="AY67" i="59"/>
  <c r="Q26" i="59"/>
  <c r="Z28" i="59"/>
  <c r="O7" i="59"/>
  <c r="BB25" i="59"/>
  <c r="AR70" i="59"/>
  <c r="BL64" i="59"/>
  <c r="CB40" i="59"/>
  <c r="CL25" i="59"/>
  <c r="P25" i="59"/>
  <c r="CQ26" i="59"/>
  <c r="BR64" i="59"/>
  <c r="BO75" i="59"/>
  <c r="AE40" i="59"/>
  <c r="Y29" i="59"/>
  <c r="H70" i="59"/>
  <c r="BI71" i="59"/>
  <c r="CK73" i="59"/>
  <c r="BI11" i="59"/>
  <c r="X71" i="59"/>
  <c r="X28" i="59"/>
  <c r="AH80" i="59"/>
  <c r="BW73" i="59"/>
  <c r="BT80" i="59"/>
  <c r="BO79" i="59"/>
  <c r="BW72" i="59"/>
  <c r="L47" i="59"/>
  <c r="U77" i="59"/>
  <c r="BD59" i="59"/>
  <c r="BG72" i="59"/>
  <c r="AQ66" i="59"/>
  <c r="BS61" i="59"/>
  <c r="CD57" i="59"/>
  <c r="CR43" i="59"/>
  <c r="CF65" i="59"/>
  <c r="BJ81" i="59"/>
  <c r="BG79" i="59"/>
  <c r="BX66" i="59"/>
  <c r="H43" i="59"/>
  <c r="CK10" i="59"/>
  <c r="BI57" i="59"/>
  <c r="AB66" i="59"/>
  <c r="BP61" i="59"/>
  <c r="P57" i="59"/>
  <c r="Y47" i="59"/>
  <c r="W70" i="59"/>
  <c r="AD47" i="59"/>
  <c r="P74" i="59"/>
  <c r="AS72" i="59"/>
  <c r="BG43" i="59"/>
  <c r="L65" i="59"/>
  <c r="BH10" i="59"/>
  <c r="AH82" i="59"/>
  <c r="L57" i="59"/>
  <c r="O72" i="59"/>
  <c r="CE43" i="59"/>
  <c r="AA81" i="59"/>
  <c r="F26" i="59"/>
  <c r="BJ77" i="59"/>
  <c r="D64" i="59"/>
  <c r="AJ82" i="59"/>
  <c r="AJ43" i="59"/>
  <c r="CL28" i="59"/>
  <c r="P72" i="59"/>
  <c r="BC12" i="59"/>
  <c r="BD28" i="59"/>
  <c r="CE55" i="59"/>
  <c r="J81" i="59"/>
  <c r="CG70" i="59"/>
  <c r="AJ47" i="59"/>
  <c r="AT12" i="59"/>
  <c r="AJ28" i="59"/>
  <c r="O82" i="59"/>
  <c r="BP74" i="59"/>
  <c r="AC72" i="59"/>
  <c r="AW12" i="59"/>
  <c r="BM64" i="59"/>
  <c r="CB55" i="59"/>
  <c r="AV79" i="59"/>
  <c r="BE49" i="59"/>
  <c r="O47" i="59"/>
  <c r="BY82" i="59"/>
  <c r="BK26" i="59"/>
  <c r="CK56" i="59"/>
  <c r="BP41" i="59"/>
  <c r="M43" i="59"/>
  <c r="AS12" i="59"/>
  <c r="I47" i="59"/>
  <c r="BA61" i="59"/>
  <c r="CM41" i="59"/>
  <c r="CL43" i="59"/>
  <c r="P12" i="59"/>
  <c r="AA47" i="59"/>
  <c r="AL61" i="59"/>
  <c r="AC57" i="59"/>
  <c r="AV70" i="59"/>
  <c r="AU55" i="59"/>
  <c r="CF81" i="59"/>
  <c r="CO72" i="59"/>
  <c r="CG82" i="59"/>
  <c r="AH41" i="59"/>
  <c r="BL43" i="59"/>
  <c r="CS66" i="59"/>
  <c r="BN59" i="59"/>
  <c r="AF72" i="59"/>
  <c r="K56" i="59"/>
  <c r="BI81" i="59"/>
  <c r="AG56" i="59"/>
  <c r="AM12" i="59"/>
  <c r="AF39" i="59"/>
  <c r="BD39" i="59"/>
  <c r="W39" i="59"/>
  <c r="AP56" i="59"/>
  <c r="AV12" i="59"/>
  <c r="CL39" i="59"/>
  <c r="AS5" i="59"/>
  <c r="BT35" i="59"/>
  <c r="CD37" i="59"/>
  <c r="L31" i="59"/>
  <c r="BV42" i="59"/>
  <c r="AV41" i="59"/>
  <c r="AN71" i="59"/>
  <c r="BH76" i="59"/>
  <c r="BQ19" i="59"/>
  <c r="AS18" i="59"/>
  <c r="AL21" i="59"/>
  <c r="BX38" i="59"/>
  <c r="F58" i="59"/>
  <c r="AO21" i="59"/>
  <c r="BP67" i="59"/>
  <c r="BC59" i="59"/>
  <c r="BD71" i="59"/>
  <c r="F40" i="59"/>
  <c r="CM69" i="59"/>
  <c r="CR57" i="59"/>
  <c r="CF29" i="59"/>
  <c r="E49" i="59"/>
  <c r="F64" i="59"/>
  <c r="BW59" i="59"/>
  <c r="T25" i="59"/>
  <c r="BH26" i="59"/>
  <c r="CO79" i="59"/>
  <c r="BS74" i="59"/>
  <c r="CT69" i="59"/>
  <c r="S41" i="59"/>
  <c r="CQ64" i="59"/>
  <c r="CP73" i="59"/>
  <c r="CO59" i="59"/>
  <c r="S42" i="59"/>
  <c r="N41" i="59"/>
  <c r="AH64" i="59"/>
  <c r="AN73" i="59"/>
  <c r="W28" i="59"/>
  <c r="CH17" i="59"/>
  <c r="CC29" i="59"/>
  <c r="AB17" i="59"/>
  <c r="BC74" i="59"/>
  <c r="CJ15" i="59"/>
  <c r="CA73" i="59"/>
  <c r="CT17" i="59"/>
  <c r="AR17" i="59"/>
  <c r="AO26" i="59"/>
  <c r="CF73" i="59"/>
  <c r="AA74" i="59"/>
  <c r="BY38" i="59"/>
  <c r="BV41" i="59"/>
  <c r="AN29" i="59"/>
  <c r="AC74" i="59"/>
  <c r="AD21" i="59"/>
  <c r="P21" i="59"/>
  <c r="D26" i="59"/>
  <c r="AF73" i="59"/>
  <c r="BB70" i="59"/>
  <c r="CS15" i="59"/>
  <c r="BF15" i="59"/>
  <c r="AM79" i="59"/>
  <c r="CT40" i="59"/>
  <c r="P26" i="59"/>
  <c r="AJ64" i="59"/>
  <c r="CA76" i="59"/>
  <c r="AI67" i="59"/>
  <c r="M57" i="59"/>
  <c r="AE59" i="59"/>
  <c r="I64" i="59"/>
  <c r="L73" i="59"/>
  <c r="BI72" i="59"/>
  <c r="CB66" i="59"/>
  <c r="O55" i="59"/>
  <c r="BY64" i="59"/>
  <c r="H57" i="59"/>
  <c r="BY66" i="59"/>
  <c r="AD61" i="59"/>
  <c r="F65" i="59"/>
  <c r="L54" i="59"/>
  <c r="BI39" i="59"/>
  <c r="AL79" i="59"/>
  <c r="Q59" i="59"/>
  <c r="CP72" i="59"/>
  <c r="AH61" i="59"/>
  <c r="Z77" i="59"/>
  <c r="BI73" i="59"/>
  <c r="BL49" i="59"/>
  <c r="AT61" i="59"/>
  <c r="CG77" i="59"/>
  <c r="BM54" i="59"/>
  <c r="BP55" i="59"/>
  <c r="Y73" i="59"/>
  <c r="BK55" i="59"/>
  <c r="CQ54" i="59"/>
  <c r="O66" i="59"/>
  <c r="CD12" i="59"/>
  <c r="T72" i="59"/>
  <c r="BT79" i="59"/>
  <c r="Y64" i="59"/>
  <c r="BY54" i="59"/>
  <c r="CK66" i="59"/>
  <c r="J23" i="59"/>
  <c r="S56" i="59"/>
  <c r="BY79" i="59"/>
  <c r="AU57" i="59"/>
  <c r="CS54" i="59"/>
  <c r="W43" i="59"/>
  <c r="AT65" i="59"/>
  <c r="BG65" i="59"/>
  <c r="CE66" i="59"/>
  <c r="BQ49" i="59"/>
  <c r="AU54" i="59"/>
  <c r="BU81" i="59"/>
  <c r="O59" i="59"/>
  <c r="CI65" i="59"/>
  <c r="V55" i="59"/>
  <c r="BU49" i="59"/>
  <c r="AV54" i="59"/>
  <c r="AQ43" i="59"/>
  <c r="BA79" i="59"/>
  <c r="U66" i="59"/>
  <c r="BG49" i="59"/>
  <c r="Y54" i="59"/>
  <c r="U81" i="59"/>
  <c r="AP28" i="59"/>
  <c r="K28" i="59"/>
  <c r="D47" i="59"/>
  <c r="BJ55" i="59"/>
  <c r="AC43" i="59"/>
  <c r="S72" i="59"/>
  <c r="I5" i="59"/>
  <c r="H80" i="59"/>
  <c r="R12" i="59"/>
  <c r="BA49" i="59"/>
  <c r="T55" i="59"/>
  <c r="BW81" i="59"/>
  <c r="BC80" i="59"/>
  <c r="CA12" i="59"/>
  <c r="S49" i="59"/>
  <c r="AG55" i="59"/>
  <c r="CN81" i="59"/>
  <c r="CF59" i="59"/>
  <c r="P28" i="59"/>
  <c r="AY81" i="59"/>
  <c r="AA12" i="59"/>
  <c r="CF66" i="59"/>
  <c r="G43" i="59"/>
  <c r="AF41" i="59"/>
  <c r="CI79" i="59"/>
  <c r="CP15" i="59"/>
  <c r="BU57" i="59"/>
  <c r="AM66" i="59"/>
  <c r="T5" i="59"/>
  <c r="BF39" i="59"/>
  <c r="D72" i="59"/>
  <c r="D56" i="59"/>
  <c r="AD77" i="59"/>
  <c r="T52" i="59"/>
  <c r="CM47" i="59"/>
  <c r="CB5" i="59"/>
  <c r="CS77" i="59"/>
  <c r="CM12" i="59"/>
  <c r="T56" i="59"/>
  <c r="AX55" i="59"/>
  <c r="BG5" i="59"/>
  <c r="BO16" i="59"/>
  <c r="M35" i="59"/>
  <c r="AI22" i="59"/>
  <c r="BC69" i="59"/>
  <c r="BR7" i="59"/>
  <c r="BH7" i="59"/>
  <c r="BI42" i="59"/>
  <c r="E71" i="59"/>
  <c r="CH19" i="59"/>
  <c r="BV40" i="59"/>
  <c r="BJ18" i="59"/>
  <c r="CK67" i="59"/>
  <c r="CL18" i="59"/>
  <c r="CJ22" i="59"/>
  <c r="BG76" i="59"/>
  <c r="BR11" i="59"/>
  <c r="AG62" i="59"/>
  <c r="AU25" i="59"/>
  <c r="K25" i="59"/>
  <c r="CO10" i="59"/>
  <c r="BN40" i="59"/>
  <c r="AE67" i="59"/>
  <c r="AM80" i="59"/>
  <c r="H73" i="59"/>
  <c r="BC49" i="59"/>
  <c r="BE79" i="59"/>
  <c r="BO59" i="59"/>
  <c r="CM17" i="59"/>
  <c r="P49" i="59"/>
  <c r="K10" i="59"/>
  <c r="CC73" i="59"/>
  <c r="BT28" i="59"/>
  <c r="M49" i="59"/>
  <c r="AG69" i="59"/>
  <c r="T29" i="59"/>
  <c r="BM70" i="59"/>
  <c r="AE64" i="59"/>
  <c r="BC17" i="59"/>
  <c r="BM31" i="59"/>
  <c r="G25" i="59"/>
  <c r="AM70" i="59"/>
  <c r="BH28" i="59"/>
  <c r="CA74" i="59"/>
  <c r="CL65" i="59"/>
  <c r="BK17" i="59"/>
  <c r="AY80" i="59"/>
  <c r="AX23" i="59"/>
  <c r="BI65" i="59"/>
  <c r="BX28" i="59"/>
  <c r="Y15" i="59"/>
  <c r="X10" i="59"/>
  <c r="BA73" i="59"/>
  <c r="CK28" i="59"/>
  <c r="BP25" i="59"/>
  <c r="AG18" i="59"/>
  <c r="AC23" i="59"/>
  <c r="Q80" i="59"/>
  <c r="BO21" i="59"/>
  <c r="BJ25" i="59"/>
  <c r="CN10" i="59"/>
  <c r="AY73" i="59"/>
  <c r="AO64" i="59"/>
  <c r="BY17" i="59"/>
  <c r="Z67" i="59"/>
  <c r="N17" i="59"/>
  <c r="AH59" i="59"/>
  <c r="AA80" i="59"/>
  <c r="CQ73" i="59"/>
  <c r="AO70" i="59"/>
  <c r="AA18" i="59"/>
  <c r="AF17" i="59"/>
  <c r="D49" i="59"/>
  <c r="CN64" i="59"/>
  <c r="CA70" i="59"/>
  <c r="BH64" i="59"/>
  <c r="AX66" i="59"/>
  <c r="E61" i="59"/>
  <c r="CB10" i="59"/>
  <c r="BU54" i="59"/>
  <c r="AS70" i="59"/>
  <c r="AM61" i="59"/>
  <c r="AZ27" i="59"/>
  <c r="O27" i="59"/>
  <c r="AI75" i="59"/>
  <c r="Z58" i="59"/>
  <c r="AX69" i="59"/>
  <c r="BQ14" i="59"/>
  <c r="CK42" i="59"/>
  <c r="E7" i="59"/>
  <c r="AK21" i="59"/>
  <c r="M23" i="59"/>
  <c r="CD15" i="59"/>
  <c r="D69" i="59"/>
  <c r="AH34" i="59"/>
  <c r="BN58" i="59"/>
  <c r="AN18" i="59"/>
  <c r="AC19" i="59"/>
  <c r="BM62" i="59"/>
  <c r="CN21" i="59"/>
  <c r="C41" i="59"/>
  <c r="AM41" i="59"/>
  <c r="AY59" i="59"/>
  <c r="Q25" i="59"/>
  <c r="AU64" i="59"/>
  <c r="AF28" i="59"/>
  <c r="BR50" i="59"/>
  <c r="BZ79" i="59"/>
  <c r="BO38" i="59"/>
  <c r="CN26" i="59"/>
  <c r="BB10" i="59"/>
  <c r="CA40" i="59"/>
  <c r="AQ29" i="59"/>
  <c r="BG57" i="59"/>
  <c r="C65" i="59"/>
  <c r="CD10" i="59"/>
  <c r="AO23" i="59"/>
  <c r="K21" i="59"/>
  <c r="BD70" i="59"/>
  <c r="BW65" i="59"/>
  <c r="AH7" i="59"/>
  <c r="D41" i="59"/>
  <c r="CG41" i="59"/>
  <c r="CG74" i="59"/>
  <c r="F15" i="59"/>
  <c r="AC30" i="59"/>
  <c r="CQ23" i="59"/>
  <c r="F59" i="59"/>
  <c r="S26" i="59"/>
  <c r="AQ79" i="59"/>
  <c r="BJ74" i="59"/>
  <c r="AD23" i="59"/>
  <c r="J65" i="59"/>
  <c r="AR28" i="59"/>
  <c r="CE74" i="59"/>
  <c r="AT26" i="59"/>
  <c r="U76" i="59"/>
  <c r="BI17" i="59"/>
  <c r="BK59" i="59"/>
  <c r="D80" i="59"/>
  <c r="AV23" i="59"/>
  <c r="BB26" i="59"/>
  <c r="CR64" i="59"/>
  <c r="BW74" i="59"/>
  <c r="AP26" i="59"/>
  <c r="AE14" i="59"/>
  <c r="T40" i="59"/>
  <c r="CN57" i="59"/>
  <c r="BS59" i="59"/>
  <c r="Y28" i="59"/>
  <c r="CK41" i="59"/>
  <c r="H42" i="59"/>
  <c r="X17" i="59"/>
  <c r="N65" i="59"/>
  <c r="AE70" i="59"/>
  <c r="BM21" i="59"/>
  <c r="P70" i="59"/>
  <c r="AB55" i="59"/>
  <c r="K81" i="59"/>
  <c r="AD72" i="59"/>
  <c r="V82" i="59"/>
  <c r="F29" i="59"/>
  <c r="P81" i="59"/>
  <c r="C80" i="59"/>
  <c r="CP66" i="59"/>
  <c r="CJ43" i="59"/>
  <c r="CL21" i="59"/>
  <c r="AX57" i="59"/>
  <c r="CT66" i="59"/>
  <c r="BQ61" i="59"/>
  <c r="CA64" i="59"/>
  <c r="CP47" i="59"/>
  <c r="BO74" i="59"/>
  <c r="AX47" i="59"/>
  <c r="AP64" i="59"/>
  <c r="AB72" i="59"/>
  <c r="D43" i="59"/>
  <c r="BR29" i="59"/>
  <c r="AV80" i="59"/>
  <c r="W74" i="59"/>
  <c r="BP43" i="59"/>
  <c r="BQ77" i="59"/>
  <c r="BE54" i="59"/>
  <c r="C66" i="59"/>
  <c r="Y57" i="59"/>
  <c r="CA82" i="59"/>
  <c r="X43" i="59"/>
  <c r="AX59" i="59"/>
  <c r="CD47" i="59"/>
  <c r="F79" i="59"/>
  <c r="CS74" i="59"/>
  <c r="AX82" i="59"/>
  <c r="Y61" i="59"/>
  <c r="BT70" i="59"/>
  <c r="BN66" i="59"/>
  <c r="BJ64" i="59"/>
  <c r="AS81" i="59"/>
  <c r="BF82" i="59"/>
  <c r="J61" i="59"/>
  <c r="BN57" i="59"/>
  <c r="G39" i="59"/>
  <c r="AW28" i="59"/>
  <c r="CK54" i="59"/>
  <c r="AS82" i="59"/>
  <c r="I43" i="59"/>
  <c r="F72" i="59"/>
  <c r="Y74" i="59"/>
  <c r="CK21" i="59"/>
  <c r="CR55" i="59"/>
  <c r="CF43" i="59"/>
  <c r="CO74" i="59"/>
  <c r="CQ39" i="59"/>
  <c r="AU21" i="59"/>
  <c r="R43" i="59"/>
  <c r="C12" i="59"/>
  <c r="AI47" i="59"/>
  <c r="BV55" i="59"/>
  <c r="BB15" i="59"/>
  <c r="R64" i="59"/>
  <c r="CB47" i="59"/>
  <c r="AM55" i="59"/>
  <c r="BG12" i="59"/>
  <c r="BP17" i="59"/>
  <c r="AW64" i="59"/>
  <c r="BL47" i="59"/>
  <c r="N55" i="59"/>
  <c r="CL12" i="59"/>
  <c r="AC54" i="59"/>
  <c r="BA25" i="59"/>
  <c r="G82" i="59"/>
  <c r="Y72" i="59"/>
  <c r="U47" i="59"/>
  <c r="AL77" i="59"/>
  <c r="AB74" i="59"/>
  <c r="CO23" i="59"/>
  <c r="AE66" i="59"/>
  <c r="AC70" i="59"/>
  <c r="AK74" i="59"/>
  <c r="AE81" i="59"/>
  <c r="AF12" i="59"/>
  <c r="CS56" i="59"/>
  <c r="BG55" i="59"/>
  <c r="AJ39" i="59"/>
  <c r="CS12" i="59"/>
  <c r="S47" i="59"/>
  <c r="CQ82" i="59"/>
  <c r="AL51" i="59"/>
  <c r="BV46" i="59"/>
  <c r="CQ27" i="59"/>
  <c r="AN48" i="59"/>
  <c r="AG58" i="59"/>
  <c r="AX22" i="59"/>
  <c r="L76" i="59"/>
  <c r="BZ50" i="59"/>
  <c r="Y41" i="59"/>
  <c r="H38" i="59"/>
  <c r="CI7" i="59"/>
  <c r="U69" i="59"/>
  <c r="CI58" i="59"/>
  <c r="AA23" i="59"/>
  <c r="BU32" i="59"/>
  <c r="V42" i="59"/>
  <c r="CF69" i="59"/>
  <c r="BY69" i="59"/>
  <c r="K26" i="59"/>
  <c r="H71" i="59"/>
  <c r="CB64" i="59"/>
  <c r="CS10" i="59"/>
  <c r="AJ10" i="59"/>
  <c r="R10" i="59"/>
  <c r="AG21" i="59"/>
  <c r="O49" i="59"/>
  <c r="BG30" i="59"/>
  <c r="BN64" i="59"/>
  <c r="BL59" i="59"/>
  <c r="BN67" i="59"/>
  <c r="BE28" i="59"/>
  <c r="CR49" i="59"/>
  <c r="AX79" i="59"/>
  <c r="N67" i="59"/>
  <c r="CA71" i="59"/>
  <c r="AN80" i="59"/>
  <c r="W67" i="59"/>
  <c r="CE79" i="59"/>
  <c r="Q19" i="59"/>
  <c r="E23" i="59"/>
  <c r="CH80" i="59"/>
  <c r="V25" i="59"/>
  <c r="BT65" i="59"/>
  <c r="BL14" i="59"/>
  <c r="BC40" i="59"/>
  <c r="K64" i="59"/>
  <c r="AI73" i="59"/>
  <c r="CD28" i="59"/>
  <c r="AM23" i="59"/>
  <c r="AU29" i="59"/>
  <c r="BI41" i="59"/>
  <c r="AJ74" i="59"/>
  <c r="BX67" i="59"/>
  <c r="BU73" i="59"/>
  <c r="O69" i="59"/>
  <c r="AV40" i="59"/>
  <c r="AF57" i="59"/>
  <c r="AT73" i="59"/>
  <c r="BS65" i="59"/>
  <c r="CP10" i="59"/>
  <c r="BI74" i="59"/>
  <c r="BG23" i="59"/>
  <c r="S73" i="59"/>
  <c r="AO34" i="59"/>
  <c r="BP65" i="59"/>
  <c r="CE49" i="59"/>
  <c r="G57" i="59"/>
  <c r="CR21" i="59"/>
  <c r="O22" i="59"/>
  <c r="Q67" i="59"/>
  <c r="AL25" i="59"/>
  <c r="AH79" i="59"/>
  <c r="N10" i="59"/>
  <c r="BM26" i="59"/>
  <c r="CR10" i="59"/>
  <c r="CO81" i="59"/>
  <c r="CA26" i="59"/>
  <c r="W66" i="59"/>
  <c r="BF61" i="59"/>
  <c r="AN79" i="59"/>
  <c r="BF73" i="59"/>
  <c r="CK72" i="59"/>
  <c r="H61" i="59"/>
  <c r="BG77" i="59"/>
  <c r="W80" i="59"/>
  <c r="CF49" i="59"/>
  <c r="AS61" i="59"/>
  <c r="M81" i="59"/>
  <c r="AN54" i="59"/>
  <c r="Q55" i="59"/>
  <c r="BN73" i="59"/>
  <c r="R55" i="59"/>
  <c r="BK54" i="59"/>
  <c r="P66" i="59"/>
  <c r="U12" i="59"/>
  <c r="BC72" i="59"/>
  <c r="H74" i="59"/>
  <c r="D54" i="59"/>
  <c r="CN77" i="59"/>
  <c r="BZ26" i="59"/>
  <c r="CO66" i="59"/>
  <c r="CG39" i="59"/>
  <c r="BC23" i="59"/>
  <c r="CQ61" i="59"/>
  <c r="AY77" i="59"/>
  <c r="AT54" i="59"/>
  <c r="CJ55" i="59"/>
  <c r="AG41" i="59"/>
  <c r="CM49" i="59"/>
  <c r="AW43" i="59"/>
  <c r="R77" i="59"/>
  <c r="BA47" i="59"/>
  <c r="W61" i="59"/>
  <c r="BL73" i="59"/>
  <c r="J70" i="59"/>
  <c r="N43" i="59"/>
  <c r="N77" i="59"/>
  <c r="BC54" i="59"/>
  <c r="Q61" i="59"/>
  <c r="O74" i="59"/>
  <c r="Q82" i="59"/>
  <c r="BY43" i="59"/>
  <c r="AE57" i="59"/>
  <c r="BF47" i="59"/>
  <c r="AO59" i="59"/>
  <c r="AA49" i="59"/>
  <c r="Z43" i="59"/>
  <c r="CM77" i="59"/>
  <c r="CL54" i="59"/>
  <c r="X81" i="59"/>
  <c r="J26" i="59"/>
  <c r="AK12" i="59"/>
  <c r="CO70" i="59"/>
  <c r="BD55" i="59"/>
  <c r="S81" i="59"/>
  <c r="BP79" i="59"/>
  <c r="CJ70" i="59"/>
  <c r="CI55" i="59"/>
  <c r="AY43" i="59"/>
  <c r="J59" i="59"/>
  <c r="BA70" i="59"/>
  <c r="CQ55" i="59"/>
  <c r="CD33" i="59"/>
  <c r="AK20" i="59"/>
  <c r="Z45" i="59"/>
  <c r="CH42" i="59"/>
  <c r="AD30" i="59"/>
  <c r="AX62" i="59"/>
  <c r="AX42" i="59"/>
  <c r="BK65" i="59"/>
  <c r="AP76" i="59"/>
  <c r="BT37" i="59"/>
  <c r="CI17" i="59"/>
  <c r="F32" i="59"/>
  <c r="H17" i="59"/>
  <c r="CR40" i="59"/>
  <c r="AO24" i="59"/>
  <c r="X45" i="59"/>
  <c r="BV15" i="59"/>
  <c r="CC65" i="59"/>
  <c r="H10" i="59"/>
  <c r="CS41" i="59"/>
  <c r="Y67" i="59"/>
  <c r="I10" i="59"/>
  <c r="CM59" i="59"/>
  <c r="BL10" i="59"/>
  <c r="L79" i="59"/>
  <c r="BW69" i="59"/>
  <c r="AL70" i="59"/>
  <c r="CH57" i="59"/>
  <c r="CB41" i="59"/>
  <c r="BF57" i="59"/>
  <c r="BV29" i="59"/>
  <c r="AK28" i="59"/>
  <c r="AZ17" i="59"/>
  <c r="AZ23" i="59"/>
  <c r="AG73" i="59"/>
  <c r="AV65" i="59"/>
  <c r="BK28" i="59"/>
  <c r="V15" i="59"/>
  <c r="AR71" i="59"/>
  <c r="CL73" i="59"/>
  <c r="CO26" i="59"/>
  <c r="BC79" i="59"/>
  <c r="CA42" i="59"/>
  <c r="CS25" i="59"/>
  <c r="AY70" i="59"/>
  <c r="L28" i="59"/>
  <c r="BU74" i="59"/>
  <c r="CG26" i="59"/>
  <c r="BU21" i="59"/>
  <c r="P80" i="59"/>
  <c r="AQ15" i="59"/>
  <c r="AR65" i="59"/>
  <c r="BP28" i="59"/>
  <c r="CQ69" i="59"/>
  <c r="BU65" i="59"/>
  <c r="F49" i="59"/>
  <c r="BE57" i="59"/>
  <c r="AL41" i="59"/>
  <c r="AP80" i="59"/>
  <c r="CC71" i="59"/>
  <c r="CE26" i="59"/>
  <c r="BB64" i="59"/>
  <c r="AA25" i="59"/>
  <c r="AC15" i="59"/>
  <c r="AS29" i="59"/>
  <c r="BS49" i="59"/>
  <c r="AO80" i="59"/>
  <c r="AA22" i="59"/>
  <c r="CI76" i="59"/>
  <c r="AJ21" i="59"/>
  <c r="CI28" i="59"/>
  <c r="M80" i="59"/>
  <c r="CE73" i="59"/>
  <c r="CO80" i="59"/>
  <c r="AT79" i="59"/>
  <c r="BP72" i="59"/>
  <c r="BC61" i="59"/>
  <c r="E77" i="59"/>
  <c r="CB59" i="59"/>
  <c r="AH72" i="59"/>
  <c r="AZ66" i="59"/>
  <c r="Y81" i="59"/>
  <c r="CQ49" i="59"/>
  <c r="AY21" i="59"/>
  <c r="M70" i="59"/>
  <c r="AK77" i="59"/>
  <c r="AI41" i="59"/>
  <c r="AN82" i="59"/>
  <c r="AO81" i="59"/>
  <c r="J73" i="59"/>
  <c r="G81" i="59"/>
  <c r="CS82" i="59"/>
  <c r="U61" i="59"/>
  <c r="CR59" i="59"/>
  <c r="BB5" i="59"/>
  <c r="Y40" i="59"/>
  <c r="T82" i="59"/>
  <c r="AK57" i="59"/>
  <c r="L72" i="59"/>
  <c r="AN43" i="59"/>
  <c r="BC81" i="59"/>
  <c r="CO65" i="59"/>
  <c r="CC77" i="59"/>
  <c r="CQ28" i="59"/>
  <c r="AI82" i="59"/>
  <c r="Q43" i="59"/>
  <c r="AR73" i="59"/>
  <c r="AE72" i="59"/>
  <c r="Y77" i="59"/>
  <c r="AM59" i="59"/>
  <c r="BE55" i="59"/>
  <c r="AT81" i="59"/>
  <c r="AW74" i="59"/>
  <c r="AZ47" i="59"/>
  <c r="AJ12" i="59"/>
  <c r="BB59" i="59"/>
  <c r="D82" i="59"/>
  <c r="K39" i="59"/>
  <c r="AG17" i="59"/>
  <c r="CT43" i="59"/>
  <c r="AU12" i="59"/>
  <c r="BE47" i="59"/>
  <c r="AK55" i="59"/>
  <c r="AH70" i="59"/>
  <c r="BM47" i="59"/>
  <c r="Y12" i="59"/>
  <c r="CC64" i="59"/>
  <c r="BG82" i="59"/>
  <c r="CL56" i="59"/>
  <c r="CB73" i="59"/>
  <c r="BD49" i="59"/>
  <c r="V47" i="59"/>
  <c r="CO43" i="59"/>
  <c r="M64" i="59"/>
  <c r="CI10" i="59"/>
  <c r="AD73" i="59"/>
  <c r="BA81" i="59"/>
  <c r="CE12" i="59"/>
  <c r="CJ66" i="59"/>
  <c r="L80" i="59"/>
  <c r="CI59" i="59"/>
  <c r="AZ81" i="59"/>
  <c r="BJ12" i="59"/>
  <c r="BU66" i="59"/>
  <c r="BT43" i="59"/>
  <c r="CQ25" i="59"/>
  <c r="CI80" i="59"/>
  <c r="AV55" i="59"/>
  <c r="CB43" i="59"/>
  <c r="BO49" i="59"/>
  <c r="AB56" i="59"/>
  <c r="Q73" i="59"/>
  <c r="BQ72" i="59"/>
  <c r="CA41" i="59"/>
  <c r="AZ82" i="59"/>
  <c r="J72" i="59"/>
  <c r="BU5" i="59"/>
  <c r="Z56" i="59"/>
  <c r="BO77" i="59"/>
  <c r="BW29" i="59"/>
  <c r="G5" i="59"/>
  <c r="CQ81" i="59"/>
  <c r="AP82" i="59"/>
  <c r="E34" i="59"/>
  <c r="O54" i="59"/>
  <c r="C5" i="59"/>
  <c r="CJ73" i="59"/>
  <c r="R61" i="59"/>
  <c r="CA9" i="59"/>
  <c r="BK66" i="59"/>
  <c r="CM62" i="59"/>
  <c r="AD32" i="59"/>
  <c r="BN86" i="59"/>
  <c r="CT76" i="59"/>
  <c r="W38" i="59"/>
  <c r="BU76" i="59"/>
  <c r="CJ18" i="59"/>
  <c r="I71" i="59"/>
  <c r="I42" i="59"/>
  <c r="AZ42" i="59"/>
  <c r="AU42" i="59"/>
  <c r="BT13" i="59"/>
  <c r="H65" i="59"/>
  <c r="BZ65" i="59"/>
  <c r="AL15" i="59"/>
  <c r="BB18" i="59"/>
  <c r="CF25" i="59"/>
  <c r="R41" i="59"/>
  <c r="S67" i="59"/>
  <c r="BN80" i="59"/>
  <c r="AT74" i="59"/>
  <c r="BY59" i="59"/>
  <c r="BQ57" i="59"/>
  <c r="BD25" i="59"/>
  <c r="BD74" i="59"/>
  <c r="H32" i="59"/>
  <c r="AA26" i="59"/>
  <c r="AW79" i="59"/>
  <c r="BD41" i="59"/>
  <c r="CK65" i="59"/>
  <c r="X79" i="59"/>
  <c r="Z57" i="59"/>
  <c r="O25" i="59"/>
  <c r="M17" i="59"/>
  <c r="BD65" i="59"/>
  <c r="AB79" i="59"/>
  <c r="CF74" i="59"/>
  <c r="W11" i="59"/>
  <c r="CF41" i="59"/>
  <c r="AQ64" i="59"/>
  <c r="AW73" i="59"/>
  <c r="AL59" i="59"/>
  <c r="AY50" i="59"/>
  <c r="AR41" i="59"/>
  <c r="AC41" i="59"/>
  <c r="CT74" i="59"/>
  <c r="BE71" i="59"/>
  <c r="AO11" i="59"/>
  <c r="BI23" i="59"/>
  <c r="V59" i="59"/>
  <c r="N26" i="59"/>
  <c r="CR79" i="59"/>
  <c r="Q74" i="59"/>
  <c r="BI67" i="59"/>
  <c r="CG23" i="59"/>
  <c r="T10" i="59"/>
  <c r="BP11" i="59"/>
  <c r="CI25" i="59"/>
  <c r="BZ59" i="59"/>
  <c r="AE80" i="59"/>
  <c r="V73" i="59"/>
  <c r="J74" i="59"/>
  <c r="AS21" i="59"/>
  <c r="W17" i="59"/>
  <c r="BU79" i="59"/>
  <c r="AA17" i="59"/>
  <c r="AX73" i="59"/>
  <c r="F30" i="59"/>
  <c r="AS69" i="59"/>
  <c r="AN10" i="59"/>
  <c r="AN74" i="59"/>
  <c r="CP59" i="59"/>
  <c r="CI64" i="59"/>
  <c r="I59" i="59"/>
  <c r="BS66" i="59"/>
  <c r="BG81" i="59"/>
  <c r="AX25" i="59"/>
  <c r="C57" i="59"/>
  <c r="T66" i="59"/>
  <c r="CJ61" i="59"/>
  <c r="E28" i="59"/>
  <c r="CO47" i="59"/>
  <c r="CF64" i="59"/>
  <c r="BY47" i="59"/>
  <c r="BA64" i="59"/>
  <c r="R72" i="59"/>
  <c r="AM43" i="59"/>
  <c r="AD12" i="59"/>
  <c r="T80" i="59"/>
  <c r="AY57" i="59"/>
  <c r="CL61" i="59"/>
  <c r="L81" i="59"/>
  <c r="BF72" i="59"/>
  <c r="U54" i="59"/>
  <c r="BF80" i="59"/>
  <c r="BC64" i="59"/>
  <c r="AX54" i="59"/>
  <c r="AD66" i="59"/>
  <c r="AI77" i="59"/>
  <c r="BV39" i="59"/>
  <c r="BK79" i="59"/>
  <c r="BV64" i="59"/>
  <c r="Q54" i="59"/>
  <c r="BG61" i="59"/>
  <c r="AK15" i="59"/>
  <c r="CO17" i="59"/>
  <c r="CG66" i="59"/>
  <c r="AG70" i="59"/>
  <c r="X54" i="59"/>
  <c r="AP43" i="59"/>
  <c r="BZ73" i="59"/>
  <c r="CL29" i="59"/>
  <c r="CR82" i="59"/>
  <c r="CF70" i="59"/>
  <c r="BS54" i="59"/>
  <c r="BA43" i="59"/>
  <c r="V12" i="59"/>
  <c r="AH26" i="59"/>
  <c r="BZ77" i="59"/>
  <c r="N57" i="59"/>
  <c r="BM82" i="59"/>
  <c r="BR81" i="59"/>
  <c r="BL65" i="59"/>
  <c r="D55" i="59"/>
  <c r="AJ49" i="59"/>
  <c r="BN54" i="59"/>
  <c r="BT81" i="59"/>
  <c r="AL17" i="59"/>
  <c r="E64" i="59"/>
  <c r="BN47" i="59"/>
  <c r="BX82" i="59"/>
  <c r="CR12" i="59"/>
  <c r="AJ54" i="59"/>
  <c r="BS71" i="59"/>
  <c r="CF54" i="59"/>
  <c r="BH12" i="59"/>
  <c r="BH57" i="59"/>
  <c r="V61" i="59"/>
  <c r="N25" i="59"/>
  <c r="BP54" i="59"/>
  <c r="AP12" i="59"/>
  <c r="R74" i="59"/>
  <c r="CI61" i="59"/>
  <c r="CP77" i="59"/>
  <c r="H64" i="59"/>
  <c r="AT72" i="59"/>
  <c r="BM81" i="59"/>
  <c r="AC12" i="59"/>
  <c r="AE47" i="59"/>
  <c r="K12" i="59"/>
  <c r="AX64" i="59"/>
  <c r="BK47" i="59"/>
  <c r="BX26" i="59"/>
  <c r="BK43" i="59"/>
  <c r="AH66" i="59"/>
  <c r="CF79" i="59"/>
  <c r="Q12" i="59"/>
  <c r="D77" i="59"/>
  <c r="CQ5" i="59"/>
  <c r="AZ56" i="59"/>
  <c r="AB47" i="59"/>
  <c r="BJ39" i="59"/>
  <c r="N73" i="59"/>
  <c r="BW5" i="59"/>
  <c r="BR54" i="59"/>
  <c r="CB61" i="59"/>
  <c r="BL39" i="59"/>
  <c r="BY74" i="59"/>
  <c r="AZ39" i="59"/>
  <c r="CI66" i="59"/>
  <c r="C33" i="59"/>
  <c r="M32" i="59"/>
  <c r="BG18" i="59"/>
  <c r="AG36" i="59"/>
  <c r="AY75" i="59"/>
  <c r="AQ50" i="59"/>
  <c r="AO42" i="59"/>
  <c r="AT58" i="59"/>
  <c r="AF29" i="59"/>
  <c r="CA7" i="59"/>
  <c r="BG29" i="59"/>
  <c r="CJ58" i="59"/>
  <c r="D15" i="59"/>
  <c r="AL67" i="59"/>
  <c r="BN17" i="59"/>
  <c r="BB67" i="59"/>
  <c r="BD32" i="59"/>
  <c r="F41" i="59"/>
  <c r="AF80" i="59"/>
  <c r="AX41" i="59"/>
  <c r="P59" i="59"/>
  <c r="V26" i="59"/>
  <c r="W57" i="59"/>
  <c r="BK29" i="59"/>
  <c r="V65" i="59"/>
  <c r="CH72" i="59"/>
  <c r="BC37" i="59"/>
  <c r="I79" i="59"/>
  <c r="N49" i="59"/>
  <c r="CE41" i="59"/>
  <c r="AS79" i="59"/>
  <c r="AC59" i="59"/>
  <c r="AU49" i="59"/>
  <c r="AO67" i="59"/>
  <c r="BY40" i="59"/>
  <c r="AU79" i="59"/>
  <c r="H28" i="59"/>
  <c r="CI21" i="59"/>
  <c r="BL46" i="59"/>
  <c r="C29" i="59"/>
  <c r="BN70" i="59"/>
  <c r="U64" i="59"/>
  <c r="BE21" i="59"/>
  <c r="BP18" i="59"/>
  <c r="AJ23" i="59"/>
  <c r="CD80" i="59"/>
  <c r="CB71" i="59"/>
  <c r="BQ65" i="59"/>
  <c r="H11" i="59"/>
  <c r="S10" i="59"/>
  <c r="L64" i="59"/>
  <c r="CD73" i="59"/>
  <c r="AU28" i="59"/>
  <c r="BH23" i="59"/>
  <c r="AE21" i="59"/>
  <c r="BM17" i="59"/>
  <c r="N80" i="59"/>
  <c r="W76" i="59"/>
  <c r="AW10" i="59"/>
  <c r="BO57" i="59"/>
  <c r="AC73" i="59"/>
  <c r="CJ64" i="59"/>
  <c r="BO71" i="59"/>
  <c r="AA40" i="59"/>
  <c r="CP25" i="59"/>
  <c r="AD71" i="59"/>
  <c r="AY26" i="59"/>
  <c r="Q64" i="59"/>
  <c r="AX13" i="59"/>
  <c r="BS17" i="59"/>
  <c r="AX65" i="59"/>
  <c r="CK49" i="59"/>
  <c r="BW57" i="59"/>
  <c r="BA67" i="59"/>
  <c r="V57" i="59"/>
  <c r="AW66" i="59"/>
  <c r="AR55" i="59"/>
  <c r="BM59" i="59"/>
  <c r="J17" i="59"/>
  <c r="BT49" i="59"/>
  <c r="AZ61" i="59"/>
  <c r="CM81" i="59"/>
  <c r="R54" i="59"/>
  <c r="BR55" i="59"/>
  <c r="BL80" i="59"/>
  <c r="U55" i="59"/>
  <c r="CT54" i="59"/>
  <c r="BC66" i="59"/>
  <c r="CL77" i="59"/>
  <c r="AO72" i="59"/>
  <c r="J57" i="59"/>
  <c r="BL54" i="59"/>
  <c r="O77" i="59"/>
  <c r="BM10" i="59"/>
  <c r="L66" i="59"/>
  <c r="CJ39" i="59"/>
  <c r="K59" i="59"/>
  <c r="T54" i="59"/>
  <c r="AG82" i="59"/>
  <c r="BM61" i="59"/>
  <c r="AW70" i="59"/>
  <c r="L67" i="59"/>
  <c r="AV28" i="59"/>
  <c r="S54" i="59"/>
  <c r="Y66" i="59"/>
  <c r="C77" i="59"/>
  <c r="I72" i="59"/>
  <c r="CG64" i="59"/>
  <c r="BD61" i="59"/>
  <c r="E47" i="59"/>
  <c r="AU66" i="59"/>
  <c r="BF12" i="59"/>
  <c r="X47" i="59"/>
  <c r="AJ79" i="59"/>
  <c r="BR74" i="59"/>
  <c r="CI47" i="59"/>
  <c r="AK82" i="59"/>
  <c r="CC41" i="59"/>
  <c r="CD56" i="59"/>
  <c r="X73" i="59"/>
  <c r="CL74" i="59"/>
  <c r="AS54" i="59"/>
  <c r="AZ43" i="59"/>
  <c r="R73" i="59"/>
  <c r="CM79" i="59"/>
  <c r="AD70" i="59"/>
  <c r="AU47" i="59"/>
  <c r="BP82" i="59"/>
  <c r="CA65" i="59"/>
  <c r="CJ65" i="59"/>
  <c r="BF74" i="59"/>
  <c r="AY82" i="59"/>
  <c r="BN43" i="59"/>
  <c r="BU72" i="59"/>
  <c r="AO82" i="59"/>
  <c r="CB28" i="59"/>
  <c r="U82" i="59"/>
  <c r="AL72" i="59"/>
  <c r="AA54" i="59"/>
  <c r="AR81" i="59"/>
  <c r="BJ28" i="59"/>
  <c r="BU82" i="59"/>
  <c r="AJ72" i="59"/>
  <c r="CJ47" i="59"/>
  <c r="BV81" i="59"/>
  <c r="BA74" i="59"/>
  <c r="C49" i="59"/>
  <c r="S66" i="59"/>
  <c r="CN17" i="59"/>
  <c r="BU61" i="59"/>
  <c r="CQ56" i="59"/>
  <c r="U70" i="59"/>
  <c r="AI55" i="59"/>
  <c r="O40" i="59"/>
  <c r="BK73" i="59"/>
  <c r="BK61" i="59"/>
  <c r="AE5" i="59"/>
  <c r="BJ56" i="59"/>
  <c r="BL56" i="59"/>
  <c r="X72" i="59"/>
  <c r="CN5" i="59"/>
  <c r="L70" i="59"/>
  <c r="BJ43" i="59"/>
  <c r="BV77" i="59"/>
  <c r="BH47" i="59"/>
  <c r="CS5" i="59"/>
  <c r="AE54" i="59"/>
  <c r="CI77" i="59"/>
  <c r="L38" i="59"/>
  <c r="AZ18" i="59"/>
  <c r="Z19" i="59"/>
  <c r="AO36" i="59"/>
  <c r="AK58" i="59"/>
  <c r="BB11" i="59"/>
  <c r="T69" i="59"/>
  <c r="AH17" i="59"/>
  <c r="BK67" i="59"/>
  <c r="BN23" i="59"/>
  <c r="K17" i="59"/>
  <c r="AE17" i="59"/>
  <c r="BE25" i="59"/>
  <c r="AZ40" i="59"/>
  <c r="AC22" i="59"/>
  <c r="AR50" i="59"/>
  <c r="AU15" i="59"/>
  <c r="BZ64" i="59"/>
  <c r="BC29" i="59"/>
  <c r="K70" i="59"/>
  <c r="J79" i="59"/>
  <c r="BY37" i="59"/>
  <c r="R79" i="59"/>
  <c r="X41" i="59"/>
  <c r="BD79" i="59"/>
  <c r="E15" i="59"/>
  <c r="AX49" i="59"/>
  <c r="BR28" i="59"/>
  <c r="CD71" i="59"/>
  <c r="N28" i="59"/>
  <c r="CQ57" i="59"/>
  <c r="CR65" i="59"/>
  <c r="BD29" i="59"/>
  <c r="BM65" i="59"/>
  <c r="CA28" i="59"/>
  <c r="AP57" i="59"/>
  <c r="K65" i="59"/>
  <c r="CT10" i="59"/>
  <c r="W23" i="59"/>
  <c r="CD41" i="59"/>
  <c r="BQ70" i="59"/>
  <c r="W26" i="59"/>
  <c r="S13" i="59"/>
  <c r="E59" i="59"/>
  <c r="AC26" i="59"/>
  <c r="CD79" i="59"/>
  <c r="AZ7" i="59"/>
  <c r="H25" i="59"/>
  <c r="BO70" i="59"/>
  <c r="CH64" i="59"/>
  <c r="BN74" i="59"/>
  <c r="T26" i="59"/>
  <c r="CS40" i="59"/>
  <c r="M15" i="59"/>
  <c r="CQ15" i="59"/>
  <c r="J50" i="59"/>
  <c r="F71" i="59"/>
  <c r="BF70" i="59"/>
  <c r="BP64" i="59"/>
  <c r="AV74" i="59"/>
  <c r="Z26" i="59"/>
  <c r="BU41" i="59"/>
  <c r="CO21" i="59"/>
  <c r="CB26" i="59"/>
  <c r="BH73" i="59"/>
  <c r="AI70" i="59"/>
  <c r="BD17" i="59"/>
  <c r="BI21" i="59"/>
  <c r="BG15" i="59"/>
  <c r="CH65" i="59"/>
  <c r="Q49" i="59"/>
  <c r="T79" i="59"/>
  <c r="BH70" i="59"/>
  <c r="CA61" i="59"/>
  <c r="AU81" i="59"/>
  <c r="E54" i="59"/>
  <c r="BL25" i="59"/>
  <c r="CD70" i="59"/>
  <c r="X77" i="59"/>
  <c r="G23" i="59"/>
  <c r="CJ82" i="59"/>
  <c r="CM43" i="59"/>
  <c r="H81" i="59"/>
  <c r="H82" i="59"/>
  <c r="AO61" i="59"/>
  <c r="BC73" i="59"/>
  <c r="V5" i="59"/>
  <c r="BJ40" i="59"/>
  <c r="BR82" i="59"/>
  <c r="AZ64" i="59"/>
  <c r="CC72" i="59"/>
  <c r="AO43" i="59"/>
  <c r="BM43" i="59"/>
  <c r="CE57" i="59"/>
  <c r="CL66" i="59"/>
  <c r="K61" i="59"/>
  <c r="F73" i="59"/>
  <c r="BD47" i="59"/>
  <c r="AX29" i="59"/>
  <c r="BB74" i="59"/>
  <c r="F82" i="59"/>
  <c r="AV61" i="59"/>
  <c r="S74" i="59"/>
  <c r="CH66" i="59"/>
  <c r="CE64" i="59"/>
  <c r="AB81" i="59"/>
  <c r="AQ82" i="59"/>
  <c r="BI61" i="59"/>
  <c r="AT64" i="59"/>
  <c r="AO39" i="59"/>
  <c r="BB28" i="59"/>
  <c r="AW54" i="59"/>
  <c r="CP82" i="59"/>
  <c r="BR43" i="59"/>
  <c r="N72" i="59"/>
  <c r="G17" i="59"/>
  <c r="BV28" i="59"/>
  <c r="AR54" i="59"/>
  <c r="C82" i="59"/>
  <c r="CH12" i="59"/>
  <c r="W54" i="59"/>
  <c r="AY28" i="59"/>
  <c r="BS47" i="59"/>
  <c r="BS55" i="59"/>
  <c r="BS43" i="59"/>
  <c r="BJ72" i="59"/>
  <c r="AN70" i="59"/>
  <c r="BS79" i="59"/>
  <c r="BF43" i="59"/>
  <c r="S12" i="59"/>
  <c r="BX47" i="59"/>
  <c r="CP61" i="59"/>
  <c r="AF70" i="59"/>
  <c r="Z61" i="59"/>
  <c r="CL47" i="59"/>
  <c r="CM82" i="59"/>
  <c r="AW5" i="59"/>
  <c r="AZ71" i="59"/>
  <c r="CG43" i="59"/>
  <c r="AK66" i="59"/>
  <c r="Z82" i="59"/>
  <c r="CB17" i="59"/>
  <c r="CC26" i="59"/>
  <c r="CN29" i="59"/>
  <c r="CT72" i="59"/>
  <c r="AY47" i="59"/>
  <c r="BH81" i="59"/>
  <c r="BM5" i="59"/>
  <c r="J40" i="59"/>
  <c r="BQ81" i="59"/>
  <c r="AR64" i="59"/>
  <c r="AQ72" i="59"/>
  <c r="CS81" i="59"/>
  <c r="U74" i="59"/>
  <c r="CN12" i="59"/>
  <c r="BE39" i="59"/>
  <c r="Y5" i="59"/>
  <c r="U56" i="59"/>
  <c r="AN12" i="59"/>
  <c r="BH39" i="59"/>
  <c r="E72" i="59"/>
  <c r="T39" i="59"/>
  <c r="CB57" i="59"/>
  <c r="AN56" i="59"/>
  <c r="J31" i="59"/>
  <c r="BQ44" i="59"/>
  <c r="CS18" i="59"/>
  <c r="AS76" i="59"/>
  <c r="V30" i="59"/>
  <c r="AS38" i="59"/>
  <c r="AV26" i="59"/>
  <c r="BH71" i="59"/>
  <c r="Y13" i="59"/>
  <c r="BN75" i="59"/>
  <c r="BU40" i="59"/>
  <c r="BW41" i="59"/>
  <c r="AJ40" i="59"/>
  <c r="CL10" i="59"/>
  <c r="BX17" i="59"/>
  <c r="CF67" i="59"/>
  <c r="I18" i="59"/>
  <c r="AD17" i="59"/>
  <c r="BL70" i="59"/>
  <c r="AE65" i="59"/>
  <c r="O10" i="59"/>
  <c r="M74" i="59"/>
  <c r="AE13" i="59"/>
  <c r="BV80" i="59"/>
  <c r="V67" i="59"/>
  <c r="CS59" i="59"/>
  <c r="BK25" i="59"/>
  <c r="CP79" i="59"/>
  <c r="AZ49" i="59"/>
  <c r="G71" i="59"/>
  <c r="AO74" i="59"/>
  <c r="BJ49" i="59"/>
  <c r="CS79" i="59"/>
  <c r="AC10" i="59"/>
  <c r="CK25" i="59"/>
  <c r="BE74" i="59"/>
  <c r="CT49" i="59"/>
  <c r="CC79" i="59"/>
  <c r="BX15" i="59"/>
  <c r="BQ71" i="59"/>
  <c r="AL80" i="59"/>
  <c r="AO40" i="59"/>
  <c r="M79" i="59"/>
  <c r="BH42" i="59"/>
  <c r="AP41" i="59"/>
  <c r="BA57" i="59"/>
  <c r="AU73" i="59"/>
  <c r="BA28" i="59"/>
  <c r="AO50" i="59"/>
  <c r="BA41" i="59"/>
  <c r="AO10" i="59"/>
  <c r="AY74" i="59"/>
  <c r="X23" i="59"/>
  <c r="BR73" i="59"/>
  <c r="AQ21" i="59"/>
  <c r="BA21" i="59"/>
  <c r="BN26" i="59"/>
  <c r="W40" i="59"/>
  <c r="CB29" i="59"/>
  <c r="CH70" i="59"/>
  <c r="AP25" i="59"/>
  <c r="AH73" i="59"/>
  <c r="AB25" i="59"/>
  <c r="CM10" i="59"/>
  <c r="BM73" i="59"/>
  <c r="BD64" i="59"/>
  <c r="CQ21" i="59"/>
  <c r="AP67" i="59"/>
  <c r="V10" i="59"/>
  <c r="BJ67" i="59"/>
  <c r="Q79" i="59"/>
  <c r="AY41" i="59"/>
  <c r="BP49" i="59"/>
  <c r="AQ74" i="59"/>
  <c r="Z81" i="59"/>
  <c r="BV5" i="59"/>
  <c r="I66" i="59"/>
  <c r="BF28" i="59"/>
  <c r="G47" i="59"/>
  <c r="CP28" i="59"/>
  <c r="CE72" i="59"/>
  <c r="AL43" i="59"/>
  <c r="AZ12" i="59"/>
  <c r="BD80" i="59"/>
  <c r="O64" i="59"/>
  <c r="BY61" i="59"/>
  <c r="CH81" i="59"/>
  <c r="BX72" i="59"/>
  <c r="CA49" i="59"/>
  <c r="AZ80" i="59"/>
  <c r="BZ28" i="59"/>
  <c r="AH54" i="59"/>
  <c r="BJ66" i="59"/>
  <c r="AC77" i="59"/>
  <c r="CA39" i="59"/>
  <c r="AJ67" i="59"/>
  <c r="CD61" i="59"/>
  <c r="I77" i="59"/>
  <c r="CD54" i="59"/>
  <c r="L82" i="59"/>
  <c r="R70" i="59"/>
  <c r="Y49" i="59"/>
  <c r="V43" i="59"/>
  <c r="AZ77" i="59"/>
  <c r="AL47" i="59"/>
  <c r="BF55" i="59"/>
  <c r="BE73" i="59"/>
  <c r="BP70" i="59"/>
  <c r="U43" i="59"/>
  <c r="AX77" i="59"/>
  <c r="CC54" i="59"/>
  <c r="AS55" i="59"/>
  <c r="CI74" i="59"/>
  <c r="I82" i="59"/>
  <c r="CC43" i="59"/>
  <c r="AZ57" i="59"/>
  <c r="AR47" i="59"/>
  <c r="BZ57" i="59"/>
  <c r="AD74" i="59"/>
  <c r="BZ82" i="59"/>
  <c r="F43" i="59"/>
  <c r="AR49" i="59"/>
  <c r="R66" i="59"/>
  <c r="T74" i="59"/>
  <c r="CK82" i="59"/>
  <c r="AA43" i="59"/>
  <c r="BQ74" i="59"/>
  <c r="BE66" i="59"/>
  <c r="X70" i="59"/>
  <c r="CN72" i="59"/>
  <c r="O12" i="59"/>
  <c r="CI57" i="59"/>
  <c r="AP55" i="59"/>
  <c r="S77" i="59"/>
  <c r="P29" i="59"/>
  <c r="CP55" i="59"/>
  <c r="AH43" i="59"/>
  <c r="BZ70" i="59"/>
  <c r="BK70" i="59"/>
  <c r="AK26" i="59"/>
  <c r="C55" i="59"/>
  <c r="C68" i="59"/>
  <c r="P60" i="59"/>
  <c r="C6" i="59"/>
  <c r="CO58" i="59"/>
  <c r="I44" i="59"/>
  <c r="J44" i="59"/>
  <c r="CB33" i="59"/>
  <c r="CQ17" i="59"/>
  <c r="S29" i="59"/>
  <c r="AS22" i="59"/>
  <c r="BQ23" i="59"/>
  <c r="M40" i="59"/>
  <c r="AS10" i="59"/>
  <c r="BD12" i="59"/>
  <c r="AO75" i="59"/>
  <c r="N40" i="59"/>
  <c r="J15" i="59"/>
  <c r="BD40" i="59"/>
  <c r="K19" i="59"/>
  <c r="AR79" i="59"/>
  <c r="AU59" i="59"/>
  <c r="CB15" i="59"/>
  <c r="G67" i="59"/>
  <c r="F57" i="59"/>
  <c r="CA25" i="59"/>
  <c r="R59" i="59"/>
  <c r="AJ41" i="59"/>
  <c r="BY57" i="59"/>
  <c r="AK79" i="59"/>
  <c r="G65" i="59"/>
  <c r="AC49" i="59"/>
  <c r="AO29" i="59"/>
  <c r="BC28" i="59"/>
  <c r="CN25" i="59"/>
  <c r="BA80" i="59"/>
  <c r="AP49" i="59"/>
  <c r="CQ29" i="59"/>
  <c r="T28" i="59"/>
  <c r="BQ17" i="59"/>
  <c r="AW23" i="59"/>
  <c r="AS65" i="59"/>
  <c r="AS28" i="59"/>
  <c r="CL38" i="59"/>
  <c r="K29" i="59"/>
  <c r="BG70" i="59"/>
  <c r="AB64" i="59"/>
  <c r="AB23" i="59"/>
  <c r="CT42" i="59"/>
  <c r="BZ23" i="59"/>
  <c r="AT80" i="59"/>
  <c r="BG17" i="59"/>
  <c r="AY65" i="59"/>
  <c r="AA28" i="59"/>
  <c r="BN25" i="59"/>
  <c r="W10" i="59"/>
  <c r="AL73" i="59"/>
  <c r="F38" i="59"/>
  <c r="BY15" i="59"/>
  <c r="BW80" i="59"/>
  <c r="BS40" i="59"/>
  <c r="BC26" i="59"/>
  <c r="V64" i="59"/>
  <c r="CB25" i="59"/>
  <c r="AX26" i="59"/>
  <c r="BK64" i="59"/>
  <c r="BV74" i="59"/>
  <c r="BK80" i="59"/>
  <c r="AV69" i="59"/>
  <c r="AM65" i="59"/>
  <c r="BR25" i="59"/>
  <c r="AP21" i="59"/>
  <c r="CE80" i="59"/>
  <c r="AJ73" i="59"/>
  <c r="BV54" i="59"/>
  <c r="M59" i="59"/>
  <c r="V72" i="59"/>
  <c r="BV61" i="59"/>
  <c r="BU80" i="59"/>
  <c r="G55" i="59"/>
  <c r="CE54" i="59"/>
  <c r="AS47" i="59"/>
  <c r="AA77" i="59"/>
  <c r="AD49" i="59"/>
  <c r="BP57" i="59"/>
  <c r="BZ54" i="59"/>
  <c r="AV77" i="59"/>
  <c r="AW41" i="59"/>
  <c r="BB66" i="59"/>
  <c r="W5" i="59"/>
  <c r="D59" i="59"/>
  <c r="V54" i="59"/>
  <c r="CI82" i="59"/>
  <c r="CT61" i="59"/>
  <c r="F70" i="59"/>
  <c r="CQ77" i="59"/>
  <c r="CE65" i="59"/>
  <c r="BA77" i="59"/>
  <c r="S59" i="59"/>
  <c r="BK82" i="59"/>
  <c r="T43" i="59"/>
  <c r="U73" i="59"/>
  <c r="CJ72" i="59"/>
  <c r="M77" i="59"/>
  <c r="CL79" i="59"/>
  <c r="CN82" i="59"/>
  <c r="AH81" i="59"/>
  <c r="BK74" i="59"/>
  <c r="AK47" i="59"/>
  <c r="AL12" i="59"/>
  <c r="BW79" i="59"/>
  <c r="W82" i="59"/>
  <c r="CO39" i="59"/>
  <c r="BN71" i="59"/>
  <c r="BB43" i="59"/>
  <c r="BQ12" i="59"/>
  <c r="AQ54" i="59"/>
  <c r="AY55" i="59"/>
  <c r="CG59" i="59"/>
  <c r="AC21" i="59"/>
  <c r="CS43" i="59"/>
  <c r="AF77" i="59"/>
  <c r="CQ47" i="59"/>
  <c r="AJ61" i="59"/>
  <c r="AN17" i="59"/>
  <c r="O43" i="59"/>
  <c r="D12" i="59"/>
  <c r="BQ47" i="59"/>
  <c r="AT55" i="59"/>
  <c r="AR60" i="59"/>
  <c r="AW6" i="59"/>
  <c r="AP42" i="59"/>
  <c r="E36" i="59"/>
  <c r="M7" i="59"/>
  <c r="AX87" i="59"/>
  <c r="BZ27" i="59"/>
  <c r="BR71" i="59"/>
  <c r="AL32" i="59"/>
  <c r="T41" i="59"/>
  <c r="BF29" i="59"/>
  <c r="BP15" i="59"/>
  <c r="W13" i="59"/>
  <c r="CJ75" i="59"/>
  <c r="AD25" i="59"/>
  <c r="AM21" i="59"/>
  <c r="AA69" i="59"/>
  <c r="BP34" i="59"/>
  <c r="BP59" i="59"/>
  <c r="U57" i="59"/>
  <c r="CE59" i="59"/>
  <c r="S40" i="59"/>
  <c r="AP70" i="59"/>
  <c r="BW71" i="59"/>
  <c r="CJ10" i="59"/>
  <c r="CD21" i="59"/>
  <c r="BW49" i="59"/>
  <c r="BQ28" i="59"/>
  <c r="S15" i="59"/>
  <c r="AJ26" i="59"/>
  <c r="CN80" i="59"/>
  <c r="AA32" i="59"/>
  <c r="W71" i="59"/>
  <c r="BS26" i="59"/>
  <c r="AY79" i="59"/>
  <c r="F74" i="59"/>
  <c r="E25" i="59"/>
  <c r="AQ17" i="59"/>
  <c r="CT65" i="59"/>
  <c r="K79" i="59"/>
  <c r="BL74" i="59"/>
  <c r="CC67" i="59"/>
  <c r="BP23" i="59"/>
  <c r="CL40" i="59"/>
  <c r="C70" i="59"/>
  <c r="BY26" i="59"/>
  <c r="BT7" i="59"/>
  <c r="CC17" i="59"/>
  <c r="C59" i="59"/>
  <c r="V80" i="59"/>
  <c r="AZ79" i="59"/>
  <c r="CB74" i="59"/>
  <c r="AI23" i="59"/>
  <c r="H26" i="59"/>
  <c r="G64" i="59"/>
  <c r="BZ67" i="59"/>
  <c r="CK17" i="59"/>
  <c r="AD59" i="59"/>
  <c r="AJ80" i="59"/>
  <c r="BJ79" i="59"/>
  <c r="AR74" i="59"/>
  <c r="AI26" i="59"/>
  <c r="CJ29" i="59"/>
  <c r="G70" i="59"/>
  <c r="CF15" i="59"/>
  <c r="BO15" i="59"/>
  <c r="AR40" i="59"/>
  <c r="BS41" i="59"/>
  <c r="O80" i="59"/>
  <c r="AS73" i="59"/>
  <c r="M26" i="59"/>
  <c r="AV82" i="59"/>
  <c r="CH54" i="59"/>
  <c r="CA47" i="59"/>
  <c r="BI77" i="59"/>
  <c r="BJ80" i="59"/>
  <c r="K43" i="59"/>
  <c r="Z66" i="59"/>
  <c r="CA55" i="59"/>
  <c r="BY80" i="59"/>
  <c r="BE5" i="59"/>
  <c r="AF21" i="59"/>
  <c r="BS82" i="59"/>
  <c r="Z59" i="59"/>
  <c r="BN72" i="59"/>
  <c r="AC61" i="59"/>
  <c r="O61" i="59"/>
  <c r="Q57" i="59"/>
  <c r="N66" i="59"/>
  <c r="CC61" i="59"/>
  <c r="CP80" i="59"/>
  <c r="BB47" i="59"/>
  <c r="BE56" i="59"/>
  <c r="P79" i="59"/>
  <c r="AL64" i="59"/>
  <c r="BD54" i="59"/>
  <c r="AA61" i="59"/>
  <c r="CG12" i="59"/>
  <c r="AE15" i="59"/>
  <c r="AQ47" i="59"/>
  <c r="CP74" i="59"/>
  <c r="BV72" i="59"/>
  <c r="BI43" i="59"/>
  <c r="U79" i="59"/>
  <c r="CD29" i="59"/>
  <c r="BI82" i="59"/>
  <c r="AE74" i="59"/>
  <c r="AO54" i="59"/>
  <c r="BU43" i="59"/>
  <c r="CE77" i="59"/>
  <c r="CR26" i="59"/>
  <c r="CD77" i="59"/>
  <c r="CF57" i="59"/>
  <c r="M82" i="59"/>
  <c r="BE81" i="59"/>
  <c r="AK64" i="59"/>
  <c r="AG72" i="59"/>
  <c r="CF12" i="59"/>
  <c r="AT28" i="59"/>
  <c r="BZ55" i="59"/>
  <c r="BE77" i="59"/>
  <c r="AQ26" i="59"/>
  <c r="X12" i="59"/>
  <c r="CR74" i="59"/>
  <c r="K82" i="59"/>
  <c r="I81" i="59"/>
  <c r="AZ70" i="59"/>
  <c r="AR61" i="59"/>
  <c r="CT47" i="59"/>
  <c r="AF82" i="59"/>
  <c r="CP5" i="59"/>
  <c r="E43" i="59"/>
  <c r="AO49" i="59"/>
  <c r="BV47" i="59"/>
  <c r="M12" i="59"/>
  <c r="AA57" i="59"/>
  <c r="BC55" i="59"/>
  <c r="W49" i="59"/>
  <c r="AN9" i="59"/>
  <c r="CC36" i="59"/>
  <c r="AW13" i="59"/>
  <c r="AY42" i="59"/>
  <c r="BF42" i="59"/>
  <c r="R50" i="59"/>
  <c r="W22" i="59"/>
  <c r="AG76" i="59"/>
  <c r="BQ25" i="59"/>
  <c r="F60" i="59"/>
  <c r="AW21" i="59"/>
  <c r="BA10" i="59"/>
  <c r="AF40" i="59"/>
  <c r="AD69" i="59"/>
  <c r="BY13" i="59"/>
  <c r="AG40" i="59"/>
  <c r="AR25" i="59"/>
  <c r="AK7" i="59"/>
  <c r="CA75" i="59"/>
  <c r="Y21" i="59"/>
  <c r="AI80" i="59"/>
  <c r="BL69" i="59"/>
  <c r="AZ65" i="59"/>
  <c r="G29" i="59"/>
  <c r="AI59" i="59"/>
  <c r="CD26" i="59"/>
  <c r="BE65" i="59"/>
  <c r="M41" i="59"/>
  <c r="BE64" i="59"/>
  <c r="AD38" i="59"/>
  <c r="BO64" i="59"/>
  <c r="BT64" i="59"/>
  <c r="BD57" i="59"/>
  <c r="BP20" i="59"/>
  <c r="AS15" i="59"/>
  <c r="BC70" i="59"/>
  <c r="AX28" i="59"/>
  <c r="BJ57" i="59"/>
  <c r="AC65" i="59"/>
  <c r="W15" i="59"/>
  <c r="AH65" i="59"/>
  <c r="CE28" i="59"/>
  <c r="AL74" i="59"/>
  <c r="BU26" i="59"/>
  <c r="S17" i="59"/>
  <c r="BD15" i="59"/>
  <c r="G59" i="59"/>
  <c r="BE26" i="59"/>
  <c r="AE28" i="59"/>
  <c r="S69" i="59"/>
  <c r="N29" i="59"/>
  <c r="Z70" i="59"/>
  <c r="BW64" i="59"/>
  <c r="CM15" i="59"/>
  <c r="BO26" i="59"/>
  <c r="BL21" i="59"/>
  <c r="BG80" i="59"/>
  <c r="AM25" i="59"/>
  <c r="Y19" i="59"/>
  <c r="D65" i="59"/>
  <c r="AK49" i="59"/>
  <c r="BB57" i="59"/>
  <c r="BZ71" i="59"/>
  <c r="AM14" i="59"/>
  <c r="CH25" i="59"/>
  <c r="BX59" i="59"/>
  <c r="U80" i="59"/>
  <c r="D73" i="59"/>
  <c r="V70" i="59"/>
  <c r="G10" i="59"/>
  <c r="AG71" i="59"/>
  <c r="U26" i="59"/>
  <c r="CP64" i="59"/>
  <c r="CC70" i="59"/>
  <c r="CM40" i="59"/>
  <c r="AT59" i="59"/>
  <c r="D61" i="59"/>
  <c r="AL81" i="59"/>
  <c r="BL72" i="59"/>
  <c r="T57" i="59"/>
  <c r="AZ54" i="59"/>
  <c r="BT77" i="59"/>
  <c r="AG67" i="59"/>
  <c r="D66" i="59"/>
  <c r="H5" i="59"/>
  <c r="AK59" i="59"/>
  <c r="AP72" i="59"/>
  <c r="AA66" i="59"/>
  <c r="AN61" i="59"/>
  <c r="CD74" i="59"/>
  <c r="CG81" i="59"/>
  <c r="T65" i="59"/>
  <c r="BD77" i="59"/>
  <c r="BR59" i="59"/>
  <c r="AP66" i="59"/>
  <c r="AI43" i="59"/>
  <c r="AE26" i="59"/>
  <c r="CP57" i="59"/>
  <c r="BF66" i="59"/>
  <c r="AI61" i="59"/>
  <c r="CL57" i="59"/>
  <c r="BQ66" i="59"/>
  <c r="AN64" i="59"/>
  <c r="BZ81" i="59"/>
  <c r="AD82" i="59"/>
  <c r="BN61" i="59"/>
  <c r="S28" i="59"/>
  <c r="CJ5" i="59"/>
  <c r="AM28" i="59"/>
  <c r="P54" i="59"/>
  <c r="CO82" i="59"/>
  <c r="BX61" i="59"/>
  <c r="CD49" i="59"/>
  <c r="BH25" i="59"/>
  <c r="BG28" i="59"/>
  <c r="N54" i="59"/>
  <c r="P82" i="59"/>
  <c r="BF77" i="59"/>
  <c r="BO72" i="59"/>
  <c r="BX64" i="59"/>
  <c r="AW61" i="59"/>
  <c r="AV47" i="59"/>
  <c r="AT82" i="59"/>
  <c r="U5" i="59"/>
  <c r="AQ71" i="59"/>
  <c r="BS64" i="59"/>
  <c r="AM47" i="59"/>
  <c r="AW82" i="59"/>
  <c r="I12" i="59"/>
  <c r="AL54" i="59"/>
  <c r="CH59" i="59"/>
  <c r="CI72" i="59"/>
  <c r="AN81" i="59"/>
  <c r="BS12" i="59"/>
  <c r="W47" i="59"/>
  <c r="CL81" i="59"/>
  <c r="AO73" i="59"/>
  <c r="AW49" i="59"/>
  <c r="CC47" i="59"/>
  <c r="CD82" i="59"/>
  <c r="CL80" i="59"/>
  <c r="BD73" i="59"/>
  <c r="AQ49" i="59"/>
  <c r="AP47" i="59"/>
  <c r="AR82" i="59"/>
  <c r="G73" i="59"/>
  <c r="BO54" i="59"/>
  <c r="R80" i="59"/>
  <c r="BF49" i="59"/>
  <c r="AA55" i="59"/>
  <c r="CJ77" i="59"/>
  <c r="CT57" i="59"/>
  <c r="AW57" i="59"/>
  <c r="CC81" i="59"/>
  <c r="CB70" i="59"/>
  <c r="L55" i="59"/>
  <c r="K49" i="59"/>
  <c r="CK5" i="59"/>
  <c r="BS63" i="59"/>
  <c r="AJ81" i="59"/>
  <c r="J66" i="59"/>
  <c r="BL34" i="59"/>
  <c r="BK72" i="59"/>
  <c r="CT5" i="59"/>
  <c r="AC80" i="59"/>
  <c r="BT61" i="59"/>
  <c r="AE86" i="59"/>
  <c r="BO47" i="59"/>
  <c r="AC5" i="59"/>
  <c r="W31" i="59"/>
  <c r="J58" i="59"/>
  <c r="AW11" i="59"/>
  <c r="AK69" i="59"/>
  <c r="CH58" i="59"/>
  <c r="W58" i="59"/>
  <c r="U19" i="59"/>
  <c r="BG62" i="59"/>
  <c r="BD38" i="59"/>
  <c r="AG60" i="59"/>
  <c r="AS23" i="59"/>
  <c r="AM15" i="59"/>
  <c r="CT58" i="59"/>
  <c r="BL11" i="59"/>
  <c r="BY33" i="59"/>
  <c r="BS67" i="59"/>
  <c r="CF21" i="59"/>
  <c r="BB65" i="59"/>
  <c r="Z64" i="59"/>
  <c r="AW59" i="59"/>
  <c r="AO8" i="59"/>
  <c r="CG28" i="59"/>
  <c r="CT21" i="59"/>
  <c r="BM57" i="59"/>
  <c r="BU64" i="59"/>
  <c r="G79" i="59"/>
  <c r="BA29" i="59"/>
  <c r="AW72" i="59"/>
  <c r="AD42" i="59"/>
  <c r="Z74" i="59"/>
  <c r="BG74" i="59"/>
  <c r="AU65" i="59"/>
  <c r="F11" i="59"/>
  <c r="I41" i="59"/>
  <c r="CA21" i="59"/>
  <c r="V74" i="59"/>
  <c r="CS49" i="59"/>
  <c r="BX79" i="59"/>
  <c r="AR29" i="59"/>
  <c r="AT71" i="59"/>
  <c r="CQ74" i="59"/>
  <c r="AE49" i="59"/>
  <c r="CN79" i="59"/>
  <c r="P71" i="59"/>
  <c r="Y17" i="59"/>
  <c r="AG65" i="59"/>
  <c r="Y79" i="59"/>
  <c r="AH74" i="59"/>
  <c r="F67" i="59"/>
  <c r="BM23" i="59"/>
  <c r="BQ10" i="59"/>
  <c r="AX70" i="59"/>
  <c r="O26" i="59"/>
  <c r="AR18" i="59"/>
  <c r="BD23" i="59"/>
  <c r="CQ59" i="59"/>
  <c r="BG26" i="59"/>
  <c r="CM25" i="59"/>
  <c r="AQ23" i="59"/>
  <c r="CG29" i="59"/>
  <c r="BV70" i="59"/>
  <c r="CM26" i="59"/>
  <c r="AW22" i="59"/>
  <c r="CF75" i="59"/>
  <c r="CC57" i="59"/>
  <c r="Z73" i="59"/>
  <c r="X64" i="59"/>
  <c r="U41" i="59"/>
  <c r="Z29" i="59"/>
  <c r="CT67" i="59"/>
  <c r="BA65" i="59"/>
  <c r="AU70" i="59"/>
  <c r="AE71" i="59"/>
  <c r="CO64" i="59"/>
  <c r="BB54" i="59"/>
  <c r="BC77" i="59"/>
  <c r="BH5" i="59"/>
  <c r="BT66" i="59"/>
  <c r="CO25" i="59"/>
  <c r="K66" i="59"/>
  <c r="W59" i="59"/>
  <c r="H72" i="59"/>
  <c r="BW61" i="59"/>
  <c r="BO82" i="59"/>
  <c r="BR57" i="59"/>
  <c r="AI66" i="59"/>
  <c r="BO61" i="59"/>
  <c r="BI26" i="59"/>
  <c r="Z54" i="59"/>
  <c r="AP39" i="59"/>
  <c r="BI28" i="59"/>
  <c r="CQ72" i="59"/>
  <c r="CR61" i="59"/>
  <c r="AO12" i="59"/>
  <c r="CT64" i="59"/>
  <c r="AG49" i="59"/>
  <c r="AP61" i="59"/>
  <c r="W77" i="59"/>
  <c r="AP54" i="59"/>
  <c r="M55" i="59"/>
  <c r="BF79" i="59"/>
  <c r="CC74" i="59"/>
  <c r="BZ43" i="59"/>
  <c r="CF77" i="59"/>
  <c r="AM54" i="59"/>
  <c r="BJ82" i="59"/>
  <c r="I57" i="59"/>
  <c r="X82" i="59"/>
  <c r="AD43" i="59"/>
  <c r="N64" i="59"/>
  <c r="BJ47" i="59"/>
  <c r="BF59" i="59"/>
  <c r="I74" i="59"/>
  <c r="R82" i="59"/>
  <c r="BC43" i="59"/>
  <c r="O70" i="59"/>
  <c r="AG66" i="59"/>
  <c r="AS64" i="59"/>
  <c r="M25" i="59"/>
  <c r="BA55" i="59"/>
  <c r="AK43" i="59"/>
  <c r="BV57" i="59"/>
  <c r="G49" i="59"/>
  <c r="CK74" i="59"/>
  <c r="AB82" i="59"/>
  <c r="CA43" i="59"/>
  <c r="J49" i="59"/>
  <c r="AS66" i="59"/>
  <c r="Q70" i="59"/>
  <c r="AC47" i="59"/>
  <c r="BW12" i="59"/>
  <c r="E57" i="59"/>
  <c r="AO55" i="59"/>
  <c r="AA56" i="59"/>
  <c r="AM64" i="59"/>
  <c r="AH47" i="59"/>
  <c r="CG55" i="59"/>
  <c r="AE43" i="59"/>
  <c r="BQ64" i="59"/>
  <c r="CR47" i="59"/>
  <c r="CO55" i="59"/>
  <c r="AU43" i="59"/>
  <c r="AZ72" i="59"/>
  <c r="K5" i="59"/>
  <c r="X59" i="59"/>
  <c r="BA72" i="59"/>
  <c r="AT47" i="59"/>
  <c r="CR81" i="59"/>
  <c r="CN74" i="59"/>
  <c r="I26" i="59"/>
  <c r="AY54" i="59"/>
  <c r="BI79" i="59"/>
  <c r="AB10" i="59"/>
  <c r="C81" i="59"/>
  <c r="CA77" i="59"/>
  <c r="M66" i="59"/>
  <c r="CJ56" i="59"/>
  <c r="CN47" i="59"/>
  <c r="CH39" i="59"/>
  <c r="BI5" i="59"/>
  <c r="CI70" i="59"/>
  <c r="G61" i="59"/>
  <c r="AT39" i="59"/>
  <c r="AW24" i="59"/>
  <c r="V39" i="59"/>
  <c r="H47" i="59"/>
  <c r="AP81" i="59"/>
  <c r="CP39" i="59"/>
  <c r="BC39" i="59"/>
  <c r="CE5" i="59"/>
  <c r="CK39" i="59"/>
  <c r="O50" i="59"/>
  <c r="N61" i="59"/>
  <c r="L10" i="59"/>
  <c r="S5" i="59"/>
  <c r="CQ70" i="59"/>
  <c r="AP74" i="59"/>
  <c r="CM21" i="59"/>
  <c r="K7" i="59"/>
  <c r="AQ48" i="59"/>
  <c r="BY12" i="59"/>
  <c r="BW52" i="59"/>
  <c r="D51" i="59"/>
  <c r="Q77" i="59"/>
  <c r="BT56" i="59"/>
  <c r="F5" i="59"/>
  <c r="CM5" i="59"/>
  <c r="AE61" i="59"/>
  <c r="BS81" i="59"/>
  <c r="AT56" i="59"/>
  <c r="CF5" i="59"/>
  <c r="CB72" i="59"/>
  <c r="AQ77" i="59"/>
  <c r="AF34" i="59"/>
  <c r="H12" i="59"/>
  <c r="AN49" i="59"/>
  <c r="I61" i="59"/>
  <c r="CE39" i="59"/>
  <c r="J55" i="59"/>
  <c r="AD39" i="59"/>
  <c r="O57" i="59"/>
  <c r="I56" i="59"/>
  <c r="CL70" i="59"/>
  <c r="BP47" i="59"/>
  <c r="AK39" i="59"/>
  <c r="AK54" i="59"/>
  <c r="AC55" i="59"/>
  <c r="BL5" i="59"/>
  <c r="AL39" i="59"/>
  <c r="X61" i="59"/>
  <c r="BU24" i="59"/>
  <c r="F80" i="59"/>
  <c r="I29" i="59"/>
  <c r="AI49" i="59"/>
  <c r="E81" i="59"/>
  <c r="CK47" i="59"/>
  <c r="BZ47" i="59"/>
  <c r="AQ73" i="59"/>
  <c r="K54" i="59"/>
  <c r="M28" i="59"/>
  <c r="BE29" i="59"/>
  <c r="F61" i="59"/>
  <c r="BD56" i="59"/>
  <c r="CI41" i="59"/>
  <c r="AX74" i="59"/>
  <c r="AZ28" i="59"/>
  <c r="AT49" i="59"/>
  <c r="Z72" i="59"/>
  <c r="R25" i="59"/>
  <c r="AW26" i="59"/>
  <c r="AD40" i="59"/>
  <c r="BI80" i="59"/>
  <c r="AT25" i="59"/>
  <c r="AU23" i="59"/>
  <c r="BM36" i="59"/>
  <c r="BH22" i="59"/>
  <c r="AW31" i="59"/>
  <c r="L41" i="59"/>
  <c r="Y39" i="59"/>
  <c r="CP49" i="59"/>
  <c r="BD82" i="59"/>
  <c r="AI39" i="59"/>
  <c r="AS77" i="59"/>
  <c r="G41" i="59"/>
  <c r="F27" i="59"/>
  <c r="N39" i="59"/>
  <c r="AJ5" i="59"/>
  <c r="AC56" i="59"/>
  <c r="CK55" i="59"/>
  <c r="BQ39" i="59"/>
  <c r="S55" i="59"/>
  <c r="E39" i="59"/>
  <c r="AF43" i="59"/>
  <c r="AH56" i="59"/>
  <c r="W12" i="59"/>
  <c r="CH47" i="59"/>
  <c r="AN5" i="59"/>
  <c r="AE56" i="59"/>
  <c r="CI5" i="59"/>
  <c r="AT40" i="59"/>
  <c r="G56" i="59"/>
  <c r="CP54" i="59"/>
  <c r="BS39" i="59"/>
  <c r="CR68" i="59"/>
  <c r="P73" i="59"/>
  <c r="BZ72" i="59"/>
  <c r="BH65" i="59"/>
  <c r="CH55" i="59"/>
  <c r="BB72" i="59"/>
  <c r="BN82" i="59"/>
  <c r="CP81" i="59"/>
  <c r="T81" i="59"/>
  <c r="AF74" i="59"/>
  <c r="CN43" i="59"/>
  <c r="AH5" i="59"/>
  <c r="CR54" i="59"/>
  <c r="W79" i="59"/>
  <c r="CF72" i="59"/>
  <c r="CS39" i="59"/>
  <c r="BT59" i="59"/>
  <c r="BE59" i="59"/>
  <c r="BU28" i="59"/>
  <c r="AG61" i="59"/>
  <c r="F54" i="59"/>
  <c r="BR80" i="59"/>
  <c r="CS64" i="59"/>
  <c r="CE21" i="59"/>
  <c r="BL57" i="59"/>
  <c r="BS28" i="59"/>
  <c r="BV79" i="59"/>
  <c r="AA59" i="59"/>
  <c r="BR41" i="59"/>
  <c r="R7" i="59"/>
  <c r="AN31" i="59"/>
  <c r="H39" i="59"/>
  <c r="AW81" i="59"/>
  <c r="L40" i="59"/>
  <c r="AI72" i="59"/>
  <c r="AI8" i="59"/>
  <c r="CS55" i="59"/>
  <c r="BS5" i="59"/>
  <c r="AU82" i="59"/>
  <c r="BI12" i="59"/>
  <c r="AB39" i="59"/>
  <c r="Z48" i="59"/>
  <c r="AY16" i="59"/>
  <c r="BB77" i="59"/>
  <c r="CK77" i="59"/>
  <c r="AL56" i="59"/>
  <c r="AQ61" i="59"/>
  <c r="Z5" i="59"/>
  <c r="P77" i="59"/>
  <c r="AQ81" i="59"/>
  <c r="BU56" i="59"/>
  <c r="BM8" i="59"/>
  <c r="BY56" i="59"/>
  <c r="AF54" i="59"/>
  <c r="M39" i="59"/>
  <c r="AR77" i="59"/>
  <c r="AQ56" i="59"/>
  <c r="H55" i="59"/>
  <c r="BN77" i="59"/>
  <c r="BB55" i="59"/>
  <c r="AX39" i="59"/>
  <c r="AQ8" i="59"/>
  <c r="BX39" i="59"/>
  <c r="AO77" i="59"/>
  <c r="M5" i="59"/>
  <c r="CR66" i="59"/>
  <c r="BO28" i="59"/>
  <c r="CC12" i="59"/>
  <c r="BF56" i="59"/>
  <c r="AV5" i="59"/>
  <c r="Z47" i="59"/>
  <c r="AY56" i="59"/>
  <c r="BR61" i="59"/>
  <c r="CM55" i="59"/>
  <c r="BR39" i="59"/>
  <c r="CH43" i="59"/>
  <c r="CJ74" i="59"/>
  <c r="U72" i="59"/>
  <c r="BT47" i="59"/>
  <c r="BF65" i="59"/>
  <c r="CL49" i="59"/>
  <c r="BI47" i="59"/>
  <c r="BL81" i="59"/>
  <c r="AB5" i="59"/>
  <c r="E55" i="59"/>
  <c r="CG54" i="59"/>
  <c r="BN5" i="59"/>
  <c r="E80" i="59"/>
  <c r="AS59" i="59"/>
  <c r="L61" i="59"/>
  <c r="Y26" i="59"/>
  <c r="AI21" i="59"/>
  <c r="AQ69" i="59"/>
  <c r="AW71" i="59"/>
  <c r="BA23" i="59"/>
  <c r="AK80" i="59"/>
  <c r="AA79" i="59"/>
  <c r="CP70" i="59"/>
  <c r="BT38" i="59"/>
  <c r="AM22" i="59"/>
  <c r="AW60" i="59"/>
  <c r="BO5" i="59"/>
  <c r="CM61" i="59"/>
  <c r="CB12" i="59"/>
  <c r="AG77" i="59"/>
  <c r="BL27" i="59"/>
  <c r="BI56" i="59"/>
  <c r="AS39" i="59"/>
  <c r="BX43" i="59"/>
  <c r="G66" i="59"/>
  <c r="BK68" i="59"/>
  <c r="CB82" i="59"/>
  <c r="BV82" i="59"/>
  <c r="CF52" i="59"/>
  <c r="AG51" i="59"/>
  <c r="AQ24" i="59"/>
  <c r="N56" i="59"/>
  <c r="CR77" i="59"/>
  <c r="X51" i="59"/>
  <c r="AJ56" i="59"/>
  <c r="BM72" i="59"/>
  <c r="X39" i="59"/>
  <c r="CA81" i="59"/>
  <c r="BF44" i="59"/>
  <c r="BK12" i="59"/>
  <c r="CN61" i="59"/>
  <c r="BQ43" i="59"/>
  <c r="AD56" i="59"/>
  <c r="L8" i="59"/>
  <c r="AQ5" i="59"/>
  <c r="Y56" i="59"/>
  <c r="BK39" i="59"/>
  <c r="CD55" i="59"/>
  <c r="BN24" i="59"/>
  <c r="AD81" i="59"/>
  <c r="BT54" i="59"/>
  <c r="CA72" i="59"/>
  <c r="CG5" i="59"/>
  <c r="AK5" i="59"/>
  <c r="CL44" i="59"/>
  <c r="AV49" i="59"/>
  <c r="R56" i="59"/>
  <c r="AZ5" i="59"/>
  <c r="CP12" i="59"/>
  <c r="G80" i="59"/>
  <c r="BW47" i="59"/>
  <c r="N47" i="59"/>
  <c r="AL55" i="59"/>
  <c r="AG54" i="59"/>
  <c r="AJ66" i="59"/>
  <c r="BX5" i="59"/>
  <c r="C28" i="59"/>
  <c r="BY55" i="59"/>
  <c r="AB43" i="59"/>
  <c r="BQ82" i="59"/>
  <c r="AG47" i="59"/>
  <c r="BF17" i="59"/>
  <c r="I49" i="59"/>
  <c r="R81" i="59"/>
  <c r="Z71" i="59"/>
  <c r="CJ49" i="59"/>
  <c r="AP59" i="59"/>
  <c r="BX73" i="59"/>
  <c r="AY64" i="59"/>
  <c r="BB49" i="59"/>
  <c r="BB40" i="59"/>
  <c r="CP65" i="59"/>
  <c r="BI64" i="59"/>
  <c r="BE40" i="59"/>
  <c r="BM79" i="59"/>
  <c r="AF38" i="59"/>
  <c r="CR36" i="59"/>
  <c r="T16" i="59"/>
  <c r="J69" i="59"/>
  <c r="CN48" i="59"/>
  <c r="AM48" i="59"/>
  <c r="AT16" i="59"/>
  <c r="CQ51" i="59"/>
  <c r="CQ34" i="59"/>
  <c r="BW51" i="59"/>
  <c r="F48" i="59"/>
  <c r="R51" i="59"/>
  <c r="CD16" i="59"/>
  <c r="CF27" i="59"/>
  <c r="BH48" i="59"/>
  <c r="AT51" i="59"/>
  <c r="BP51" i="59"/>
  <c r="AE16" i="59"/>
  <c r="U16" i="59"/>
  <c r="S68" i="59"/>
  <c r="AQ34" i="59"/>
  <c r="BJ24" i="59"/>
  <c r="U52" i="59"/>
  <c r="AK44" i="59"/>
  <c r="BY44" i="59"/>
  <c r="BP52" i="59"/>
  <c r="E8" i="59"/>
  <c r="CQ52" i="59"/>
  <c r="AB34" i="59"/>
  <c r="BT48" i="59"/>
  <c r="CG48" i="59"/>
  <c r="S8" i="59"/>
  <c r="AE19" i="59"/>
  <c r="AW16" i="59"/>
  <c r="CT16" i="59"/>
  <c r="CE51" i="59"/>
  <c r="V16" i="59"/>
  <c r="CK16" i="59"/>
  <c r="BV24" i="59"/>
  <c r="BZ48" i="59"/>
  <c r="BA24" i="59"/>
  <c r="AN24" i="59"/>
  <c r="H51" i="59"/>
  <c r="O51" i="59"/>
  <c r="AK42" i="59"/>
  <c r="C16" i="59"/>
  <c r="BX48" i="59"/>
  <c r="M51" i="59"/>
  <c r="G68" i="59"/>
  <c r="S34" i="59"/>
  <c r="CA16" i="59"/>
  <c r="CF48" i="59"/>
  <c r="T48" i="59"/>
  <c r="AC44" i="59"/>
  <c r="I16" i="59"/>
  <c r="AV48" i="59"/>
  <c r="CJ16" i="59"/>
  <c r="AE9" i="59"/>
  <c r="U51" i="59"/>
  <c r="BG52" i="59"/>
  <c r="AM24" i="59"/>
  <c r="AQ68" i="59"/>
  <c r="CM44" i="59"/>
  <c r="AL68" i="59"/>
  <c r="BO68" i="59"/>
  <c r="N34" i="59"/>
  <c r="BM48" i="59"/>
  <c r="CJ51" i="59"/>
  <c r="CH34" i="59"/>
  <c r="BC30" i="59"/>
  <c r="AY52" i="59"/>
  <c r="AG34" i="59"/>
  <c r="AM51" i="59"/>
  <c r="AD24" i="59"/>
  <c r="CS8" i="59"/>
  <c r="AO44" i="59"/>
  <c r="BU44" i="59"/>
  <c r="BH24" i="59"/>
  <c r="CA68" i="59"/>
  <c r="J24" i="59"/>
  <c r="AX16" i="59"/>
  <c r="CC68" i="59"/>
  <c r="AR27" i="59"/>
  <c r="AF24" i="59"/>
  <c r="CS16" i="59"/>
  <c r="BC68" i="59"/>
  <c r="AH68" i="59"/>
  <c r="L48" i="59"/>
  <c r="N52" i="59"/>
  <c r="I8" i="59"/>
  <c r="CG51" i="59"/>
  <c r="BQ8" i="59"/>
  <c r="C8" i="59"/>
  <c r="AR48" i="59"/>
  <c r="CL16" i="59"/>
  <c r="CB24" i="59"/>
  <c r="BC44" i="59"/>
  <c r="CB48" i="59"/>
  <c r="AU51" i="59"/>
  <c r="AD68" i="59"/>
  <c r="K44" i="59"/>
  <c r="Z51" i="59"/>
  <c r="BR68" i="59"/>
  <c r="O53" i="59"/>
  <c r="CL24" i="59"/>
  <c r="CO16" i="59"/>
  <c r="BS44" i="59"/>
  <c r="CP52" i="59"/>
  <c r="AB48" i="59"/>
  <c r="BL16" i="59"/>
  <c r="BT12" i="59"/>
  <c r="CF68" i="59"/>
  <c r="AJ24" i="59"/>
  <c r="AJ68" i="59"/>
  <c r="O52" i="59"/>
  <c r="K16" i="59"/>
  <c r="BE52" i="59"/>
  <c r="BL52" i="59"/>
  <c r="BJ34" i="59"/>
  <c r="AW34" i="59"/>
  <c r="CK34" i="59"/>
  <c r="G51" i="59"/>
  <c r="BK86" i="59"/>
  <c r="U30" i="59"/>
  <c r="CS51" i="59"/>
  <c r="BQ34" i="59"/>
  <c r="Q44" i="59"/>
  <c r="BB48" i="59"/>
  <c r="AZ68" i="59"/>
  <c r="BS16" i="59"/>
  <c r="AZ52" i="59"/>
  <c r="D48" i="59"/>
  <c r="BI51" i="59"/>
  <c r="BJ16" i="59"/>
  <c r="BV52" i="59"/>
  <c r="I68" i="59"/>
  <c r="BK51" i="59"/>
  <c r="BC27" i="59"/>
  <c r="CQ24" i="59"/>
  <c r="V34" i="59"/>
  <c r="O85" i="59"/>
  <c r="BA16" i="59"/>
  <c r="CT68" i="59"/>
  <c r="CI16" i="59"/>
  <c r="CS68" i="59"/>
  <c r="CC8" i="59"/>
  <c r="CJ52" i="59"/>
  <c r="BY16" i="59"/>
  <c r="AL48" i="59"/>
  <c r="AZ51" i="59"/>
  <c r="CG8" i="59"/>
  <c r="AX27" i="59"/>
  <c r="CH16" i="59"/>
  <c r="N68" i="59"/>
  <c r="AH16" i="59"/>
  <c r="CP51" i="59"/>
  <c r="AN53" i="59"/>
  <c r="CD68" i="59"/>
  <c r="AU68" i="59"/>
  <c r="BX44" i="59"/>
  <c r="CR34" i="59"/>
  <c r="F7" i="59"/>
  <c r="BO48" i="59"/>
  <c r="N48" i="59"/>
  <c r="CQ53" i="59"/>
  <c r="AV44" i="59"/>
  <c r="Y24" i="59"/>
  <c r="Q48" i="59"/>
  <c r="BL51" i="59"/>
  <c r="CR52" i="59"/>
  <c r="AF48" i="59"/>
  <c r="AE85" i="59"/>
  <c r="AI44" i="59"/>
  <c r="CK8" i="59"/>
  <c r="BU51" i="59"/>
  <c r="BD16" i="59"/>
  <c r="CP16" i="59"/>
  <c r="H16" i="59"/>
  <c r="BE9" i="59"/>
  <c r="BI8" i="59"/>
  <c r="AS44" i="59"/>
  <c r="D68" i="59"/>
  <c r="O34" i="59"/>
  <c r="BW48" i="59"/>
  <c r="CM27" i="59"/>
  <c r="AY24" i="59"/>
  <c r="CK52" i="59"/>
  <c r="CQ85" i="59"/>
  <c r="BC51" i="59"/>
  <c r="AE68" i="59"/>
  <c r="AL44" i="59"/>
  <c r="E16" i="59"/>
  <c r="CG44" i="59"/>
  <c r="BI48" i="59"/>
  <c r="AU44" i="59"/>
  <c r="AC34" i="59"/>
  <c r="AM16" i="59"/>
  <c r="F51" i="59"/>
  <c r="CJ71" i="59"/>
  <c r="AB8" i="59"/>
  <c r="BE53" i="59"/>
  <c r="BE68" i="59"/>
  <c r="BA52" i="59"/>
  <c r="G52" i="59"/>
  <c r="CQ68" i="59"/>
  <c r="S48" i="59"/>
  <c r="AA34" i="59"/>
  <c r="AX52" i="59"/>
  <c r="CI68" i="59"/>
  <c r="BL48" i="59"/>
  <c r="M68" i="59"/>
  <c r="V24" i="59"/>
  <c r="BD27" i="59"/>
  <c r="CN27" i="59"/>
  <c r="CR51" i="59"/>
  <c r="CJ44" i="59"/>
  <c r="L24" i="59"/>
  <c r="AG68" i="59"/>
  <c r="BI24" i="59"/>
  <c r="S52" i="59"/>
  <c r="Z24" i="59"/>
  <c r="BQ68" i="59"/>
  <c r="BR16" i="59"/>
  <c r="P48" i="59"/>
  <c r="I48" i="59"/>
  <c r="CI8" i="59"/>
  <c r="U68" i="59"/>
  <c r="BC16" i="59"/>
  <c r="V44" i="59"/>
  <c r="R44" i="59"/>
  <c r="BA8" i="59"/>
  <c r="AV68" i="59"/>
  <c r="V52" i="59"/>
  <c r="CR48" i="59"/>
  <c r="D8" i="59"/>
  <c r="CM34" i="59"/>
  <c r="BS51" i="59"/>
  <c r="AR68" i="59"/>
  <c r="W68" i="59"/>
  <c r="BB68" i="59"/>
  <c r="BM16" i="59"/>
  <c r="BZ51" i="59"/>
  <c r="CB68" i="59"/>
  <c r="AF44" i="59"/>
  <c r="H52" i="59"/>
  <c r="E48" i="59"/>
  <c r="AK52" i="59"/>
  <c r="G34" i="59"/>
  <c r="BL24" i="59"/>
  <c r="CE52" i="59"/>
  <c r="AH51" i="59"/>
  <c r="AX51" i="59"/>
  <c r="Y8" i="59"/>
  <c r="BK48" i="59"/>
  <c r="BT8" i="59"/>
  <c r="AP34" i="59"/>
  <c r="CO48" i="59"/>
  <c r="BU16" i="59"/>
  <c r="BI34" i="59"/>
  <c r="CN24" i="59"/>
  <c r="AW68" i="59"/>
  <c r="H53" i="59"/>
  <c r="AX8" i="59"/>
  <c r="AP48" i="59"/>
  <c r="CO68" i="59"/>
  <c r="CA51" i="59"/>
  <c r="R52" i="59"/>
  <c r="AG48" i="59"/>
  <c r="AM68" i="59"/>
  <c r="AJ48" i="59"/>
  <c r="CI24" i="59"/>
  <c r="CH24" i="59"/>
  <c r="AM34" i="59"/>
  <c r="CG34" i="59"/>
  <c r="C51" i="59"/>
  <c r="BA34" i="59"/>
  <c r="AG52" i="59"/>
  <c r="CH52" i="59"/>
  <c r="BK16" i="59"/>
  <c r="X16" i="59"/>
  <c r="BW68" i="59"/>
  <c r="CA22" i="59"/>
  <c r="BF24" i="59"/>
  <c r="CO44" i="59"/>
  <c r="AC27" i="59"/>
  <c r="BQ16" i="59"/>
  <c r="AH48" i="59"/>
  <c r="H45" i="59"/>
  <c r="O68" i="59"/>
  <c r="AX24" i="59"/>
  <c r="CQ9" i="59"/>
  <c r="CQ86" i="59"/>
  <c r="BN68" i="59"/>
  <c r="AL16" i="59"/>
  <c r="X52" i="59"/>
  <c r="AZ48" i="59"/>
  <c r="AT48" i="59"/>
  <c r="BT44" i="59"/>
  <c r="BY68" i="59"/>
  <c r="H68" i="59"/>
  <c r="AS48" i="59"/>
  <c r="BP48" i="59"/>
  <c r="AI48" i="59"/>
  <c r="CL68" i="59"/>
  <c r="AU9" i="59"/>
  <c r="O24" i="59"/>
  <c r="BG8" i="59"/>
  <c r="CG68" i="59"/>
  <c r="CN51" i="59"/>
  <c r="BS68" i="59"/>
  <c r="Q68" i="59"/>
  <c r="CC48" i="59"/>
  <c r="AF16" i="59"/>
  <c r="AT52" i="59"/>
  <c r="W16" i="59"/>
  <c r="AI16" i="59"/>
  <c r="AV51" i="59"/>
  <c r="BN8" i="59"/>
  <c r="CN8" i="59"/>
  <c r="BE24" i="59"/>
  <c r="BF27" i="59"/>
  <c r="AU86" i="59"/>
  <c r="AS24" i="59"/>
  <c r="BM24" i="59"/>
  <c r="AB44" i="59"/>
  <c r="AU52" i="59"/>
  <c r="AR51" i="59"/>
  <c r="AT68" i="59"/>
  <c r="L68" i="59"/>
  <c r="F68" i="59"/>
  <c r="L27" i="59"/>
  <c r="N16" i="59"/>
  <c r="W8" i="59"/>
  <c r="AN68" i="59"/>
  <c r="CJ24" i="59"/>
  <c r="AW52" i="59"/>
  <c r="V48" i="59"/>
  <c r="CH48" i="59"/>
  <c r="CT8" i="59"/>
  <c r="BB16" i="59"/>
  <c r="AA48" i="59"/>
  <c r="AB16" i="59"/>
  <c r="AF52" i="59"/>
  <c r="AJ16" i="59"/>
  <c r="Y16" i="59"/>
  <c r="BW16" i="59"/>
  <c r="L52" i="59"/>
  <c r="E52" i="59"/>
  <c r="X68" i="59"/>
  <c r="BX34" i="59"/>
  <c r="AQ44" i="59"/>
  <c r="T44" i="59"/>
  <c r="Q51" i="59"/>
  <c r="CF8" i="59"/>
  <c r="AB52" i="59"/>
  <c r="CQ87" i="59"/>
  <c r="W51" i="59"/>
  <c r="M44" i="59"/>
  <c r="BI68" i="59"/>
  <c r="CN44" i="59"/>
  <c r="AU48" i="59"/>
  <c r="BW44" i="59"/>
  <c r="E51" i="59"/>
  <c r="CI53" i="59"/>
  <c r="CT48" i="59"/>
  <c r="CR44" i="59"/>
  <c r="I51" i="59"/>
  <c r="CE16" i="59"/>
  <c r="S16" i="59"/>
  <c r="BK9" i="59"/>
  <c r="CN68" i="59"/>
  <c r="BP16" i="59"/>
  <c r="AQ2" i="59"/>
  <c r="AK2" i="59"/>
  <c r="Y2" i="59"/>
  <c r="P2" i="59"/>
  <c r="CV74" i="59"/>
  <c r="AA2" i="59"/>
  <c r="BI2" i="59"/>
  <c r="AY2" i="59"/>
  <c r="CV60" i="59"/>
  <c r="CV64" i="59"/>
  <c r="X2" i="59"/>
  <c r="N2" i="59"/>
  <c r="BA2" i="59"/>
  <c r="D2" i="59"/>
  <c r="CV48" i="59"/>
  <c r="CV51" i="59"/>
  <c r="CV23" i="59"/>
  <c r="BF2" i="59"/>
  <c r="CV46" i="59"/>
  <c r="AR2" i="59"/>
  <c r="AL2" i="59"/>
  <c r="BT2" i="59"/>
  <c r="R2" i="59"/>
  <c r="CA2" i="59"/>
  <c r="CV49" i="59"/>
  <c r="CV66" i="59"/>
  <c r="CV37" i="59"/>
  <c r="CV19" i="59"/>
  <c r="CV30" i="59"/>
  <c r="AP2" i="59"/>
  <c r="CB2" i="59"/>
  <c r="BY2" i="59"/>
  <c r="W2" i="59"/>
  <c r="CV81" i="59"/>
  <c r="CV5" i="59"/>
  <c r="C2" i="59"/>
  <c r="CV67" i="59"/>
  <c r="CV26" i="59"/>
  <c r="AX2" i="59"/>
  <c r="E2" i="59"/>
  <c r="CL2" i="59"/>
  <c r="CK2" i="59"/>
  <c r="AW2" i="59"/>
  <c r="CV33" i="59"/>
  <c r="CV71" i="59"/>
  <c r="CV38" i="59"/>
  <c r="CV20" i="59"/>
  <c r="CV62" i="59"/>
  <c r="BM2" i="59"/>
  <c r="CQ2" i="59"/>
  <c r="BZ2" i="59"/>
  <c r="CV56" i="59"/>
  <c r="CC2" i="59"/>
  <c r="CV21" i="59"/>
  <c r="BV2" i="59"/>
  <c r="CV22" i="59"/>
  <c r="CV27" i="59"/>
  <c r="CV35" i="59"/>
  <c r="CV63" i="59"/>
  <c r="AG2" i="59"/>
  <c r="CV39" i="59"/>
  <c r="Z2" i="59"/>
  <c r="CV16" i="59"/>
  <c r="U2" i="59"/>
  <c r="CV82" i="59"/>
  <c r="CV12" i="59"/>
  <c r="AZ2" i="59"/>
  <c r="CV75" i="59"/>
  <c r="CV40" i="59"/>
  <c r="V2" i="59"/>
  <c r="BK2" i="59"/>
  <c r="L2" i="59"/>
  <c r="BJ2" i="59"/>
  <c r="CV15" i="59"/>
  <c r="AJ2" i="59"/>
  <c r="CV8" i="59"/>
  <c r="CM2" i="59"/>
  <c r="CV42" i="59"/>
  <c r="BD2" i="59"/>
  <c r="CV34" i="59"/>
  <c r="CV13" i="59"/>
  <c r="CV31" i="59"/>
  <c r="CR2" i="59"/>
  <c r="CV57" i="59"/>
  <c r="CI2" i="59"/>
  <c r="AN2" i="59"/>
  <c r="AO2" i="59"/>
  <c r="AE2" i="59"/>
  <c r="CJ2" i="59"/>
  <c r="CV41" i="59"/>
  <c r="T2" i="59"/>
  <c r="CV14" i="59"/>
  <c r="CV73" i="59"/>
  <c r="CV44" i="59"/>
  <c r="BP2" i="59"/>
  <c r="J2" i="59"/>
  <c r="CD2" i="59"/>
  <c r="BL2" i="59"/>
  <c r="K2" i="59"/>
  <c r="AC2" i="59"/>
  <c r="CP2" i="59"/>
  <c r="CV6" i="59"/>
  <c r="CV80" i="59"/>
  <c r="G2" i="59"/>
  <c r="CF2" i="59"/>
  <c r="CV86" i="59"/>
  <c r="CV58" i="59"/>
  <c r="CV24" i="59"/>
  <c r="CV17" i="59"/>
  <c r="AH2" i="59"/>
  <c r="CV28" i="59"/>
  <c r="S2" i="59"/>
  <c r="BB2" i="59"/>
  <c r="CV65" i="59"/>
  <c r="CV10" i="59"/>
  <c r="BQ2" i="59"/>
  <c r="CV50" i="59"/>
  <c r="CV52" i="59"/>
  <c r="CV45" i="59"/>
  <c r="CV25" i="59"/>
  <c r="AD2" i="59"/>
  <c r="CV47" i="59"/>
  <c r="CN2" i="59"/>
  <c r="AT2" i="59"/>
  <c r="M2" i="59"/>
  <c r="BN2" i="59"/>
  <c r="BE2" i="59"/>
  <c r="CV59" i="59"/>
  <c r="CV68" i="59"/>
  <c r="CV77" i="59"/>
  <c r="BW2" i="59"/>
  <c r="CV76" i="59"/>
  <c r="CV43" i="59"/>
  <c r="AS2" i="59"/>
  <c r="BO2" i="59"/>
  <c r="AV2" i="59"/>
  <c r="BS2" i="59"/>
  <c r="BH2" i="59"/>
  <c r="CV55" i="59"/>
  <c r="BU2" i="59"/>
  <c r="BG2" i="59"/>
  <c r="CV7" i="59"/>
  <c r="CV69" i="59"/>
  <c r="CV9" i="59"/>
  <c r="CV79" i="59"/>
  <c r="CV18" i="59"/>
  <c r="CV85" i="59"/>
  <c r="CV53" i="59"/>
  <c r="CV72" i="59"/>
  <c r="CV78" i="59"/>
  <c r="H2" i="59"/>
  <c r="BC2" i="59"/>
  <c r="CV29" i="59"/>
  <c r="CV32" i="59"/>
  <c r="AU2" i="59"/>
  <c r="CS2" i="59"/>
  <c r="CV87" i="59"/>
  <c r="AF2" i="59"/>
  <c r="AI2" i="59"/>
  <c r="AB2" i="59"/>
  <c r="CV54" i="59"/>
  <c r="CT2" i="59"/>
  <c r="I2" i="59"/>
  <c r="CV11" i="59"/>
  <c r="BX2" i="59"/>
  <c r="CO2" i="59"/>
  <c r="CV61" i="59"/>
  <c r="O2" i="59"/>
  <c r="F2" i="59"/>
  <c r="CE2" i="59"/>
  <c r="CV70" i="59"/>
  <c r="CV36" i="59"/>
  <c r="CG2" i="59"/>
  <c r="AM2" i="59"/>
  <c r="CH2" i="59"/>
  <c r="Q2" i="59"/>
  <c r="BR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<sst xmlns="http://schemas.openxmlformats.org/spreadsheetml/2006/main" count="6049" uniqueCount="1215">
  <si>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</si>
  <si>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</si>
  <si>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</si>
  <si>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</si>
  <si>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</si>
  <si>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</si>
  <si>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</si>
  <si>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</si>
  <si>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</si>
  <si>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</si>
  <si>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</si>
  <si>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</si>
  <si>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</si>
  <si>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</si>
  <si>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</si>
  <si>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</si>
  <si>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</si>
  <si>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</si>
  <si>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</si>
  <si>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</si>
  <si>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</si>
  <si>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</si>
  <si>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</si>
  <si>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</si>
  <si>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</si>
  <si>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</si>
  <si>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</si>
  <si>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</si>
  <si>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</si>
  <si>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</si>
  <si>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</si>
  <si>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</si>
  <si>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</si>
  <si>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</si>
  <si>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</si>
  <si>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</si>
  <si>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</si>
  <si>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</si>
  <si>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</si>
  <si>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</si>
  <si>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</si>
  <si>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</si>
  <si>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</si>
  <si>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</si>
  <si>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</si>
  <si>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</si>
  <si>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</si>
  <si>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</si>
  <si>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</si>
  <si>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</si>
  <si>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</si>
  <si>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</si>
  <si>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</si>
  <si>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</si>
  <si>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</si>
  <si>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</si>
  <si>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</si>
  <si>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</si>
  <si>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</si>
  <si>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</si>
  <si>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</si>
  <si>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</si>
  <si>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</si>
  <si>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</si>
  <si>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</si>
  <si>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</si>
  <si>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</si>
  <si>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</si>
  <si>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</si>
  <si>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</si>
  <si>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</si>
  <si>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</si>
  <si>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</si>
  <si>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</si>
  <si>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</si>
  <si>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</si>
  <si>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</si>
  <si>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</si>
  <si>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</si>
  <si>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</si>
  <si>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</si>
  <si>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</si>
  <si>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</si>
  <si>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</si>
  <si>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</si>
  <si>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</si>
  <si>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</si>
  <si>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</si>
  <si>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</si>
  <si>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</si>
  <si>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</si>
  <si>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</si>
  <si>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</si>
  <si>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</si>
  <si>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</si>
  <si>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</si>
  <si>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</si>
  <si>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</si>
  <si>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</si>
  <si>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</si>
  <si>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</si>
  <si>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</si>
  <si>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</si>
  <si>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</si>
  <si>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</si>
  <si>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</si>
  <si>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</si>
  <si>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</si>
  <si>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</si>
  <si>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</si>
  <si>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</si>
  <si>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</si>
  <si>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</si>
  <si>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</si>
  <si>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</si>
  <si>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</si>
  <si>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</si>
  <si>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</si>
  <si>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</si>
  <si>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</si>
  <si>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</si>
  <si>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</si>
  <si>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</si>
  <si>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</si>
  <si>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</si>
  <si>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</si>
  <si>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</si>
  <si>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</si>
  <si>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</si>
  <si>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</si>
  <si>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</si>
  <si>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</si>
  <si>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</si>
  <si>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</si>
  <si>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</si>
  <si>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</si>
  <si>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</si>
  <si>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</si>
  <si>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</si>
  <si>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</si>
  <si>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</si>
  <si>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</si>
  <si>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</si>
  <si>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</si>
  <si>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</si>
  <si>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</si>
  <si>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</si>
  <si>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</si>
  <si>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</si>
  <si>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</si>
  <si>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</si>
  <si>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</si>
  <si>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</si>
  <si>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</si>
  <si>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</si>
  <si>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</si>
  <si>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</si>
  <si>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</si>
  <si>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</si>
  <si>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</si>
  <si>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</si>
  <si>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</si>
  <si>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</si>
  <si>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</si>
  <si>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</si>
  <si>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</si>
  <si>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</si>
  <si>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</si>
  <si>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</si>
  <si>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</si>
  <si>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</si>
  <si>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</si>
  <si>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</si>
  <si>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</si>
  <si>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</si>
  <si>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</si>
  <si>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</si>
  <si>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</si>
  <si>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</si>
  <si>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</si>
  <si>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</si>
  <si>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</si>
  <si>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</si>
  <si>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</si>
  <si>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</si>
  <si>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</si>
  <si>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</si>
  <si>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</si>
  <si>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</si>
  <si>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</si>
  <si>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</si>
  <si>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</si>
  <si>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</si>
  <si>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</si>
  <si>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</si>
  <si>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</si>
  <si>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</si>
  <si>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</si>
  <si>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</si>
  <si>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</si>
  <si>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</si>
  <si>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</si>
  <si>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</si>
  <si>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</si>
  <si>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</si>
  <si>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</si>
  <si>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</si>
  <si>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</si>
  <si>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</si>
  <si>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</si>
  <si>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</si>
  <si>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</si>
  <si>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</si>
  <si>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</si>
  <si>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</si>
  <si>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</si>
  <si>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</si>
  <si>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</si>
  <si>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</si>
  <si>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</si>
  <si>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</si>
  <si>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</si>
  <si>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</si>
  <si>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</si>
  <si>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</si>
  <si>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</si>
  <si>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</si>
  <si>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</si>
  <si>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</si>
  <si>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</si>
  <si>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</si>
  <si>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</si>
  <si>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</si>
  <si>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</si>
  <si>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</si>
  <si>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</si>
  <si>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</si>
  <si>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</si>
  <si>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</si>
  <si>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</si>
  <si>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</si>
  <si>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</si>
  <si>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</si>
  <si>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</si>
  <si>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</si>
  <si>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</si>
  <si>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</si>
  <si>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</si>
  <si>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</si>
  <si>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</si>
  <si>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</si>
  <si>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</si>
  <si>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</si>
  <si>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</si>
  <si>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</si>
  <si>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</si>
  <si>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</si>
  <si>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</si>
  <si>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</si>
  <si>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</si>
  <si>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</si>
  <si>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</si>
  <si>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</si>
  <si>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</si>
  <si>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</si>
  <si>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</si>
  <si>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</si>
  <si>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</si>
  <si>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</si>
  <si>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</si>
  <si>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</si>
  <si>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</si>
  <si>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</si>
  <si>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</si>
  <si>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</si>
  <si>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</si>
  <si>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</si>
  <si>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</si>
  <si>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</si>
  <si>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</si>
  <si>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</si>
  <si>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</si>
  <si>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</si>
  <si>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</si>
  <si>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</si>
  <si>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</si>
  <si>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</si>
  <si>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</si>
  <si>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</si>
  <si>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</si>
  <si>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</si>
  <si>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</si>
  <si>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</si>
  <si>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</si>
  <si>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</si>
  <si>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</si>
  <si>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</si>
  <si>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</si>
  <si>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</si>
  <si>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</si>
  <si>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</si>
  <si>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</si>
  <si>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</si>
  <si>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</si>
  <si>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</si>
  <si>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</si>
  <si>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</si>
  <si>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</si>
  <si>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</si>
  <si>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</si>
  <si>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</si>
  <si>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</si>
  <si>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</si>
  <si>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</si>
  <si>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</si>
  <si>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</si>
  <si>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</si>
  <si>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</si>
  <si>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</si>
  <si>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</si>
  <si>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</si>
  <si>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</si>
  <si>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</si>
  <si>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</si>
  <si>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</si>
  <si>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</si>
  <si>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</si>
  <si>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</si>
  <si>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</si>
  <si>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</si>
  <si>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</si>
  <si>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</si>
  <si>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</si>
  <si>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</si>
  <si>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</si>
  <si>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</si>
  <si>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</si>
  <si>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</si>
  <si>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</si>
  <si>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</si>
  <si>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</si>
  <si>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</si>
  <si>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</si>
  <si>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</si>
  <si>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</si>
  <si>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</si>
  <si>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</si>
  <si>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</si>
  <si>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</si>
  <si>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</si>
  <si>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</si>
  <si>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</si>
  <si>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</si>
  <si>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</si>
  <si>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</si>
  <si>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</si>
  <si>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</si>
  <si>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</si>
  <si>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</si>
  <si>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</si>
  <si>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</si>
  <si>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</si>
  <si>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</si>
  <si>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</si>
  <si>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</si>
  <si>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</si>
  <si>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</si>
  <si>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</si>
  <si>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</si>
  <si>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</si>
  <si>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</si>
  <si>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</si>
  <si>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</si>
  <si>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</si>
  <si>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</si>
  <si>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</si>
  <si>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</si>
  <si>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</si>
  <si>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</si>
  <si>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</si>
  <si>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</si>
  <si>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</si>
  <si>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</si>
  <si>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</si>
  <si>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</si>
  <si>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</si>
  <si>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</si>
  <si>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</si>
  <si>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</si>
  <si>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</si>
  <si>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</si>
  <si>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</si>
  <si>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</si>
  <si>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</si>
  <si>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</si>
  <si>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</si>
  <si>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</si>
  <si>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</si>
  <si>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</si>
  <si>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</si>
  <si>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</si>
  <si>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</si>
  <si>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</si>
  <si>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</si>
  <si>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</si>
  <si>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</si>
  <si>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</si>
  <si>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</si>
  <si>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</si>
  <si>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</si>
  <si>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</si>
  <si>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</si>
  <si>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</si>
  <si>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</si>
  <si>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</si>
  <si>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</si>
  <si>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</si>
  <si>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</si>
  <si>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</si>
  <si>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</si>
  <si>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</si>
  <si>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</si>
  <si>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</si>
  <si>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</si>
  <si>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</si>
  <si>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</si>
  <si>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</si>
  <si>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</si>
  <si>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</si>
  <si>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</si>
  <si>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</si>
  <si>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</si>
  <si>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</si>
  <si>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</si>
  <si>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</si>
  <si>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</si>
  <si>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</si>
  <si>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</si>
  <si>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</si>
  <si>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</si>
  <si>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</si>
  <si>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</si>
  <si>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</si>
  <si>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</si>
  <si>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</si>
  <si>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</si>
  <si>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</si>
  <si>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</si>
  <si>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</si>
  <si>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</si>
  <si>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</si>
  <si>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</si>
  <si>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</si>
  <si>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</si>
  <si>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</si>
  <si>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</si>
  <si>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</si>
  <si>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</si>
  <si>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</si>
  <si>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</si>
  <si>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</si>
  <si>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</si>
  <si>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</si>
  <si>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</si>
  <si>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</si>
  <si>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</si>
  <si>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</si>
  <si>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</si>
  <si>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</si>
  <si>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</si>
  <si>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</si>
  <si>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</si>
  <si>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</si>
  <si>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</si>
  <si>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</si>
  <si>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</si>
  <si>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</si>
  <si>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</si>
  <si>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</si>
  <si>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</si>
  <si>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</si>
  <si>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</si>
  <si>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</si>
  <si>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</si>
  <si>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</si>
  <si>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</si>
  <si>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</si>
  <si>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</si>
  <si>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</si>
  <si>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</si>
  <si>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</si>
  <si>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</si>
  <si>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</si>
  <si>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</si>
  <si>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</si>
  <si>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</si>
  <si>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</si>
  <si>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</si>
  <si>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</si>
  <si>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</si>
  <si>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</si>
  <si>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</si>
  <si>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</si>
  <si>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</si>
  <si>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</si>
  <si>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</si>
  <si>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</si>
  <si>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</si>
  <si>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</si>
  <si>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</si>
  <si>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</si>
  <si>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</si>
  <si>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</si>
  <si>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</si>
  <si>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</si>
  <si>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</si>
  <si>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</si>
  <si>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</si>
  <si>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</si>
  <si>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</si>
  <si>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</si>
  <si>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</si>
  <si>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</si>
  <si>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</si>
  <si>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</si>
  <si>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</si>
  <si>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</si>
  <si>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</si>
  <si>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</si>
  <si>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</si>
  <si>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</si>
  <si>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</si>
  <si>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</si>
  <si>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</si>
  <si>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</si>
  <si>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</si>
  <si>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</si>
  <si>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</si>
  <si>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</si>
  <si>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</si>
  <si>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</si>
  <si>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</si>
  <si>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</si>
  <si>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</si>
  <si>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</si>
  <si>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</si>
  <si>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</si>
  <si>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</si>
  <si>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</si>
  <si>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</si>
  <si>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</si>
  <si>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</si>
  <si>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</si>
  <si>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</si>
  <si>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</si>
  <si>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</si>
  <si>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</si>
  <si>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</si>
  <si>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</si>
  <si>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</si>
  <si>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</si>
  <si>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</si>
  <si>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</si>
  <si>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</si>
  <si>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</si>
  <si>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</si>
  <si>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</si>
  <si>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</si>
  <si>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</si>
  <si>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</si>
  <si>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</si>
  <si>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</si>
  <si>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</si>
  <si>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</si>
  <si>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</si>
  <si>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</si>
  <si>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</si>
  <si>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</si>
  <si>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</si>
  <si>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</si>
  <si>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</si>
  <si>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</si>
  <si>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</si>
  <si>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</si>
  <si>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</si>
  <si>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</si>
  <si>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</si>
  <si>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</si>
  <si>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</si>
  <si>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</si>
  <si>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</si>
  <si>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</si>
  <si>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</si>
  <si>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</si>
  <si>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</si>
  <si>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</si>
  <si>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</si>
  <si>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</si>
  <si>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</si>
  <si>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</si>
  <si>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</si>
  <si>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</si>
  <si>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</si>
  <si>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</si>
  <si>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</si>
  <si>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</si>
  <si>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</si>
  <si>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</si>
  <si>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</si>
  <si>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</si>
  <si>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</si>
  <si>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</si>
  <si>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</si>
  <si>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</si>
  <si>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</si>
  <si>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</si>
  <si>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</si>
  <si>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</si>
  <si>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</si>
  <si>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</si>
  <si>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</si>
  <si>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</si>
  <si>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</si>
  <si>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</si>
  <si>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</si>
  <si>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</si>
  <si>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</si>
  <si>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</si>
  <si>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</si>
  <si>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</si>
  <si>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</si>
  <si>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</si>
  <si>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</si>
  <si>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</si>
  <si>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</si>
  <si>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</si>
  <si>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</si>
  <si>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</si>
  <si>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</si>
  <si>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</si>
  <si>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</si>
  <si>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</si>
  <si>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</si>
  <si>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</si>
  <si>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</si>
  <si>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</si>
  <si>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</si>
  <si>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</si>
  <si>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</si>
  <si>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</si>
  <si>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</si>
  <si>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</si>
  <si>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</si>
  <si>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</si>
  <si>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</si>
  <si>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</si>
  <si>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</si>
  <si>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</si>
  <si>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</si>
  <si>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</si>
  <si>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</si>
  <si>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</si>
  <si>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</si>
  <si>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</si>
  <si>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</si>
  <si>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</si>
  <si>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</si>
  <si>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</si>
  <si>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</si>
  <si>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</si>
  <si>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</si>
  <si>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</si>
  <si>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</si>
  <si>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</si>
  <si>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</si>
  <si>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</si>
  <si>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</si>
  <si>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</si>
  <si>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</si>
  <si>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</si>
  <si>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</si>
  <si>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</si>
  <si>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</si>
  <si>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</si>
  <si>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</si>
  <si>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</si>
  <si>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</si>
  <si>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</si>
  <si>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</si>
  <si>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</si>
  <si>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</si>
  <si>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</si>
  <si>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</si>
  <si>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</si>
  <si>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</si>
  <si>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</si>
  <si>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</si>
  <si>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</si>
  <si>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</si>
  <si>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</si>
  <si>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</si>
  <si>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</si>
  <si>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</si>
  <si>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</si>
  <si>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</si>
  <si>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</si>
  <si>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</si>
  <si>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</si>
  <si>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</si>
  <si>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</si>
  <si>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</si>
  <si>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</si>
  <si>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</si>
  <si>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</si>
  <si>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</si>
  <si>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</si>
  <si>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</si>
  <si>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</si>
  <si>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</si>
  <si>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</si>
  <si>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</si>
  <si>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</si>
  <si>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</si>
  <si>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</si>
  <si>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</si>
  <si>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</si>
  <si>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</si>
  <si>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</si>
  <si>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</si>
  <si>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</si>
  <si>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</si>
  <si>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</si>
  <si>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</si>
  <si>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</si>
  <si>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</si>
  <si>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</si>
  <si>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</si>
  <si>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</si>
  <si>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</si>
  <si>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</si>
  <si>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</si>
  <si>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</si>
  <si>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</si>
  <si>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</si>
  <si>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</si>
  <si>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</si>
  <si>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</si>
  <si>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</si>
  <si>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</si>
  <si>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</si>
  <si>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</si>
  <si>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</si>
  <si>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</si>
  <si>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</si>
  <si>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</si>
  <si>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</si>
  <si>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</si>
  <si>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</si>
  <si>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</si>
  <si>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</si>
  <si>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</si>
  <si>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</si>
  <si>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</si>
  <si>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</si>
  <si>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</si>
  <si>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</si>
  <si>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</si>
  <si>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</si>
  <si>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</si>
  <si>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</si>
  <si>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</si>
  <si>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</si>
  <si>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</si>
  <si>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</si>
  <si>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</si>
  <si>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</si>
  <si>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</si>
  <si>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</si>
  <si>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</si>
  <si>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</si>
  <si>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</si>
  <si>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</si>
  <si>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</si>
  <si>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</si>
  <si>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</si>
  <si>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</si>
  <si>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</si>
  <si>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</si>
  <si>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</si>
  <si>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</si>
  <si>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</si>
  <si>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</si>
  <si>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</si>
  <si>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</si>
  <si>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</si>
  <si>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</si>
  <si>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</si>
  <si>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</si>
  <si>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</si>
  <si>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</si>
  <si>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</si>
  <si>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</si>
  <si>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</si>
  <si>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</si>
  <si>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</si>
  <si>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</si>
  <si>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</si>
  <si>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</si>
  <si>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</si>
  <si>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</si>
  <si>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</si>
  <si>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</si>
  <si>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</si>
  <si>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</si>
  <si>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</si>
  <si>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</si>
  <si>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</si>
  <si>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</si>
  <si>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</si>
  <si>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</si>
  <si>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</si>
  <si>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</si>
  <si>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</si>
  <si>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</si>
  <si>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</si>
  <si>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</si>
  <si>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</si>
  <si>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</si>
  <si>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</si>
  <si>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</si>
  <si>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</si>
  <si>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</si>
  <si>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</si>
  <si>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</si>
  <si>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</si>
  <si>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</si>
  <si>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</si>
  <si>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</si>
  <si>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</si>
  <si>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</si>
  <si>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</si>
  <si>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</si>
  <si>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</si>
  <si>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</si>
  <si>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</si>
  <si>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</si>
  <si>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</si>
  <si>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</si>
  <si>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</si>
  <si>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</si>
  <si>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</si>
  <si>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</si>
  <si>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</si>
  <si>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</si>
  <si>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</si>
  <si>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</si>
  <si>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</si>
  <si>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</si>
  <si>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</si>
  <si>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</si>
  <si>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</si>
  <si>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</si>
  <si>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</si>
  <si>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</si>
  <si>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</si>
  <si>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</si>
  <si>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</si>
  <si>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</si>
  <si>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</si>
  <si>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</si>
  <si>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</si>
  <si>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</si>
  <si>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</si>
  <si>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</si>
  <si>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</si>
  <si>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</si>
  <si>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</si>
  <si>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</si>
  <si>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</si>
  <si>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</si>
  <si>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</si>
  <si>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</si>
  <si>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</si>
  <si>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</si>
  <si>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</si>
  <si>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</si>
  <si>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</si>
  <si>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</si>
  <si>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</si>
  <si>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</si>
  <si>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</si>
  <si>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</si>
  <si>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</si>
  <si>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</si>
  <si>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</si>
  <si>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</si>
  <si>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</si>
  <si>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</si>
  <si>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</si>
  <si>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</si>
  <si>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</si>
  <si>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</si>
  <si>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</si>
  <si>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</si>
  <si>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</si>
  <si>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</si>
  <si>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</si>
  <si>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</si>
  <si>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</si>
  <si>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</si>
  <si>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</si>
  <si>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</si>
  <si>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</si>
  <si>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</si>
  <si>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</si>
  <si>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</si>
  <si>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</si>
  <si>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</si>
  <si>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</si>
  <si>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</si>
  <si>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</si>
  <si>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</si>
  <si>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</si>
  <si>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</si>
  <si>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</si>
  <si>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</si>
  <si>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</si>
  <si>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</si>
  <si>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</si>
  <si>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</si>
  <si>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</si>
  <si>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</si>
  <si>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</si>
  <si>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</si>
  <si>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</si>
  <si>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</si>
  <si>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</si>
  <si>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</si>
  <si>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</si>
  <si>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</si>
  <si>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</si>
  <si>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</si>
  <si>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</si>
  <si>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</si>
  <si>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</si>
  <si>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</si>
  <si>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</si>
  <si>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</si>
  <si>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</si>
  <si>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</si>
  <si>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</si>
  <si>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</si>
  <si>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</si>
  <si>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</si>
  <si>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</si>
  <si>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</si>
  <si>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</si>
  <si>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</si>
  <si>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</si>
  <si>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</si>
  <si>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</si>
  <si>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</si>
  <si>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</si>
  <si>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</si>
  <si>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</si>
  <si>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</si>
  <si>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</si>
  <si>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</si>
  <si>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</si>
  <si>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</si>
  <si>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</si>
  <si>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</si>
  <si>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</si>
  <si>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</si>
  <si>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</si>
  <si>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</si>
  <si>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</si>
  <si>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</si>
  <si>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</si>
  <si>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</si>
  <si>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</si>
  <si>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</si>
  <si>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</si>
  <si>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</si>
  <si>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</si>
  <si>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</si>
  <si>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</si>
  <si>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</si>
  <si>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</si>
  <si>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</si>
  <si>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</si>
  <si>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</si>
  <si>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</si>
  <si>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</si>
  <si>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</si>
  <si>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</si>
  <si>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</si>
  <si>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</si>
  <si>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</si>
  <si>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</si>
  <si>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</si>
  <si>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</si>
  <si>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</si>
  <si>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</si>
  <si>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</si>
  <si>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</si>
  <si>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</si>
  <si>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</si>
  <si>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</si>
  <si>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</si>
  <si>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</si>
  <si>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</si>
  <si>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</si>
  <si>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</si>
  <si>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</si>
  <si>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</si>
  <si>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</si>
  <si>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</si>
  <si>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</si>
  <si>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</si>
  <si>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</si>
  <si>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</si>
  <si>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</si>
  <si>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</si>
  <si>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</si>
  <si>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</si>
  <si>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</si>
  <si>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</si>
  <si>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</si>
  <si>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</si>
  <si>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</si>
  <si>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</si>
  <si>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</si>
  <si>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</si>
  <si>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</si>
  <si>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</si>
  <si>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</si>
  <si>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</si>
  <si>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</si>
  <si>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</si>
  <si>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</si>
  <si>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</si>
  <si>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</si>
  <si>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</si>
  <si>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</si>
  <si>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</si>
  <si>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</si>
  <si>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</si>
  <si>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</si>
  <si>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</si>
  <si>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</si>
  <si>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</si>
  <si>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</si>
  <si>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</si>
  <si>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</si>
  <si>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</si>
  <si>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</si>
  <si>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</si>
  <si>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</si>
  <si>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</si>
  <si>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</si>
  <si>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</si>
  <si>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</si>
  <si>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</si>
  <si>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</si>
  <si>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</si>
  <si>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</si>
  <si>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</si>
  <si>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</si>
  <si>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</si>
  <si>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</si>
  <si>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</si>
  <si>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</si>
  <si>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</si>
  <si>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</si>
  <si>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</si>
  <si>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</si>
  <si>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</si>
  <si>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</si>
  <si>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</si>
  <si>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</si>
  <si>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</si>
  <si>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</si>
  <si>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</si>
  <si>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</si>
  <si>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</si>
  <si>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</si>
  <si>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</si>
  <si>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</si>
  <si>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</si>
  <si>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</si>
  <si>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</si>
  <si>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</si>
  <si>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</si>
  <si>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</si>
  <si>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</si>
  <si>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</si>
  <si>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</si>
  <si>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</si>
  <si>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</si>
  <si>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</si>
  <si>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</si>
  <si>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</si>
  <si>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</si>
  <si>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</si>
  <si>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</si>
  <si>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</si>
  <si>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</si>
  <si>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</si>
  <si>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</si>
  <si>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</si>
  <si>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</si>
  <si>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</si>
  <si>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</si>
  <si>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</si>
  <si>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</si>
  <si>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</si>
  <si>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</si>
  <si>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</si>
  <si>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</si>
  <si>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</si>
  <si>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</si>
  <si>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</si>
  <si>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</si>
  <si>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</si>
  <si>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</si>
  <si>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</si>
  <si>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</si>
  <si>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</si>
  <si>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</si>
  <si>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</si>
  <si>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</si>
  <si>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</si>
  <si>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</si>
  <si>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</si>
  <si>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</si>
  <si>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</si>
  <si>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</si>
  <si>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</si>
  <si>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</si>
  <si>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</si>
  <si>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</si>
  <si>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</si>
  <si>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</si>
  <si>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</si>
  <si>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</si>
  <si>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</si>
  <si>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</si>
  <si>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</si>
  <si>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</si>
  <si>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</si>
  <si>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</si>
  <si>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</si>
  <si>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</si>
  <si>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</si>
  <si>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</si>
  <si>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</si>
  <si>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</si>
  <si>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</si>
  <si>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</si>
  <si>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</si>
  <si>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</si>
  <si>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</si>
  <si>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</si>
  <si>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</si>
  <si>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</si>
  <si>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</si>
  <si>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</si>
  <si>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</si>
  <si>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</si>
  <si>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</si>
  <si>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</si>
  <si>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</si>
  <si>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</si>
  <si>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</si>
  <si>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</si>
  <si>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</si>
  <si>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</si>
  <si>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</si>
  <si>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</si>
  <si>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</si>
  <si>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</si>
  <si>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</si>
  <si>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</si>
  <si>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</si>
  <si>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</si>
  <si>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</si>
  <si>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</si>
  <si>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</si>
  <si>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</si>
  <si>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</si>
  <si>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</si>
  <si>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</si>
  <si>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</si>
  <si>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</si>
  <si>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</si>
  <si>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</si>
  <si>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</si>
  <si>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</si>
  <si>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</si>
  <si>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</si>
  <si>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</si>
  <si>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</si>
  <si>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NRCCPRFSpaceFunctionTailoredRes</t>
  </si>
  <si>
    <t>Mapping from Spc:SpcFunc to NRCC PRF Tailored IsResCommon = 1</t>
  </si>
  <si>
    <t>MultipurposeAreaMF</t>
  </si>
  <si>
    <t>DiningArea</t>
  </si>
  <si>
    <t>DiningAreaMF</t>
  </si>
  <si>
    <t>HotelBallroomEventsArea</t>
  </si>
  <si>
    <t>MainEntryLobbyMF</t>
  </si>
  <si>
    <t>GroceryStoreArea</t>
  </si>
  <si>
    <t>MotionPictureTheater</t>
  </si>
  <si>
    <t>PerformanceTheater</t>
  </si>
  <si>
    <t>Area Outdoor Air Rate, Rt</t>
  </si>
  <si>
    <t>Min Air Rate for DCV,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</si>
</sst>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9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68">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6" fillId="0" borderId="19" xfId="0" applyFont="1" applyBorder="1" applyAlignment="1">
      <alignment vertical="top"/>
    </xf>
    <xf numFmtId="0" fontId="79" fillId="38" borderId="19" xfId="58" applyFont="1" applyFill="1" applyBorder="1"/>
    <xf numFmtId="0" fontId="86" fillId="0" borderId="19" xfId="58" applyFont="1" applyBorder="1"/>
    <xf numFmtId="0" fontId="11" fillId="0" borderId="19" xfId="58" applyFont="1" applyBorder="1" applyAlignment="1">
      <alignment horizontal="center"/>
    </xf>
    <xf numFmtId="2" fontId="79" fillId="0" borderId="19" xfId="58" applyNumberFormat="1" applyFont="1" applyBorder="1" applyAlignment="1">
      <alignment horizontal="center"/>
    </xf>
    <xf numFmtId="0" fontId="11" fillId="0" borderId="20" xfId="58" applyFont="1" applyBorder="1" applyAlignment="1">
      <alignment horizontal="center"/>
    </xf>
    <xf numFmtId="0" fontId="79" fillId="0" borderId="20" xfId="58" applyFont="1" applyBorder="1" applyAlignment="1">
      <alignment horizontal="center"/>
    </xf>
    <xf numFmtId="2" fontId="79" fillId="0" borderId="20" xfId="58" applyNumberFormat="1" applyFont="1" applyBorder="1" applyAlignment="1">
      <alignment horizontal="center"/>
    </xf>
    <xf numFmtId="0" fontId="86" fillId="0" borderId="20" xfId="58" applyFont="1" applyBorder="1" applyAlignment="1">
      <alignment horizontal="center"/>
    </xf>
    <xf numFmtId="0" fontId="88" fillId="0" borderId="0" xfId="0" applyFont="1" applyAlignment="1">
      <alignment horizontal="right" vertical="top"/>
    </xf>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8" fillId="0" borderId="16" xfId="0" applyFont="1" applyBorder="1" applyAlignment="1">
      <alignment vertical="top"/>
    </xf>
    <xf numFmtId="0" fontId="48" fillId="0" borderId="15"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48" fillId="0" borderId="15" xfId="0" applyFont="1" applyBorder="1"/>
    <xf numFmtId="0" fontId="48" fillId="0" borderId="15" xfId="0" applyFont="1" applyBorder="1" applyAlignment="1">
      <alignment horizontal="center"/>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9" fillId="0" borderId="12" xfId="0" applyFont="1" applyBorder="1" applyAlignment="1">
      <alignment horizontal="center" wrapText="1"/>
    </xf>
    <xf numFmtId="0" fontId="49"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xf numFmtId="0" fontId="70" fillId="0" borderId="0" xfId="0" applyFont="1" applyFill="1" applyAlignment="1">
      <alignment vertical="center"/>
    </xf>
    <xf numFmtId="0" fontId="70" fillId="0" borderId="0" xfId="0" applyFont="1" applyFill="1" applyAlignment="1">
      <alignment horizontal="center" vertical="center"/>
    </xf>
    <xf numFmtId="0" fontId="27" fillId="0" borderId="0" xfId="7" applyFill="1" applyAlignment="1">
      <alignment horizontal="center" vertical="center"/>
    </xf>
    <xf numFmtId="164" fontId="70" fillId="0" borderId="0" xfId="0" applyNumberFormat="1" applyFont="1" applyFill="1" applyAlignment="1">
      <alignment horizontal="center" vertical="center"/>
    </xf>
    <xf numFmtId="1" fontId="70" fillId="0" borderId="0" xfId="0" applyNumberFormat="1" applyFont="1" applyFill="1" applyAlignment="1">
      <alignment horizontal="center" vertical="center"/>
    </xf>
    <xf numFmtId="0" fontId="38" fillId="0" borderId="0" xfId="0" applyFont="1" applyFill="1" applyAlignment="1">
      <alignment horizontal="left" vertical="top"/>
    </xf>
    <xf numFmtId="0" fontId="70" fillId="0" borderId="0" xfId="0" applyFont="1" applyFill="1"/>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99">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9" type="noConversion"/>
  <conditionalFormatting sqref="M16:N16">
    <cfRule type="cellIs" dxfId="176"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635</v>
      </c>
      <c r="B6" s="109" t="s">
        <v>885</v>
      </c>
      <c r="C6" s="56" t="s">
        <v>829</v>
      </c>
      <c r="D6" s="56" t="s">
        <v>830</v>
      </c>
      <c r="E6" s="56" t="s">
        <v>862</v>
      </c>
      <c r="F6" s="56" t="s">
        <v>863</v>
      </c>
      <c r="G6" s="56" t="s">
        <v>740</v>
      </c>
      <c r="H6" s="234" t="s">
        <v>731</v>
      </c>
      <c r="I6" s="234" t="s">
        <v>342</v>
      </c>
      <c r="J6" s="234"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4"/>
      <c r="I7" s="234"/>
      <c r="J7" s="234"/>
      <c r="K7" s="140" t="s">
        <v>51</v>
      </c>
      <c r="L7" s="140" t="s">
        <v>51</v>
      </c>
      <c r="M7" s="140" t="s">
        <v>51</v>
      </c>
      <c r="N7" s="183" t="s">
        <v>900</v>
      </c>
      <c r="O7" s="183" t="s">
        <v>900</v>
      </c>
      <c r="P7" s="183" t="s">
        <v>957</v>
      </c>
      <c r="V7" s="8" t="s">
        <v>995</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1186</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1186</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883</v>
      </c>
      <c r="B338" s="63" t="s">
        <v>882</v>
      </c>
      <c r="C338" s="114" t="s">
        <v>867</v>
      </c>
      <c r="D338" s="115"/>
      <c r="E338" s="115"/>
      <c r="F338" s="115"/>
      <c r="G338" s="115"/>
      <c r="H338" s="116"/>
      <c r="I338" s="115"/>
    </row>
    <row r="339" spans="1:9" x14ac:dyDescent="0.2">
      <c r="A339" s="46">
        <f t="shared" ref="A339:A370" si="37">COUNTIF($B$8:$B$314,B339)</f>
        <v>7</v>
      </c>
      <c r="B339" s="59" t="s">
        <v>903</v>
      </c>
      <c r="C339" s="118" t="s">
        <v>869</v>
      </c>
      <c r="D339" s="115"/>
      <c r="E339" s="115"/>
      <c r="F339" s="115"/>
      <c r="G339" s="115"/>
      <c r="H339" s="116"/>
      <c r="I339" s="115"/>
    </row>
    <row r="340" spans="1:9" x14ac:dyDescent="0.2">
      <c r="A340" s="46">
        <f t="shared" si="37"/>
        <v>4</v>
      </c>
      <c r="B340" s="59" t="s">
        <v>943</v>
      </c>
      <c r="C340" s="114" t="s">
        <v>868</v>
      </c>
      <c r="D340" s="115"/>
      <c r="E340" s="115"/>
      <c r="F340" s="115"/>
      <c r="G340" s="115"/>
      <c r="H340" s="116"/>
      <c r="I340" s="115"/>
    </row>
    <row r="341" spans="1:9" x14ac:dyDescent="0.2">
      <c r="A341" s="46">
        <f t="shared" si="37"/>
        <v>5</v>
      </c>
      <c r="B341" s="59" t="s">
        <v>904</v>
      </c>
      <c r="C341" s="117" t="s">
        <v>864</v>
      </c>
      <c r="D341" s="115"/>
      <c r="E341" s="115"/>
      <c r="F341" s="115"/>
      <c r="G341" s="115"/>
      <c r="H341" s="116"/>
      <c r="I341" s="115"/>
    </row>
    <row r="342" spans="1:9" x14ac:dyDescent="0.2">
      <c r="A342" s="46">
        <f t="shared" si="37"/>
        <v>4</v>
      </c>
      <c r="B342" s="59" t="s">
        <v>844</v>
      </c>
      <c r="C342" s="117" t="s">
        <v>865</v>
      </c>
      <c r="D342" s="115"/>
      <c r="E342" s="115"/>
      <c r="F342" s="115"/>
      <c r="G342" s="115"/>
      <c r="H342" s="116"/>
      <c r="I342" s="115"/>
    </row>
    <row r="343" spans="1:9" x14ac:dyDescent="0.2">
      <c r="A343" s="46">
        <f t="shared" si="37"/>
        <v>3</v>
      </c>
      <c r="B343" s="59" t="s">
        <v>845</v>
      </c>
      <c r="C343" s="117" t="s">
        <v>866</v>
      </c>
      <c r="D343" s="115"/>
      <c r="E343" s="115"/>
      <c r="F343" s="115"/>
      <c r="G343" s="115"/>
      <c r="H343" s="116"/>
      <c r="I343" s="115"/>
    </row>
    <row r="344" spans="1:9" x14ac:dyDescent="0.2">
      <c r="A344" s="46">
        <f t="shared" si="37"/>
        <v>1</v>
      </c>
      <c r="B344" s="59" t="s">
        <v>946</v>
      </c>
      <c r="C344" s="117" t="s">
        <v>870</v>
      </c>
      <c r="D344" s="115"/>
      <c r="E344" s="115"/>
      <c r="F344" s="115"/>
      <c r="G344" s="115"/>
      <c r="H344" s="116"/>
      <c r="I344" s="115"/>
    </row>
    <row r="345" spans="1:9" x14ac:dyDescent="0.2">
      <c r="A345" s="46">
        <f t="shared" si="37"/>
        <v>2</v>
      </c>
      <c r="B345" s="59" t="s">
        <v>846</v>
      </c>
      <c r="H345" s="113"/>
    </row>
    <row r="346" spans="1:9" x14ac:dyDescent="0.2">
      <c r="A346" s="46">
        <f t="shared" si="37"/>
        <v>3</v>
      </c>
      <c r="B346" s="59" t="s">
        <v>944</v>
      </c>
      <c r="H346" s="113"/>
    </row>
    <row r="347" spans="1:9" x14ac:dyDescent="0.2">
      <c r="A347" s="46">
        <f t="shared" si="37"/>
        <v>2</v>
      </c>
      <c r="B347" s="59" t="s">
        <v>831</v>
      </c>
      <c r="H347" s="113"/>
    </row>
    <row r="348" spans="1:9" x14ac:dyDescent="0.2">
      <c r="A348" s="46">
        <f t="shared" si="37"/>
        <v>2</v>
      </c>
      <c r="B348" s="59" t="s">
        <v>952</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948</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96" priority="18">
      <formula>$A8&lt;&gt;$A7</formula>
    </cfRule>
    <cfRule type="expression" dxfId="95" priority="20">
      <formula>$A7=$A8</formula>
    </cfRule>
  </conditionalFormatting>
  <conditionalFormatting sqref="P8:P263 P265:P331">
    <cfRule type="cellIs" dxfId="94" priority="19" operator="greaterThan">
      <formula>$C8*(1+$P$3)</formula>
    </cfRule>
  </conditionalFormatting>
  <conditionalFormatting sqref="B253">
    <cfRule type="expression" dxfId="93" priority="14">
      <formula>$A253&lt;&gt;$A252</formula>
    </cfRule>
    <cfRule type="expression" dxfId="92" priority="15">
      <formula>$A252=$A253</formula>
    </cfRule>
  </conditionalFormatting>
  <conditionalFormatting sqref="B3">
    <cfRule type="expression" dxfId="91" priority="12">
      <formula>$A3&lt;&gt;$A2</formula>
    </cfRule>
    <cfRule type="expression" dxfId="90" priority="13">
      <formula>$A2=$A3</formula>
    </cfRule>
  </conditionalFormatting>
  <conditionalFormatting sqref="B258">
    <cfRule type="expression" dxfId="89" priority="10">
      <formula>$A258&lt;&gt;$A257</formula>
    </cfRule>
    <cfRule type="expression" dxfId="88" priority="11">
      <formula>$A257=$A258</formula>
    </cfRule>
  </conditionalFormatting>
  <conditionalFormatting sqref="H349:H353">
    <cfRule type="expression" dxfId="87" priority="8">
      <formula>$A349&lt;&gt;$A348</formula>
    </cfRule>
    <cfRule type="expression" dxfId="86" priority="9">
      <formula>$A348=$A349</formula>
    </cfRule>
  </conditionalFormatting>
  <conditionalFormatting sqref="B304:B308">
    <cfRule type="expression" dxfId="85" priority="6">
      <formula>$A304&lt;&gt;$A303</formula>
    </cfRule>
    <cfRule type="expression" dxfId="84" priority="7">
      <formula>$A303=$A304</formula>
    </cfRule>
  </conditionalFormatting>
  <conditionalFormatting sqref="A265:T265">
    <cfRule type="expression" dxfId="83" priority="192">
      <formula>$A265&lt;&gt;$A263</formula>
    </cfRule>
    <cfRule type="expression" dxfId="82" priority="193">
      <formula>$A263=$A265</formula>
    </cfRule>
  </conditionalFormatting>
  <conditionalFormatting sqref="A264 C264:T264">
    <cfRule type="expression" dxfId="81" priority="3">
      <formula>$A264&lt;&gt;$A263</formula>
    </cfRule>
    <cfRule type="expression" dxfId="80" priority="5">
      <formula>$A263=$A264</formula>
    </cfRule>
  </conditionalFormatting>
  <conditionalFormatting sqref="P264">
    <cfRule type="cellIs" dxfId="79" priority="4" operator="greaterThan">
      <formula>$C264*(1+$P$3)</formula>
    </cfRule>
  </conditionalFormatting>
  <conditionalFormatting sqref="B264">
    <cfRule type="expression" dxfId="78" priority="1">
      <formula>$A264&lt;&gt;$A263</formula>
    </cfRule>
    <cfRule type="expression" dxfId="77"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9"/>
  <sheetViews>
    <sheetView showGridLines="0" tabSelected="1" zoomScale="70" zoomScaleNormal="70" workbookViewId="0">
      <pane xSplit="1" ySplit="7" topLeftCell="B242" activePane="bottomRight" state="frozen"/>
      <selection pane="topRight" activeCell="B1" sqref="B1"/>
      <selection pane="bottomLeft" activeCell="A3" sqref="A3"/>
      <selection pane="bottomRight" activeCell="A254" sqref="A254"/>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1165</v>
      </c>
      <c r="B6" s="109" t="s">
        <v>885</v>
      </c>
      <c r="C6" s="56" t="s">
        <v>829</v>
      </c>
      <c r="D6" s="56" t="s">
        <v>830</v>
      </c>
      <c r="E6" s="56" t="s">
        <v>862</v>
      </c>
      <c r="F6" s="56" t="s">
        <v>863</v>
      </c>
      <c r="G6" s="56" t="s">
        <v>740</v>
      </c>
      <c r="H6" s="234" t="s">
        <v>731</v>
      </c>
      <c r="I6" s="234" t="s">
        <v>342</v>
      </c>
      <c r="J6" s="234"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4"/>
      <c r="I7" s="234"/>
      <c r="J7" s="234"/>
      <c r="K7" s="140" t="s">
        <v>51</v>
      </c>
      <c r="L7" s="140" t="s">
        <v>51</v>
      </c>
      <c r="M7" s="140" t="s">
        <v>51</v>
      </c>
      <c r="N7" s="183" t="s">
        <v>900</v>
      </c>
      <c r="O7" s="183" t="s">
        <v>900</v>
      </c>
      <c r="P7" s="183" t="s">
        <v>957</v>
      </c>
      <c r="V7" s="8" t="s">
        <v>995</v>
      </c>
      <c r="W7"/>
      <c r="X7"/>
      <c r="Y7"/>
    </row>
    <row r="8" spans="1:25" x14ac:dyDescent="0.2">
      <c r="A8" s="46" t="s">
        <v>611</v>
      </c>
      <c r="B8" s="110" t="s">
        <v>796</v>
      </c>
      <c r="C8" s="62">
        <f>VLOOKUP($B8,'2022 Ventilation List SORT'!$A$6:$I$101,2)</f>
        <v>0.15</v>
      </c>
      <c r="D8" s="62">
        <f>VLOOKUP($B8,'2022 Ventilation List SORT'!$A$6:$I$101,3)</f>
        <v>0.15</v>
      </c>
      <c r="E8" s="67">
        <f>VLOOKUP($B8,'2022 Ventilation List SORT'!$A$6:$I$101,4)</f>
        <v>0</v>
      </c>
      <c r="F8" s="67">
        <f>VLOOKUP($B8,'2022 Ventilation List SORT'!$A$6:$I$101,5)</f>
        <v>0</v>
      </c>
      <c r="G8" s="62">
        <f>VLOOKUP($B8,'2022 Ventilation List SORT'!$A$6:$I$101,6)</f>
        <v>0</v>
      </c>
      <c r="H8" s="67">
        <f>VLOOKUP($B8,'2022 Ventilation List SORT'!$A$6:$I$101,7)</f>
        <v>2</v>
      </c>
      <c r="I8" s="62" t="str">
        <f>VLOOKUP($B8,'2022 Ventilation List SORT'!$A$6:$I$101,8)</f>
        <v/>
      </c>
      <c r="J8" s="103" t="str">
        <f>VLOOKUP($B8,'2022 Ventilation List SORT'!$A$6:$I$101,9)</f>
        <v>No</v>
      </c>
      <c r="K8" s="182">
        <f>INDEX('For CSV - 2022 SpcFuncData'!$D$5:$D$88,MATCH($A8,'For CSV - 2022 SpcFuncData'!$B$5:$B$87,0))*0.5</f>
        <v>5</v>
      </c>
      <c r="L8" s="182">
        <f>INDEX('For CSV - 2022 VentSpcFuncData'!$K$6:$K$101,MATCH($B8,'For CSV - 2022 VentSpcFuncData'!$B$6:$B$101,0))</f>
        <v>0</v>
      </c>
      <c r="M8" s="182">
        <f>IF(L8=0,K8,L8)</f>
        <v>5</v>
      </c>
      <c r="N8" s="182">
        <f>INDEX('For CSV - 2022 VentSpcFuncData'!$J$6:$J$101,MATCH($B8,'For CSV - 2022 VentSpcFuncData'!$B$6:$B$101,0))</f>
        <v>15</v>
      </c>
      <c r="O8" s="182">
        <f>IF(SUM(K8,M8)=0,0,M8/K8*N8)</f>
        <v>15</v>
      </c>
      <c r="P8" s="184">
        <f t="shared" ref="P8:P71" si="0">K8*O8/1000</f>
        <v>7.4999999999999997E-2</v>
      </c>
      <c r="Q8" s="46" t="str">
        <f>_xlfn.CONCAT(A8,",",B8)</f>
        <v>All other,Misc - All others</v>
      </c>
      <c r="R8" s="46">
        <f>INDEX('For CSV - 2022 SpcFuncData'!$AN$5:$AN$89,MATCH($A8,'For CSV - 2022 SpcFuncData'!$B$5:$B$88,0))</f>
        <v>301</v>
      </c>
      <c r="S8" s="46">
        <f>INDEX('For CSV - 2022 VentSpcFuncData'!$L$6:$L$101,MATCH($B8,'For CSV - 2022 VentSpcFuncData'!$B$6:$B$101,0))</f>
        <v>58</v>
      </c>
      <c r="T8" s="46">
        <f>MATCH($A8,'For CSV - 2022 SpcFuncData'!$B$5:$B$87,0)</f>
        <v>79</v>
      </c>
      <c r="V8" t="str">
        <f>IF($A7&lt;&gt;$A8,$V$3&amp;$R8&amp;$W$3&amp;$S8&amp;$X$3&amp;TEXT($A8,0),IF($A8=$A7,$V$4&amp;$S8&amp;$W$4&amp;$X$4&amp;$B8&amp;""""))</f>
        <v>1, Spc:SpcFunc,        301,  58  ;  All other</v>
      </c>
      <c r="W8"/>
      <c r="X8"/>
      <c r="Y8"/>
    </row>
    <row r="9" spans="1:25" x14ac:dyDescent="0.2">
      <c r="A9" s="46" t="s">
        <v>611</v>
      </c>
      <c r="B9" s="110" t="s">
        <v>894</v>
      </c>
      <c r="C9" s="62">
        <f>VLOOKUP($B9,'2022 Ventilation List SORT'!$A$6:$I$101,2)</f>
        <v>0</v>
      </c>
      <c r="D9" s="62">
        <f>VLOOKUP($B9,'2022 Ventilation List SORT'!$A$6:$I$101,3)</f>
        <v>0</v>
      </c>
      <c r="E9" s="67">
        <f>VLOOKUP($B9,'2022 Ventilation List SORT'!$A$6:$I$101,4)</f>
        <v>0</v>
      </c>
      <c r="F9" s="67">
        <f>VLOOKUP($B9,'2022 Ventilation List SORT'!$A$6:$I$101,5)</f>
        <v>0</v>
      </c>
      <c r="G9" s="62">
        <f>VLOOKUP($B9,'2022 Ventilation List SORT'!$A$6:$I$101,6)</f>
        <v>0</v>
      </c>
      <c r="H9" s="67">
        <f>VLOOKUP($B9,'2022 Ventilation List SORT'!$A$6:$I$101,7)</f>
        <v>1</v>
      </c>
      <c r="I9" s="62" t="str">
        <f>VLOOKUP($B9,'2022 Ventilation List SORT'!$A$6:$I$101,8)</f>
        <v/>
      </c>
      <c r="J9" s="103" t="str">
        <f>VLOOKUP($B9,'2022 Ventilation List SORT'!$A$6:$I$101,9)</f>
        <v>No</v>
      </c>
      <c r="K9" s="182">
        <f>INDEX('For CSV - 2022 SpcFuncData'!$D$5:$D$88,MATCH($A9,'For CSV - 2022 SpcFuncData'!$B$5:$B$87,0))*0.5</f>
        <v>5</v>
      </c>
      <c r="L9" s="182">
        <f>INDEX('For CSV - 2022 VentSpcFuncData'!$K$6:$K$101,MATCH($B9,'For CSV - 2022 VentSpcFuncData'!$B$6:$B$101,0))</f>
        <v>0</v>
      </c>
      <c r="M9" s="182">
        <f t="shared" ref="M9:M72" si="1">IF(L9=0,K9,L9)</f>
        <v>5</v>
      </c>
      <c r="N9" s="182">
        <f>INDEX('For CSV - 2022 VentSpcFuncData'!$J$6:$J$101,MATCH($B9,'For CSV - 2022 VentSpcFuncData'!$B$6:$B$101,0))</f>
        <v>0</v>
      </c>
      <c r="O9" s="182">
        <f t="shared" ref="O9:O72" si="2">IF(SUM(K9,M9)=0,0,M9/K9*N9)</f>
        <v>0</v>
      </c>
      <c r="P9" s="184">
        <f t="shared" si="0"/>
        <v>0</v>
      </c>
      <c r="Q9" s="46" t="str">
        <f>_xlfn.CONCAT(A9,",",B9)</f>
        <v>All other,General - Unoccupied</v>
      </c>
      <c r="R9" s="46">
        <f>INDEX('For CSV - 2022 SpcFuncData'!$AN$5:$AN$89,MATCH($A9,'For CSV - 2022 SpcFuncData'!$B$5:$B$88,0))</f>
        <v>301</v>
      </c>
      <c r="S9" s="46">
        <f>INDEX('For CSV - 2022 VentSpcFuncData'!$L$6:$L$101,MATCH($B9,'For CSV - 2022 VentSpcFuncData'!$B$6:$B$101,0))</f>
        <v>51</v>
      </c>
      <c r="T9" s="46">
        <f>MATCH($A9,'For CSV - 2022 SpcFuncData'!$B$5:$B$87,0)</f>
        <v>79</v>
      </c>
      <c r="V9" t="str">
        <f>IF($A8&lt;&gt;$A9,$V$3&amp;$R9&amp;$W$3&amp;$S9&amp;$X$3&amp;TEXT($A9,0),IF($A9=$A8,$V$4&amp;$S9&amp;$W$4&amp;$X$4&amp;$B9&amp;""""))</f>
        <v>2,              51,     "General - Unoccupied"</v>
      </c>
    </row>
    <row r="10" spans="1:25" x14ac:dyDescent="0.2">
      <c r="A10" s="46" t="s">
        <v>611</v>
      </c>
      <c r="B10" s="110" t="s">
        <v>796</v>
      </c>
      <c r="C10" s="62">
        <f>VLOOKUP($B10,'2022 Ventilation List SORT'!$A$6:$I$101,2)</f>
        <v>0.15</v>
      </c>
      <c r="D10" s="62">
        <f>VLOOKUP($B10,'2022 Ventilation List SORT'!$A$6:$I$101,3)</f>
        <v>0.15</v>
      </c>
      <c r="E10" s="67">
        <f>VLOOKUP($B10,'2022 Ventilation List SORT'!$A$6:$I$101,4)</f>
        <v>0</v>
      </c>
      <c r="F10" s="67">
        <f>VLOOKUP($B10,'2022 Ventilation List SORT'!$A$6:$I$101,5)</f>
        <v>0</v>
      </c>
      <c r="G10" s="62">
        <f>VLOOKUP($B10,'2022 Ventilation List SORT'!$A$6:$I$101,6)</f>
        <v>0</v>
      </c>
      <c r="H10" s="67">
        <f>VLOOKUP($B10,'2022 Ventilation List SORT'!$A$6:$I$101,7)</f>
        <v>2</v>
      </c>
      <c r="I10" s="62" t="str">
        <f>VLOOKUP($B10,'2022 Ventilation List SORT'!$A$6:$I$101,8)</f>
        <v/>
      </c>
      <c r="J10" s="103" t="str">
        <f>VLOOKUP($B10,'2022 Ventilation List SORT'!$A$6:$I$101,9)</f>
        <v>No</v>
      </c>
      <c r="K10" s="182">
        <f>INDEX('For CSV - 2022 SpcFuncData'!$D$5:$D$88,MATCH($A10,'For CSV - 2022 SpcFuncData'!$B$5:$B$87,0))*0.5</f>
        <v>5</v>
      </c>
      <c r="L10" s="182">
        <f>INDEX('For CSV - 2022 VentSpcFuncData'!$K$6:$K$101,MATCH($B10,'For CSV - 2022 VentSpcFuncData'!$B$6:$B$101,0))</f>
        <v>0</v>
      </c>
      <c r="M10" s="182">
        <f t="shared" si="1"/>
        <v>5</v>
      </c>
      <c r="N10" s="182">
        <f>INDEX('For CSV - 2022 VentSpcFuncData'!$J$6:$J$101,MATCH($B10,'For CSV - 2022 VentSpcFuncData'!$B$6:$B$101,0))</f>
        <v>15</v>
      </c>
      <c r="O10" s="182">
        <f t="shared" si="2"/>
        <v>15</v>
      </c>
      <c r="P10" s="184">
        <f t="shared" si="0"/>
        <v>7.4999999999999997E-2</v>
      </c>
      <c r="Q10" s="46" t="str">
        <f>_xlfn.CONCAT(A10,",",B10)</f>
        <v>All other,Misc - All others</v>
      </c>
      <c r="R10" s="46">
        <f>INDEX('For CSV - 2022 SpcFuncData'!$AN$5:$AN$89,MATCH($A10,'For CSV - 2022 SpcFuncData'!$B$5:$B$88,0))</f>
        <v>301</v>
      </c>
      <c r="S10" s="46">
        <f>INDEX('For CSV - 2022 VentSpcFuncData'!$L$6:$L$101,MATCH($B10,'For CSV - 2022 VentSpcFuncData'!$B$6:$B$101,0))</f>
        <v>58</v>
      </c>
      <c r="T10" s="46">
        <f>MATCH($A10,'For CSV - 2022 SpcFuncData'!$B$5:$B$87,0)</f>
        <v>79</v>
      </c>
      <c r="V10" t="str">
        <f>IF($A9&lt;&gt;$A10,$V$3&amp;$R10&amp;$W$3&amp;$S10&amp;$X$3&amp;TEXT($A10,0),IF($A10=$A9,$V$4&amp;$S10&amp;$W$4&amp;$X$4&amp;$B10&amp;""""))</f>
        <v>2,              58,     "Misc - All others"</v>
      </c>
    </row>
    <row r="11" spans="1:25" x14ac:dyDescent="0.2">
      <c r="A11" s="46" t="s">
        <v>611</v>
      </c>
      <c r="B11" s="110" t="s">
        <v>805</v>
      </c>
      <c r="C11" s="62">
        <f>VLOOKUP($B11,'2022 Ventilation List SORT'!$A$6:$I$101,2)</f>
        <v>0</v>
      </c>
      <c r="D11" s="62">
        <f>VLOOKUP($B11,'2022 Ventilation List SORT'!$A$6:$I$101,3)</f>
        <v>0</v>
      </c>
      <c r="E11" s="67">
        <f>VLOOKUP($B11,'2022 Ventilation List SORT'!$A$6:$I$101,4)</f>
        <v>0</v>
      </c>
      <c r="F11" s="67">
        <f>VLOOKUP($B11,'2022 Ventilation List SORT'!$A$6:$I$101,5)</f>
        <v>0</v>
      </c>
      <c r="G11" s="62">
        <f>VLOOKUP($B11,'2022 Ventilation List SORT'!$A$6:$I$101,6)</f>
        <v>1</v>
      </c>
      <c r="H11" s="67">
        <f>VLOOKUP($B11,'2022 Ventilation List SORT'!$A$6:$I$101,7)</f>
        <v>2</v>
      </c>
      <c r="I11" s="62" t="str">
        <f>VLOOKUP($B11,'2022 Ventilation List SORT'!$A$6:$I$101,8)</f>
        <v/>
      </c>
      <c r="J11" s="103" t="str">
        <f>VLOOKUP($B11,'2022 Ventilation List SORT'!$A$6:$I$101,9)</f>
        <v>No</v>
      </c>
      <c r="K11" s="182">
        <f>INDEX('For CSV - 2022 SpcFuncData'!$D$5:$D$88,MATCH($A11,'For CSV - 2022 SpcFuncData'!$B$5:$B$87,0))*0.5</f>
        <v>5</v>
      </c>
      <c r="L11" s="182">
        <f>INDEX('For CSV - 2022 VentSpcFuncData'!$K$6:$K$101,MATCH($B11,'For CSV - 2022 VentSpcFuncData'!$B$6:$B$101,0))</f>
        <v>0</v>
      </c>
      <c r="M11" s="182">
        <f t="shared" si="1"/>
        <v>5</v>
      </c>
      <c r="N11" s="182">
        <f>INDEX('For CSV - 2022 VentSpcFuncData'!$J$6:$J$101,MATCH($B11,'For CSV - 2022 VentSpcFuncData'!$B$6:$B$101,0))</f>
        <v>0</v>
      </c>
      <c r="O11" s="182">
        <f t="shared" si="2"/>
        <v>0</v>
      </c>
      <c r="P11" s="184">
        <f t="shared" si="0"/>
        <v>0</v>
      </c>
      <c r="Q11" s="46" t="str">
        <f>_xlfn.CONCAT(A11,",",B11)</f>
        <v>All other,Exhaust - Cells with toilet</v>
      </c>
      <c r="R11" s="46">
        <f>INDEX('For CSV - 2022 SpcFuncData'!$AN$5:$AN$89,MATCH($A11,'For CSV - 2022 SpcFuncData'!$B$5:$B$88,0))</f>
        <v>301</v>
      </c>
      <c r="S11" s="46">
        <f>INDEX('For CSV - 2022 VentSpcFuncData'!$L$6:$L$101,MATCH($B11,'For CSV - 2022 VentSpcFuncData'!$B$6:$B$101,0))</f>
        <v>27</v>
      </c>
      <c r="T11" s="46">
        <f>MATCH($A11,'For CSV - 2022 SpcFuncData'!$B$5:$B$87,0)</f>
        <v>79</v>
      </c>
      <c r="V11" t="str">
        <f>IF($A10&lt;&gt;$A11,$V$3&amp;$R11&amp;$W$3&amp;$S11&amp;$X$3&amp;TEXT($A11,0),IF($A11=$A10,$V$4&amp;$S11&amp;$W$4&amp;$X$4&amp;$B11&amp;""""))</f>
        <v>2,              27,     "Exhaust - Cells with toilet"</v>
      </c>
    </row>
    <row r="12" spans="1:25" x14ac:dyDescent="0.2">
      <c r="A12" s="46" t="s">
        <v>611</v>
      </c>
      <c r="B12" s="110" t="s">
        <v>850</v>
      </c>
      <c r="C12" s="62">
        <f>VLOOKUP($B12,'2022 Ventilation List SORT'!$A$6:$I$101,2)</f>
        <v>0.68</v>
      </c>
      <c r="D12" s="62">
        <f>VLOOKUP($B12,'2022 Ventilation List SORT'!$A$6:$I$101,3)</f>
        <v>0.15</v>
      </c>
      <c r="E12" s="67">
        <f>VLOOKUP($B12,'2022 Ventilation List SORT'!$A$6:$I$101,4)</f>
        <v>0</v>
      </c>
      <c r="F12" s="67">
        <f>VLOOKUP($B12,'2022 Ventilation List SORT'!$A$6:$I$101,5)</f>
        <v>0</v>
      </c>
      <c r="G12" s="62">
        <f>VLOOKUP($B12,'2022 Ventilation List SORT'!$A$6:$I$101,6)</f>
        <v>0</v>
      </c>
      <c r="H12" s="67">
        <f>VLOOKUP($B12,'2022 Ventilation List SORT'!$A$6:$I$101,7)</f>
        <v>1</v>
      </c>
      <c r="I12" s="62" t="str">
        <f>VLOOKUP($B12,'2022 Ventilation List SORT'!$A$6:$I$101,8)</f>
        <v/>
      </c>
      <c r="J12" s="103" t="str">
        <f>VLOOKUP($B12,'2022 Ventilation List SORT'!$A$6:$I$101,9)</f>
        <v>No</v>
      </c>
      <c r="K12" s="182">
        <f>INDEX('For CSV - 2022 SpcFuncData'!$D$5:$D$88,MATCH($A12,'For CSV - 2022 SpcFuncData'!$B$5:$B$87,0))*0.5</f>
        <v>5</v>
      </c>
      <c r="L12" s="182">
        <f>INDEX('For CSV - 2022 VentSpcFuncData'!$K$6:$K$101,MATCH($B12,'For CSV - 2022 VentSpcFuncData'!$B$6:$B$101,0))</f>
        <v>45.333333333333336</v>
      </c>
      <c r="M12" s="182">
        <f t="shared" si="1"/>
        <v>45.333333333333336</v>
      </c>
      <c r="N12" s="182">
        <f>INDEX('For CSV - 2022 VentSpcFuncData'!$J$6:$J$101,MATCH($B12,'For CSV - 2022 VentSpcFuncData'!$B$6:$B$101,0))</f>
        <v>15</v>
      </c>
      <c r="O12" s="182">
        <f t="shared" si="2"/>
        <v>136</v>
      </c>
      <c r="P12" s="184">
        <f t="shared" si="0"/>
        <v>0.68</v>
      </c>
      <c r="Q12" s="46" t="str">
        <f>_xlfn.CONCAT(A12,",",B12)</f>
        <v>All other,Sports/Entertainment - Game arcades</v>
      </c>
      <c r="R12" s="46">
        <f>INDEX('For CSV - 2022 SpcFuncData'!$AN$5:$AN$89,MATCH($A12,'For CSV - 2022 SpcFuncData'!$B$5:$B$88,0))</f>
        <v>301</v>
      </c>
      <c r="S12" s="46">
        <f>INDEX('For CSV - 2022 VentSpcFuncData'!$L$6:$L$101,MATCH($B12,'For CSV - 2022 VentSpcFuncData'!$B$6:$B$101,0))</f>
        <v>88</v>
      </c>
      <c r="T12" s="46">
        <f>MATCH($A12,'For CSV - 2022 SpcFuncData'!$B$5:$B$87,0)</f>
        <v>79</v>
      </c>
      <c r="V12" t="str">
        <f>IF($A11&lt;&gt;$A12,$V$3&amp;$R12&amp;$W$3&amp;$S12&amp;$X$3&amp;TEXT($A12,0),IF($A12=$A11,$V$4&amp;$S12&amp;$W$4&amp;$X$4&amp;$B12&amp;""""))</f>
        <v>2,              88,     "Sports/Entertainment - Game arcades"</v>
      </c>
    </row>
    <row r="13" spans="1:25" x14ac:dyDescent="0.2">
      <c r="A13" s="63" t="s">
        <v>1025</v>
      </c>
      <c r="B13" s="110" t="s">
        <v>774</v>
      </c>
      <c r="C13" s="62">
        <f>VLOOKUP($B13,'2022 Ventilation List SORT'!$A$6:$I$101,2)</f>
        <v>0.15</v>
      </c>
      <c r="D13" s="62">
        <f>VLOOKUP($B13,'2022 Ventilation List SORT'!$A$6:$I$101,3)</f>
        <v>0.15</v>
      </c>
      <c r="E13" s="67">
        <f>VLOOKUP($B13,'2022 Ventilation List SORT'!$A$6:$I$101,4)</f>
        <v>0</v>
      </c>
      <c r="F13" s="67">
        <f>VLOOKUP($B13,'2022 Ventilation List SORT'!$A$6:$I$101,5)</f>
        <v>0</v>
      </c>
      <c r="G13" s="62">
        <f>VLOOKUP($B13,'2022 Ventilation List SORT'!$A$6:$I$101,6)</f>
        <v>0</v>
      </c>
      <c r="H13" s="67">
        <f>VLOOKUP($B13,'2022 Ventilation List SORT'!$A$6:$I$101,7)</f>
        <v>1</v>
      </c>
      <c r="I13" s="62" t="str">
        <f>VLOOKUP($B13,'2022 Ventilation List SORT'!$A$6:$I$101,8)</f>
        <v>F</v>
      </c>
      <c r="J13" s="103" t="str">
        <f>VLOOKUP($B13,'2022 Ventilation List SORT'!$A$6:$I$101,9)</f>
        <v>No</v>
      </c>
      <c r="K13" s="182">
        <f>INDEX('For CSV - 2022 SpcFuncData'!$D$5:$D$88,MATCH($A13,'For CSV - 2022 SpcFuncData'!$B$5:$B$87,0))*0.5</f>
        <v>5</v>
      </c>
      <c r="L13" s="182">
        <f>INDEX('For CSV - 2022 VentSpcFuncData'!$K$6:$K$101,MATCH($B13,'For CSV - 2022 VentSpcFuncData'!$B$6:$B$101,0))</f>
        <v>0</v>
      </c>
      <c r="M13" s="182">
        <f t="shared" si="1"/>
        <v>5</v>
      </c>
      <c r="N13" s="182">
        <f>INDEX('For CSV - 2022 VentSpcFuncData'!$J$6:$J$101,MATCH($B13,'For CSV - 2022 VentSpcFuncData'!$B$6:$B$101,0))</f>
        <v>15</v>
      </c>
      <c r="O13" s="182">
        <f t="shared" si="2"/>
        <v>15</v>
      </c>
      <c r="P13" s="184">
        <f t="shared" si="0"/>
        <v>7.4999999999999997E-2</v>
      </c>
      <c r="Q13" s="46" t="str">
        <f>_xlfn.CONCAT(A13,",",B13)</f>
        <v>Aging Eye/Low-vision (Corridor Area),General - Corridors</v>
      </c>
      <c r="R13" s="46">
        <f>INDEX('For CSV - 2022 SpcFuncData'!$AN$5:$AN$89,MATCH($A13,'For CSV - 2022 SpcFuncData'!$B$5:$B$88,0))</f>
        <v>302</v>
      </c>
      <c r="S13" s="46">
        <f>INDEX('For CSV - 2022 VentSpcFuncData'!$L$6:$L$101,MATCH($B13,'For CSV - 2022 VentSpcFuncData'!$B$6:$B$101,0))</f>
        <v>49</v>
      </c>
      <c r="T13" s="46">
        <f>MATCH($A13,'For CSV - 2022 SpcFuncData'!$B$5:$B$87,0)</f>
        <v>1</v>
      </c>
      <c r="V13" t="str">
        <f>IF($A12&lt;&gt;$A13,$V$3&amp;$R13&amp;$W$3&amp;$S13&amp;$X$3&amp;TEXT($A13,0),IF($A13=$A12,$V$4&amp;$S13&amp;$W$4&amp;$X$4&amp;$B13&amp;""""))</f>
        <v>1, Spc:SpcFunc,        302,  49  ;  Aging Eye/Low-vision (Corridor Area)</v>
      </c>
    </row>
    <row r="14" spans="1:25" x14ac:dyDescent="0.2">
      <c r="A14" s="63" t="s">
        <v>1025</v>
      </c>
      <c r="B14" s="110" t="s">
        <v>774</v>
      </c>
      <c r="C14" s="62">
        <f>VLOOKUP($B14,'2022 Ventilation List SORT'!$A$6:$I$101,2)</f>
        <v>0.15</v>
      </c>
      <c r="D14" s="62">
        <f>VLOOKUP($B14,'2022 Ventilation List SORT'!$A$6:$I$101,3)</f>
        <v>0.15</v>
      </c>
      <c r="E14" s="67">
        <f>VLOOKUP($B14,'2022 Ventilation List SORT'!$A$6:$I$101,4)</f>
        <v>0</v>
      </c>
      <c r="F14" s="67">
        <f>VLOOKUP($B14,'2022 Ventilation List SORT'!$A$6:$I$101,5)</f>
        <v>0</v>
      </c>
      <c r="G14" s="62">
        <f>VLOOKUP($B14,'2022 Ventilation List SORT'!$A$6:$I$101,6)</f>
        <v>0</v>
      </c>
      <c r="H14" s="67">
        <f>VLOOKUP($B14,'2022 Ventilation List SORT'!$A$6:$I$101,7)</f>
        <v>1</v>
      </c>
      <c r="I14" s="62" t="str">
        <f>VLOOKUP($B14,'2022 Ventilation List SORT'!$A$6:$I$101,8)</f>
        <v>F</v>
      </c>
      <c r="J14" s="103" t="str">
        <f>VLOOKUP($B14,'2022 Ventilation List SORT'!$A$6:$I$101,9)</f>
        <v>No</v>
      </c>
      <c r="K14" s="182">
        <f>INDEX('For CSV - 2022 SpcFuncData'!$D$5:$D$88,MATCH($A14,'For CSV - 2022 SpcFuncData'!$B$5:$B$87,0))*0.5</f>
        <v>5</v>
      </c>
      <c r="L14" s="182">
        <f>INDEX('For CSV - 2022 VentSpcFuncData'!$K$6:$K$101,MATCH($B14,'For CSV - 2022 VentSpcFuncData'!$B$6:$B$101,0))</f>
        <v>0</v>
      </c>
      <c r="M14" s="182">
        <f t="shared" si="1"/>
        <v>5</v>
      </c>
      <c r="N14" s="182">
        <f>INDEX('For CSV - 2022 VentSpcFuncData'!$J$6:$J$101,MATCH($B14,'For CSV - 2022 VentSpcFuncData'!$B$6:$B$101,0))</f>
        <v>15</v>
      </c>
      <c r="O14" s="182">
        <f t="shared" si="2"/>
        <v>15</v>
      </c>
      <c r="P14" s="184">
        <f t="shared" si="0"/>
        <v>7.4999999999999997E-2</v>
      </c>
      <c r="Q14" s="46" t="str">
        <f>_xlfn.CONCAT(A14,",",B14)</f>
        <v>Aging Eye/Low-vision (Corridor Area),General - Corridors</v>
      </c>
      <c r="R14" s="46">
        <f>INDEX('For CSV - 2022 SpcFuncData'!$AN$5:$AN$89,MATCH($A14,'For CSV - 2022 SpcFuncData'!$B$5:$B$88,0))</f>
        <v>302</v>
      </c>
      <c r="S14" s="46">
        <f>INDEX('For CSV - 2022 VentSpcFuncData'!$L$6:$L$101,MATCH($B14,'For CSV - 2022 VentSpcFuncData'!$B$6:$B$101,0))</f>
        <v>49</v>
      </c>
      <c r="T14" s="46">
        <f>MATCH($A14,'For CSV - 2022 SpcFuncData'!$B$5:$B$87,0)</f>
        <v>1</v>
      </c>
      <c r="V14" t="str">
        <f>IF($A13&lt;&gt;$A14,$V$3&amp;$R14&amp;$W$3&amp;$S14&amp;$X$3&amp;TEXT($A14,0),IF($A14=$A13,$V$4&amp;$S14&amp;$W$4&amp;$X$4&amp;$B14&amp;""""))</f>
        <v>2,              49,     "General - Corridors"</v>
      </c>
    </row>
    <row r="15" spans="1:25" x14ac:dyDescent="0.2">
      <c r="A15" s="63" t="s">
        <v>1026</v>
      </c>
      <c r="B15" s="110" t="s">
        <v>768</v>
      </c>
      <c r="C15" s="62">
        <f>VLOOKUP($B15,'2022 Ventilation List SORT'!$A$6:$I$101,2)</f>
        <v>0.5</v>
      </c>
      <c r="D15" s="62">
        <f>VLOOKUP($B15,'2022 Ventilation List SORT'!$A$6:$I$101,3)</f>
        <v>0.15</v>
      </c>
      <c r="E15" s="67">
        <f>VLOOKUP($B15,'2022 Ventilation List SORT'!$A$6:$I$101,4)</f>
        <v>0</v>
      </c>
      <c r="F15" s="67">
        <f>VLOOKUP($B15,'2022 Ventilation List SORT'!$A$6:$I$101,5)</f>
        <v>0</v>
      </c>
      <c r="G15" s="62">
        <f>VLOOKUP($B15,'2022 Ventilation List SORT'!$A$6:$I$101,6)</f>
        <v>0</v>
      </c>
      <c r="H15" s="67">
        <f>VLOOKUP($B15,'2022 Ventilation List SORT'!$A$6:$I$101,7)</f>
        <v>2</v>
      </c>
      <c r="I15" s="62" t="str">
        <f>VLOOKUP($B15,'2022 Ventilation List SORT'!$A$6:$I$101,8)</f>
        <v/>
      </c>
      <c r="J15" s="103" t="str">
        <f>VLOOKUP($B15,'2022 Ventilation List SORT'!$A$6:$I$101,9)</f>
        <v>No</v>
      </c>
      <c r="K15" s="182">
        <f>INDEX('For CSV - 2022 SpcFuncData'!$D$5:$D$88,MATCH($A15,'For CSV - 2022 SpcFuncData'!$B$5:$B$87,0))*0.5</f>
        <v>33.335000000000001</v>
      </c>
      <c r="L15" s="182">
        <f>INDEX('For CSV - 2022 VentSpcFuncData'!$K$6:$K$101,MATCH($B15,'For CSV - 2022 VentSpcFuncData'!$B$6:$B$101,0))</f>
        <v>33.333333333333336</v>
      </c>
      <c r="M15" s="182">
        <f t="shared" si="1"/>
        <v>33.333333333333336</v>
      </c>
      <c r="N15" s="182">
        <f>INDEX('For CSV - 2022 VentSpcFuncData'!$J$6:$J$101,MATCH($B15,'For CSV - 2022 VentSpcFuncData'!$B$6:$B$101,0))</f>
        <v>15</v>
      </c>
      <c r="O15" s="182">
        <f t="shared" si="2"/>
        <v>14.999250037498125</v>
      </c>
      <c r="P15" s="184">
        <f t="shared" si="0"/>
        <v>0.5</v>
      </c>
      <c r="Q15" s="46" t="str">
        <f>_xlfn.CONCAT(A15,",",B15)</f>
        <v>Aging Eye/Low-vision (Dining),Food Service - Cafeteria/fast-food dining</v>
      </c>
      <c r="R15" s="46">
        <f>INDEX('For CSV - 2022 SpcFuncData'!$AN$5:$AN$89,MATCH($A15,'For CSV - 2022 SpcFuncData'!$B$5:$B$88,0))</f>
        <v>303</v>
      </c>
      <c r="S15" s="46">
        <f>INDEX('For CSV - 2022 VentSpcFuncData'!$L$6:$L$101,MATCH($B15,'For CSV - 2022 VentSpcFuncData'!$B$6:$B$101,0))</f>
        <v>43</v>
      </c>
      <c r="T15" s="46">
        <f>MATCH($A15,'For CSV - 2022 SpcFuncData'!$B$5:$B$87,0)</f>
        <v>2</v>
      </c>
      <c r="V15" t="str">
        <f>IF($A14&lt;&gt;$A15,$V$3&amp;$R15&amp;$W$3&amp;$S15&amp;$X$3&amp;TEXT($A15,0),IF($A15=$A14,$V$4&amp;$S15&amp;$W$4&amp;$X$4&amp;$B15&amp;""""))</f>
        <v>1, Spc:SpcFunc,        303,  43  ;  Aging Eye/Low-vision (Dining)</v>
      </c>
    </row>
    <row r="16" spans="1:25" x14ac:dyDescent="0.2">
      <c r="A16" s="63" t="s">
        <v>1026</v>
      </c>
      <c r="B16" s="110" t="s">
        <v>768</v>
      </c>
      <c r="C16" s="62">
        <f>VLOOKUP($B16,'2022 Ventilation List SORT'!$A$6:$I$101,2)</f>
        <v>0.5</v>
      </c>
      <c r="D16" s="62">
        <f>VLOOKUP($B16,'2022 Ventilation List SORT'!$A$6:$I$101,3)</f>
        <v>0.15</v>
      </c>
      <c r="E16" s="67">
        <f>VLOOKUP($B16,'2022 Ventilation List SORT'!$A$6:$I$101,4)</f>
        <v>0</v>
      </c>
      <c r="F16" s="67">
        <f>VLOOKUP($B16,'2022 Ventilation List SORT'!$A$6:$I$101,5)</f>
        <v>0</v>
      </c>
      <c r="G16" s="62">
        <f>VLOOKUP($B16,'2022 Ventilation List SORT'!$A$6:$I$101,6)</f>
        <v>0</v>
      </c>
      <c r="H16" s="67">
        <f>VLOOKUP($B16,'2022 Ventilation List SORT'!$A$6:$I$101,7)</f>
        <v>2</v>
      </c>
      <c r="I16" s="62" t="str">
        <f>VLOOKUP($B16,'2022 Ventilation List SORT'!$A$6:$I$101,8)</f>
        <v/>
      </c>
      <c r="J16" s="103" t="str">
        <f>VLOOKUP($B16,'2022 Ventilation List SORT'!$A$6:$I$101,9)</f>
        <v>No</v>
      </c>
      <c r="K16" s="182">
        <f>INDEX('For CSV - 2022 SpcFuncData'!$D$5:$D$88,MATCH($A16,'For CSV - 2022 SpcFuncData'!$B$5:$B$87,0))*0.5</f>
        <v>33.335000000000001</v>
      </c>
      <c r="L16" s="182">
        <f>INDEX('For CSV - 2022 VentSpcFuncData'!$K$6:$K$101,MATCH($B16,'For CSV - 2022 VentSpcFuncData'!$B$6:$B$101,0))</f>
        <v>33.333333333333336</v>
      </c>
      <c r="M16" s="182">
        <f t="shared" si="1"/>
        <v>33.333333333333336</v>
      </c>
      <c r="N16" s="182">
        <f>INDEX('For CSV - 2022 VentSpcFuncData'!$J$6:$J$101,MATCH($B16,'For CSV - 2022 VentSpcFuncData'!$B$6:$B$101,0))</f>
        <v>15</v>
      </c>
      <c r="O16" s="182">
        <f t="shared" si="2"/>
        <v>14.999250037498125</v>
      </c>
      <c r="P16" s="184">
        <f t="shared" si="0"/>
        <v>0.5</v>
      </c>
      <c r="Q16" s="46" t="str">
        <f>_xlfn.CONCAT(A16,",",B16)</f>
        <v>Aging Eye/Low-vision (Dining),Food Service - Cafeteria/fast-food dining</v>
      </c>
      <c r="R16" s="46">
        <f>INDEX('For CSV - 2022 SpcFuncData'!$AN$5:$AN$89,MATCH($A16,'For CSV - 2022 SpcFuncData'!$B$5:$B$88,0))</f>
        <v>303</v>
      </c>
      <c r="S16" s="46">
        <f>INDEX('For CSV - 2022 VentSpcFuncData'!$L$6:$L$101,MATCH($B16,'For CSV - 2022 VentSpcFuncData'!$B$6:$B$101,0))</f>
        <v>43</v>
      </c>
      <c r="T16" s="46">
        <f>MATCH($A16,'For CSV - 2022 SpcFuncData'!$B$5:$B$87,0)</f>
        <v>2</v>
      </c>
      <c r="V16" t="str">
        <f>IF($A15&lt;&gt;$A16,$V$3&amp;$R16&amp;$W$3&amp;$S16&amp;$X$3&amp;TEXT($A16,0),IF($A16=$A15,$V$4&amp;$S16&amp;$W$4&amp;$X$4&amp;$B16&amp;""""))</f>
        <v>2,              43,     "Food Service - Cafeteria/fast-food dining"</v>
      </c>
    </row>
    <row r="17" spans="1:22" x14ac:dyDescent="0.2">
      <c r="A17" s="63" t="s">
        <v>1130</v>
      </c>
      <c r="B17" s="110" t="s">
        <v>782</v>
      </c>
      <c r="C17" s="62">
        <f>VLOOKUP($B17,'2022 Ventilation List SORT'!$A$6:$I$101,2)</f>
        <v>0.5</v>
      </c>
      <c r="D17" s="62">
        <f>VLOOKUP($B17,'2022 Ventilation List SORT'!$A$6:$I$101,3)</f>
        <v>0.15</v>
      </c>
      <c r="E17" s="67">
        <f>VLOOKUP($B17,'2022 Ventilation List SORT'!$A$6:$I$101,4)</f>
        <v>0</v>
      </c>
      <c r="F17" s="67">
        <f>VLOOKUP($B17,'2022 Ventilation List SORT'!$A$6:$I$101,5)</f>
        <v>0</v>
      </c>
      <c r="G17" s="62">
        <f>VLOOKUP($B17,'2022 Ventilation List SORT'!$A$6:$I$101,6)</f>
        <v>0</v>
      </c>
      <c r="H17" s="67">
        <f>VLOOKUP($B17,'2022 Ventilation List SORT'!$A$6:$I$101,7)</f>
        <v>1</v>
      </c>
      <c r="I17" s="62" t="str">
        <f>VLOOKUP($B17,'2022 Ventilation List SORT'!$A$6:$I$101,8)</f>
        <v>F</v>
      </c>
      <c r="J17" s="103" t="str">
        <f>VLOOKUP($B17,'2022 Ventilation List SORT'!$A$6:$I$101,9)</f>
        <v>No</v>
      </c>
      <c r="K17" s="182">
        <f>INDEX('For CSV - 2022 SpcFuncData'!$D$5:$D$88,MATCH($A17,'For CSV - 2022 SpcFuncData'!$B$5:$B$87,0))*0.5</f>
        <v>33.335000000000001</v>
      </c>
      <c r="L17" s="182">
        <f>INDEX('For CSV - 2022 VentSpcFuncData'!$K$6:$K$101,MATCH($B17,'For CSV - 2022 VentSpcFuncData'!$B$6:$B$101,0))</f>
        <v>33.333333333333336</v>
      </c>
      <c r="M17" s="182">
        <f t="shared" si="1"/>
        <v>33.333333333333336</v>
      </c>
      <c r="N17" s="182">
        <f>INDEX('For CSV - 2022 VentSpcFuncData'!$J$6:$J$101,MATCH($B17,'For CSV - 2022 VentSpcFuncData'!$B$6:$B$101,0))</f>
        <v>15</v>
      </c>
      <c r="O17" s="182">
        <f t="shared" si="2"/>
        <v>14.999250037498125</v>
      </c>
      <c r="P17" s="184">
        <f t="shared" si="0"/>
        <v>0.5</v>
      </c>
      <c r="Q17" s="46" t="str">
        <f>_xlfn.CONCAT(A17,",",B17)</f>
        <v>Aging Eye/Low-vision (Lobby, Main Entry),Office - Main entry lobbies</v>
      </c>
      <c r="R17" s="46">
        <f>INDEX('For CSV - 2022 SpcFuncData'!$AN$5:$AN$89,MATCH($A17,'For CSV - 2022 SpcFuncData'!$B$5:$B$88,0))</f>
        <v>304</v>
      </c>
      <c r="S17" s="46">
        <f>INDEX('For CSV - 2022 VentSpcFuncData'!$L$6:$L$101,MATCH($B17,'For CSV - 2022 VentSpcFuncData'!$B$6:$B$101,0))</f>
        <v>72</v>
      </c>
      <c r="T17" s="46">
        <f>MATCH($A17,'For CSV - 2022 SpcFuncData'!$B$5:$B$87,0)</f>
        <v>3</v>
      </c>
      <c r="V17" t="str">
        <f>IF($A16&lt;&gt;$A17,$V$3&amp;$R17&amp;$W$3&amp;$S17&amp;$X$3&amp;TEXT($A17,0),IF($A17=$A16,$V$4&amp;$S17&amp;$W$4&amp;$X$4&amp;$B17&amp;""""))</f>
        <v>1, Spc:SpcFunc,        304,  72  ;  Aging Eye/Low-vision (Lobby, Main Entry)</v>
      </c>
    </row>
    <row r="18" spans="1:22" x14ac:dyDescent="0.2">
      <c r="A18" s="63" t="s">
        <v>1130</v>
      </c>
      <c r="B18" s="110" t="s">
        <v>782</v>
      </c>
      <c r="C18" s="62">
        <f>VLOOKUP($B18,'2022 Ventilation List SORT'!$A$6:$I$101,2)</f>
        <v>0.5</v>
      </c>
      <c r="D18" s="62">
        <f>VLOOKUP($B18,'2022 Ventilation List SORT'!$A$6:$I$101,3)</f>
        <v>0.15</v>
      </c>
      <c r="E18" s="67">
        <f>VLOOKUP($B18,'2022 Ventilation List SORT'!$A$6:$I$101,4)</f>
        <v>0</v>
      </c>
      <c r="F18" s="67">
        <f>VLOOKUP($B18,'2022 Ventilation List SORT'!$A$6:$I$101,5)</f>
        <v>0</v>
      </c>
      <c r="G18" s="62">
        <f>VLOOKUP($B18,'2022 Ventilation List SORT'!$A$6:$I$101,6)</f>
        <v>0</v>
      </c>
      <c r="H18" s="67">
        <f>VLOOKUP($B18,'2022 Ventilation List SORT'!$A$6:$I$101,7)</f>
        <v>1</v>
      </c>
      <c r="I18" s="62" t="str">
        <f>VLOOKUP($B18,'2022 Ventilation List SORT'!$A$6:$I$101,8)</f>
        <v>F</v>
      </c>
      <c r="J18" s="103" t="str">
        <f>VLOOKUP($B18,'2022 Ventilation List SORT'!$A$6:$I$101,9)</f>
        <v>No</v>
      </c>
      <c r="K18" s="182">
        <f>INDEX('For CSV - 2022 SpcFuncData'!$D$5:$D$88,MATCH($A18,'For CSV - 2022 SpcFuncData'!$B$5:$B$87,0))*0.5</f>
        <v>33.335000000000001</v>
      </c>
      <c r="L18" s="182">
        <f>INDEX('For CSV - 2022 VentSpcFuncData'!$K$6:$K$101,MATCH($B18,'For CSV - 2022 VentSpcFuncData'!$B$6:$B$101,0))</f>
        <v>33.333333333333336</v>
      </c>
      <c r="M18" s="182">
        <f t="shared" si="1"/>
        <v>33.333333333333336</v>
      </c>
      <c r="N18" s="182">
        <f>INDEX('For CSV - 2022 VentSpcFuncData'!$J$6:$J$101,MATCH($B18,'For CSV - 2022 VentSpcFuncData'!$B$6:$B$101,0))</f>
        <v>15</v>
      </c>
      <c r="O18" s="182">
        <f t="shared" si="2"/>
        <v>14.999250037498125</v>
      </c>
      <c r="P18" s="184">
        <f t="shared" si="0"/>
        <v>0.5</v>
      </c>
      <c r="Q18" s="46" t="str">
        <f>_xlfn.CONCAT(A18,",",B18)</f>
        <v>Aging Eye/Low-vision (Lobby, Main Entry),Office - Main entry lobbies</v>
      </c>
      <c r="R18" s="46">
        <f>INDEX('For CSV - 2022 SpcFuncData'!$AN$5:$AN$89,MATCH($A18,'For CSV - 2022 SpcFuncData'!$B$5:$B$88,0))</f>
        <v>304</v>
      </c>
      <c r="S18" s="46">
        <f>INDEX('For CSV - 2022 VentSpcFuncData'!$L$6:$L$101,MATCH($B18,'For CSV - 2022 VentSpcFuncData'!$B$6:$B$101,0))</f>
        <v>72</v>
      </c>
      <c r="T18" s="46">
        <f>MATCH($A18,'For CSV - 2022 SpcFuncData'!$B$5:$B$87,0)</f>
        <v>3</v>
      </c>
      <c r="V18" t="str">
        <f>IF($A17&lt;&gt;$A18,$V$3&amp;$R18&amp;$W$3&amp;$S18&amp;$X$3&amp;TEXT($A18,0),IF($A18=$A17,$V$4&amp;$S18&amp;$W$4&amp;$X$4&amp;$B18&amp;""""))</f>
        <v>2,              72,     "Office - Main entry lobbies"</v>
      </c>
    </row>
    <row r="19" spans="1:22" x14ac:dyDescent="0.2">
      <c r="A19" s="63" t="s">
        <v>1027</v>
      </c>
      <c r="B19" s="110" t="s">
        <v>771</v>
      </c>
      <c r="C19" s="62">
        <f>VLOOKUP($B19,'2022 Ventilation List SORT'!$A$6:$I$101,2)</f>
        <v>0.5</v>
      </c>
      <c r="D19" s="62">
        <f>VLOOKUP($B19,'2022 Ventilation List SORT'!$A$6:$I$101,3)</f>
        <v>0.15</v>
      </c>
      <c r="E19" s="67">
        <f>VLOOKUP($B19,'2022 Ventilation List SORT'!$A$6:$I$101,4)</f>
        <v>0</v>
      </c>
      <c r="F19" s="67">
        <f>VLOOKUP($B19,'2022 Ventilation List SORT'!$A$6:$I$101,5)</f>
        <v>0</v>
      </c>
      <c r="G19" s="62">
        <f>VLOOKUP($B19,'2022 Ventilation List SORT'!$A$6:$I$101,6)</f>
        <v>0</v>
      </c>
      <c r="H19" s="67">
        <f>VLOOKUP($B19,'2022 Ventilation List SORT'!$A$6:$I$101,7)</f>
        <v>1</v>
      </c>
      <c r="I19" s="62" t="str">
        <f>VLOOKUP($B19,'2022 Ventilation List SORT'!$A$6:$I$101,8)</f>
        <v>F</v>
      </c>
      <c r="J19" s="103" t="str">
        <f>VLOOKUP($B19,'2022 Ventilation List SORT'!$A$6:$I$101,9)</f>
        <v>No</v>
      </c>
      <c r="K19" s="182">
        <f>INDEX('For CSV - 2022 SpcFuncData'!$D$5:$D$88,MATCH($A19,'For CSV - 2022 SpcFuncData'!$B$5:$B$87,0))*0.5</f>
        <v>33.335000000000001</v>
      </c>
      <c r="L19" s="182">
        <f>INDEX('For CSV - 2022 VentSpcFuncData'!$K$6:$K$101,MATCH($B19,'For CSV - 2022 VentSpcFuncData'!$B$6:$B$101,0))</f>
        <v>33.333333333333336</v>
      </c>
      <c r="M19" s="182">
        <f t="shared" si="1"/>
        <v>33.333333333333336</v>
      </c>
      <c r="N19" s="182">
        <f>INDEX('For CSV - 2022 VentSpcFuncData'!$J$6:$J$101,MATCH($B19,'For CSV - 2022 VentSpcFuncData'!$B$6:$B$101,0))</f>
        <v>15</v>
      </c>
      <c r="O19" s="182">
        <f t="shared" si="2"/>
        <v>14.999250037498125</v>
      </c>
      <c r="P19" s="184">
        <f t="shared" si="0"/>
        <v>0.5</v>
      </c>
      <c r="Q19" s="46" t="str">
        <f>_xlfn.CONCAT(A19,",",B19)</f>
        <v>Aging Eye/Low-vision (Lounge/Waiting Area),General - Break rooms</v>
      </c>
      <c r="R19" s="46">
        <f>INDEX('For CSV - 2022 SpcFuncData'!$AN$5:$AN$89,MATCH($A19,'For CSV - 2022 SpcFuncData'!$B$5:$B$88,0))</f>
        <v>305</v>
      </c>
      <c r="S19" s="46">
        <f>INDEX('For CSV - 2022 VentSpcFuncData'!$L$6:$L$101,MATCH($B19,'For CSV - 2022 VentSpcFuncData'!$B$6:$B$101,0))</f>
        <v>46</v>
      </c>
      <c r="T19" s="46">
        <f>MATCH($A19,'For CSV - 2022 SpcFuncData'!$B$5:$B$87,0)</f>
        <v>4</v>
      </c>
      <c r="V19" t="str">
        <f>IF($A18&lt;&gt;$A19,$V$3&amp;$R19&amp;$W$3&amp;$S19&amp;$X$3&amp;TEXT($A19,0),IF($A19=$A18,$V$4&amp;$S19&amp;$W$4&amp;$X$4&amp;$B19&amp;""""))</f>
        <v>1, Spc:SpcFunc,        305,  46  ;  Aging Eye/Low-vision (Lounge/Waiting Area)</v>
      </c>
    </row>
    <row r="20" spans="1:22" x14ac:dyDescent="0.2">
      <c r="A20" s="63" t="s">
        <v>1027</v>
      </c>
      <c r="B20" s="110" t="s">
        <v>771</v>
      </c>
      <c r="C20" s="62">
        <f>VLOOKUP($B20,'2022 Ventilation List SORT'!$A$6:$I$101,2)</f>
        <v>0.5</v>
      </c>
      <c r="D20" s="62">
        <f>VLOOKUP($B20,'2022 Ventilation List SORT'!$A$6:$I$101,3)</f>
        <v>0.15</v>
      </c>
      <c r="E20" s="67">
        <f>VLOOKUP($B20,'2022 Ventilation List SORT'!$A$6:$I$101,4)</f>
        <v>0</v>
      </c>
      <c r="F20" s="67">
        <f>VLOOKUP($B20,'2022 Ventilation List SORT'!$A$6:$I$101,5)</f>
        <v>0</v>
      </c>
      <c r="G20" s="62">
        <f>VLOOKUP($B20,'2022 Ventilation List SORT'!$A$6:$I$101,6)</f>
        <v>0</v>
      </c>
      <c r="H20" s="67">
        <f>VLOOKUP($B20,'2022 Ventilation List SORT'!$A$6:$I$101,7)</f>
        <v>1</v>
      </c>
      <c r="I20" s="62" t="str">
        <f>VLOOKUP($B20,'2022 Ventilation List SORT'!$A$6:$I$101,8)</f>
        <v>F</v>
      </c>
      <c r="J20" s="103" t="str">
        <f>VLOOKUP($B20,'2022 Ventilation List SORT'!$A$6:$I$101,9)</f>
        <v>No</v>
      </c>
      <c r="K20" s="182">
        <f>INDEX('For CSV - 2022 SpcFuncData'!$D$5:$D$88,MATCH($A20,'For CSV - 2022 SpcFuncData'!$B$5:$B$87,0))*0.5</f>
        <v>33.335000000000001</v>
      </c>
      <c r="L20" s="182">
        <f>INDEX('For CSV - 2022 VentSpcFuncData'!$K$6:$K$101,MATCH($B20,'For CSV - 2022 VentSpcFuncData'!$B$6:$B$101,0))</f>
        <v>33.333333333333336</v>
      </c>
      <c r="M20" s="182">
        <f t="shared" si="1"/>
        <v>33.333333333333336</v>
      </c>
      <c r="N20" s="182">
        <f>INDEX('For CSV - 2022 VentSpcFuncData'!$J$6:$J$101,MATCH($B20,'For CSV - 2022 VentSpcFuncData'!$B$6:$B$101,0))</f>
        <v>15</v>
      </c>
      <c r="O20" s="182">
        <f t="shared" si="2"/>
        <v>14.999250037498125</v>
      </c>
      <c r="P20" s="184">
        <f t="shared" si="0"/>
        <v>0.5</v>
      </c>
      <c r="Q20" s="46" t="str">
        <f>_xlfn.CONCAT(A20,",",B20)</f>
        <v>Aging Eye/Low-vision (Lounge/Waiting Area),General - Break rooms</v>
      </c>
      <c r="R20" s="46">
        <f>INDEX('For CSV - 2022 SpcFuncData'!$AN$5:$AN$89,MATCH($A20,'For CSV - 2022 SpcFuncData'!$B$5:$B$88,0))</f>
        <v>305</v>
      </c>
      <c r="S20" s="46">
        <f>INDEX('For CSV - 2022 VentSpcFuncData'!$L$6:$L$101,MATCH($B20,'For CSV - 2022 VentSpcFuncData'!$B$6:$B$101,0))</f>
        <v>46</v>
      </c>
      <c r="T20" s="46">
        <f>MATCH($A20,'For CSV - 2022 SpcFuncData'!$B$5:$B$87,0)</f>
        <v>4</v>
      </c>
      <c r="V20" t="str">
        <f>IF($A19&lt;&gt;$A20,$V$3&amp;$R20&amp;$W$3&amp;$S20&amp;$X$3&amp;TEXT($A20,0),IF($A20=$A19,$V$4&amp;$S20&amp;$W$4&amp;$X$4&amp;$B20&amp;""""))</f>
        <v>2,              46,     "General - Break rooms"</v>
      </c>
    </row>
    <row r="21" spans="1:22" x14ac:dyDescent="0.2">
      <c r="A21" s="46" t="s">
        <v>1029</v>
      </c>
      <c r="B21" s="110" t="s">
        <v>773</v>
      </c>
      <c r="C21" s="62">
        <f>VLOOKUP($B21,'2022 Ventilation List SORT'!$A$6:$I$101,2)</f>
        <v>0.5</v>
      </c>
      <c r="D21" s="62">
        <f>VLOOKUP($B21,'2022 Ventilation List SORT'!$A$6:$I$101,3)</f>
        <v>0.15</v>
      </c>
      <c r="E21" s="67">
        <f>VLOOKUP($B21,'2022 Ventilation List SORT'!$A$6:$I$101,4)</f>
        <v>0</v>
      </c>
      <c r="F21" s="67">
        <f>VLOOKUP($B21,'2022 Ventilation List SORT'!$A$6:$I$101,5)</f>
        <v>0</v>
      </c>
      <c r="G21" s="62">
        <f>VLOOKUP($B21,'2022 Ventilation List SORT'!$A$6:$I$101,6)</f>
        <v>0</v>
      </c>
      <c r="H21" s="67">
        <f>VLOOKUP($B21,'2022 Ventilation List SORT'!$A$6:$I$101,7)</f>
        <v>1</v>
      </c>
      <c r="I21" s="62" t="str">
        <f>VLOOKUP($B21,'2022 Ventilation List SORT'!$A$6:$I$101,8)</f>
        <v>F</v>
      </c>
      <c r="J21" s="103" t="str">
        <f>VLOOKUP($B21,'2022 Ventilation List SORT'!$A$6:$I$101,9)</f>
        <v>No</v>
      </c>
      <c r="K21" s="182">
        <f>INDEX('For CSV - 2022 SpcFuncData'!$D$5:$D$88,MATCH($A21,'For CSV - 2022 SpcFuncData'!$B$5:$B$87,0))*0.5</f>
        <v>33.335000000000001</v>
      </c>
      <c r="L21" s="182">
        <f>INDEX('For CSV - 2022 VentSpcFuncData'!$K$6:$K$101,MATCH($B21,'For CSV - 2022 VentSpcFuncData'!$B$6:$B$101,0))</f>
        <v>33.333333333333336</v>
      </c>
      <c r="M21" s="182">
        <f t="shared" si="1"/>
        <v>33.333333333333336</v>
      </c>
      <c r="N21" s="182">
        <f>INDEX('For CSV - 2022 VentSpcFuncData'!$J$6:$J$101,MATCH($B21,'For CSV - 2022 VentSpcFuncData'!$B$6:$B$101,0))</f>
        <v>15</v>
      </c>
      <c r="O21" s="182">
        <f t="shared" si="2"/>
        <v>14.999250037498125</v>
      </c>
      <c r="P21" s="184">
        <f t="shared" si="0"/>
        <v>0.5</v>
      </c>
      <c r="Q21" s="46" t="str">
        <f>_xlfn.CONCAT(A21,",",B21)</f>
        <v>Aging Eye/Low-vision (Multipurpose Room),General - Conference/meeting</v>
      </c>
      <c r="R21" s="46">
        <f>INDEX('For CSV - 2022 SpcFuncData'!$AN$5:$AN$89,MATCH($A21,'For CSV - 2022 SpcFuncData'!$B$5:$B$88,0))</f>
        <v>306</v>
      </c>
      <c r="S21" s="46">
        <f>INDEX('For CSV - 2022 VentSpcFuncData'!$L$6:$L$101,MATCH($B21,'For CSV - 2022 VentSpcFuncData'!$B$6:$B$101,0))</f>
        <v>48</v>
      </c>
      <c r="T21" s="46">
        <f>MATCH($A21,'For CSV - 2022 SpcFuncData'!$B$5:$B$87,0)</f>
        <v>5</v>
      </c>
      <c r="V21" t="str">
        <f>IF($A20&lt;&gt;$A21,$V$3&amp;$R21&amp;$W$3&amp;$S21&amp;$X$3&amp;TEXT($A21,0),IF($A21=$A20,$V$4&amp;$S21&amp;$W$4&amp;$X$4&amp;$B21&amp;""""))</f>
        <v>1, Spc:SpcFunc,        306,  48  ;  Aging Eye/Low-vision (Multipurpose Room)</v>
      </c>
    </row>
    <row r="22" spans="1:22" x14ac:dyDescent="0.2">
      <c r="A22" s="46" t="s">
        <v>1029</v>
      </c>
      <c r="B22" s="110" t="s">
        <v>773</v>
      </c>
      <c r="C22" s="62">
        <f>VLOOKUP($B22,'2022 Ventilation List SORT'!$A$6:$I$101,2)</f>
        <v>0.5</v>
      </c>
      <c r="D22" s="62">
        <f>VLOOKUP($B22,'2022 Ventilation List SORT'!$A$6:$I$101,3)</f>
        <v>0.15</v>
      </c>
      <c r="E22" s="67">
        <f>VLOOKUP($B22,'2022 Ventilation List SORT'!$A$6:$I$101,4)</f>
        <v>0</v>
      </c>
      <c r="F22" s="67">
        <f>VLOOKUP($B22,'2022 Ventilation List SORT'!$A$6:$I$101,5)</f>
        <v>0</v>
      </c>
      <c r="G22" s="62">
        <f>VLOOKUP($B22,'2022 Ventilation List SORT'!$A$6:$I$101,6)</f>
        <v>0</v>
      </c>
      <c r="H22" s="67">
        <f>VLOOKUP($B22,'2022 Ventilation List SORT'!$A$6:$I$101,7)</f>
        <v>1</v>
      </c>
      <c r="I22" s="62" t="str">
        <f>VLOOKUP($B22,'2022 Ventilation List SORT'!$A$6:$I$101,8)</f>
        <v>F</v>
      </c>
      <c r="J22" s="103" t="str">
        <f>VLOOKUP($B22,'2022 Ventilation List SORT'!$A$6:$I$101,9)</f>
        <v>No</v>
      </c>
      <c r="K22" s="182">
        <f>INDEX('For CSV - 2022 SpcFuncData'!$D$5:$D$88,MATCH($A22,'For CSV - 2022 SpcFuncData'!$B$5:$B$87,0))*0.5</f>
        <v>33.335000000000001</v>
      </c>
      <c r="L22" s="182">
        <f>INDEX('For CSV - 2022 VentSpcFuncData'!$K$6:$K$101,MATCH($B22,'For CSV - 2022 VentSpcFuncData'!$B$6:$B$101,0))</f>
        <v>33.333333333333336</v>
      </c>
      <c r="M22" s="182">
        <f t="shared" si="1"/>
        <v>33.333333333333336</v>
      </c>
      <c r="N22" s="182">
        <f>INDEX('For CSV - 2022 VentSpcFuncData'!$J$6:$J$101,MATCH($B22,'For CSV - 2022 VentSpcFuncData'!$B$6:$B$101,0))</f>
        <v>15</v>
      </c>
      <c r="O22" s="182">
        <f t="shared" si="2"/>
        <v>14.999250037498125</v>
      </c>
      <c r="P22" s="184">
        <f t="shared" si="0"/>
        <v>0.5</v>
      </c>
      <c r="Q22" s="46" t="str">
        <f>_xlfn.CONCAT(A22,",",B22)</f>
        <v>Aging Eye/Low-vision (Multipurpose Room),General - Conference/meeting</v>
      </c>
      <c r="R22" s="46">
        <f>INDEX('For CSV - 2022 SpcFuncData'!$AN$5:$AN$89,MATCH($A22,'For CSV - 2022 SpcFuncData'!$B$5:$B$88,0))</f>
        <v>306</v>
      </c>
      <c r="S22" s="46">
        <f>INDEX('For CSV - 2022 VentSpcFuncData'!$L$6:$L$101,MATCH($B22,'For CSV - 2022 VentSpcFuncData'!$B$6:$B$101,0))</f>
        <v>48</v>
      </c>
      <c r="T22" s="46">
        <f>MATCH($A22,'For CSV - 2022 SpcFuncData'!$B$5:$B$87,0)</f>
        <v>5</v>
      </c>
      <c r="V22" t="str">
        <f>IF($A21&lt;&gt;$A22,$V$3&amp;$R22&amp;$W$3&amp;$S22&amp;$X$3&amp;TEXT($A22,0),IF($A22=$A21,$V$4&amp;$S22&amp;$W$4&amp;$X$4&amp;$B22&amp;""""))</f>
        <v>2,              48,     "General - Conference/meeting"</v>
      </c>
    </row>
    <row r="23" spans="1:22" x14ac:dyDescent="0.2">
      <c r="A23" s="46" t="s">
        <v>1030</v>
      </c>
      <c r="B23" s="110" t="s">
        <v>944</v>
      </c>
      <c r="C23" s="62">
        <f>VLOOKUP($B23,'2022 Ventilation List SORT'!$A$6:$I$101,2)</f>
        <v>1.07</v>
      </c>
      <c r="D23" s="62">
        <f>VLOOKUP($B23,'2022 Ventilation List SORT'!$A$6:$I$101,3)</f>
        <v>0.15</v>
      </c>
      <c r="E23" s="67">
        <f>VLOOKUP($B23,'2022 Ventilation List SORT'!$A$6:$I$101,4)</f>
        <v>0</v>
      </c>
      <c r="F23" s="67">
        <f>VLOOKUP($B23,'2022 Ventilation List SORT'!$A$6:$I$101,5)</f>
        <v>0</v>
      </c>
      <c r="G23" s="62">
        <f>VLOOKUP($B23,'2022 Ventilation List SORT'!$A$6:$I$101,6)</f>
        <v>0</v>
      </c>
      <c r="H23" s="67">
        <f>VLOOKUP($B23,'2022 Ventilation List SORT'!$A$6:$I$101,7)</f>
        <v>1</v>
      </c>
      <c r="I23" s="62" t="str">
        <f>VLOOKUP($B23,'2022 Ventilation List SORT'!$A$6:$I$101,8)</f>
        <v>F</v>
      </c>
      <c r="J23" s="103" t="str">
        <f>VLOOKUP($B23,'2022 Ventilation List SORT'!$A$6:$I$101,9)</f>
        <v>No</v>
      </c>
      <c r="K23" s="182">
        <f>INDEX('For CSV - 2022 SpcFuncData'!$D$5:$D$88,MATCH($A23,'For CSV - 2022 SpcFuncData'!$B$5:$B$87,0))*0.5</f>
        <v>71.430000000000007</v>
      </c>
      <c r="L23" s="182">
        <f>INDEX('For CSV - 2022 VentSpcFuncData'!$K$6:$K$101,MATCH($B23,'For CSV - 2022 VentSpcFuncData'!$B$6:$B$101,0))</f>
        <v>71.333333333333329</v>
      </c>
      <c r="M23" s="182">
        <f t="shared" si="1"/>
        <v>71.333333333333329</v>
      </c>
      <c r="N23" s="182">
        <f>INDEX('For CSV - 2022 VentSpcFuncData'!$J$6:$J$101,MATCH($B23,'For CSV - 2022 VentSpcFuncData'!$B$6:$B$101,0))</f>
        <v>15</v>
      </c>
      <c r="O23" s="182">
        <f t="shared" si="2"/>
        <v>14.979700405991878</v>
      </c>
      <c r="P23" s="184">
        <f t="shared" si="0"/>
        <v>1.07</v>
      </c>
      <c r="Q23" s="46" t="str">
        <f>_xlfn.CONCAT(A23,",",B23)</f>
        <v>Aging Eye/Low-vision (Religious Worship Area),Assembly - Places of religious worship</v>
      </c>
      <c r="R23" s="46">
        <f>INDEX('For CSV - 2022 SpcFuncData'!$AN$5:$AN$89,MATCH($A23,'For CSV - 2022 SpcFuncData'!$B$5:$B$88,0))</f>
        <v>307</v>
      </c>
      <c r="S23" s="46">
        <f>INDEX('For CSV - 2022 VentSpcFuncData'!$L$6:$L$101,MATCH($B23,'For CSV - 2022 VentSpcFuncData'!$B$6:$B$101,0))</f>
        <v>8</v>
      </c>
      <c r="T23" s="46">
        <f>MATCH($A23,'For CSV - 2022 SpcFuncData'!$B$5:$B$87,0)</f>
        <v>6</v>
      </c>
      <c r="V23" t="str">
        <f>IF($A22&lt;&gt;$A23,$V$3&amp;$R23&amp;$W$3&amp;$S23&amp;$X$3&amp;TEXT($A23,0),IF($A23=$A22,$V$4&amp;$S23&amp;$W$4&amp;$X$4&amp;$B23&amp;""""))</f>
        <v>1, Spc:SpcFunc,        307,  8  ;  Aging Eye/Low-vision (Religious Worship Area)</v>
      </c>
    </row>
    <row r="24" spans="1:22" x14ac:dyDescent="0.2">
      <c r="A24" s="46" t="s">
        <v>1030</v>
      </c>
      <c r="B24" s="110" t="s">
        <v>944</v>
      </c>
      <c r="C24" s="62">
        <f>VLOOKUP($B24,'2022 Ventilation List SORT'!$A$6:$I$101,2)</f>
        <v>1.07</v>
      </c>
      <c r="D24" s="62">
        <f>VLOOKUP($B24,'2022 Ventilation List SORT'!$A$6:$I$101,3)</f>
        <v>0.15</v>
      </c>
      <c r="E24" s="67">
        <f>VLOOKUP($B24,'2022 Ventilation List SORT'!$A$6:$I$101,4)</f>
        <v>0</v>
      </c>
      <c r="F24" s="67">
        <f>VLOOKUP($B24,'2022 Ventilation List SORT'!$A$6:$I$101,5)</f>
        <v>0</v>
      </c>
      <c r="G24" s="62">
        <f>VLOOKUP($B24,'2022 Ventilation List SORT'!$A$6:$I$101,6)</f>
        <v>0</v>
      </c>
      <c r="H24" s="67">
        <f>VLOOKUP($B24,'2022 Ventilation List SORT'!$A$6:$I$101,7)</f>
        <v>1</v>
      </c>
      <c r="I24" s="62" t="str">
        <f>VLOOKUP($B24,'2022 Ventilation List SORT'!$A$6:$I$101,8)</f>
        <v>F</v>
      </c>
      <c r="J24" s="103" t="str">
        <f>VLOOKUP($B24,'2022 Ventilation List SORT'!$A$6:$I$101,9)</f>
        <v>No</v>
      </c>
      <c r="K24" s="182">
        <f>INDEX('For CSV - 2022 SpcFuncData'!$D$5:$D$88,MATCH($A24,'For CSV - 2022 SpcFuncData'!$B$5:$B$87,0))*0.5</f>
        <v>71.430000000000007</v>
      </c>
      <c r="L24" s="182">
        <f>INDEX('For CSV - 2022 VentSpcFuncData'!$K$6:$K$101,MATCH($B24,'For CSV - 2022 VentSpcFuncData'!$B$6:$B$101,0))</f>
        <v>71.333333333333329</v>
      </c>
      <c r="M24" s="182">
        <f t="shared" si="1"/>
        <v>71.333333333333329</v>
      </c>
      <c r="N24" s="182">
        <f>INDEX('For CSV - 2022 VentSpcFuncData'!$J$6:$J$101,MATCH($B24,'For CSV - 2022 VentSpcFuncData'!$B$6:$B$101,0))</f>
        <v>15</v>
      </c>
      <c r="O24" s="182">
        <f t="shared" si="2"/>
        <v>14.979700405991878</v>
      </c>
      <c r="P24" s="184">
        <f t="shared" si="0"/>
        <v>1.07</v>
      </c>
      <c r="Q24" s="46" t="str">
        <f>_xlfn.CONCAT(A24,",",B24)</f>
        <v>Aging Eye/Low-vision (Religious Worship Area),Assembly - Places of religious worship</v>
      </c>
      <c r="R24" s="46">
        <f>INDEX('For CSV - 2022 SpcFuncData'!$AN$5:$AN$89,MATCH($A24,'For CSV - 2022 SpcFuncData'!$B$5:$B$88,0))</f>
        <v>307</v>
      </c>
      <c r="S24" s="46">
        <f>INDEX('For CSV - 2022 VentSpcFuncData'!$L$6:$L$101,MATCH($B24,'For CSV - 2022 VentSpcFuncData'!$B$6:$B$101,0))</f>
        <v>8</v>
      </c>
      <c r="T24" s="46">
        <f>MATCH($A24,'For CSV - 2022 SpcFuncData'!$B$5:$B$87,0)</f>
        <v>6</v>
      </c>
      <c r="V24" t="str">
        <f>IF($A23&lt;&gt;$A24,$V$3&amp;$R24&amp;$W$3&amp;$S24&amp;$X$3&amp;TEXT($A24,0),IF($A24=$A23,$V$4&amp;$S24&amp;$W$4&amp;$X$4&amp;$B24&amp;""""))</f>
        <v>2,              8,     "Assembly - Places of religious worship"</v>
      </c>
    </row>
    <row r="25" spans="1:22" x14ac:dyDescent="0.2">
      <c r="A25" s="46" t="s">
        <v>1031</v>
      </c>
      <c r="B25" s="110" t="s">
        <v>905</v>
      </c>
      <c r="C25" s="62">
        <f>VLOOKUP($B25,'2022 Ventilation List SORT'!$A$6:$I$101,2)</f>
        <v>0</v>
      </c>
      <c r="D25" s="62">
        <f>VLOOKUP($B25,'2022 Ventilation List SORT'!$A$6:$I$101,3)</f>
        <v>0</v>
      </c>
      <c r="E25" s="67">
        <f>VLOOKUP($B25,'2022 Ventilation List SORT'!$A$6:$I$101,4)</f>
        <v>50</v>
      </c>
      <c r="F25" s="67">
        <f>VLOOKUP($B25,'2022 Ventilation List SORT'!$A$6:$I$101,5)</f>
        <v>70</v>
      </c>
      <c r="G25" s="62">
        <f>VLOOKUP($B25,'2022 Ventilation List SORT'!$A$6:$I$101,6)</f>
        <v>0</v>
      </c>
      <c r="H25" s="67">
        <f>VLOOKUP($B25,'2022 Ventilation List SORT'!$A$6:$I$101,7)</f>
        <v>2</v>
      </c>
      <c r="I25" s="62" t="str">
        <f>VLOOKUP($B25,'2022 Ventilation List SORT'!$A$6:$I$101,8)</f>
        <v>Exh. Note D</v>
      </c>
      <c r="J25" s="103" t="str">
        <f>VLOOKUP($B25,'2022 Ventilation List SORT'!$A$6:$I$101,9)</f>
        <v>No</v>
      </c>
      <c r="K25" s="182">
        <f>INDEX('For CSV - 2022 SpcFuncData'!$D$5:$D$88,MATCH($A25,'For CSV - 2022 SpcFuncData'!$B$5:$B$87,0))*0.5</f>
        <v>5</v>
      </c>
      <c r="L25" s="182">
        <f>INDEX('For CSV - 2022 VentSpcFuncData'!$K$6:$K$101,MATCH($B25,'For CSV - 2022 VentSpcFuncData'!$B$6:$B$101,0))</f>
        <v>0</v>
      </c>
      <c r="M25" s="182">
        <f t="shared" si="1"/>
        <v>5</v>
      </c>
      <c r="N25" s="182">
        <f>INDEX('For CSV - 2022 VentSpcFuncData'!$J$6:$J$101,MATCH($B25,'For CSV - 2022 VentSpcFuncData'!$B$6:$B$101,0))</f>
        <v>0</v>
      </c>
      <c r="O25" s="182">
        <f t="shared" si="2"/>
        <v>0</v>
      </c>
      <c r="P25" s="184">
        <f t="shared" si="0"/>
        <v>0</v>
      </c>
      <c r="Q25" s="46" t="str">
        <f>_xlfn.CONCAT(A25,",",B25)</f>
        <v>Aging Eye/Low-vision (Restroom),Exhaust - Toilets, public</v>
      </c>
      <c r="R25" s="46">
        <f>INDEX('For CSV - 2022 SpcFuncData'!$AN$5:$AN$89,MATCH($A25,'For CSV - 2022 SpcFuncData'!$B$5:$B$88,0))</f>
        <v>308</v>
      </c>
      <c r="S25" s="46">
        <f>INDEX('For CSV - 2022 VentSpcFuncData'!$L$6:$L$101,MATCH($B25,'For CSV - 2022 VentSpcFuncData'!$B$6:$B$101,0))</f>
        <v>40</v>
      </c>
      <c r="T25" s="46">
        <f>MATCH($A25,'For CSV - 2022 SpcFuncData'!$B$5:$B$87,0)</f>
        <v>7</v>
      </c>
      <c r="V25" t="str">
        <f>IF($A24&lt;&gt;$A25,$V$3&amp;$R25&amp;$W$3&amp;$S25&amp;$X$3&amp;TEXT($A25,0),IF($A25=$A24,$V$4&amp;$S25&amp;$W$4&amp;$X$4&amp;$B25&amp;""""))</f>
        <v>1, Spc:SpcFunc,        308,  40  ;  Aging Eye/Low-vision (Restroom)</v>
      </c>
    </row>
    <row r="26" spans="1:22" x14ac:dyDescent="0.2">
      <c r="A26" s="46" t="s">
        <v>1031</v>
      </c>
      <c r="B26" s="110" t="s">
        <v>905</v>
      </c>
      <c r="C26" s="62">
        <f>VLOOKUP($B26,'2022 Ventilation List SORT'!$A$6:$I$101,2)</f>
        <v>0</v>
      </c>
      <c r="D26" s="62">
        <f>VLOOKUP($B26,'2022 Ventilation List SORT'!$A$6:$I$101,3)</f>
        <v>0</v>
      </c>
      <c r="E26" s="67">
        <f>VLOOKUP($B26,'2022 Ventilation List SORT'!$A$6:$I$101,4)</f>
        <v>50</v>
      </c>
      <c r="F26" s="67">
        <f>VLOOKUP($B26,'2022 Ventilation List SORT'!$A$6:$I$101,5)</f>
        <v>70</v>
      </c>
      <c r="G26" s="62">
        <f>VLOOKUP($B26,'2022 Ventilation List SORT'!$A$6:$I$101,6)</f>
        <v>0</v>
      </c>
      <c r="H26" s="67">
        <f>VLOOKUP($B26,'2022 Ventilation List SORT'!$A$6:$I$101,7)</f>
        <v>2</v>
      </c>
      <c r="I26" s="62" t="str">
        <f>VLOOKUP($B26,'2022 Ventilation List SORT'!$A$6:$I$101,8)</f>
        <v>Exh. Note D</v>
      </c>
      <c r="J26" s="103" t="str">
        <f>VLOOKUP($B26,'2022 Ventilation List SORT'!$A$6:$I$101,9)</f>
        <v>No</v>
      </c>
      <c r="K26" s="182">
        <f>INDEX('For CSV - 2022 SpcFuncData'!$D$5:$D$88,MATCH($A26,'For CSV - 2022 SpcFuncData'!$B$5:$B$87,0))*0.5</f>
        <v>5</v>
      </c>
      <c r="L26" s="182">
        <f>INDEX('For CSV - 2022 VentSpcFuncData'!$K$6:$K$101,MATCH($B26,'For CSV - 2022 VentSpcFuncData'!$B$6:$B$101,0))</f>
        <v>0</v>
      </c>
      <c r="M26" s="182">
        <f t="shared" si="1"/>
        <v>5</v>
      </c>
      <c r="N26" s="182">
        <f>INDEX('For CSV - 2022 VentSpcFuncData'!$J$6:$J$101,MATCH($B26,'For CSV - 2022 VentSpcFuncData'!$B$6:$B$101,0))</f>
        <v>0</v>
      </c>
      <c r="O26" s="182">
        <f t="shared" si="2"/>
        <v>0</v>
      </c>
      <c r="P26" s="184">
        <f t="shared" si="0"/>
        <v>0</v>
      </c>
      <c r="Q26" s="46" t="str">
        <f>_xlfn.CONCAT(A26,",",B26)</f>
        <v>Aging Eye/Low-vision (Restroom),Exhaust - Toilets, public</v>
      </c>
      <c r="R26" s="46">
        <f>INDEX('For CSV - 2022 SpcFuncData'!$AN$5:$AN$89,MATCH($A26,'For CSV - 2022 SpcFuncData'!$B$5:$B$88,0))</f>
        <v>308</v>
      </c>
      <c r="S26" s="46">
        <f>INDEX('For CSV - 2022 VentSpcFuncData'!$L$6:$L$101,MATCH($B26,'For CSV - 2022 VentSpcFuncData'!$B$6:$B$101,0))</f>
        <v>40</v>
      </c>
      <c r="T26" s="46">
        <f>MATCH($A26,'For CSV - 2022 SpcFuncData'!$B$5:$B$87,0)</f>
        <v>7</v>
      </c>
      <c r="V26" t="str">
        <f>IF($A25&lt;&gt;$A26,$V$3&amp;$R26&amp;$W$3&amp;$S26&amp;$X$3&amp;TEXT($A26,0),IF($A26=$A25,$V$4&amp;$S26&amp;$W$4&amp;$X$4&amp;$B26&amp;""""))</f>
        <v>2,              40,     "Exhaust - Toilets, public"</v>
      </c>
    </row>
    <row r="27" spans="1:22" x14ac:dyDescent="0.2">
      <c r="A27" s="46" t="s">
        <v>1032</v>
      </c>
      <c r="B27" s="110" t="s">
        <v>774</v>
      </c>
      <c r="C27" s="62">
        <f>VLOOKUP($B27,'2022 Ventilation List SORT'!$A$6:$I$101,2)</f>
        <v>0.15</v>
      </c>
      <c r="D27" s="62">
        <f>VLOOKUP($B27,'2022 Ventilation List SORT'!$A$6:$I$101,3)</f>
        <v>0.15</v>
      </c>
      <c r="E27" s="67">
        <f>VLOOKUP($B27,'2022 Ventilation List SORT'!$A$6:$I$101,4)</f>
        <v>0</v>
      </c>
      <c r="F27" s="67">
        <f>VLOOKUP($B27,'2022 Ventilation List SORT'!$A$6:$I$101,5)</f>
        <v>0</v>
      </c>
      <c r="G27" s="62">
        <f>VLOOKUP($B27,'2022 Ventilation List SORT'!$A$6:$I$101,6)</f>
        <v>0</v>
      </c>
      <c r="H27" s="67">
        <f>VLOOKUP($B27,'2022 Ventilation List SORT'!$A$6:$I$101,7)</f>
        <v>1</v>
      </c>
      <c r="I27" s="62" t="str">
        <f>VLOOKUP($B27,'2022 Ventilation List SORT'!$A$6:$I$101,8)</f>
        <v>F</v>
      </c>
      <c r="J27" s="103" t="str">
        <f>VLOOKUP($B27,'2022 Ventilation List SORT'!$A$6:$I$101,9)</f>
        <v>No</v>
      </c>
      <c r="K27" s="182">
        <f>INDEX('For CSV - 2022 SpcFuncData'!$D$5:$D$88,MATCH($A27,'For CSV - 2022 SpcFuncData'!$B$5:$B$87,0))*0.5</f>
        <v>5</v>
      </c>
      <c r="L27" s="182">
        <f>INDEX('For CSV - 2022 VentSpcFuncData'!$K$6:$K$101,MATCH($B27,'For CSV - 2022 VentSpcFuncData'!$B$6:$B$101,0))</f>
        <v>0</v>
      </c>
      <c r="M27" s="182">
        <f t="shared" si="1"/>
        <v>5</v>
      </c>
      <c r="N27" s="182">
        <f>INDEX('For CSV - 2022 VentSpcFuncData'!$J$6:$J$101,MATCH($B27,'For CSV - 2022 VentSpcFuncData'!$B$6:$B$101,0))</f>
        <v>15</v>
      </c>
      <c r="O27" s="182">
        <f t="shared" si="2"/>
        <v>15</v>
      </c>
      <c r="P27" s="184">
        <f t="shared" si="0"/>
        <v>7.4999999999999997E-2</v>
      </c>
      <c r="Q27" s="46" t="str">
        <f>_xlfn.CONCAT(A27,",",B27)</f>
        <v>Aging Eye/Low-vision (Stairwell),General - Corridors</v>
      </c>
      <c r="R27" s="46">
        <f>INDEX('For CSV - 2022 SpcFuncData'!$AN$5:$AN$89,MATCH($A27,'For CSV - 2022 SpcFuncData'!$B$5:$B$88,0))</f>
        <v>309</v>
      </c>
      <c r="S27" s="46">
        <f>INDEX('For CSV - 2022 VentSpcFuncData'!$L$6:$L$101,MATCH($B27,'For CSV - 2022 VentSpcFuncData'!$B$6:$B$101,0))</f>
        <v>49</v>
      </c>
      <c r="T27" s="46">
        <f>MATCH($A27,'For CSV - 2022 SpcFuncData'!$B$5:$B$87,0)</f>
        <v>8</v>
      </c>
      <c r="V27" t="str">
        <f>IF($A26&lt;&gt;$A27,$V$3&amp;$R27&amp;$W$3&amp;$S27&amp;$X$3&amp;TEXT($A27,0),IF($A27=$A26,$V$4&amp;$S27&amp;$W$4&amp;$X$4&amp;$B27&amp;""""))</f>
        <v>1, Spc:SpcFunc,        309,  49  ;  Aging Eye/Low-vision (Stairwell)</v>
      </c>
    </row>
    <row r="28" spans="1:22" x14ac:dyDescent="0.2">
      <c r="A28" s="46" t="s">
        <v>1032</v>
      </c>
      <c r="B28" s="110" t="s">
        <v>774</v>
      </c>
      <c r="C28" s="62">
        <f>VLOOKUP($B28,'2022 Ventilation List SORT'!$A$6:$I$101,2)</f>
        <v>0.15</v>
      </c>
      <c r="D28" s="62">
        <f>VLOOKUP($B28,'2022 Ventilation List SORT'!$A$6:$I$101,3)</f>
        <v>0.15</v>
      </c>
      <c r="E28" s="67">
        <f>VLOOKUP($B28,'2022 Ventilation List SORT'!$A$6:$I$101,4)</f>
        <v>0</v>
      </c>
      <c r="F28" s="67">
        <f>VLOOKUP($B28,'2022 Ventilation List SORT'!$A$6:$I$101,5)</f>
        <v>0</v>
      </c>
      <c r="G28" s="62">
        <f>VLOOKUP($B28,'2022 Ventilation List SORT'!$A$6:$I$101,6)</f>
        <v>0</v>
      </c>
      <c r="H28" s="67">
        <f>VLOOKUP($B28,'2022 Ventilation List SORT'!$A$6:$I$101,7)</f>
        <v>1</v>
      </c>
      <c r="I28" s="62" t="str">
        <f>VLOOKUP($B28,'2022 Ventilation List SORT'!$A$6:$I$101,8)</f>
        <v>F</v>
      </c>
      <c r="J28" s="103" t="str">
        <f>VLOOKUP($B28,'2022 Ventilation List SORT'!$A$6:$I$101,9)</f>
        <v>No</v>
      </c>
      <c r="K28" s="182">
        <f>INDEX('For CSV - 2022 SpcFuncData'!$D$5:$D$88,MATCH($A28,'For CSV - 2022 SpcFuncData'!$B$5:$B$87,0))*0.5</f>
        <v>5</v>
      </c>
      <c r="L28" s="182">
        <f>INDEX('For CSV - 2022 VentSpcFuncData'!$K$6:$K$101,MATCH($B28,'For CSV - 2022 VentSpcFuncData'!$B$6:$B$101,0))</f>
        <v>0</v>
      </c>
      <c r="M28" s="182">
        <f t="shared" si="1"/>
        <v>5</v>
      </c>
      <c r="N28" s="182">
        <f>INDEX('For CSV - 2022 VentSpcFuncData'!$J$6:$J$101,MATCH($B28,'For CSV - 2022 VentSpcFuncData'!$B$6:$B$101,0))</f>
        <v>15</v>
      </c>
      <c r="O28" s="182">
        <f t="shared" si="2"/>
        <v>15</v>
      </c>
      <c r="P28" s="184">
        <f t="shared" si="0"/>
        <v>7.4999999999999997E-2</v>
      </c>
      <c r="Q28" s="46" t="str">
        <f>_xlfn.CONCAT(A28,",",B28)</f>
        <v>Aging Eye/Low-vision (Stairwell),General - Corridors</v>
      </c>
      <c r="R28" s="46">
        <f>INDEX('For CSV - 2022 SpcFuncData'!$AN$5:$AN$89,MATCH($A28,'For CSV - 2022 SpcFuncData'!$B$5:$B$88,0))</f>
        <v>309</v>
      </c>
      <c r="S28" s="46">
        <f>INDEX('For CSV - 2022 VentSpcFuncData'!$L$6:$L$101,MATCH($B28,'For CSV - 2022 VentSpcFuncData'!$B$6:$B$101,0))</f>
        <v>49</v>
      </c>
      <c r="T28" s="46">
        <f>MATCH($A28,'For CSV - 2022 SpcFuncData'!$B$5:$B$87,0)</f>
        <v>8</v>
      </c>
      <c r="V28" t="str">
        <f>IF($A27&lt;&gt;$A28,$V$3&amp;$R28&amp;$W$3&amp;$S28&amp;$X$3&amp;TEXT($A28,0),IF($A28=$A27,$V$4&amp;$S28&amp;$W$4&amp;$X$4&amp;$B28&amp;""""))</f>
        <v>2,              49,     "General - Corridors"</v>
      </c>
    </row>
    <row r="29" spans="1:22" x14ac:dyDescent="0.2">
      <c r="A29" s="46" t="s">
        <v>551</v>
      </c>
      <c r="B29" s="110" t="s">
        <v>903</v>
      </c>
      <c r="C29" s="62">
        <f>VLOOKUP($B29,'2022 Ventilation List SORT'!$A$6:$I$101,2)</f>
        <v>1.07</v>
      </c>
      <c r="D29" s="62">
        <f>VLOOKUP($B29,'2022 Ventilation List SORT'!$A$6:$I$101,3)</f>
        <v>0.15</v>
      </c>
      <c r="E29" s="67">
        <f>VLOOKUP($B29,'2022 Ventilation List SORT'!$A$6:$I$101,4)</f>
        <v>0</v>
      </c>
      <c r="F29" s="67">
        <f>VLOOKUP($B29,'2022 Ventilation List SORT'!$A$6:$I$101,5)</f>
        <v>0</v>
      </c>
      <c r="G29" s="62">
        <f>VLOOKUP($B29,'2022 Ventilation List SORT'!$A$6:$I$101,6)</f>
        <v>0</v>
      </c>
      <c r="H29" s="67">
        <f>VLOOKUP($B29,'2022 Ventilation List SORT'!$A$6:$I$101,7)</f>
        <v>1</v>
      </c>
      <c r="I29" s="62" t="str">
        <f>VLOOKUP($B29,'2022 Ventilation List SORT'!$A$6:$I$101,8)</f>
        <v>F</v>
      </c>
      <c r="J29" s="103" t="str">
        <f>VLOOKUP($B29,'2022 Ventilation List SORT'!$A$6:$I$101,9)</f>
        <v>No</v>
      </c>
      <c r="K29" s="182">
        <f>INDEX('For CSV - 2022 SpcFuncData'!$D$5:$D$88,MATCH($A29,'For CSV - 2022 SpcFuncData'!$B$5:$B$87,0))*0.5</f>
        <v>71.430000000000007</v>
      </c>
      <c r="L29" s="182">
        <f>INDEX('For CSV - 2022 VentSpcFuncData'!$K$6:$K$101,MATCH($B29,'For CSV - 2022 VentSpcFuncData'!$B$6:$B$101,0))</f>
        <v>71.333333333333329</v>
      </c>
      <c r="M29" s="182">
        <f t="shared" si="1"/>
        <v>71.333333333333329</v>
      </c>
      <c r="N29" s="182">
        <f>INDEX('For CSV - 2022 VentSpcFuncData'!$J$6:$J$101,MATCH($B29,'For CSV - 2022 VentSpcFuncData'!$B$6:$B$101,0))</f>
        <v>15</v>
      </c>
      <c r="O29" s="182">
        <f t="shared" si="2"/>
        <v>14.979700405991878</v>
      </c>
      <c r="P29" s="184">
        <f t="shared" si="0"/>
        <v>1.07</v>
      </c>
      <c r="Q29" s="46" t="str">
        <f>_xlfn.CONCAT(A29,",",B29)</f>
        <v>Audience Seating Area,Assembly - Auditorium seating area</v>
      </c>
      <c r="R29" s="46">
        <f>INDEX('For CSV - 2022 SpcFuncData'!$AN$5:$AN$89,MATCH($A29,'For CSV - 2022 SpcFuncData'!$B$5:$B$88,0))</f>
        <v>310</v>
      </c>
      <c r="S29" s="46">
        <f>INDEX('For CSV - 2022 VentSpcFuncData'!$L$6:$L$101,MATCH($B29,'For CSV - 2022 VentSpcFuncData'!$B$6:$B$101,0))</f>
        <v>1</v>
      </c>
      <c r="T29" s="46">
        <f>MATCH($A29,'For CSV - 2022 SpcFuncData'!$B$5:$B$87,0)</f>
        <v>9</v>
      </c>
      <c r="V29" t="str">
        <f>IF($A28&lt;&gt;$A29,$V$3&amp;$R29&amp;$W$3&amp;$S29&amp;$X$3&amp;TEXT($A29,0),IF($A29=$A28,$V$4&amp;$S29&amp;$W$4&amp;$X$4&amp;$B29&amp;""""))</f>
        <v>1, Spc:SpcFunc,        310,  1  ;  Audience Seating Area</v>
      </c>
    </row>
    <row r="30" spans="1:22" x14ac:dyDescent="0.2">
      <c r="A30" s="46" t="s">
        <v>551</v>
      </c>
      <c r="B30" s="110" t="s">
        <v>903</v>
      </c>
      <c r="C30" s="62">
        <f>VLOOKUP($B30,'2022 Ventilation List SORT'!$A$6:$I$101,2)</f>
        <v>1.07</v>
      </c>
      <c r="D30" s="62">
        <f>VLOOKUP($B30,'2022 Ventilation List SORT'!$A$6:$I$101,3)</f>
        <v>0.15</v>
      </c>
      <c r="E30" s="67">
        <f>VLOOKUP($B30,'2022 Ventilation List SORT'!$A$6:$I$101,4)</f>
        <v>0</v>
      </c>
      <c r="F30" s="67">
        <f>VLOOKUP($B30,'2022 Ventilation List SORT'!$A$6:$I$101,5)</f>
        <v>0</v>
      </c>
      <c r="G30" s="62">
        <f>VLOOKUP($B30,'2022 Ventilation List SORT'!$A$6:$I$101,6)</f>
        <v>0</v>
      </c>
      <c r="H30" s="67">
        <f>VLOOKUP($B30,'2022 Ventilation List SORT'!$A$6:$I$101,7)</f>
        <v>1</v>
      </c>
      <c r="I30" s="62" t="str">
        <f>VLOOKUP($B30,'2022 Ventilation List SORT'!$A$6:$I$101,8)</f>
        <v>F</v>
      </c>
      <c r="J30" s="103" t="str">
        <f>VLOOKUP($B30,'2022 Ventilation List SORT'!$A$6:$I$101,9)</f>
        <v>No</v>
      </c>
      <c r="K30" s="182">
        <f>INDEX('For CSV - 2022 SpcFuncData'!$D$5:$D$88,MATCH($A30,'For CSV - 2022 SpcFuncData'!$B$5:$B$87,0))*0.5</f>
        <v>71.430000000000007</v>
      </c>
      <c r="L30" s="182">
        <f>INDEX('For CSV - 2022 VentSpcFuncData'!$K$6:$K$101,MATCH($B30,'For CSV - 2022 VentSpcFuncData'!$B$6:$B$101,0))</f>
        <v>71.333333333333329</v>
      </c>
      <c r="M30" s="182">
        <f t="shared" si="1"/>
        <v>71.333333333333329</v>
      </c>
      <c r="N30" s="182">
        <f>INDEX('For CSV - 2022 VentSpcFuncData'!$J$6:$J$101,MATCH($B30,'For CSV - 2022 VentSpcFuncData'!$B$6:$B$101,0))</f>
        <v>15</v>
      </c>
      <c r="O30" s="182">
        <f t="shared" si="2"/>
        <v>14.979700405991878</v>
      </c>
      <c r="P30" s="184">
        <f t="shared" si="0"/>
        <v>1.07</v>
      </c>
      <c r="Q30" s="46" t="str">
        <f>_xlfn.CONCAT(A30,",",B30)</f>
        <v>Audience Seating Area,Assembly - Auditorium seating area</v>
      </c>
      <c r="R30" s="46">
        <f>INDEX('For CSV - 2022 SpcFuncData'!$AN$5:$AN$89,MATCH($A30,'For CSV - 2022 SpcFuncData'!$B$5:$B$88,0))</f>
        <v>310</v>
      </c>
      <c r="S30" s="46">
        <f>INDEX('For CSV - 2022 VentSpcFuncData'!$L$6:$L$101,MATCH($B30,'For CSV - 2022 VentSpcFuncData'!$B$6:$B$101,0))</f>
        <v>1</v>
      </c>
      <c r="T30" s="46">
        <f>MATCH($A30,'For CSV - 2022 SpcFuncData'!$B$5:$B$87,0)</f>
        <v>9</v>
      </c>
      <c r="V30" t="str">
        <f>IF($A29&lt;&gt;$A30,$V$3&amp;$R30&amp;$W$3&amp;$S30&amp;$X$3&amp;TEXT($A30,0),IF($A30=$A29,$V$4&amp;$S30&amp;$W$4&amp;$X$4&amp;$B30&amp;""""))</f>
        <v>2,              1,     "Assembly - Auditorium seating area"</v>
      </c>
    </row>
    <row r="31" spans="1:22" x14ac:dyDescent="0.2">
      <c r="A31" s="46" t="s">
        <v>551</v>
      </c>
      <c r="B31" s="110" t="s">
        <v>943</v>
      </c>
      <c r="C31" s="62">
        <f>VLOOKUP($B31,'2022 Ventilation List SORT'!$A$6:$I$101,2)</f>
        <v>0.19</v>
      </c>
      <c r="D31" s="62">
        <f>VLOOKUP($B31,'2022 Ventilation List SORT'!$A$6:$I$101,3)</f>
        <v>0.15</v>
      </c>
      <c r="E31" s="67">
        <f>VLOOKUP($B31,'2022 Ventilation List SORT'!$A$6:$I$101,4)</f>
        <v>0</v>
      </c>
      <c r="F31" s="67">
        <f>VLOOKUP($B31,'2022 Ventilation List SORT'!$A$6:$I$101,5)</f>
        <v>0</v>
      </c>
      <c r="G31" s="62">
        <f>VLOOKUP($B31,'2022 Ventilation List SORT'!$A$6:$I$101,6)</f>
        <v>0</v>
      </c>
      <c r="H31" s="67">
        <f>VLOOKUP($B31,'2022 Ventilation List SORT'!$A$6:$I$101,7)</f>
        <v>1</v>
      </c>
      <c r="I31" s="62" t="str">
        <f>VLOOKUP($B31,'2022 Ventilation List SORT'!$A$6:$I$101,8)</f>
        <v>F</v>
      </c>
      <c r="J31" s="103" t="str">
        <f>VLOOKUP($B31,'2022 Ventilation List SORT'!$A$6:$I$101,9)</f>
        <v>No</v>
      </c>
      <c r="K31" s="182">
        <f>INDEX('For CSV - 2022 SpcFuncData'!$D$5:$D$88,MATCH($A31,'For CSV - 2022 SpcFuncData'!$B$5:$B$87,0))*0.5</f>
        <v>71.430000000000007</v>
      </c>
      <c r="L31" s="182">
        <f>INDEX('For CSV - 2022 VentSpcFuncData'!$K$6:$K$101,MATCH($B31,'For CSV - 2022 VentSpcFuncData'!$B$6:$B$101,0))</f>
        <v>12.666666666666666</v>
      </c>
      <c r="M31" s="182">
        <f t="shared" si="1"/>
        <v>12.666666666666666</v>
      </c>
      <c r="N31" s="182">
        <f>INDEX('For CSV - 2022 VentSpcFuncData'!$J$6:$J$101,MATCH($B31,'For CSV - 2022 VentSpcFuncData'!$B$6:$B$101,0))</f>
        <v>15</v>
      </c>
      <c r="O31" s="182">
        <f t="shared" si="2"/>
        <v>2.6599468010639784</v>
      </c>
      <c r="P31" s="184">
        <f t="shared" si="0"/>
        <v>0.19</v>
      </c>
      <c r="Q31" s="46" t="str">
        <f>_xlfn.CONCAT(A31,",",B31)</f>
        <v>Audience Seating Area,Assembly - Courtrooms</v>
      </c>
      <c r="R31" s="46">
        <f>INDEX('For CSV - 2022 SpcFuncData'!$AN$5:$AN$89,MATCH($A31,'For CSV - 2022 SpcFuncData'!$B$5:$B$88,0))</f>
        <v>310</v>
      </c>
      <c r="S31" s="46">
        <f>INDEX('For CSV - 2022 VentSpcFuncData'!$L$6:$L$101,MATCH($B31,'For CSV - 2022 VentSpcFuncData'!$B$6:$B$101,0))</f>
        <v>2</v>
      </c>
      <c r="T31" s="46">
        <f>MATCH($A31,'For CSV - 2022 SpcFuncData'!$B$5:$B$87,0)</f>
        <v>9</v>
      </c>
      <c r="V31" t="str">
        <f>IF($A30&lt;&gt;$A31,$V$3&amp;$R31&amp;$W$3&amp;$S31&amp;$X$3&amp;TEXT($A31,0),IF($A31=$A30,$V$4&amp;$S31&amp;$W$4&amp;$X$4&amp;$B31&amp;""""))</f>
        <v>2,              2,     "Assembly - Courtrooms"</v>
      </c>
    </row>
    <row r="32" spans="1:22" x14ac:dyDescent="0.2">
      <c r="A32" s="46" t="s">
        <v>551</v>
      </c>
      <c r="B32" s="110" t="s">
        <v>904</v>
      </c>
      <c r="C32" s="62">
        <f>VLOOKUP($B32,'2022 Ventilation List SORT'!$A$6:$I$101,2)</f>
        <v>0.19</v>
      </c>
      <c r="D32" s="62">
        <f>VLOOKUP($B32,'2022 Ventilation List SORT'!$A$6:$I$101,3)</f>
        <v>0.15</v>
      </c>
      <c r="E32" s="67">
        <f>VLOOKUP($B32,'2022 Ventilation List SORT'!$A$6:$I$101,4)</f>
        <v>0</v>
      </c>
      <c r="F32" s="67">
        <f>VLOOKUP($B32,'2022 Ventilation List SORT'!$A$6:$I$101,5)</f>
        <v>0</v>
      </c>
      <c r="G32" s="62">
        <f>VLOOKUP($B32,'2022 Ventilation List SORT'!$A$6:$I$101,6)</f>
        <v>0</v>
      </c>
      <c r="H32" s="67">
        <f>VLOOKUP($B32,'2022 Ventilation List SORT'!$A$6:$I$101,7)</f>
        <v>1</v>
      </c>
      <c r="I32" s="62" t="str">
        <f>VLOOKUP($B32,'2022 Ventilation List SORT'!$A$6:$I$101,8)</f>
        <v>F</v>
      </c>
      <c r="J32" s="103" t="str">
        <f>VLOOKUP($B32,'2022 Ventilation List SORT'!$A$6:$I$101,9)</f>
        <v>No</v>
      </c>
      <c r="K32" s="182">
        <f>INDEX('For CSV - 2022 SpcFuncData'!$D$5:$D$88,MATCH($A32,'For CSV - 2022 SpcFuncData'!$B$5:$B$87,0))*0.5</f>
        <v>71.430000000000007</v>
      </c>
      <c r="L32" s="182">
        <f>INDEX('For CSV - 2022 VentSpcFuncData'!$K$6:$K$101,MATCH($B32,'For CSV - 2022 VentSpcFuncData'!$B$6:$B$101,0))</f>
        <v>12.666666666666666</v>
      </c>
      <c r="M32" s="182">
        <f t="shared" si="1"/>
        <v>12.666666666666666</v>
      </c>
      <c r="N32" s="182">
        <f>INDEX('For CSV - 2022 VentSpcFuncData'!$J$6:$J$101,MATCH($B32,'For CSV - 2022 VentSpcFuncData'!$B$6:$B$101,0))</f>
        <v>15</v>
      </c>
      <c r="O32" s="182">
        <f t="shared" si="2"/>
        <v>2.6599468010639784</v>
      </c>
      <c r="P32" s="184">
        <f t="shared" si="0"/>
        <v>0.19</v>
      </c>
      <c r="Q32" s="46" t="str">
        <f>_xlfn.CONCAT(A32,",",B32)</f>
        <v>Audience Seating Area,Assembly - Legislative chambers</v>
      </c>
      <c r="R32" s="46">
        <f>INDEX('For CSV - 2022 SpcFuncData'!$AN$5:$AN$89,MATCH($A32,'For CSV - 2022 SpcFuncData'!$B$5:$B$88,0))</f>
        <v>310</v>
      </c>
      <c r="S32" s="46">
        <f>INDEX('For CSV - 2022 VentSpcFuncData'!$L$6:$L$101,MATCH($B32,'For CSV - 2022 VentSpcFuncData'!$B$6:$B$101,0))</f>
        <v>3</v>
      </c>
      <c r="T32" s="46">
        <f>MATCH($A32,'For CSV - 2022 SpcFuncData'!$B$5:$B$87,0)</f>
        <v>9</v>
      </c>
      <c r="V32" t="str">
        <f>IF($A31&lt;&gt;$A32,$V$3&amp;$R32&amp;$W$3&amp;$S32&amp;$X$3&amp;TEXT($A32,0),IF($A32=$A31,$V$4&amp;$S32&amp;$W$4&amp;$X$4&amp;$B32&amp;""""))</f>
        <v>2,              3,     "Assembly - Legislative chambers"</v>
      </c>
    </row>
    <row r="33" spans="1:22" x14ac:dyDescent="0.2">
      <c r="A33" s="46" t="s">
        <v>551</v>
      </c>
      <c r="B33" s="110" t="s">
        <v>803</v>
      </c>
      <c r="C33" s="62">
        <f>VLOOKUP($B33,'2022 Ventilation List SORT'!$A$6:$I$101,2)</f>
        <v>0</v>
      </c>
      <c r="D33" s="62">
        <f>VLOOKUP($B33,'2022 Ventilation List SORT'!$A$6:$I$101,3)</f>
        <v>0</v>
      </c>
      <c r="E33" s="67">
        <f>VLOOKUP($B33,'2022 Ventilation List SORT'!$A$6:$I$101,4)</f>
        <v>0</v>
      </c>
      <c r="F33" s="67">
        <f>VLOOKUP($B33,'2022 Ventilation List SORT'!$A$6:$I$101,5)</f>
        <v>0</v>
      </c>
      <c r="G33" s="62">
        <f>VLOOKUP($B33,'2022 Ventilation List SORT'!$A$6:$I$101,6)</f>
        <v>0.5</v>
      </c>
      <c r="H33" s="67">
        <f>VLOOKUP($B33,'2022 Ventilation List SORT'!$A$6:$I$101,7)</f>
        <v>1</v>
      </c>
      <c r="I33" s="62" t="str">
        <f>VLOOKUP($B33,'2022 Ventilation List SORT'!$A$6:$I$101,8)</f>
        <v>Exh. Note B</v>
      </c>
      <c r="J33" s="103" t="str">
        <f>VLOOKUP($B33,'2022 Ventilation List SORT'!$A$6:$I$101,9)</f>
        <v>No</v>
      </c>
      <c r="K33" s="182">
        <f>INDEX('For CSV - 2022 SpcFuncData'!$D$5:$D$88,MATCH($A33,'For CSV - 2022 SpcFuncData'!$B$5:$B$87,0))*0.5</f>
        <v>71.430000000000007</v>
      </c>
      <c r="L33" s="182">
        <f>INDEX('For CSV - 2022 VentSpcFuncData'!$K$6:$K$101,MATCH($B33,'For CSV - 2022 VentSpcFuncData'!$B$6:$B$101,0))</f>
        <v>0</v>
      </c>
      <c r="M33" s="182">
        <f t="shared" si="1"/>
        <v>71.430000000000007</v>
      </c>
      <c r="N33" s="182">
        <f>INDEX('For CSV - 2022 VentSpcFuncData'!$J$6:$J$101,MATCH($B33,'For CSV - 2022 VentSpcFuncData'!$B$6:$B$101,0))</f>
        <v>0</v>
      </c>
      <c r="O33" s="182">
        <f t="shared" si="2"/>
        <v>0</v>
      </c>
      <c r="P33" s="184">
        <f t="shared" si="0"/>
        <v>0</v>
      </c>
      <c r="Q33" s="46" t="str">
        <f>_xlfn.CONCAT(A33,",",B33)</f>
        <v>Audience Seating Area,Exhaust - Arenas</v>
      </c>
      <c r="R33" s="46">
        <f>INDEX('For CSV - 2022 SpcFuncData'!$AN$5:$AN$89,MATCH($A33,'For CSV - 2022 SpcFuncData'!$B$5:$B$88,0))</f>
        <v>310</v>
      </c>
      <c r="S33" s="46">
        <f>INDEX('For CSV - 2022 VentSpcFuncData'!$L$6:$L$101,MATCH($B33,'For CSV - 2022 VentSpcFuncData'!$B$6:$B$101,0))</f>
        <v>25</v>
      </c>
      <c r="T33" s="46">
        <f>MATCH($A33,'For CSV - 2022 SpcFuncData'!$B$5:$B$87,0)</f>
        <v>9</v>
      </c>
      <c r="V33" t="str">
        <f>IF($A32&lt;&gt;$A33,$V$3&amp;$R33&amp;$W$3&amp;$S33&amp;$X$3&amp;TEXT($A33,0),IF($A33=$A32,$V$4&amp;$S33&amp;$W$4&amp;$X$4&amp;$B33&amp;""""))</f>
        <v>2,              25,     "Exhaust - Arenas"</v>
      </c>
    </row>
    <row r="34" spans="1:22" x14ac:dyDescent="0.2">
      <c r="A34" s="46" t="s">
        <v>551</v>
      </c>
      <c r="B34" s="110" t="s">
        <v>796</v>
      </c>
      <c r="C34" s="62">
        <f>VLOOKUP($B34,'2022 Ventilation List SORT'!$A$6:$I$101,2)</f>
        <v>0.15</v>
      </c>
      <c r="D34" s="62">
        <f>VLOOKUP($B34,'2022 Ventilation List SORT'!$A$6:$I$101,3)</f>
        <v>0.15</v>
      </c>
      <c r="E34" s="67">
        <f>VLOOKUP($B34,'2022 Ventilation List SORT'!$A$6:$I$101,4)</f>
        <v>0</v>
      </c>
      <c r="F34" s="67">
        <f>VLOOKUP($B34,'2022 Ventilation List SORT'!$A$6:$I$101,5)</f>
        <v>0</v>
      </c>
      <c r="G34" s="62">
        <f>VLOOKUP($B34,'2022 Ventilation List SORT'!$A$6:$I$101,6)</f>
        <v>0</v>
      </c>
      <c r="H34" s="67">
        <f>VLOOKUP($B34,'2022 Ventilation List SORT'!$A$6:$I$101,7)</f>
        <v>2</v>
      </c>
      <c r="I34" s="62" t="str">
        <f>VLOOKUP($B34,'2022 Ventilation List SORT'!$A$6:$I$101,8)</f>
        <v/>
      </c>
      <c r="J34" s="103" t="str">
        <f>VLOOKUP($B34,'2022 Ventilation List SORT'!$A$6:$I$101,9)</f>
        <v>No</v>
      </c>
      <c r="K34" s="182">
        <f>INDEX('For CSV - 2022 SpcFuncData'!$D$5:$D$88,MATCH($A34,'For CSV - 2022 SpcFuncData'!$B$5:$B$87,0))*0.5</f>
        <v>71.430000000000007</v>
      </c>
      <c r="L34" s="182">
        <f>INDEX('For CSV - 2022 VentSpcFuncData'!$K$6:$K$101,MATCH($B34,'For CSV - 2022 VentSpcFuncData'!$B$6:$B$101,0))</f>
        <v>0</v>
      </c>
      <c r="M34" s="182">
        <f t="shared" si="1"/>
        <v>71.430000000000007</v>
      </c>
      <c r="N34" s="182">
        <f>INDEX('For CSV - 2022 VentSpcFuncData'!$J$6:$J$101,MATCH($B34,'For CSV - 2022 VentSpcFuncData'!$B$6:$B$101,0))</f>
        <v>15</v>
      </c>
      <c r="O34" s="182">
        <f t="shared" si="2"/>
        <v>15</v>
      </c>
      <c r="P34" s="184">
        <f t="shared" si="0"/>
        <v>1.07145</v>
      </c>
      <c r="Q34" s="46" t="str">
        <f>_xlfn.CONCAT(A34,",",B34)</f>
        <v>Audience Seating Area,Misc - All others</v>
      </c>
      <c r="R34" s="46">
        <f>INDEX('For CSV - 2022 SpcFuncData'!$AN$5:$AN$89,MATCH($A34,'For CSV - 2022 SpcFuncData'!$B$5:$B$88,0))</f>
        <v>310</v>
      </c>
      <c r="S34" s="46">
        <f>INDEX('For CSV - 2022 VentSpcFuncData'!$L$6:$L$101,MATCH($B34,'For CSV - 2022 VentSpcFuncData'!$B$6:$B$101,0))</f>
        <v>58</v>
      </c>
      <c r="T34" s="46">
        <f>MATCH($A34,'For CSV - 2022 SpcFuncData'!$B$5:$B$87,0)</f>
        <v>9</v>
      </c>
      <c r="V34" t="str">
        <f>IF($A33&lt;&gt;$A34,$V$3&amp;$R34&amp;$W$3&amp;$S34&amp;$X$3&amp;TEXT($A34,0),IF($A34=$A33,$V$4&amp;$S34&amp;$W$4&amp;$X$4&amp;$B34&amp;""""))</f>
        <v>2,              58,     "Misc - All others"</v>
      </c>
    </row>
    <row r="35" spans="1:22" x14ac:dyDescent="0.2">
      <c r="A35" s="46" t="s">
        <v>551</v>
      </c>
      <c r="B35" s="110" t="s">
        <v>847</v>
      </c>
      <c r="C35" s="62">
        <f>VLOOKUP($B35,'2022 Ventilation List SORT'!$A$6:$I$101,2)</f>
        <v>1.07</v>
      </c>
      <c r="D35" s="62">
        <f>VLOOKUP($B35,'2022 Ventilation List SORT'!$A$6:$I$101,3)</f>
        <v>0.15</v>
      </c>
      <c r="E35" s="67">
        <f>VLOOKUP($B35,'2022 Ventilation List SORT'!$A$6:$I$101,4)</f>
        <v>0</v>
      </c>
      <c r="F35" s="67">
        <f>VLOOKUP($B35,'2022 Ventilation List SORT'!$A$6:$I$101,5)</f>
        <v>0</v>
      </c>
      <c r="G35" s="62">
        <f>VLOOKUP($B35,'2022 Ventilation List SORT'!$A$6:$I$101,6)</f>
        <v>0</v>
      </c>
      <c r="H35" s="67">
        <f>VLOOKUP($B35,'2022 Ventilation List SORT'!$A$6:$I$101,7)</f>
        <v>1</v>
      </c>
      <c r="I35" s="62" t="str">
        <f>VLOOKUP($B35,'2022 Ventilation List SORT'!$A$6:$I$101,8)</f>
        <v/>
      </c>
      <c r="J35" s="103" t="str">
        <f>VLOOKUP($B35,'2022 Ventilation List SORT'!$A$6:$I$101,9)</f>
        <v>No</v>
      </c>
      <c r="K35" s="182">
        <f>INDEX('For CSV - 2022 SpcFuncData'!$D$5:$D$88,MATCH($A35,'For CSV - 2022 SpcFuncData'!$B$5:$B$87,0))*0.5</f>
        <v>71.430000000000007</v>
      </c>
      <c r="L35" s="182">
        <f>INDEX('For CSV - 2022 VentSpcFuncData'!$K$6:$K$101,MATCH($B35,'For CSV - 2022 VentSpcFuncData'!$B$6:$B$101,0))</f>
        <v>71.333333333333329</v>
      </c>
      <c r="M35" s="182">
        <f t="shared" si="1"/>
        <v>71.333333333333329</v>
      </c>
      <c r="N35" s="182">
        <f>INDEX('For CSV - 2022 VentSpcFuncData'!$J$6:$J$101,MATCH($B35,'For CSV - 2022 VentSpcFuncData'!$B$6:$B$101,0))</f>
        <v>15</v>
      </c>
      <c r="O35" s="182">
        <f t="shared" si="2"/>
        <v>14.979700405991878</v>
      </c>
      <c r="P35" s="184">
        <f t="shared" si="0"/>
        <v>1.07</v>
      </c>
      <c r="Q35" s="46" t="str">
        <f>_xlfn.CONCAT(A35,",",B35)</f>
        <v>Audience Seating Area,Sports/Entertainment - Bowling alley (seating)</v>
      </c>
      <c r="R35" s="46">
        <f>INDEX('For CSV - 2022 SpcFuncData'!$AN$5:$AN$89,MATCH($A35,'For CSV - 2022 SpcFuncData'!$B$5:$B$88,0))</f>
        <v>310</v>
      </c>
      <c r="S35" s="46">
        <f>INDEX('For CSV - 2022 VentSpcFuncData'!$L$6:$L$101,MATCH($B35,'For CSV - 2022 VentSpcFuncData'!$B$6:$B$101,0))</f>
        <v>85</v>
      </c>
      <c r="T35" s="46">
        <f>MATCH($A35,'For CSV - 2022 SpcFuncData'!$B$5:$B$87,0)</f>
        <v>9</v>
      </c>
      <c r="V35" t="str">
        <f>IF($A34&lt;&gt;$A35,$V$3&amp;$R35&amp;$W$3&amp;$S35&amp;$X$3&amp;TEXT($A35,0),IF($A35=$A34,$V$4&amp;$S35&amp;$W$4&amp;$X$4&amp;$B35&amp;""""))</f>
        <v>2,              85,     "Sports/Entertainment - Bowling alley (seating)"</v>
      </c>
    </row>
    <row r="36" spans="1:22" x14ac:dyDescent="0.2">
      <c r="A36" s="46" t="s">
        <v>551</v>
      </c>
      <c r="B36" s="110" t="s">
        <v>854</v>
      </c>
      <c r="C36" s="62">
        <f>VLOOKUP($B36,'2022 Ventilation List SORT'!$A$6:$I$101,2)</f>
        <v>0.5</v>
      </c>
      <c r="D36" s="62">
        <f>VLOOKUP($B36,'2022 Ventilation List SORT'!$A$6:$I$101,3)</f>
        <v>0.15</v>
      </c>
      <c r="E36" s="67">
        <f>VLOOKUP($B36,'2022 Ventilation List SORT'!$A$6:$I$101,4)</f>
        <v>0</v>
      </c>
      <c r="F36" s="67">
        <f>VLOOKUP($B36,'2022 Ventilation List SORT'!$A$6:$I$101,5)</f>
        <v>0</v>
      </c>
      <c r="G36" s="62">
        <f>VLOOKUP($B36,'2022 Ventilation List SORT'!$A$6:$I$101,6)</f>
        <v>0</v>
      </c>
      <c r="H36" s="67">
        <f>VLOOKUP($B36,'2022 Ventilation List SORT'!$A$6:$I$101,7)</f>
        <v>1</v>
      </c>
      <c r="I36" s="62" t="str">
        <f>VLOOKUP($B36,'2022 Ventilation List SORT'!$A$6:$I$101,8)</f>
        <v>F</v>
      </c>
      <c r="J36" s="103" t="str">
        <f>VLOOKUP($B36,'2022 Ventilation List SORT'!$A$6:$I$101,9)</f>
        <v>No</v>
      </c>
      <c r="K36" s="182">
        <f>INDEX('For CSV - 2022 SpcFuncData'!$D$5:$D$88,MATCH($A36,'For CSV - 2022 SpcFuncData'!$B$5:$B$87,0))*0.5</f>
        <v>71.430000000000007</v>
      </c>
      <c r="L36" s="182">
        <f>INDEX('For CSV - 2022 VentSpcFuncData'!$K$6:$K$101,MATCH($B36,'For CSV - 2022 VentSpcFuncData'!$B$6:$B$101,0))</f>
        <v>33.333333333333336</v>
      </c>
      <c r="M36" s="182">
        <f t="shared" si="1"/>
        <v>33.333333333333336</v>
      </c>
      <c r="N36" s="182">
        <f>INDEX('For CSV - 2022 VentSpcFuncData'!$J$6:$J$101,MATCH($B36,'For CSV - 2022 VentSpcFuncData'!$B$6:$B$101,0))</f>
        <v>15</v>
      </c>
      <c r="O36" s="182">
        <f t="shared" si="2"/>
        <v>6.9998600027999442</v>
      </c>
      <c r="P36" s="184">
        <f t="shared" si="0"/>
        <v>0.50000000000000011</v>
      </c>
      <c r="Q36" s="46" t="str">
        <f>_xlfn.CONCAT(A36,",",B36)</f>
        <v>Audience Seating Area,Sports/Entertainment - Spectator areas</v>
      </c>
      <c r="R36" s="46">
        <f>INDEX('For CSV - 2022 SpcFuncData'!$AN$5:$AN$89,MATCH($A36,'For CSV - 2022 SpcFuncData'!$B$5:$B$88,0))</f>
        <v>310</v>
      </c>
      <c r="S36" s="46">
        <f>INDEX('For CSV - 2022 VentSpcFuncData'!$L$6:$L$101,MATCH($B36,'For CSV - 2022 VentSpcFuncData'!$B$6:$B$101,0))</f>
        <v>92</v>
      </c>
      <c r="T36" s="46">
        <f>MATCH($A36,'For CSV - 2022 SpcFuncData'!$B$5:$B$87,0)</f>
        <v>9</v>
      </c>
      <c r="V36" t="str">
        <f>IF($A35&lt;&gt;$A36,$V$3&amp;$R36&amp;$W$3&amp;$S36&amp;$X$3&amp;TEXT($A36,0),IF($A36=$A35,$V$4&amp;$S36&amp;$W$4&amp;$X$4&amp;$B36&amp;""""))</f>
        <v>2,              92,     "Sports/Entertainment - Spectator areas"</v>
      </c>
    </row>
    <row r="37" spans="1:22" x14ac:dyDescent="0.2">
      <c r="A37" s="46" t="s">
        <v>504</v>
      </c>
      <c r="B37" s="110" t="s">
        <v>903</v>
      </c>
      <c r="C37" s="62">
        <f>VLOOKUP($B37,'2022 Ventilation List SORT'!$A$6:$I$101,2)</f>
        <v>1.07</v>
      </c>
      <c r="D37" s="62">
        <f>VLOOKUP($B37,'2022 Ventilation List SORT'!$A$6:$I$101,3)</f>
        <v>0.15</v>
      </c>
      <c r="E37" s="67">
        <f>VLOOKUP($B37,'2022 Ventilation List SORT'!$A$6:$I$101,4)</f>
        <v>0</v>
      </c>
      <c r="F37" s="67">
        <f>VLOOKUP($B37,'2022 Ventilation List SORT'!$A$6:$I$101,5)</f>
        <v>0</v>
      </c>
      <c r="G37" s="62">
        <f>VLOOKUP($B37,'2022 Ventilation List SORT'!$A$6:$I$101,6)</f>
        <v>0</v>
      </c>
      <c r="H37" s="67">
        <f>VLOOKUP($B37,'2022 Ventilation List SORT'!$A$6:$I$101,7)</f>
        <v>1</v>
      </c>
      <c r="I37" s="62" t="str">
        <f>VLOOKUP($B37,'2022 Ventilation List SORT'!$A$6:$I$101,8)</f>
        <v>F</v>
      </c>
      <c r="J37" s="103" t="str">
        <f>VLOOKUP($B37,'2022 Ventilation List SORT'!$A$6:$I$101,9)</f>
        <v>No</v>
      </c>
      <c r="K37" s="182">
        <f>INDEX('For CSV - 2022 SpcFuncData'!$D$5:$D$88,MATCH($A37,'For CSV - 2022 SpcFuncData'!$B$5:$B$87,0))*0.5</f>
        <v>71.430000000000007</v>
      </c>
      <c r="L37" s="182">
        <f>INDEX('For CSV - 2022 VentSpcFuncData'!$K$6:$K$101,MATCH($B37,'For CSV - 2022 VentSpcFuncData'!$B$6:$B$101,0))</f>
        <v>71.333333333333329</v>
      </c>
      <c r="M37" s="182">
        <f t="shared" si="1"/>
        <v>71.333333333333329</v>
      </c>
      <c r="N37" s="182">
        <f>INDEX('For CSV - 2022 VentSpcFuncData'!$J$6:$J$101,MATCH($B37,'For CSV - 2022 VentSpcFuncData'!$B$6:$B$101,0))</f>
        <v>15</v>
      </c>
      <c r="O37" s="182">
        <f t="shared" si="2"/>
        <v>14.979700405991878</v>
      </c>
      <c r="P37" s="184">
        <f t="shared" si="0"/>
        <v>1.07</v>
      </c>
      <c r="Q37" s="46" t="str">
        <f>_xlfn.CONCAT(A37,",",B37)</f>
        <v>Auditorium Area,Assembly - Auditorium seating area</v>
      </c>
      <c r="R37" s="46">
        <f>INDEX('For CSV - 2022 SpcFuncData'!$AN$5:$AN$89,MATCH($A37,'For CSV - 2022 SpcFuncData'!$B$5:$B$88,0))</f>
        <v>311</v>
      </c>
      <c r="S37" s="46">
        <f>INDEX('For CSV - 2022 VentSpcFuncData'!$L$6:$L$101,MATCH($B37,'For CSV - 2022 VentSpcFuncData'!$B$6:$B$101,0))</f>
        <v>1</v>
      </c>
      <c r="T37" s="46">
        <f>MATCH($A37,'For CSV - 2022 SpcFuncData'!$B$5:$B$87,0)</f>
        <v>10</v>
      </c>
      <c r="V37" t="str">
        <f>IF($A36&lt;&gt;$A37,$V$3&amp;$R37&amp;$W$3&amp;$S37&amp;$X$3&amp;TEXT($A37,0),IF($A37=$A36,$V$4&amp;$S37&amp;$W$4&amp;$X$4&amp;$B37&amp;""""))</f>
        <v>1, Spc:SpcFunc,        311,  1  ;  Auditorium Area</v>
      </c>
    </row>
    <row r="38" spans="1:22" x14ac:dyDescent="0.2">
      <c r="A38" s="46" t="s">
        <v>504</v>
      </c>
      <c r="B38" s="110" t="s">
        <v>903</v>
      </c>
      <c r="C38" s="62">
        <f>VLOOKUP($B38,'2022 Ventilation List SORT'!$A$6:$I$101,2)</f>
        <v>1.07</v>
      </c>
      <c r="D38" s="62">
        <f>VLOOKUP($B38,'2022 Ventilation List SORT'!$A$6:$I$101,3)</f>
        <v>0.15</v>
      </c>
      <c r="E38" s="67">
        <f>VLOOKUP($B38,'2022 Ventilation List SORT'!$A$6:$I$101,4)</f>
        <v>0</v>
      </c>
      <c r="F38" s="67">
        <f>VLOOKUP($B38,'2022 Ventilation List SORT'!$A$6:$I$101,5)</f>
        <v>0</v>
      </c>
      <c r="G38" s="62">
        <f>VLOOKUP($B38,'2022 Ventilation List SORT'!$A$6:$I$101,6)</f>
        <v>0</v>
      </c>
      <c r="H38" s="67">
        <f>VLOOKUP($B38,'2022 Ventilation List SORT'!$A$6:$I$101,7)</f>
        <v>1</v>
      </c>
      <c r="I38" s="62" t="str">
        <f>VLOOKUP($B38,'2022 Ventilation List SORT'!$A$6:$I$101,8)</f>
        <v>F</v>
      </c>
      <c r="J38" s="103" t="str">
        <f>VLOOKUP($B38,'2022 Ventilation List SORT'!$A$6:$I$101,9)</f>
        <v>No</v>
      </c>
      <c r="K38" s="182">
        <f>INDEX('For CSV - 2022 SpcFuncData'!$D$5:$D$88,MATCH($A38,'For CSV - 2022 SpcFuncData'!$B$5:$B$87,0))*0.5</f>
        <v>71.430000000000007</v>
      </c>
      <c r="L38" s="182">
        <f>INDEX('For CSV - 2022 VentSpcFuncData'!$K$6:$K$101,MATCH($B38,'For CSV - 2022 VentSpcFuncData'!$B$6:$B$101,0))</f>
        <v>71.333333333333329</v>
      </c>
      <c r="M38" s="182">
        <f t="shared" si="1"/>
        <v>71.333333333333329</v>
      </c>
      <c r="N38" s="182">
        <f>INDEX('For CSV - 2022 VentSpcFuncData'!$J$6:$J$101,MATCH($B38,'For CSV - 2022 VentSpcFuncData'!$B$6:$B$101,0))</f>
        <v>15</v>
      </c>
      <c r="O38" s="182">
        <f t="shared" si="2"/>
        <v>14.979700405991878</v>
      </c>
      <c r="P38" s="184">
        <f t="shared" si="0"/>
        <v>1.07</v>
      </c>
      <c r="Q38" s="46" t="str">
        <f>_xlfn.CONCAT(A38,",",B38)</f>
        <v>Auditorium Area,Assembly - Auditorium seating area</v>
      </c>
      <c r="R38" s="46">
        <f>INDEX('For CSV - 2022 SpcFuncData'!$AN$5:$AN$89,MATCH($A38,'For CSV - 2022 SpcFuncData'!$B$5:$B$88,0))</f>
        <v>311</v>
      </c>
      <c r="S38" s="46">
        <f>INDEX('For CSV - 2022 VentSpcFuncData'!$L$6:$L$101,MATCH($B38,'For CSV - 2022 VentSpcFuncData'!$B$6:$B$101,0))</f>
        <v>1</v>
      </c>
      <c r="T38" s="46">
        <f>MATCH($A38,'For CSV - 2022 SpcFuncData'!$B$5:$B$87,0)</f>
        <v>10</v>
      </c>
      <c r="V38" t="str">
        <f>IF($A37&lt;&gt;$A38,$V$3&amp;$R38&amp;$W$3&amp;$S38&amp;$X$3&amp;TEXT($A38,0),IF($A38=$A37,$V$4&amp;$S38&amp;$W$4&amp;$X$4&amp;$B38&amp;""""))</f>
        <v>2,              1,     "Assembly - Auditorium seating area"</v>
      </c>
    </row>
    <row r="39" spans="1:22" x14ac:dyDescent="0.2">
      <c r="A39" s="46" t="s">
        <v>504</v>
      </c>
      <c r="B39" s="110" t="s">
        <v>943</v>
      </c>
      <c r="C39" s="62">
        <f>VLOOKUP($B39,'2022 Ventilation List SORT'!$A$6:$I$101,2)</f>
        <v>0.19</v>
      </c>
      <c r="D39" s="62">
        <f>VLOOKUP($B39,'2022 Ventilation List SORT'!$A$6:$I$101,3)</f>
        <v>0.15</v>
      </c>
      <c r="E39" s="67">
        <f>VLOOKUP($B39,'2022 Ventilation List SORT'!$A$6:$I$101,4)</f>
        <v>0</v>
      </c>
      <c r="F39" s="67">
        <f>VLOOKUP($B39,'2022 Ventilation List SORT'!$A$6:$I$101,5)</f>
        <v>0</v>
      </c>
      <c r="G39" s="62">
        <f>VLOOKUP($B39,'2022 Ventilation List SORT'!$A$6:$I$101,6)</f>
        <v>0</v>
      </c>
      <c r="H39" s="67">
        <f>VLOOKUP($B39,'2022 Ventilation List SORT'!$A$6:$I$101,7)</f>
        <v>1</v>
      </c>
      <c r="I39" s="62" t="str">
        <f>VLOOKUP($B39,'2022 Ventilation List SORT'!$A$6:$I$101,8)</f>
        <v>F</v>
      </c>
      <c r="J39" s="103" t="str">
        <f>VLOOKUP($B39,'2022 Ventilation List SORT'!$A$6:$I$101,9)</f>
        <v>No</v>
      </c>
      <c r="K39" s="182">
        <f>INDEX('For CSV - 2022 SpcFuncData'!$D$5:$D$88,MATCH($A39,'For CSV - 2022 SpcFuncData'!$B$5:$B$87,0))*0.5</f>
        <v>71.430000000000007</v>
      </c>
      <c r="L39" s="182">
        <f>INDEX('For CSV - 2022 VentSpcFuncData'!$K$6:$K$101,MATCH($B39,'For CSV - 2022 VentSpcFuncData'!$B$6:$B$101,0))</f>
        <v>12.666666666666666</v>
      </c>
      <c r="M39" s="182">
        <f t="shared" si="1"/>
        <v>12.666666666666666</v>
      </c>
      <c r="N39" s="182">
        <f>INDEX('For CSV - 2022 VentSpcFuncData'!$J$6:$J$101,MATCH($B39,'For CSV - 2022 VentSpcFuncData'!$B$6:$B$101,0))</f>
        <v>15</v>
      </c>
      <c r="O39" s="182">
        <f t="shared" si="2"/>
        <v>2.6599468010639784</v>
      </c>
      <c r="P39" s="184">
        <f t="shared" si="0"/>
        <v>0.19</v>
      </c>
      <c r="Q39" s="46" t="str">
        <f>_xlfn.CONCAT(A39,",",B39)</f>
        <v>Auditorium Area,Assembly - Courtrooms</v>
      </c>
      <c r="R39" s="46">
        <f>INDEX('For CSV - 2022 SpcFuncData'!$AN$5:$AN$89,MATCH($A39,'For CSV - 2022 SpcFuncData'!$B$5:$B$88,0))</f>
        <v>311</v>
      </c>
      <c r="S39" s="46">
        <f>INDEX('For CSV - 2022 VentSpcFuncData'!$L$6:$L$101,MATCH($B39,'For CSV - 2022 VentSpcFuncData'!$B$6:$B$101,0))</f>
        <v>2</v>
      </c>
      <c r="T39" s="46">
        <f>MATCH($A39,'For CSV - 2022 SpcFuncData'!$B$5:$B$87,0)</f>
        <v>10</v>
      </c>
      <c r="V39" t="str">
        <f>IF($A38&lt;&gt;$A39,$V$3&amp;$R39&amp;$W$3&amp;$S39&amp;$X$3&amp;TEXT($A39,0),IF($A39=$A38,$V$4&amp;$S39&amp;$W$4&amp;$X$4&amp;$B39&amp;""""))</f>
        <v>2,              2,     "Assembly - Courtrooms"</v>
      </c>
    </row>
    <row r="40" spans="1:22" x14ac:dyDescent="0.2">
      <c r="A40" s="46" t="s">
        <v>504</v>
      </c>
      <c r="B40" s="110" t="s">
        <v>904</v>
      </c>
      <c r="C40" s="62">
        <f>VLOOKUP($B40,'2022 Ventilation List SORT'!$A$6:$I$101,2)</f>
        <v>0.19</v>
      </c>
      <c r="D40" s="62">
        <f>VLOOKUP($B40,'2022 Ventilation List SORT'!$A$6:$I$101,3)</f>
        <v>0.15</v>
      </c>
      <c r="E40" s="67">
        <f>VLOOKUP($B40,'2022 Ventilation List SORT'!$A$6:$I$101,4)</f>
        <v>0</v>
      </c>
      <c r="F40" s="67">
        <f>VLOOKUP($B40,'2022 Ventilation List SORT'!$A$6:$I$101,5)</f>
        <v>0</v>
      </c>
      <c r="G40" s="62">
        <f>VLOOKUP($B40,'2022 Ventilation List SORT'!$A$6:$I$101,6)</f>
        <v>0</v>
      </c>
      <c r="H40" s="67">
        <f>VLOOKUP($B40,'2022 Ventilation List SORT'!$A$6:$I$101,7)</f>
        <v>1</v>
      </c>
      <c r="I40" s="62" t="str">
        <f>VLOOKUP($B40,'2022 Ventilation List SORT'!$A$6:$I$101,8)</f>
        <v>F</v>
      </c>
      <c r="J40" s="103" t="str">
        <f>VLOOKUP($B40,'2022 Ventilation List SORT'!$A$6:$I$101,9)</f>
        <v>No</v>
      </c>
      <c r="K40" s="182">
        <f>INDEX('For CSV - 2022 SpcFuncData'!$D$5:$D$88,MATCH($A40,'For CSV - 2022 SpcFuncData'!$B$5:$B$87,0))*0.5</f>
        <v>71.430000000000007</v>
      </c>
      <c r="L40" s="182">
        <f>INDEX('For CSV - 2022 VentSpcFuncData'!$K$6:$K$101,MATCH($B40,'For CSV - 2022 VentSpcFuncData'!$B$6:$B$101,0))</f>
        <v>12.666666666666666</v>
      </c>
      <c r="M40" s="182">
        <f t="shared" si="1"/>
        <v>12.666666666666666</v>
      </c>
      <c r="N40" s="182">
        <f>INDEX('For CSV - 2022 VentSpcFuncData'!$J$6:$J$101,MATCH($B40,'For CSV - 2022 VentSpcFuncData'!$B$6:$B$101,0))</f>
        <v>15</v>
      </c>
      <c r="O40" s="182">
        <f t="shared" si="2"/>
        <v>2.6599468010639784</v>
      </c>
      <c r="P40" s="184">
        <f t="shared" si="0"/>
        <v>0.19</v>
      </c>
      <c r="Q40" s="46" t="str">
        <f>_xlfn.CONCAT(A40,",",B40)</f>
        <v>Auditorium Area,Assembly - Legislative chambers</v>
      </c>
      <c r="R40" s="46">
        <f>INDEX('For CSV - 2022 SpcFuncData'!$AN$5:$AN$89,MATCH($A40,'For CSV - 2022 SpcFuncData'!$B$5:$B$88,0))</f>
        <v>311</v>
      </c>
      <c r="S40" s="46">
        <f>INDEX('For CSV - 2022 VentSpcFuncData'!$L$6:$L$101,MATCH($B40,'For CSV - 2022 VentSpcFuncData'!$B$6:$B$101,0))</f>
        <v>3</v>
      </c>
      <c r="T40" s="46">
        <f>MATCH($A40,'For CSV - 2022 SpcFuncData'!$B$5:$B$87,0)</f>
        <v>10</v>
      </c>
      <c r="V40" t="str">
        <f>IF($A39&lt;&gt;$A40,$V$3&amp;$R40&amp;$W$3&amp;$S40&amp;$X$3&amp;TEXT($A40,0),IF($A40=$A39,$V$4&amp;$S40&amp;$W$4&amp;$X$4&amp;$B40&amp;""""))</f>
        <v>2,              3,     "Assembly - Legislative chambers"</v>
      </c>
    </row>
    <row r="41" spans="1:22" x14ac:dyDescent="0.2">
      <c r="A41" s="46" t="s">
        <v>504</v>
      </c>
      <c r="B41" s="110" t="s">
        <v>803</v>
      </c>
      <c r="C41" s="62">
        <f>VLOOKUP($B41,'2022 Ventilation List SORT'!$A$6:$I$101,2)</f>
        <v>0</v>
      </c>
      <c r="D41" s="62">
        <f>VLOOKUP($B41,'2022 Ventilation List SORT'!$A$6:$I$101,3)</f>
        <v>0</v>
      </c>
      <c r="E41" s="67">
        <f>VLOOKUP($B41,'2022 Ventilation List SORT'!$A$6:$I$101,4)</f>
        <v>0</v>
      </c>
      <c r="F41" s="67">
        <f>VLOOKUP($B41,'2022 Ventilation List SORT'!$A$6:$I$101,5)</f>
        <v>0</v>
      </c>
      <c r="G41" s="62">
        <f>VLOOKUP($B41,'2022 Ventilation List SORT'!$A$6:$I$101,6)</f>
        <v>0.5</v>
      </c>
      <c r="H41" s="67">
        <f>VLOOKUP($B41,'2022 Ventilation List SORT'!$A$6:$I$101,7)</f>
        <v>1</v>
      </c>
      <c r="I41" s="62" t="str">
        <f>VLOOKUP($B41,'2022 Ventilation List SORT'!$A$6:$I$101,8)</f>
        <v>Exh. Note B</v>
      </c>
      <c r="J41" s="103" t="str">
        <f>VLOOKUP($B41,'2022 Ventilation List SORT'!$A$6:$I$101,9)</f>
        <v>No</v>
      </c>
      <c r="K41" s="182">
        <f>INDEX('For CSV - 2022 SpcFuncData'!$D$5:$D$88,MATCH($A41,'For CSV - 2022 SpcFuncData'!$B$5:$B$87,0))*0.5</f>
        <v>71.430000000000007</v>
      </c>
      <c r="L41" s="182">
        <f>INDEX('For CSV - 2022 VentSpcFuncData'!$K$6:$K$101,MATCH($B41,'For CSV - 2022 VentSpcFuncData'!$B$6:$B$101,0))</f>
        <v>0</v>
      </c>
      <c r="M41" s="182">
        <f t="shared" si="1"/>
        <v>71.430000000000007</v>
      </c>
      <c r="N41" s="182">
        <f>INDEX('For CSV - 2022 VentSpcFuncData'!$J$6:$J$101,MATCH($B41,'For CSV - 2022 VentSpcFuncData'!$B$6:$B$101,0))</f>
        <v>0</v>
      </c>
      <c r="O41" s="182">
        <f t="shared" si="2"/>
        <v>0</v>
      </c>
      <c r="P41" s="184">
        <f t="shared" si="0"/>
        <v>0</v>
      </c>
      <c r="Q41" s="46" t="str">
        <f>_xlfn.CONCAT(A41,",",B41)</f>
        <v>Auditorium Area,Exhaust - Arenas</v>
      </c>
      <c r="R41" s="46">
        <f>INDEX('For CSV - 2022 SpcFuncData'!$AN$5:$AN$89,MATCH($A41,'For CSV - 2022 SpcFuncData'!$B$5:$B$88,0))</f>
        <v>311</v>
      </c>
      <c r="S41" s="46">
        <f>INDEX('For CSV - 2022 VentSpcFuncData'!$L$6:$L$101,MATCH($B41,'For CSV - 2022 VentSpcFuncData'!$B$6:$B$101,0))</f>
        <v>25</v>
      </c>
      <c r="T41" s="46">
        <f>MATCH($A41,'For CSV - 2022 SpcFuncData'!$B$5:$B$87,0)</f>
        <v>10</v>
      </c>
      <c r="V41" t="str">
        <f>IF($A40&lt;&gt;$A41,$V$3&amp;$R41&amp;$W$3&amp;$S41&amp;$X$3&amp;TEXT($A41,0),IF($A41=$A40,$V$4&amp;$S41&amp;$W$4&amp;$X$4&amp;$B41&amp;""""))</f>
        <v>2,              25,     "Exhaust - Arenas"</v>
      </c>
    </row>
    <row r="42" spans="1:22" x14ac:dyDescent="0.2">
      <c r="A42" s="46" t="s">
        <v>504</v>
      </c>
      <c r="B42" s="110" t="s">
        <v>796</v>
      </c>
      <c r="C42" s="62">
        <f>VLOOKUP($B42,'2022 Ventilation List SORT'!$A$6:$I$101,2)</f>
        <v>0.15</v>
      </c>
      <c r="D42" s="62">
        <f>VLOOKUP($B42,'2022 Ventilation List SORT'!$A$6:$I$101,3)</f>
        <v>0.15</v>
      </c>
      <c r="E42" s="67">
        <f>VLOOKUP($B42,'2022 Ventilation List SORT'!$A$6:$I$101,4)</f>
        <v>0</v>
      </c>
      <c r="F42" s="67">
        <f>VLOOKUP($B42,'2022 Ventilation List SORT'!$A$6:$I$101,5)</f>
        <v>0</v>
      </c>
      <c r="G42" s="62">
        <f>VLOOKUP($B42,'2022 Ventilation List SORT'!$A$6:$I$101,6)</f>
        <v>0</v>
      </c>
      <c r="H42" s="67">
        <f>VLOOKUP($B42,'2022 Ventilation List SORT'!$A$6:$I$101,7)</f>
        <v>2</v>
      </c>
      <c r="I42" s="62" t="str">
        <f>VLOOKUP($B42,'2022 Ventilation List SORT'!$A$6:$I$101,8)</f>
        <v/>
      </c>
      <c r="J42" s="103" t="str">
        <f>VLOOKUP($B42,'2022 Ventilation List SORT'!$A$6:$I$101,9)</f>
        <v>No</v>
      </c>
      <c r="K42" s="182">
        <f>INDEX('For CSV - 2022 SpcFuncData'!$D$5:$D$88,MATCH($A42,'For CSV - 2022 SpcFuncData'!$B$5:$B$87,0))*0.5</f>
        <v>71.430000000000007</v>
      </c>
      <c r="L42" s="182">
        <f>INDEX('For CSV - 2022 VentSpcFuncData'!$K$6:$K$101,MATCH($B42,'For CSV - 2022 VentSpcFuncData'!$B$6:$B$101,0))</f>
        <v>0</v>
      </c>
      <c r="M42" s="182">
        <f t="shared" si="1"/>
        <v>71.430000000000007</v>
      </c>
      <c r="N42" s="182">
        <f>INDEX('For CSV - 2022 VentSpcFuncData'!$J$6:$J$101,MATCH($B42,'For CSV - 2022 VentSpcFuncData'!$B$6:$B$101,0))</f>
        <v>15</v>
      </c>
      <c r="O42" s="182">
        <f t="shared" si="2"/>
        <v>15</v>
      </c>
      <c r="P42" s="184">
        <f t="shared" si="0"/>
        <v>1.07145</v>
      </c>
      <c r="Q42" s="46" t="str">
        <f>_xlfn.CONCAT(A42,",",B42)</f>
        <v>Auditorium Area,Misc - All others</v>
      </c>
      <c r="R42" s="46">
        <f>INDEX('For CSV - 2022 SpcFuncData'!$AN$5:$AN$89,MATCH($A42,'For CSV - 2022 SpcFuncData'!$B$5:$B$88,0))</f>
        <v>311</v>
      </c>
      <c r="S42" s="46">
        <f>INDEX('For CSV - 2022 VentSpcFuncData'!$L$6:$L$101,MATCH($B42,'For CSV - 2022 VentSpcFuncData'!$B$6:$B$101,0))</f>
        <v>58</v>
      </c>
      <c r="T42" s="46">
        <f>MATCH($A42,'For CSV - 2022 SpcFuncData'!$B$5:$B$87,0)</f>
        <v>10</v>
      </c>
      <c r="V42" t="str">
        <f>IF($A41&lt;&gt;$A42,$V$3&amp;$R42&amp;$W$3&amp;$S42&amp;$X$3&amp;TEXT($A42,0),IF($A42=$A41,$V$4&amp;$S42&amp;$W$4&amp;$X$4&amp;$B42&amp;""""))</f>
        <v>2,              58,     "Misc - All others"</v>
      </c>
    </row>
    <row r="43" spans="1:22" x14ac:dyDescent="0.2">
      <c r="A43" s="46" t="s">
        <v>549</v>
      </c>
      <c r="B43" s="110" t="s">
        <v>804</v>
      </c>
      <c r="C43" s="62">
        <f>VLOOKUP($B43,'2022 Ventilation List SORT'!$A$6:$I$101,2)</f>
        <v>0</v>
      </c>
      <c r="D43" s="62">
        <f>VLOOKUP($B43,'2022 Ventilation List SORT'!$A$6:$I$101,3)</f>
        <v>0</v>
      </c>
      <c r="E43" s="67">
        <f>VLOOKUP($B43,'2022 Ventilation List SORT'!$A$6:$I$101,4)</f>
        <v>0</v>
      </c>
      <c r="F43" s="67">
        <f>VLOOKUP($B43,'2022 Ventilation List SORT'!$A$6:$I$101,5)</f>
        <v>0</v>
      </c>
      <c r="G43" s="62">
        <f>VLOOKUP($B43,'2022 Ventilation List SORT'!$A$6:$I$101,6)</f>
        <v>1.5</v>
      </c>
      <c r="H43" s="67">
        <f>VLOOKUP($B43,'2022 Ventilation List SORT'!$A$6:$I$101,7)</f>
        <v>2</v>
      </c>
      <c r="I43" s="62" t="str">
        <f>VLOOKUP($B43,'2022 Ventilation List SORT'!$A$6:$I$101,8)</f>
        <v>Exh. Note A</v>
      </c>
      <c r="J43" s="103" t="str">
        <f>VLOOKUP($B43,'2022 Ventilation List SORT'!$A$6:$I$101,9)</f>
        <v>No</v>
      </c>
      <c r="K43" s="182">
        <f>INDEX('For CSV - 2022 SpcFuncData'!$D$5:$D$88,MATCH($A43,'For CSV - 2022 SpcFuncData'!$B$5:$B$87,0))*0.5</f>
        <v>5</v>
      </c>
      <c r="L43" s="182">
        <f>INDEX('For CSV - 2022 VentSpcFuncData'!$K$6:$K$101,MATCH($B43,'For CSV - 2022 VentSpcFuncData'!$B$6:$B$101,0))</f>
        <v>0</v>
      </c>
      <c r="M43" s="182">
        <f t="shared" si="1"/>
        <v>5</v>
      </c>
      <c r="N43" s="182">
        <f>INDEX('For CSV - 2022 VentSpcFuncData'!$J$6:$J$101,MATCH($B43,'For CSV - 2022 VentSpcFuncData'!$B$6:$B$101,0))</f>
        <v>0</v>
      </c>
      <c r="O43" s="182">
        <f t="shared" si="2"/>
        <v>0</v>
      </c>
      <c r="P43" s="184">
        <f t="shared" si="0"/>
        <v>0</v>
      </c>
      <c r="Q43" s="46" t="str">
        <f>_xlfn.CONCAT(A43,",",B43)</f>
        <v>Auto Repair / Maintenance Area,Exhaust - Auto repair rooms</v>
      </c>
      <c r="R43" s="46">
        <f>INDEX('For CSV - 2022 SpcFuncData'!$AN$5:$AN$89,MATCH($A43,'For CSV - 2022 SpcFuncData'!$B$5:$B$88,0))</f>
        <v>312</v>
      </c>
      <c r="S43" s="46">
        <f>INDEX('For CSV - 2022 VentSpcFuncData'!$L$6:$L$101,MATCH($B43,'For CSV - 2022 VentSpcFuncData'!$B$6:$B$101,0))</f>
        <v>26</v>
      </c>
      <c r="T43" s="46">
        <f>MATCH($A43,'For CSV - 2022 SpcFuncData'!$B$5:$B$87,0)</f>
        <v>11</v>
      </c>
      <c r="V43" t="str">
        <f>IF($A42&lt;&gt;$A43,$V$3&amp;$R43&amp;$W$3&amp;$S43&amp;$X$3&amp;TEXT($A43,0),IF($A43=$A42,$V$4&amp;$S43&amp;$W$4&amp;$X$4&amp;$B43&amp;""""))</f>
        <v>1, Spc:SpcFunc,        312,  26  ;  Auto Repair / Maintenance Area</v>
      </c>
    </row>
    <row r="44" spans="1:22" x14ac:dyDescent="0.2">
      <c r="A44" s="46" t="s">
        <v>549</v>
      </c>
      <c r="B44" s="110" t="s">
        <v>804</v>
      </c>
      <c r="C44" s="62">
        <f>VLOOKUP($B44,'2022 Ventilation List SORT'!$A$6:$I$101,2)</f>
        <v>0</v>
      </c>
      <c r="D44" s="62">
        <f>VLOOKUP($B44,'2022 Ventilation List SORT'!$A$6:$I$101,3)</f>
        <v>0</v>
      </c>
      <c r="E44" s="67">
        <f>VLOOKUP($B44,'2022 Ventilation List SORT'!$A$6:$I$101,4)</f>
        <v>0</v>
      </c>
      <c r="F44" s="67">
        <f>VLOOKUP($B44,'2022 Ventilation List SORT'!$A$6:$I$101,5)</f>
        <v>0</v>
      </c>
      <c r="G44" s="62">
        <f>VLOOKUP($B44,'2022 Ventilation List SORT'!$A$6:$I$101,6)</f>
        <v>1.5</v>
      </c>
      <c r="H44" s="67">
        <f>VLOOKUP($B44,'2022 Ventilation List SORT'!$A$6:$I$101,7)</f>
        <v>2</v>
      </c>
      <c r="I44" s="62" t="str">
        <f>VLOOKUP($B44,'2022 Ventilation List SORT'!$A$6:$I$101,8)</f>
        <v>Exh. Note A</v>
      </c>
      <c r="J44" s="103" t="str">
        <f>VLOOKUP($B44,'2022 Ventilation List SORT'!$A$6:$I$101,9)</f>
        <v>No</v>
      </c>
      <c r="K44" s="182">
        <f>INDEX('For CSV - 2022 SpcFuncData'!$D$5:$D$88,MATCH($A44,'For CSV - 2022 SpcFuncData'!$B$5:$B$87,0))*0.5</f>
        <v>5</v>
      </c>
      <c r="L44" s="182">
        <f>INDEX('For CSV - 2022 VentSpcFuncData'!$K$6:$K$101,MATCH($B44,'For CSV - 2022 VentSpcFuncData'!$B$6:$B$101,0))</f>
        <v>0</v>
      </c>
      <c r="M44" s="182">
        <f t="shared" si="1"/>
        <v>5</v>
      </c>
      <c r="N44" s="182">
        <f>INDEX('For CSV - 2022 VentSpcFuncData'!$J$6:$J$101,MATCH($B44,'For CSV - 2022 VentSpcFuncData'!$B$6:$B$101,0))</f>
        <v>0</v>
      </c>
      <c r="O44" s="182">
        <f t="shared" si="2"/>
        <v>0</v>
      </c>
      <c r="P44" s="184">
        <f t="shared" si="0"/>
        <v>0</v>
      </c>
      <c r="Q44" s="46" t="str">
        <f>_xlfn.CONCAT(A44,",",B44)</f>
        <v>Auto Repair / Maintenance Area,Exhaust - Auto repair rooms</v>
      </c>
      <c r="R44" s="46">
        <f>INDEX('For CSV - 2022 SpcFuncData'!$AN$5:$AN$89,MATCH($A44,'For CSV - 2022 SpcFuncData'!$B$5:$B$88,0))</f>
        <v>312</v>
      </c>
      <c r="S44" s="46">
        <f>INDEX('For CSV - 2022 VentSpcFuncData'!$L$6:$L$101,MATCH($B44,'For CSV - 2022 VentSpcFuncData'!$B$6:$B$101,0))</f>
        <v>26</v>
      </c>
      <c r="T44" s="46">
        <f>MATCH($A44,'For CSV - 2022 SpcFuncData'!$B$5:$B$87,0)</f>
        <v>11</v>
      </c>
      <c r="V44" t="str">
        <f>IF($A43&lt;&gt;$A44,$V$3&amp;$R44&amp;$W$3&amp;$S44&amp;$X$3&amp;TEXT($A44,0),IF($A44=$A43,$V$4&amp;$S44&amp;$W$4&amp;$X$4&amp;$B44&amp;""""))</f>
        <v>2,              26,     "Exhaust - Auto repair rooms"</v>
      </c>
    </row>
    <row r="45" spans="1:22" x14ac:dyDescent="0.2">
      <c r="A45" s="46" t="s">
        <v>1131</v>
      </c>
      <c r="B45" s="110" t="s">
        <v>799</v>
      </c>
      <c r="C45" s="62">
        <f>VLOOKUP($B45,'2022 Ventilation List SORT'!$A$6:$I$101,2)</f>
        <v>0.4</v>
      </c>
      <c r="D45" s="62">
        <f>VLOOKUP($B45,'2022 Ventilation List SORT'!$A$6:$I$101,3)</f>
        <v>0.4</v>
      </c>
      <c r="E45" s="67">
        <f>VLOOKUP($B45,'2022 Ventilation List SORT'!$A$6:$I$101,4)</f>
        <v>0</v>
      </c>
      <c r="F45" s="67">
        <f>VLOOKUP($B45,'2022 Ventilation List SORT'!$A$6:$I$101,5)</f>
        <v>0</v>
      </c>
      <c r="G45" s="62">
        <f>VLOOKUP($B45,'2022 Ventilation List SORT'!$A$6:$I$101,6)</f>
        <v>0.6</v>
      </c>
      <c r="H45" s="67">
        <f>VLOOKUP($B45,'2022 Ventilation List SORT'!$A$6:$I$101,7)</f>
        <v>2</v>
      </c>
      <c r="I45" s="62" t="str">
        <f>VLOOKUP($B45,'2022 Ventilation List SORT'!$A$6:$I$101,8)</f>
        <v/>
      </c>
      <c r="J45" s="103" t="str">
        <f>VLOOKUP($B45,'2022 Ventilation List SORT'!$A$6:$I$101,9)</f>
        <v>No</v>
      </c>
      <c r="K45" s="182">
        <f>INDEX('For CSV - 2022 SpcFuncData'!$D$5:$D$88,MATCH($A45,'For CSV - 2022 SpcFuncData'!$B$5:$B$87,0))*0.5</f>
        <v>5</v>
      </c>
      <c r="L45" s="182">
        <f>INDEX('For CSV - 2022 VentSpcFuncData'!$K$6:$K$101,MATCH($B45,'For CSV - 2022 VentSpcFuncData'!$B$6:$B$101,0))</f>
        <v>0</v>
      </c>
      <c r="M45" s="182">
        <f t="shared" si="1"/>
        <v>5</v>
      </c>
      <c r="N45" s="182">
        <f>INDEX('For CSV - 2022 VentSpcFuncData'!$J$6:$J$101,MATCH($B45,'For CSV - 2022 VentSpcFuncData'!$B$6:$B$101,0))</f>
        <v>15</v>
      </c>
      <c r="O45" s="182">
        <f t="shared" si="2"/>
        <v>15</v>
      </c>
      <c r="P45" s="184">
        <f t="shared" si="0"/>
        <v>7.4999999999999997E-2</v>
      </c>
      <c r="Q45" s="46" t="str">
        <f>_xlfn.CONCAT(A45,",",B45)</f>
        <v>Barber, Beauty Salon, Spa Area,Retail - Beauty and nail salons</v>
      </c>
      <c r="R45" s="46">
        <f>INDEX('For CSV - 2022 SpcFuncData'!$AN$5:$AN$89,MATCH($A45,'For CSV - 2022 SpcFuncData'!$B$5:$B$88,0))</f>
        <v>313</v>
      </c>
      <c r="S45" s="46">
        <f>INDEX('For CSV - 2022 VentSpcFuncData'!$L$6:$L$101,MATCH($B45,'For CSV - 2022 VentSpcFuncData'!$B$6:$B$101,0))</f>
        <v>79</v>
      </c>
      <c r="T45" s="46">
        <f>MATCH($A45,'For CSV - 2022 SpcFuncData'!$B$5:$B$87,0)</f>
        <v>12</v>
      </c>
      <c r="V45" t="str">
        <f>IF($A44&lt;&gt;$A45,$V$3&amp;$R45&amp;$W$3&amp;$S45&amp;$X$3&amp;TEXT($A45,0),IF($A45=$A44,$V$4&amp;$S45&amp;$W$4&amp;$X$4&amp;$B45&amp;""""))</f>
        <v>1, Spc:SpcFunc,        313,  79  ;  Barber, Beauty Salon, Spa Area</v>
      </c>
    </row>
    <row r="46" spans="1:22" x14ac:dyDescent="0.2">
      <c r="A46" s="46" t="s">
        <v>1131</v>
      </c>
      <c r="B46" s="110" t="s">
        <v>798</v>
      </c>
      <c r="C46" s="62">
        <f>VLOOKUP($B46,'2022 Ventilation List SORT'!$A$6:$I$101,2)</f>
        <v>0.4</v>
      </c>
      <c r="D46" s="62">
        <f>VLOOKUP($B46,'2022 Ventilation List SORT'!$A$6:$I$101,3)</f>
        <v>0.4</v>
      </c>
      <c r="E46" s="67">
        <f>VLOOKUP($B46,'2022 Ventilation List SORT'!$A$6:$I$101,4)</f>
        <v>0</v>
      </c>
      <c r="F46" s="67">
        <f>VLOOKUP($B46,'2022 Ventilation List SORT'!$A$6:$I$101,5)</f>
        <v>0</v>
      </c>
      <c r="G46" s="62">
        <f>VLOOKUP($B46,'2022 Ventilation List SORT'!$A$6:$I$101,6)</f>
        <v>0.5</v>
      </c>
      <c r="H46" s="67">
        <f>VLOOKUP($B46,'2022 Ventilation List SORT'!$A$6:$I$101,7)</f>
        <v>2</v>
      </c>
      <c r="I46" s="62" t="str">
        <f>VLOOKUP($B46,'2022 Ventilation List SORT'!$A$6:$I$101,8)</f>
        <v>F</v>
      </c>
      <c r="J46" s="103" t="str">
        <f>VLOOKUP($B46,'2022 Ventilation List SORT'!$A$6:$I$101,9)</f>
        <v>No</v>
      </c>
      <c r="K46" s="182">
        <f>INDEX('For CSV - 2022 SpcFuncData'!$D$5:$D$88,MATCH($A46,'For CSV - 2022 SpcFuncData'!$B$5:$B$87,0))*0.5</f>
        <v>5</v>
      </c>
      <c r="L46" s="182">
        <f>INDEX('For CSV - 2022 VentSpcFuncData'!$K$6:$K$101,MATCH($B46,'For CSV - 2022 VentSpcFuncData'!$B$6:$B$101,0))</f>
        <v>0</v>
      </c>
      <c r="M46" s="182">
        <f t="shared" si="1"/>
        <v>5</v>
      </c>
      <c r="N46" s="182">
        <f>INDEX('For CSV - 2022 VentSpcFuncData'!$J$6:$J$101,MATCH($B46,'For CSV - 2022 VentSpcFuncData'!$B$6:$B$101,0))</f>
        <v>15</v>
      </c>
      <c r="O46" s="182">
        <f t="shared" si="2"/>
        <v>15</v>
      </c>
      <c r="P46" s="184">
        <f t="shared" si="0"/>
        <v>7.4999999999999997E-2</v>
      </c>
      <c r="Q46" s="46" t="str">
        <f>_xlfn.CONCAT(A46,",",B46)</f>
        <v>Barber, Beauty Salon, Spa Area,Retail - Barbershop</v>
      </c>
      <c r="R46" s="46">
        <f>INDEX('For CSV - 2022 SpcFuncData'!$AN$5:$AN$89,MATCH($A46,'For CSV - 2022 SpcFuncData'!$B$5:$B$88,0))</f>
        <v>313</v>
      </c>
      <c r="S46" s="46">
        <f>INDEX('For CSV - 2022 VentSpcFuncData'!$L$6:$L$101,MATCH($B46,'For CSV - 2022 VentSpcFuncData'!$B$6:$B$101,0))</f>
        <v>78</v>
      </c>
      <c r="T46" s="46">
        <f>MATCH($A46,'For CSV - 2022 SpcFuncData'!$B$5:$B$87,0)</f>
        <v>12</v>
      </c>
      <c r="V46" t="str">
        <f>IF($A45&lt;&gt;$A46,$V$3&amp;$R46&amp;$W$3&amp;$S46&amp;$X$3&amp;TEXT($A46,0),IF($A46=$A45,$V$4&amp;$S46&amp;$W$4&amp;$X$4&amp;$B46&amp;""""))</f>
        <v>2,              78,     "Retail - Barbershop"</v>
      </c>
    </row>
    <row r="47" spans="1:22" x14ac:dyDescent="0.2">
      <c r="A47" s="46" t="s">
        <v>1131</v>
      </c>
      <c r="B47" s="110" t="s">
        <v>799</v>
      </c>
      <c r="C47" s="62">
        <f>VLOOKUP($B47,'2022 Ventilation List SORT'!$A$6:$I$101,2)</f>
        <v>0.4</v>
      </c>
      <c r="D47" s="62">
        <f>VLOOKUP($B47,'2022 Ventilation List SORT'!$A$6:$I$101,3)</f>
        <v>0.4</v>
      </c>
      <c r="E47" s="67">
        <f>VLOOKUP($B47,'2022 Ventilation List SORT'!$A$6:$I$101,4)</f>
        <v>0</v>
      </c>
      <c r="F47" s="67">
        <f>VLOOKUP($B47,'2022 Ventilation List SORT'!$A$6:$I$101,5)</f>
        <v>0</v>
      </c>
      <c r="G47" s="62">
        <f>VLOOKUP($B47,'2022 Ventilation List SORT'!$A$6:$I$101,6)</f>
        <v>0.6</v>
      </c>
      <c r="H47" s="67">
        <f>VLOOKUP($B47,'2022 Ventilation List SORT'!$A$6:$I$101,7)</f>
        <v>2</v>
      </c>
      <c r="I47" s="62" t="str">
        <f>VLOOKUP($B47,'2022 Ventilation List SORT'!$A$6:$I$101,8)</f>
        <v/>
      </c>
      <c r="J47" s="103" t="str">
        <f>VLOOKUP($B47,'2022 Ventilation List SORT'!$A$6:$I$101,9)</f>
        <v>No</v>
      </c>
      <c r="K47" s="182">
        <f>INDEX('For CSV - 2022 SpcFuncData'!$D$5:$D$88,MATCH($A47,'For CSV - 2022 SpcFuncData'!$B$5:$B$87,0))*0.5</f>
        <v>5</v>
      </c>
      <c r="L47" s="182">
        <f>INDEX('For CSV - 2022 VentSpcFuncData'!$K$6:$K$101,MATCH($B47,'For CSV - 2022 VentSpcFuncData'!$B$6:$B$101,0))</f>
        <v>0</v>
      </c>
      <c r="M47" s="182">
        <f t="shared" si="1"/>
        <v>5</v>
      </c>
      <c r="N47" s="182">
        <f>INDEX('For CSV - 2022 VentSpcFuncData'!$J$6:$J$101,MATCH($B47,'For CSV - 2022 VentSpcFuncData'!$B$6:$B$101,0))</f>
        <v>15</v>
      </c>
      <c r="O47" s="182">
        <f t="shared" si="2"/>
        <v>15</v>
      </c>
      <c r="P47" s="184">
        <f t="shared" si="0"/>
        <v>7.4999999999999997E-2</v>
      </c>
      <c r="Q47" s="46" t="str">
        <f>_xlfn.CONCAT(A47,",",B47)</f>
        <v>Barber, Beauty Salon, Spa Area,Retail - Beauty and nail salons</v>
      </c>
      <c r="R47" s="46">
        <f>INDEX('For CSV - 2022 SpcFuncData'!$AN$5:$AN$89,MATCH($A47,'For CSV - 2022 SpcFuncData'!$B$5:$B$88,0))</f>
        <v>313</v>
      </c>
      <c r="S47" s="46">
        <f>INDEX('For CSV - 2022 VentSpcFuncData'!$L$6:$L$101,MATCH($B47,'For CSV - 2022 VentSpcFuncData'!$B$6:$B$101,0))</f>
        <v>79</v>
      </c>
      <c r="T47" s="46">
        <f>MATCH($A47,'For CSV - 2022 SpcFuncData'!$B$5:$B$87,0)</f>
        <v>12</v>
      </c>
      <c r="V47" t="str">
        <f>IF($A46&lt;&gt;$A47,$V$3&amp;$R47&amp;$W$3&amp;$S47&amp;$X$3&amp;TEXT($A47,0),IF($A47=$A46,$V$4&amp;$S47&amp;$W$4&amp;$X$4&amp;$B47&amp;""""))</f>
        <v>2,              79,     "Retail - Beauty and nail salons"</v>
      </c>
    </row>
    <row r="48" spans="1:22" x14ac:dyDescent="0.2">
      <c r="A48" s="46" t="s">
        <v>505</v>
      </c>
      <c r="B48" s="110" t="s">
        <v>904</v>
      </c>
      <c r="C48" s="62">
        <f>VLOOKUP($B48,'2022 Ventilation List SORT'!$A$6:$I$101,2)</f>
        <v>0.19</v>
      </c>
      <c r="D48" s="62">
        <f>VLOOKUP($B48,'2022 Ventilation List SORT'!$A$6:$I$101,3)</f>
        <v>0.15</v>
      </c>
      <c r="E48" s="67">
        <f>VLOOKUP($B48,'2022 Ventilation List SORT'!$A$6:$I$101,4)</f>
        <v>0</v>
      </c>
      <c r="F48" s="67">
        <f>VLOOKUP($B48,'2022 Ventilation List SORT'!$A$6:$I$101,5)</f>
        <v>0</v>
      </c>
      <c r="G48" s="62">
        <f>VLOOKUP($B48,'2022 Ventilation List SORT'!$A$6:$I$101,6)</f>
        <v>0</v>
      </c>
      <c r="H48" s="67">
        <f>VLOOKUP($B48,'2022 Ventilation List SORT'!$A$6:$I$101,7)</f>
        <v>1</v>
      </c>
      <c r="I48" s="62" t="str">
        <f>VLOOKUP($B48,'2022 Ventilation List SORT'!$A$6:$I$101,8)</f>
        <v>F</v>
      </c>
      <c r="J48" s="103" t="str">
        <f>VLOOKUP($B48,'2022 Ventilation List SORT'!$A$6:$I$101,9)</f>
        <v>No</v>
      </c>
      <c r="K48" s="182">
        <f>INDEX('For CSV - 2022 SpcFuncData'!$D$5:$D$88,MATCH($A48,'For CSV - 2022 SpcFuncData'!$B$5:$B$87,0))*0.5</f>
        <v>33.335000000000001</v>
      </c>
      <c r="L48" s="182">
        <f>INDEX('For CSV - 2022 VentSpcFuncData'!$K$6:$K$101,MATCH($B48,'For CSV - 2022 VentSpcFuncData'!$B$6:$B$101,0))</f>
        <v>12.666666666666666</v>
      </c>
      <c r="M48" s="182">
        <f t="shared" si="1"/>
        <v>12.666666666666666</v>
      </c>
      <c r="N48" s="182">
        <f>INDEX('For CSV - 2022 VentSpcFuncData'!$J$6:$J$101,MATCH($B48,'For CSV - 2022 VentSpcFuncData'!$B$6:$B$101,0))</f>
        <v>15</v>
      </c>
      <c r="O48" s="182">
        <f t="shared" si="2"/>
        <v>5.6997150142492874</v>
      </c>
      <c r="P48" s="184">
        <f t="shared" si="0"/>
        <v>0.19</v>
      </c>
      <c r="Q48" s="46" t="str">
        <f>_xlfn.CONCAT(A48,",",B48)</f>
        <v>Civic Meeting Place Area,Assembly - Legislative chambers</v>
      </c>
      <c r="R48" s="46">
        <f>INDEX('For CSV - 2022 SpcFuncData'!$AN$5:$AN$89,MATCH($A48,'For CSV - 2022 SpcFuncData'!$B$5:$B$88,0))</f>
        <v>314</v>
      </c>
      <c r="S48" s="46">
        <f>INDEX('For CSV - 2022 VentSpcFuncData'!$L$6:$L$101,MATCH($B48,'For CSV - 2022 VentSpcFuncData'!$B$6:$B$101,0))</f>
        <v>3</v>
      </c>
      <c r="T48" s="46">
        <f>MATCH($A48,'For CSV - 2022 SpcFuncData'!$B$5:$B$87,0)</f>
        <v>13</v>
      </c>
      <c r="V48" t="str">
        <f>IF($A47&lt;&gt;$A48,$V$3&amp;$R48&amp;$W$3&amp;$S48&amp;$X$3&amp;TEXT($A48,0),IF($A48=$A47,$V$4&amp;$S48&amp;$W$4&amp;$X$4&amp;$B48&amp;""""))</f>
        <v>1, Spc:SpcFunc,        314,  3  ;  Civic Meeting Place Area</v>
      </c>
    </row>
    <row r="49" spans="1:22" x14ac:dyDescent="0.2">
      <c r="A49" s="46" t="s">
        <v>505</v>
      </c>
      <c r="B49" s="110" t="s">
        <v>903</v>
      </c>
      <c r="C49" s="62">
        <f>VLOOKUP($B49,'2022 Ventilation List SORT'!$A$6:$I$101,2)</f>
        <v>1.07</v>
      </c>
      <c r="D49" s="62">
        <f>VLOOKUP($B49,'2022 Ventilation List SORT'!$A$6:$I$101,3)</f>
        <v>0.15</v>
      </c>
      <c r="E49" s="67">
        <f>VLOOKUP($B49,'2022 Ventilation List SORT'!$A$6:$I$101,4)</f>
        <v>0</v>
      </c>
      <c r="F49" s="67">
        <f>VLOOKUP($B49,'2022 Ventilation List SORT'!$A$6:$I$101,5)</f>
        <v>0</v>
      </c>
      <c r="G49" s="62">
        <f>VLOOKUP($B49,'2022 Ventilation List SORT'!$A$6:$I$101,6)</f>
        <v>0</v>
      </c>
      <c r="H49" s="67">
        <f>VLOOKUP($B49,'2022 Ventilation List SORT'!$A$6:$I$101,7)</f>
        <v>1</v>
      </c>
      <c r="I49" s="62" t="str">
        <f>VLOOKUP($B49,'2022 Ventilation List SORT'!$A$6:$I$101,8)</f>
        <v>F</v>
      </c>
      <c r="J49" s="103" t="str">
        <f>VLOOKUP($B49,'2022 Ventilation List SORT'!$A$6:$I$101,9)</f>
        <v>No</v>
      </c>
      <c r="K49" s="182">
        <f>INDEX('For CSV - 2022 SpcFuncData'!$D$5:$D$88,MATCH($A49,'For CSV - 2022 SpcFuncData'!$B$5:$B$87,0))*0.5</f>
        <v>33.335000000000001</v>
      </c>
      <c r="L49" s="182">
        <f>INDEX('For CSV - 2022 VentSpcFuncData'!$K$6:$K$101,MATCH($B49,'For CSV - 2022 VentSpcFuncData'!$B$6:$B$101,0))</f>
        <v>71.333333333333329</v>
      </c>
      <c r="M49" s="182">
        <f t="shared" si="1"/>
        <v>71.333333333333329</v>
      </c>
      <c r="N49" s="182">
        <f>INDEX('For CSV - 2022 VentSpcFuncData'!$J$6:$J$101,MATCH($B49,'For CSV - 2022 VentSpcFuncData'!$B$6:$B$101,0))</f>
        <v>15</v>
      </c>
      <c r="O49" s="182">
        <f t="shared" si="2"/>
        <v>32.098395080245986</v>
      </c>
      <c r="P49" s="184">
        <f t="shared" si="0"/>
        <v>1.07</v>
      </c>
      <c r="Q49" s="46" t="str">
        <f>_xlfn.CONCAT(A49,",",B49)</f>
        <v>Civic Meeting Place Area,Assembly - Auditorium seating area</v>
      </c>
      <c r="R49" s="46">
        <f>INDEX('For CSV - 2022 SpcFuncData'!$AN$5:$AN$89,MATCH($A49,'For CSV - 2022 SpcFuncData'!$B$5:$B$88,0))</f>
        <v>314</v>
      </c>
      <c r="S49" s="46">
        <f>INDEX('For CSV - 2022 VentSpcFuncData'!$L$6:$L$101,MATCH($B49,'For CSV - 2022 VentSpcFuncData'!$B$6:$B$101,0))</f>
        <v>1</v>
      </c>
      <c r="T49" s="46">
        <f>MATCH($A49,'For CSV - 2022 SpcFuncData'!$B$5:$B$87,0)</f>
        <v>13</v>
      </c>
      <c r="V49" t="str">
        <f>IF($A48&lt;&gt;$A49,$V$3&amp;$R49&amp;$W$3&amp;$S49&amp;$X$3&amp;TEXT($A49,0),IF($A49=$A48,$V$4&amp;$S49&amp;$W$4&amp;$X$4&amp;$B49&amp;""""))</f>
        <v>2,              1,     "Assembly - Auditorium seating area"</v>
      </c>
    </row>
    <row r="50" spans="1:22" x14ac:dyDescent="0.2">
      <c r="A50" s="46" t="s">
        <v>505</v>
      </c>
      <c r="B50" s="110" t="s">
        <v>943</v>
      </c>
      <c r="C50" s="62">
        <f>VLOOKUP($B50,'2022 Ventilation List SORT'!$A$6:$I$101,2)</f>
        <v>0.19</v>
      </c>
      <c r="D50" s="62">
        <f>VLOOKUP($B50,'2022 Ventilation List SORT'!$A$6:$I$101,3)</f>
        <v>0.15</v>
      </c>
      <c r="E50" s="67">
        <f>VLOOKUP($B50,'2022 Ventilation List SORT'!$A$6:$I$101,4)</f>
        <v>0</v>
      </c>
      <c r="F50" s="67">
        <f>VLOOKUP($B50,'2022 Ventilation List SORT'!$A$6:$I$101,5)</f>
        <v>0</v>
      </c>
      <c r="G50" s="62">
        <f>VLOOKUP($B50,'2022 Ventilation List SORT'!$A$6:$I$101,6)</f>
        <v>0</v>
      </c>
      <c r="H50" s="67">
        <f>VLOOKUP($B50,'2022 Ventilation List SORT'!$A$6:$I$101,7)</f>
        <v>1</v>
      </c>
      <c r="I50" s="62" t="str">
        <f>VLOOKUP($B50,'2022 Ventilation List SORT'!$A$6:$I$101,8)</f>
        <v>F</v>
      </c>
      <c r="J50" s="103" t="str">
        <f>VLOOKUP($B50,'2022 Ventilation List SORT'!$A$6:$I$101,9)</f>
        <v>No</v>
      </c>
      <c r="K50" s="182">
        <f>INDEX('For CSV - 2022 SpcFuncData'!$D$5:$D$88,MATCH($A50,'For CSV - 2022 SpcFuncData'!$B$5:$B$87,0))*0.5</f>
        <v>33.335000000000001</v>
      </c>
      <c r="L50" s="182">
        <f>INDEX('For CSV - 2022 VentSpcFuncData'!$K$6:$K$101,MATCH($B50,'For CSV - 2022 VentSpcFuncData'!$B$6:$B$101,0))</f>
        <v>12.666666666666666</v>
      </c>
      <c r="M50" s="182">
        <f t="shared" si="1"/>
        <v>12.666666666666666</v>
      </c>
      <c r="N50" s="182">
        <f>INDEX('For CSV - 2022 VentSpcFuncData'!$J$6:$J$101,MATCH($B50,'For CSV - 2022 VentSpcFuncData'!$B$6:$B$101,0))</f>
        <v>15</v>
      </c>
      <c r="O50" s="182">
        <f t="shared" si="2"/>
        <v>5.6997150142492874</v>
      </c>
      <c r="P50" s="184">
        <f t="shared" si="0"/>
        <v>0.19</v>
      </c>
      <c r="Q50" s="46" t="str">
        <f>_xlfn.CONCAT(A50,",",B50)</f>
        <v>Civic Meeting Place Area,Assembly - Courtrooms</v>
      </c>
      <c r="R50" s="46">
        <f>INDEX('For CSV - 2022 SpcFuncData'!$AN$5:$AN$89,MATCH($A50,'For CSV - 2022 SpcFuncData'!$B$5:$B$88,0))</f>
        <v>314</v>
      </c>
      <c r="S50" s="46">
        <f>INDEX('For CSV - 2022 VentSpcFuncData'!$L$6:$L$101,MATCH($B50,'For CSV - 2022 VentSpcFuncData'!$B$6:$B$101,0))</f>
        <v>2</v>
      </c>
      <c r="T50" s="46">
        <f>MATCH($A50,'For CSV - 2022 SpcFuncData'!$B$5:$B$87,0)</f>
        <v>13</v>
      </c>
      <c r="V50" t="str">
        <f>IF($A49&lt;&gt;$A50,$V$3&amp;$R50&amp;$W$3&amp;$S50&amp;$X$3&amp;TEXT($A50,0),IF($A50=$A49,$V$4&amp;$S50&amp;$W$4&amp;$X$4&amp;$B50&amp;""""))</f>
        <v>2,              2,     "Assembly - Courtrooms"</v>
      </c>
    </row>
    <row r="51" spans="1:22" x14ac:dyDescent="0.2">
      <c r="A51" s="46" t="s">
        <v>505</v>
      </c>
      <c r="B51" s="110" t="s">
        <v>904</v>
      </c>
      <c r="C51" s="62">
        <f>VLOOKUP($B51,'2022 Ventilation List SORT'!$A$6:$I$101,2)</f>
        <v>0.19</v>
      </c>
      <c r="D51" s="62">
        <f>VLOOKUP($B51,'2022 Ventilation List SORT'!$A$6:$I$101,3)</f>
        <v>0.15</v>
      </c>
      <c r="E51" s="67">
        <f>VLOOKUP($B51,'2022 Ventilation List SORT'!$A$6:$I$101,4)</f>
        <v>0</v>
      </c>
      <c r="F51" s="67">
        <f>VLOOKUP($B51,'2022 Ventilation List SORT'!$A$6:$I$101,5)</f>
        <v>0</v>
      </c>
      <c r="G51" s="62">
        <f>VLOOKUP($B51,'2022 Ventilation List SORT'!$A$6:$I$101,6)</f>
        <v>0</v>
      </c>
      <c r="H51" s="67">
        <f>VLOOKUP($B51,'2022 Ventilation List SORT'!$A$6:$I$101,7)</f>
        <v>1</v>
      </c>
      <c r="I51" s="62" t="str">
        <f>VLOOKUP($B51,'2022 Ventilation List SORT'!$A$6:$I$101,8)</f>
        <v>F</v>
      </c>
      <c r="J51" s="103" t="str">
        <f>VLOOKUP($B51,'2022 Ventilation List SORT'!$A$6:$I$101,9)</f>
        <v>No</v>
      </c>
      <c r="K51" s="182">
        <f>INDEX('For CSV - 2022 SpcFuncData'!$D$5:$D$88,MATCH($A51,'For CSV - 2022 SpcFuncData'!$B$5:$B$87,0))*0.5</f>
        <v>33.335000000000001</v>
      </c>
      <c r="L51" s="182">
        <f>INDEX('For CSV - 2022 VentSpcFuncData'!$K$6:$K$101,MATCH($B51,'For CSV - 2022 VentSpcFuncData'!$B$6:$B$101,0))</f>
        <v>12.666666666666666</v>
      </c>
      <c r="M51" s="182">
        <f t="shared" si="1"/>
        <v>12.666666666666666</v>
      </c>
      <c r="N51" s="182">
        <f>INDEX('For CSV - 2022 VentSpcFuncData'!$J$6:$J$101,MATCH($B51,'For CSV - 2022 VentSpcFuncData'!$B$6:$B$101,0))</f>
        <v>15</v>
      </c>
      <c r="O51" s="182">
        <f t="shared" si="2"/>
        <v>5.6997150142492874</v>
      </c>
      <c r="P51" s="184">
        <f t="shared" si="0"/>
        <v>0.19</v>
      </c>
      <c r="Q51" s="46" t="str">
        <f>_xlfn.CONCAT(A51,",",B51)</f>
        <v>Civic Meeting Place Area,Assembly - Legislative chambers</v>
      </c>
      <c r="R51" s="46">
        <f>INDEX('For CSV - 2022 SpcFuncData'!$AN$5:$AN$89,MATCH($A51,'For CSV - 2022 SpcFuncData'!$B$5:$B$88,0))</f>
        <v>314</v>
      </c>
      <c r="S51" s="46">
        <f>INDEX('For CSV - 2022 VentSpcFuncData'!$L$6:$L$101,MATCH($B51,'For CSV - 2022 VentSpcFuncData'!$B$6:$B$101,0))</f>
        <v>3</v>
      </c>
      <c r="T51" s="46">
        <f>MATCH($A51,'For CSV - 2022 SpcFuncData'!$B$5:$B$87,0)</f>
        <v>13</v>
      </c>
      <c r="V51" t="str">
        <f>IF($A50&lt;&gt;$A51,$V$3&amp;$R51&amp;$W$3&amp;$S51&amp;$X$3&amp;TEXT($A51,0),IF($A51=$A50,$V$4&amp;$S51&amp;$W$4&amp;$X$4&amp;$B51&amp;""""))</f>
        <v>2,              3,     "Assembly - Legislative chambers"</v>
      </c>
    </row>
    <row r="52" spans="1:22" x14ac:dyDescent="0.2">
      <c r="A52" s="46" t="s">
        <v>505</v>
      </c>
      <c r="B52" s="110" t="s">
        <v>773</v>
      </c>
      <c r="C52" s="62">
        <f>VLOOKUP($B52,'2022 Ventilation List SORT'!$A$6:$I$101,2)</f>
        <v>0.5</v>
      </c>
      <c r="D52" s="62">
        <f>VLOOKUP($B52,'2022 Ventilation List SORT'!$A$6:$I$101,3)</f>
        <v>0.15</v>
      </c>
      <c r="E52" s="67">
        <f>VLOOKUP($B52,'2022 Ventilation List SORT'!$A$6:$I$101,4)</f>
        <v>0</v>
      </c>
      <c r="F52" s="67">
        <f>VLOOKUP($B52,'2022 Ventilation List SORT'!$A$6:$I$101,5)</f>
        <v>0</v>
      </c>
      <c r="G52" s="62">
        <f>VLOOKUP($B52,'2022 Ventilation List SORT'!$A$6:$I$101,6)</f>
        <v>0</v>
      </c>
      <c r="H52" s="67">
        <f>VLOOKUP($B52,'2022 Ventilation List SORT'!$A$6:$I$101,7)</f>
        <v>1</v>
      </c>
      <c r="I52" s="62" t="str">
        <f>VLOOKUP($B52,'2022 Ventilation List SORT'!$A$6:$I$101,8)</f>
        <v>F</v>
      </c>
      <c r="J52" s="103" t="str">
        <f>VLOOKUP($B52,'2022 Ventilation List SORT'!$A$6:$I$101,9)</f>
        <v>No</v>
      </c>
      <c r="K52" s="182">
        <f>INDEX('For CSV - 2022 SpcFuncData'!$D$5:$D$88,MATCH($A52,'For CSV - 2022 SpcFuncData'!$B$5:$B$87,0))*0.5</f>
        <v>33.335000000000001</v>
      </c>
      <c r="L52" s="182">
        <f>INDEX('For CSV - 2022 VentSpcFuncData'!$K$6:$K$101,MATCH($B52,'For CSV - 2022 VentSpcFuncData'!$B$6:$B$101,0))</f>
        <v>33.333333333333336</v>
      </c>
      <c r="M52" s="182">
        <f t="shared" si="1"/>
        <v>33.333333333333336</v>
      </c>
      <c r="N52" s="182">
        <f>INDEX('For CSV - 2022 VentSpcFuncData'!$J$6:$J$101,MATCH($B52,'For CSV - 2022 VentSpcFuncData'!$B$6:$B$101,0))</f>
        <v>15</v>
      </c>
      <c r="O52" s="182">
        <f t="shared" si="2"/>
        <v>14.999250037498125</v>
      </c>
      <c r="P52" s="184">
        <f t="shared" si="0"/>
        <v>0.5</v>
      </c>
      <c r="Q52" s="46" t="str">
        <f>_xlfn.CONCAT(A52,",",B52)</f>
        <v>Civic Meeting Place Area,General - Conference/meeting</v>
      </c>
      <c r="R52" s="46">
        <f>INDEX('For CSV - 2022 SpcFuncData'!$AN$5:$AN$89,MATCH($A52,'For CSV - 2022 SpcFuncData'!$B$5:$B$88,0))</f>
        <v>314</v>
      </c>
      <c r="S52" s="46">
        <f>INDEX('For CSV - 2022 VentSpcFuncData'!$L$6:$L$101,MATCH($B52,'For CSV - 2022 VentSpcFuncData'!$B$6:$B$101,0))</f>
        <v>48</v>
      </c>
      <c r="T52" s="46">
        <f>MATCH($A52,'For CSV - 2022 SpcFuncData'!$B$5:$B$87,0)</f>
        <v>13</v>
      </c>
      <c r="V52" t="str">
        <f>IF($A51&lt;&gt;$A52,$V$3&amp;$R52&amp;$W$3&amp;$S52&amp;$X$3&amp;TEXT($A52,0),IF($A52=$A51,$V$4&amp;$S52&amp;$W$4&amp;$X$4&amp;$B52&amp;""""))</f>
        <v>2,              48,     "General - Conference/meeting"</v>
      </c>
    </row>
    <row r="53" spans="1:22" x14ac:dyDescent="0.2">
      <c r="A53" s="46" t="s">
        <v>505</v>
      </c>
      <c r="B53" s="110" t="s">
        <v>796</v>
      </c>
      <c r="C53" s="62">
        <f>VLOOKUP($B53,'2022 Ventilation List SORT'!$A$6:$I$101,2)</f>
        <v>0.15</v>
      </c>
      <c r="D53" s="62">
        <f>VLOOKUP($B53,'2022 Ventilation List SORT'!$A$6:$I$101,3)</f>
        <v>0.15</v>
      </c>
      <c r="E53" s="67">
        <f>VLOOKUP($B53,'2022 Ventilation List SORT'!$A$6:$I$101,4)</f>
        <v>0</v>
      </c>
      <c r="F53" s="67">
        <f>VLOOKUP($B53,'2022 Ventilation List SORT'!$A$6:$I$101,5)</f>
        <v>0</v>
      </c>
      <c r="G53" s="62">
        <f>VLOOKUP($B53,'2022 Ventilation List SORT'!$A$6:$I$101,6)</f>
        <v>0</v>
      </c>
      <c r="H53" s="67">
        <f>VLOOKUP($B53,'2022 Ventilation List SORT'!$A$6:$I$101,7)</f>
        <v>2</v>
      </c>
      <c r="I53" s="62" t="str">
        <f>VLOOKUP($B53,'2022 Ventilation List SORT'!$A$6:$I$101,8)</f>
        <v/>
      </c>
      <c r="J53" s="103" t="str">
        <f>VLOOKUP($B53,'2022 Ventilation List SORT'!$A$6:$I$101,9)</f>
        <v>No</v>
      </c>
      <c r="K53" s="182">
        <f>INDEX('For CSV - 2022 SpcFuncData'!$D$5:$D$88,MATCH($A53,'For CSV - 2022 SpcFuncData'!$B$5:$B$87,0))*0.5</f>
        <v>33.335000000000001</v>
      </c>
      <c r="L53" s="182">
        <f>INDEX('For CSV - 2022 VentSpcFuncData'!$K$6:$K$101,MATCH($B53,'For CSV - 2022 VentSpcFuncData'!$B$6:$B$101,0))</f>
        <v>0</v>
      </c>
      <c r="M53" s="182">
        <f t="shared" si="1"/>
        <v>33.335000000000001</v>
      </c>
      <c r="N53" s="182">
        <f>INDEX('For CSV - 2022 VentSpcFuncData'!$J$6:$J$101,MATCH($B53,'For CSV - 2022 VentSpcFuncData'!$B$6:$B$101,0))</f>
        <v>15</v>
      </c>
      <c r="O53" s="182">
        <f t="shared" si="2"/>
        <v>15</v>
      </c>
      <c r="P53" s="184">
        <f t="shared" si="0"/>
        <v>0.50002500000000005</v>
      </c>
      <c r="Q53" s="46" t="str">
        <f>_xlfn.CONCAT(A53,",",B53)</f>
        <v>Civic Meeting Place Area,Misc - All others</v>
      </c>
      <c r="R53" s="46">
        <f>INDEX('For CSV - 2022 SpcFuncData'!$AN$5:$AN$89,MATCH($A53,'For CSV - 2022 SpcFuncData'!$B$5:$B$88,0))</f>
        <v>314</v>
      </c>
      <c r="S53" s="46">
        <f>INDEX('For CSV - 2022 VentSpcFuncData'!$L$6:$L$101,MATCH($B53,'For CSV - 2022 VentSpcFuncData'!$B$6:$B$101,0))</f>
        <v>58</v>
      </c>
      <c r="T53" s="46">
        <f>MATCH($A53,'For CSV - 2022 SpcFuncData'!$B$5:$B$87,0)</f>
        <v>13</v>
      </c>
      <c r="V53" t="str">
        <f>IF($A52&lt;&gt;$A53,$V$3&amp;$R53&amp;$W$3&amp;$S53&amp;$X$3&amp;TEXT($A53,0),IF($A53=$A52,$V$4&amp;$S53&amp;$W$4&amp;$X$4&amp;$B53&amp;""""))</f>
        <v>2,              58,     "Misc - All others"</v>
      </c>
    </row>
    <row r="54" spans="1:22" x14ac:dyDescent="0.2">
      <c r="A54" s="46" t="s">
        <v>552</v>
      </c>
      <c r="B54" s="110" t="s">
        <v>952</v>
      </c>
      <c r="C54" s="62">
        <f>VLOOKUP($B54,'2022 Ventilation List SORT'!$A$6:$I$101,2)</f>
        <v>0.38</v>
      </c>
      <c r="D54" s="62">
        <f>VLOOKUP($B54,'2022 Ventilation List SORT'!$A$6:$I$101,3)</f>
        <v>0.15</v>
      </c>
      <c r="E54" s="67">
        <f>VLOOKUP($B54,'2022 Ventilation List SORT'!$A$6:$I$101,4)</f>
        <v>0</v>
      </c>
      <c r="F54" s="67">
        <f>VLOOKUP($B54,'2022 Ventilation List SORT'!$A$6:$I$101,5)</f>
        <v>0</v>
      </c>
      <c r="G54" s="62">
        <f>VLOOKUP($B54,'2022 Ventilation List SORT'!$A$6:$I$101,6)</f>
        <v>0</v>
      </c>
      <c r="H54" s="67">
        <f>VLOOKUP($B54,'2022 Ventilation List SORT'!$A$6:$I$101,7)</f>
        <v>1</v>
      </c>
      <c r="I54" s="62" t="str">
        <f>VLOOKUP($B54,'2022 Ventilation List SORT'!$A$6:$I$101,8)</f>
        <v/>
      </c>
      <c r="J54" s="103" t="str">
        <f>VLOOKUP($B54,'2022 Ventilation List SORT'!$A$6:$I$101,9)</f>
        <v>No</v>
      </c>
      <c r="K54" s="182">
        <f>INDEX('For CSV - 2022 SpcFuncData'!$D$5:$D$88,MATCH($A54,'For CSV - 2022 SpcFuncData'!$B$5:$B$87,0))*0.5</f>
        <v>25</v>
      </c>
      <c r="L54" s="182">
        <f>INDEX('For CSV - 2022 VentSpcFuncData'!$K$6:$K$101,MATCH($B54,'For CSV - 2022 VentSpcFuncData'!$B$6:$B$101,0))</f>
        <v>25.333333333333332</v>
      </c>
      <c r="M54" s="182">
        <f t="shared" si="1"/>
        <v>25.333333333333332</v>
      </c>
      <c r="N54" s="182">
        <f>INDEX('For CSV - 2022 VentSpcFuncData'!$J$6:$J$101,MATCH($B54,'For CSV - 2022 VentSpcFuncData'!$B$6:$B$101,0))</f>
        <v>15</v>
      </c>
      <c r="O54" s="182">
        <f t="shared" si="2"/>
        <v>15.199999999999998</v>
      </c>
      <c r="P54" s="184">
        <f t="shared" si="0"/>
        <v>0.37999999999999995</v>
      </c>
      <c r="Q54" s="46" t="str">
        <f>_xlfn.CONCAT(A54,",",B54)</f>
        <v>Classroom, Lecture, Training, Vocational Areas,Education - Classrooms (ages 9-18)</v>
      </c>
      <c r="R54" s="46">
        <f>INDEX('For CSV - 2022 SpcFuncData'!$AN$5:$AN$89,MATCH($A54,'For CSV - 2022 SpcFuncData'!$B$5:$B$88,0))</f>
        <v>315</v>
      </c>
      <c r="S54" s="46">
        <f>INDEX('For CSV - 2022 VentSpcFuncData'!$L$6:$L$101,MATCH($B54,'For CSV - 2022 VentSpcFuncData'!$B$6:$B$101,0))</f>
        <v>10</v>
      </c>
      <c r="T54" s="46">
        <f>MATCH($A54,'For CSV - 2022 SpcFuncData'!$B$5:$B$87,0)</f>
        <v>14</v>
      </c>
      <c r="V54" t="str">
        <f>IF($A53&lt;&gt;$A54,$V$3&amp;$R54&amp;$W$3&amp;$S54&amp;$X$3&amp;TEXT($A54,0),IF($A54=$A53,$V$4&amp;$S54&amp;$W$4&amp;$X$4&amp;$B54&amp;""""))</f>
        <v>1, Spc:SpcFunc,        315,  10  ;  Classroom, Lecture, Training, Vocational Areas</v>
      </c>
    </row>
    <row r="55" spans="1:22" x14ac:dyDescent="0.2">
      <c r="A55" s="46" t="s">
        <v>552</v>
      </c>
      <c r="B55" s="110" t="s">
        <v>831</v>
      </c>
      <c r="C55" s="62">
        <f>VLOOKUP($B55,'2022 Ventilation List SORT'!$A$6:$I$101,2)</f>
        <v>0.15</v>
      </c>
      <c r="D55" s="62">
        <f>VLOOKUP($B55,'2022 Ventilation List SORT'!$A$6:$I$101,3)</f>
        <v>0.15</v>
      </c>
      <c r="E55" s="67">
        <f>VLOOKUP($B55,'2022 Ventilation List SORT'!$A$6:$I$101,4)</f>
        <v>0</v>
      </c>
      <c r="F55" s="67">
        <f>VLOOKUP($B55,'2022 Ventilation List SORT'!$A$6:$I$101,5)</f>
        <v>0</v>
      </c>
      <c r="G55" s="62">
        <f>VLOOKUP($B55,'2022 Ventilation List SORT'!$A$6:$I$101,6)</f>
        <v>0.7</v>
      </c>
      <c r="H55" s="67">
        <f>VLOOKUP($B55,'2022 Ventilation List SORT'!$A$6:$I$101,7)</f>
        <v>2</v>
      </c>
      <c r="I55" s="62" t="str">
        <f>VLOOKUP($B55,'2022 Ventilation List SORT'!$A$6:$I$101,8)</f>
        <v/>
      </c>
      <c r="J55" s="103" t="str">
        <f>VLOOKUP($B55,'2022 Ventilation List SORT'!$A$6:$I$101,9)</f>
        <v>No</v>
      </c>
      <c r="K55" s="182">
        <f>INDEX('For CSV - 2022 SpcFuncData'!$D$5:$D$88,MATCH($A55,'For CSV - 2022 SpcFuncData'!$B$5:$B$87,0))*0.5</f>
        <v>25</v>
      </c>
      <c r="L55" s="182">
        <f>INDEX('For CSV - 2022 VentSpcFuncData'!$K$6:$K$101,MATCH($B55,'For CSV - 2022 VentSpcFuncData'!$B$6:$B$101,0))</f>
        <v>0</v>
      </c>
      <c r="M55" s="182">
        <f t="shared" si="1"/>
        <v>25</v>
      </c>
      <c r="N55" s="182">
        <f>INDEX('For CSV - 2022 VentSpcFuncData'!$J$6:$J$101,MATCH($B55,'For CSV - 2022 VentSpcFuncData'!$B$6:$B$101,0))</f>
        <v>15</v>
      </c>
      <c r="O55" s="182">
        <f t="shared" si="2"/>
        <v>15</v>
      </c>
      <c r="P55" s="184">
        <f t="shared" si="0"/>
        <v>0.375</v>
      </c>
      <c r="Q55" s="46" t="str">
        <f>_xlfn.CONCAT(A55,",",B55)</f>
        <v>Classroom, Lecture, Training, Vocational Areas,Education - Art classroom</v>
      </c>
      <c r="R55" s="46">
        <f>INDEX('For CSV - 2022 SpcFuncData'!$AN$5:$AN$89,MATCH($A55,'For CSV - 2022 SpcFuncData'!$B$5:$B$88,0))</f>
        <v>315</v>
      </c>
      <c r="S55" s="46">
        <f>INDEX('For CSV - 2022 VentSpcFuncData'!$L$6:$L$101,MATCH($B55,'For CSV - 2022 VentSpcFuncData'!$B$6:$B$101,0))</f>
        <v>9</v>
      </c>
      <c r="T55" s="46">
        <f>MATCH($A55,'For CSV - 2022 SpcFuncData'!$B$5:$B$87,0)</f>
        <v>14</v>
      </c>
      <c r="V55" t="str">
        <f>IF($A54&lt;&gt;$A55,$V$3&amp;$R55&amp;$W$3&amp;$S55&amp;$X$3&amp;TEXT($A55,0),IF($A55=$A54,$V$4&amp;$S55&amp;$W$4&amp;$X$4&amp;$B55&amp;""""))</f>
        <v>2,              9,     "Education - Art classroom"</v>
      </c>
    </row>
    <row r="56" spans="1:22" x14ac:dyDescent="0.2">
      <c r="A56" s="46" t="s">
        <v>552</v>
      </c>
      <c r="B56" s="110" t="s">
        <v>952</v>
      </c>
      <c r="C56" s="62">
        <f>VLOOKUP($B56,'2022 Ventilation List SORT'!$A$6:$I$101,2)</f>
        <v>0.38</v>
      </c>
      <c r="D56" s="62">
        <f>VLOOKUP($B56,'2022 Ventilation List SORT'!$A$6:$I$101,3)</f>
        <v>0.15</v>
      </c>
      <c r="E56" s="67">
        <f>VLOOKUP($B56,'2022 Ventilation List SORT'!$A$6:$I$101,4)</f>
        <v>0</v>
      </c>
      <c r="F56" s="67">
        <f>VLOOKUP($B56,'2022 Ventilation List SORT'!$A$6:$I$101,5)</f>
        <v>0</v>
      </c>
      <c r="G56" s="62">
        <f>VLOOKUP($B56,'2022 Ventilation List SORT'!$A$6:$I$101,6)</f>
        <v>0</v>
      </c>
      <c r="H56" s="67">
        <f>VLOOKUP($B56,'2022 Ventilation List SORT'!$A$6:$I$101,7)</f>
        <v>1</v>
      </c>
      <c r="I56" s="62" t="str">
        <f>VLOOKUP($B56,'2022 Ventilation List SORT'!$A$6:$I$101,8)</f>
        <v/>
      </c>
      <c r="J56" s="103" t="str">
        <f>VLOOKUP($B56,'2022 Ventilation List SORT'!$A$6:$I$101,9)</f>
        <v>No</v>
      </c>
      <c r="K56" s="182">
        <f>INDEX('For CSV - 2022 SpcFuncData'!$D$5:$D$88,MATCH($A56,'For CSV - 2022 SpcFuncData'!$B$5:$B$87,0))*0.5</f>
        <v>25</v>
      </c>
      <c r="L56" s="182">
        <f>INDEX('For CSV - 2022 VentSpcFuncData'!$K$6:$K$101,MATCH($B56,'For CSV - 2022 VentSpcFuncData'!$B$6:$B$101,0))</f>
        <v>25.333333333333332</v>
      </c>
      <c r="M56" s="182">
        <f t="shared" si="1"/>
        <v>25.333333333333332</v>
      </c>
      <c r="N56" s="182">
        <f>INDEX('For CSV - 2022 VentSpcFuncData'!$J$6:$J$101,MATCH($B56,'For CSV - 2022 VentSpcFuncData'!$B$6:$B$101,0))</f>
        <v>15</v>
      </c>
      <c r="O56" s="182">
        <f t="shared" si="2"/>
        <v>15.199999999999998</v>
      </c>
      <c r="P56" s="184">
        <f t="shared" si="0"/>
        <v>0.37999999999999995</v>
      </c>
      <c r="Q56" s="46" t="str">
        <f>_xlfn.CONCAT(A56,",",B56)</f>
        <v>Classroom, Lecture, Training, Vocational Areas,Education - Classrooms (ages 9-18)</v>
      </c>
      <c r="R56" s="46">
        <f>INDEX('For CSV - 2022 SpcFuncData'!$AN$5:$AN$89,MATCH($A56,'For CSV - 2022 SpcFuncData'!$B$5:$B$88,0))</f>
        <v>315</v>
      </c>
      <c r="S56" s="46">
        <f>INDEX('For CSV - 2022 VentSpcFuncData'!$L$6:$L$101,MATCH($B56,'For CSV - 2022 VentSpcFuncData'!$B$6:$B$101,0))</f>
        <v>10</v>
      </c>
      <c r="T56" s="46">
        <f>MATCH($A56,'For CSV - 2022 SpcFuncData'!$B$5:$B$87,0)</f>
        <v>14</v>
      </c>
      <c r="V56" t="str">
        <f>IF($A55&lt;&gt;$A56,$V$3&amp;$R56&amp;$W$3&amp;$S56&amp;$X$3&amp;TEXT($A56,0),IF($A56=$A55,$V$4&amp;$S56&amp;$W$4&amp;$X$4&amp;$B56&amp;""""))</f>
        <v>2,              10,     "Education - Classrooms (ages 9-18)"</v>
      </c>
    </row>
    <row r="57" spans="1:22" x14ac:dyDescent="0.2">
      <c r="A57" s="46" t="s">
        <v>552</v>
      </c>
      <c r="B57" s="110" t="s">
        <v>832</v>
      </c>
      <c r="C57" s="62">
        <f>VLOOKUP($B57,'2022 Ventilation List SORT'!$A$6:$I$101,2)</f>
        <v>0.15</v>
      </c>
      <c r="D57" s="62">
        <f>VLOOKUP($B57,'2022 Ventilation List SORT'!$A$6:$I$101,3)</f>
        <v>0.15</v>
      </c>
      <c r="E57" s="67">
        <f>VLOOKUP($B57,'2022 Ventilation List SORT'!$A$6:$I$101,4)</f>
        <v>0</v>
      </c>
      <c r="F57" s="67">
        <f>VLOOKUP($B57,'2022 Ventilation List SORT'!$A$6:$I$101,5)</f>
        <v>0</v>
      </c>
      <c r="G57" s="62">
        <f>VLOOKUP($B57,'2022 Ventilation List SORT'!$A$6:$I$101,6)</f>
        <v>0.7</v>
      </c>
      <c r="H57" s="67">
        <f>VLOOKUP($B57,'2022 Ventilation List SORT'!$A$6:$I$101,7)</f>
        <v>2</v>
      </c>
      <c r="I57" s="62" t="str">
        <f>VLOOKUP($B57,'2022 Ventilation List SORT'!$A$6:$I$101,8)</f>
        <v/>
      </c>
      <c r="J57" s="103" t="str">
        <f>VLOOKUP($B57,'2022 Ventilation List SORT'!$A$6:$I$101,9)</f>
        <v>No</v>
      </c>
      <c r="K57" s="182">
        <f>INDEX('For CSV - 2022 SpcFuncData'!$D$5:$D$88,MATCH($A57,'For CSV - 2022 SpcFuncData'!$B$5:$B$87,0))*0.5</f>
        <v>25</v>
      </c>
      <c r="L57" s="182">
        <f>INDEX('For CSV - 2022 VentSpcFuncData'!$K$6:$K$101,MATCH($B57,'For CSV - 2022 VentSpcFuncData'!$B$6:$B$101,0))</f>
        <v>25.333333333333332</v>
      </c>
      <c r="M57" s="182">
        <f t="shared" si="1"/>
        <v>25.333333333333332</v>
      </c>
      <c r="N57" s="182">
        <f>INDEX('For CSV - 2022 VentSpcFuncData'!$J$6:$J$101,MATCH($B57,'For CSV - 2022 VentSpcFuncData'!$B$6:$B$101,0))</f>
        <v>15</v>
      </c>
      <c r="O57" s="182">
        <f t="shared" si="2"/>
        <v>15.199999999999998</v>
      </c>
      <c r="P57" s="184">
        <f t="shared" si="0"/>
        <v>0.37999999999999995</v>
      </c>
      <c r="Q57" s="46" t="str">
        <f>_xlfn.CONCAT(A57,",",B57)</f>
        <v>Classroom, Lecture, Training, Vocational Areas,Education - Classrooms (ages 5-8)</v>
      </c>
      <c r="R57" s="46">
        <f>INDEX('For CSV - 2022 SpcFuncData'!$AN$5:$AN$89,MATCH($A57,'For CSV - 2022 SpcFuncData'!$B$5:$B$88,0))</f>
        <v>315</v>
      </c>
      <c r="S57" s="46">
        <f>INDEX('For CSV - 2022 VentSpcFuncData'!$L$6:$L$101,MATCH($B57,'For CSV - 2022 VentSpcFuncData'!$B$6:$B$101,0))</f>
        <v>11</v>
      </c>
      <c r="T57" s="46">
        <f>MATCH($A57,'For CSV - 2022 SpcFuncData'!$B$5:$B$87,0)</f>
        <v>14</v>
      </c>
      <c r="V57" t="str">
        <f>IF($A56&lt;&gt;$A57,$V$3&amp;$R57&amp;$W$3&amp;$S57&amp;$X$3&amp;TEXT($A57,0),IF($A57=$A56,$V$4&amp;$S57&amp;$W$4&amp;$X$4&amp;$B57&amp;""""))</f>
        <v>2,              11,     "Education - Classrooms (ages 5-8)"</v>
      </c>
    </row>
    <row r="58" spans="1:22" x14ac:dyDescent="0.2">
      <c r="A58" s="46" t="s">
        <v>552</v>
      </c>
      <c r="B58" s="110" t="s">
        <v>833</v>
      </c>
      <c r="C58" s="62">
        <f>VLOOKUP($B58,'2022 Ventilation List SORT'!$A$6:$I$101,2)</f>
        <v>0.15</v>
      </c>
      <c r="D58" s="62">
        <f>VLOOKUP($B58,'2022 Ventilation List SORT'!$A$6:$I$101,3)</f>
        <v>0.15</v>
      </c>
      <c r="E58" s="67">
        <f>VLOOKUP($B58,'2022 Ventilation List SORT'!$A$6:$I$101,4)</f>
        <v>0</v>
      </c>
      <c r="F58" s="67">
        <f>VLOOKUP($B58,'2022 Ventilation List SORT'!$A$6:$I$101,5)</f>
        <v>0</v>
      </c>
      <c r="G58" s="62">
        <f>VLOOKUP($B58,'2022 Ventilation List SORT'!$A$6:$I$101,6)</f>
        <v>0</v>
      </c>
      <c r="H58" s="67">
        <f>VLOOKUP($B58,'2022 Ventilation List SORT'!$A$6:$I$101,7)</f>
        <v>1</v>
      </c>
      <c r="I58" s="62" t="str">
        <f>VLOOKUP($B58,'2022 Ventilation List SORT'!$A$6:$I$101,8)</f>
        <v/>
      </c>
      <c r="J58" s="103" t="str">
        <f>VLOOKUP($B58,'2022 Ventilation List SORT'!$A$6:$I$101,9)</f>
        <v>No</v>
      </c>
      <c r="K58" s="182">
        <f>INDEX('For CSV - 2022 SpcFuncData'!$D$5:$D$88,MATCH($A58,'For CSV - 2022 SpcFuncData'!$B$5:$B$87,0))*0.5</f>
        <v>25</v>
      </c>
      <c r="L58" s="182">
        <f>INDEX('For CSV - 2022 VentSpcFuncData'!$K$6:$K$101,MATCH($B58,'For CSV - 2022 VentSpcFuncData'!$B$6:$B$101,0))</f>
        <v>0</v>
      </c>
      <c r="M58" s="182">
        <f t="shared" si="1"/>
        <v>25</v>
      </c>
      <c r="N58" s="182">
        <f>INDEX('For CSV - 2022 VentSpcFuncData'!$J$6:$J$101,MATCH($B58,'For CSV - 2022 VentSpcFuncData'!$B$6:$B$101,0))</f>
        <v>15</v>
      </c>
      <c r="O58" s="182">
        <f t="shared" si="2"/>
        <v>15</v>
      </c>
      <c r="P58" s="184">
        <f t="shared" si="0"/>
        <v>0.375</v>
      </c>
      <c r="Q58" s="46" t="str">
        <f>_xlfn.CONCAT(A58,",",B58)</f>
        <v>Classroom, Lecture, Training, Vocational Areas,Education - Computer lab</v>
      </c>
      <c r="R58" s="46">
        <f>INDEX('For CSV - 2022 SpcFuncData'!$AN$5:$AN$89,MATCH($A58,'For CSV - 2022 SpcFuncData'!$B$5:$B$88,0))</f>
        <v>315</v>
      </c>
      <c r="S58" s="46">
        <f>INDEX('For CSV - 2022 VentSpcFuncData'!$L$6:$L$101,MATCH($B58,'For CSV - 2022 VentSpcFuncData'!$B$6:$B$101,0))</f>
        <v>12</v>
      </c>
      <c r="T58" s="46">
        <f>MATCH($A58,'For CSV - 2022 SpcFuncData'!$B$5:$B$87,0)</f>
        <v>14</v>
      </c>
      <c r="V58" t="str">
        <f>IF($A57&lt;&gt;$A58,$V$3&amp;$R58&amp;$W$3&amp;$S58&amp;$X$3&amp;TEXT($A58,0),IF($A58=$A57,$V$4&amp;$S58&amp;$W$4&amp;$X$4&amp;$B58&amp;""""))</f>
        <v>2,              12,     "Education - Computer lab"</v>
      </c>
    </row>
    <row r="59" spans="1:22" x14ac:dyDescent="0.2">
      <c r="A59" s="46" t="s">
        <v>552</v>
      </c>
      <c r="B59" s="110" t="s">
        <v>834</v>
      </c>
      <c r="C59" s="62">
        <f>VLOOKUP($B59,'2022 Ventilation List SORT'!$A$6:$I$101,2)</f>
        <v>0.21</v>
      </c>
      <c r="D59" s="62">
        <f>VLOOKUP($B59,'2022 Ventilation List SORT'!$A$6:$I$101,3)</f>
        <v>0.15</v>
      </c>
      <c r="E59" s="67">
        <f>VLOOKUP($B59,'2022 Ventilation List SORT'!$A$6:$I$101,4)</f>
        <v>0</v>
      </c>
      <c r="F59" s="67">
        <f>VLOOKUP($B59,'2022 Ventilation List SORT'!$A$6:$I$101,5)</f>
        <v>0</v>
      </c>
      <c r="G59" s="62">
        <f>VLOOKUP($B59,'2022 Ventilation List SORT'!$A$6:$I$101,6)</f>
        <v>0</v>
      </c>
      <c r="H59" s="67">
        <f>VLOOKUP($B59,'2022 Ventilation List SORT'!$A$6:$I$101,7)</f>
        <v>2</v>
      </c>
      <c r="I59" s="62" t="str">
        <f>VLOOKUP($B59,'2022 Ventilation List SORT'!$A$6:$I$101,8)</f>
        <v/>
      </c>
      <c r="J59" s="103" t="str">
        <f>VLOOKUP($B59,'2022 Ventilation List SORT'!$A$6:$I$101,9)</f>
        <v>No</v>
      </c>
      <c r="K59" s="182">
        <f>INDEX('For CSV - 2022 SpcFuncData'!$D$5:$D$88,MATCH($A59,'For CSV - 2022 SpcFuncData'!$B$5:$B$87,0))*0.5</f>
        <v>25</v>
      </c>
      <c r="L59" s="182">
        <f>INDEX('For CSV - 2022 VentSpcFuncData'!$K$6:$K$101,MATCH($B59,'For CSV - 2022 VentSpcFuncData'!$B$6:$B$101,0))</f>
        <v>14</v>
      </c>
      <c r="M59" s="182">
        <f t="shared" si="1"/>
        <v>14</v>
      </c>
      <c r="N59" s="182">
        <f>INDEX('For CSV - 2022 VentSpcFuncData'!$J$6:$J$101,MATCH($B59,'For CSV - 2022 VentSpcFuncData'!$B$6:$B$101,0))</f>
        <v>15</v>
      </c>
      <c r="O59" s="182">
        <f t="shared" si="2"/>
        <v>8.4</v>
      </c>
      <c r="P59" s="184">
        <f t="shared" si="0"/>
        <v>0.21</v>
      </c>
      <c r="Q59" s="46" t="str">
        <f>_xlfn.CONCAT(A59,",",B59)</f>
        <v>Classroom, Lecture, Training, Vocational Areas,Education - Daycare (through age 4)</v>
      </c>
      <c r="R59" s="46">
        <f>INDEX('For CSV - 2022 SpcFuncData'!$AN$5:$AN$89,MATCH($A59,'For CSV - 2022 SpcFuncData'!$B$5:$B$88,0))</f>
        <v>315</v>
      </c>
      <c r="S59" s="46">
        <f>INDEX('For CSV - 2022 VentSpcFuncData'!$L$6:$L$101,MATCH($B59,'For CSV - 2022 VentSpcFuncData'!$B$6:$B$101,0))</f>
        <v>13</v>
      </c>
      <c r="T59" s="46">
        <f>MATCH($A59,'For CSV - 2022 SpcFuncData'!$B$5:$B$87,0)</f>
        <v>14</v>
      </c>
      <c r="V59" t="str">
        <f>IF($A58&lt;&gt;$A59,$V$3&amp;$R59&amp;$W$3&amp;$S59&amp;$X$3&amp;TEXT($A59,0),IF($A59=$A58,$V$4&amp;$S59&amp;$W$4&amp;$X$4&amp;$B59&amp;""""))</f>
        <v>2,              13,     "Education - Daycare (through age 4)"</v>
      </c>
    </row>
    <row r="60" spans="1:22" x14ac:dyDescent="0.2">
      <c r="A60" s="46" t="s">
        <v>552</v>
      </c>
      <c r="B60" s="110" t="s">
        <v>835</v>
      </c>
      <c r="C60" s="62">
        <f>VLOOKUP($B60,'2022 Ventilation List SORT'!$A$6:$I$101,2)</f>
        <v>0.15</v>
      </c>
      <c r="D60" s="62">
        <f>VLOOKUP($B60,'2022 Ventilation List SORT'!$A$6:$I$101,3)</f>
        <v>0.15</v>
      </c>
      <c r="E60" s="67">
        <f>VLOOKUP($B60,'2022 Ventilation List SORT'!$A$6:$I$101,4)</f>
        <v>0</v>
      </c>
      <c r="F60" s="67">
        <f>VLOOKUP($B60,'2022 Ventilation List SORT'!$A$6:$I$101,5)</f>
        <v>0</v>
      </c>
      <c r="G60" s="62">
        <f>VLOOKUP($B60,'2022 Ventilation List SORT'!$A$6:$I$101,6)</f>
        <v>0</v>
      </c>
      <c r="H60" s="67">
        <f>VLOOKUP($B60,'2022 Ventilation List SORT'!$A$6:$I$101,7)</f>
        <v>3</v>
      </c>
      <c r="I60" s="62" t="str">
        <f>VLOOKUP($B60,'2022 Ventilation List SORT'!$A$6:$I$101,8)</f>
        <v/>
      </c>
      <c r="J60" s="103" t="str">
        <f>VLOOKUP($B60,'2022 Ventilation List SORT'!$A$6:$I$101,9)</f>
        <v>No</v>
      </c>
      <c r="K60" s="182">
        <f>INDEX('For CSV - 2022 SpcFuncData'!$D$5:$D$88,MATCH($A60,'For CSV - 2022 SpcFuncData'!$B$5:$B$87,0))*0.5</f>
        <v>25</v>
      </c>
      <c r="L60" s="182">
        <f>INDEX('For CSV - 2022 VentSpcFuncData'!$K$6:$K$101,MATCH($B60,'For CSV - 2022 VentSpcFuncData'!$B$6:$B$101,0))</f>
        <v>0</v>
      </c>
      <c r="M60" s="182">
        <f t="shared" si="1"/>
        <v>25</v>
      </c>
      <c r="N60" s="182">
        <f>INDEX('For CSV - 2022 VentSpcFuncData'!$J$6:$J$101,MATCH($B60,'For CSV - 2022 VentSpcFuncData'!$B$6:$B$101,0))</f>
        <v>15</v>
      </c>
      <c r="O60" s="182">
        <f t="shared" si="2"/>
        <v>15</v>
      </c>
      <c r="P60" s="184">
        <f t="shared" si="0"/>
        <v>0.375</v>
      </c>
      <c r="Q60" s="46" t="str">
        <f>_xlfn.CONCAT(A60,",",B60)</f>
        <v>Classroom, Lecture, Training, Vocational Areas,Education - Daycare sickroom</v>
      </c>
      <c r="R60" s="46">
        <f>INDEX('For CSV - 2022 SpcFuncData'!$AN$5:$AN$89,MATCH($A60,'For CSV - 2022 SpcFuncData'!$B$5:$B$88,0))</f>
        <v>315</v>
      </c>
      <c r="S60" s="46">
        <f>INDEX('For CSV - 2022 VentSpcFuncData'!$L$6:$L$101,MATCH($B60,'For CSV - 2022 VentSpcFuncData'!$B$6:$B$101,0))</f>
        <v>14</v>
      </c>
      <c r="T60" s="46">
        <f>MATCH($A60,'For CSV - 2022 SpcFuncData'!$B$5:$B$87,0)</f>
        <v>14</v>
      </c>
      <c r="V60" t="str">
        <f>IF($A59&lt;&gt;$A60,$V$3&amp;$R60&amp;$W$3&amp;$S60&amp;$X$3&amp;TEXT($A60,0),IF($A60=$A59,$V$4&amp;$S60&amp;$W$4&amp;$X$4&amp;$B60&amp;""""))</f>
        <v>2,              14,     "Education - Daycare sickroom"</v>
      </c>
    </row>
    <row r="61" spans="1:22" x14ac:dyDescent="0.2">
      <c r="A61" s="46" t="s">
        <v>552</v>
      </c>
      <c r="B61" s="110" t="s">
        <v>836</v>
      </c>
      <c r="C61" s="62">
        <f>VLOOKUP($B61,'2022 Ventilation List SORT'!$A$6:$I$101,2)</f>
        <v>0</v>
      </c>
      <c r="D61" s="62">
        <f>VLOOKUP($B61,'2022 Ventilation List SORT'!$A$6:$I$101,3)</f>
        <v>0.15</v>
      </c>
      <c r="E61" s="67">
        <f>VLOOKUP($B61,'2022 Ventilation List SORT'!$A$6:$I$101,4)</f>
        <v>0</v>
      </c>
      <c r="F61" s="67">
        <f>VLOOKUP($B61,'2022 Ventilation List SORT'!$A$6:$I$101,5)</f>
        <v>0</v>
      </c>
      <c r="G61" s="62">
        <f>VLOOKUP($B61,'2022 Ventilation List SORT'!$A$6:$I$101,6)</f>
        <v>0</v>
      </c>
      <c r="H61" s="67">
        <f>VLOOKUP($B61,'2022 Ventilation List SORT'!$A$6:$I$101,7)</f>
        <v>1</v>
      </c>
      <c r="I61" s="62" t="str">
        <f>VLOOKUP($B61,'2022 Ventilation List SORT'!$A$6:$I$101,8)</f>
        <v>F</v>
      </c>
      <c r="J61" s="103" t="str">
        <f>VLOOKUP($B61,'2022 Ventilation List SORT'!$A$6:$I$101,9)</f>
        <v>No</v>
      </c>
      <c r="K61" s="182">
        <f>INDEX('For CSV - 2022 SpcFuncData'!$D$5:$D$88,MATCH($A61,'For CSV - 2022 SpcFuncData'!$B$5:$B$87,0))*0.5</f>
        <v>25</v>
      </c>
      <c r="L61" s="182">
        <f>INDEX('For CSV - 2022 VentSpcFuncData'!$K$6:$K$101,MATCH($B61,'For CSV - 2022 VentSpcFuncData'!$B$6:$B$101,0))</f>
        <v>0</v>
      </c>
      <c r="M61" s="182">
        <f t="shared" si="1"/>
        <v>25</v>
      </c>
      <c r="N61" s="182">
        <f>INDEX('For CSV - 2022 VentSpcFuncData'!$J$6:$J$101,MATCH($B61,'For CSV - 2022 VentSpcFuncData'!$B$6:$B$101,0))</f>
        <v>15</v>
      </c>
      <c r="O61" s="182">
        <f t="shared" si="2"/>
        <v>15</v>
      </c>
      <c r="P61" s="184">
        <f t="shared" si="0"/>
        <v>0.375</v>
      </c>
      <c r="Q61" s="46" t="str">
        <f>_xlfn.CONCAT(A61,",",B61)</f>
        <v>Classroom, Lecture, Training, Vocational Areas,Education - Lecture hall (fixed seats)</v>
      </c>
      <c r="R61" s="46">
        <f>INDEX('For CSV - 2022 SpcFuncData'!$AN$5:$AN$89,MATCH($A61,'For CSV - 2022 SpcFuncData'!$B$5:$B$88,0))</f>
        <v>315</v>
      </c>
      <c r="S61" s="46">
        <f>INDEX('For CSV - 2022 VentSpcFuncData'!$L$6:$L$101,MATCH($B61,'For CSV - 2022 VentSpcFuncData'!$B$6:$B$101,0))</f>
        <v>15</v>
      </c>
      <c r="T61" s="46">
        <f>MATCH($A61,'For CSV - 2022 SpcFuncData'!$B$5:$B$87,0)</f>
        <v>14</v>
      </c>
      <c r="V61" t="str">
        <f>IF($A60&lt;&gt;$A61,$V$3&amp;$R61&amp;$W$3&amp;$S61&amp;$X$3&amp;TEXT($A61,0),IF($A61=$A60,$V$4&amp;$S61&amp;$W$4&amp;$X$4&amp;$B61&amp;""""))</f>
        <v>2,              15,     "Education - Lecture hall (fixed seats)"</v>
      </c>
    </row>
    <row r="62" spans="1:22" x14ac:dyDescent="0.2">
      <c r="A62" s="46" t="s">
        <v>552</v>
      </c>
      <c r="B62" s="110" t="s">
        <v>837</v>
      </c>
      <c r="C62" s="62">
        <f>VLOOKUP($B62,'2022 Ventilation List SORT'!$A$6:$I$101,2)</f>
        <v>0.38</v>
      </c>
      <c r="D62" s="62">
        <f>VLOOKUP($B62,'2022 Ventilation List SORT'!$A$6:$I$101,3)</f>
        <v>0.15</v>
      </c>
      <c r="E62" s="67">
        <f>VLOOKUP($B62,'2022 Ventilation List SORT'!$A$6:$I$101,4)</f>
        <v>0</v>
      </c>
      <c r="F62" s="67">
        <f>VLOOKUP($B62,'2022 Ventilation List SORT'!$A$6:$I$101,5)</f>
        <v>0</v>
      </c>
      <c r="G62" s="62">
        <f>VLOOKUP($B62,'2022 Ventilation List SORT'!$A$6:$I$101,6)</f>
        <v>0</v>
      </c>
      <c r="H62" s="67">
        <f>VLOOKUP($B62,'2022 Ventilation List SORT'!$A$6:$I$101,7)</f>
        <v>1</v>
      </c>
      <c r="I62" s="62" t="str">
        <f>VLOOKUP($B62,'2022 Ventilation List SORT'!$A$6:$I$101,8)</f>
        <v>F</v>
      </c>
      <c r="J62" s="103" t="str">
        <f>VLOOKUP($B62,'2022 Ventilation List SORT'!$A$6:$I$101,9)</f>
        <v>No</v>
      </c>
      <c r="K62" s="182">
        <f>INDEX('For CSV - 2022 SpcFuncData'!$D$5:$D$88,MATCH($A62,'For CSV - 2022 SpcFuncData'!$B$5:$B$87,0))*0.5</f>
        <v>25</v>
      </c>
      <c r="L62" s="182">
        <f>INDEX('For CSV - 2022 VentSpcFuncData'!$K$6:$K$101,MATCH($B62,'For CSV - 2022 VentSpcFuncData'!$B$6:$B$101,0))</f>
        <v>25.333333333333332</v>
      </c>
      <c r="M62" s="182">
        <f t="shared" si="1"/>
        <v>25.333333333333332</v>
      </c>
      <c r="N62" s="182">
        <f>INDEX('For CSV - 2022 VentSpcFuncData'!$J$6:$J$101,MATCH($B62,'For CSV - 2022 VentSpcFuncData'!$B$6:$B$101,0))</f>
        <v>15</v>
      </c>
      <c r="O62" s="182">
        <f t="shared" si="2"/>
        <v>15.199999999999998</v>
      </c>
      <c r="P62" s="184">
        <f t="shared" si="0"/>
        <v>0.37999999999999995</v>
      </c>
      <c r="Q62" s="46" t="str">
        <f>_xlfn.CONCAT(A62,",",B62)</f>
        <v>Classroom, Lecture, Training, Vocational Areas,Education - Lecture/postsecondary classroom</v>
      </c>
      <c r="R62" s="46">
        <f>INDEX('For CSV - 2022 SpcFuncData'!$AN$5:$AN$89,MATCH($A62,'For CSV - 2022 SpcFuncData'!$B$5:$B$88,0))</f>
        <v>315</v>
      </c>
      <c r="S62" s="46">
        <f>INDEX('For CSV - 2022 VentSpcFuncData'!$L$6:$L$101,MATCH($B62,'For CSV - 2022 VentSpcFuncData'!$B$6:$B$101,0))</f>
        <v>16</v>
      </c>
      <c r="T62" s="46">
        <f>MATCH($A62,'For CSV - 2022 SpcFuncData'!$B$5:$B$87,0)</f>
        <v>14</v>
      </c>
      <c r="V62" t="str">
        <f>IF($A61&lt;&gt;$A62,$V$3&amp;$R62&amp;$W$3&amp;$S62&amp;$X$3&amp;TEXT($A62,0),IF($A62=$A61,$V$4&amp;$S62&amp;$W$4&amp;$X$4&amp;$B62&amp;""""))</f>
        <v>2,              16,     "Education - Lecture/postsecondary classroom"</v>
      </c>
    </row>
    <row r="63" spans="1:22" x14ac:dyDescent="0.2">
      <c r="A63" s="46" t="s">
        <v>552</v>
      </c>
      <c r="B63" s="110" t="s">
        <v>838</v>
      </c>
      <c r="C63" s="62">
        <f>VLOOKUP($B63,'2022 Ventilation List SORT'!$A$6:$I$101,2)</f>
        <v>0.15</v>
      </c>
      <c r="D63" s="62">
        <f>VLOOKUP($B63,'2022 Ventilation List SORT'!$A$6:$I$101,3)</f>
        <v>0.15</v>
      </c>
      <c r="E63" s="67">
        <f>VLOOKUP($B63,'2022 Ventilation List SORT'!$A$6:$I$101,4)</f>
        <v>0</v>
      </c>
      <c r="F63" s="67">
        <f>VLOOKUP($B63,'2022 Ventilation List SORT'!$A$6:$I$101,5)</f>
        <v>0</v>
      </c>
      <c r="G63" s="62">
        <f>VLOOKUP($B63,'2022 Ventilation List SORT'!$A$6:$I$101,6)</f>
        <v>0</v>
      </c>
      <c r="H63" s="67">
        <f>VLOOKUP($B63,'2022 Ventilation List SORT'!$A$6:$I$101,7)</f>
        <v>1</v>
      </c>
      <c r="I63" s="62" t="str">
        <f>VLOOKUP($B63,'2022 Ventilation List SORT'!$A$6:$I$101,8)</f>
        <v>A</v>
      </c>
      <c r="J63" s="103" t="str">
        <f>VLOOKUP($B63,'2022 Ventilation List SORT'!$A$6:$I$101,9)</f>
        <v>No</v>
      </c>
      <c r="K63" s="182">
        <f>INDEX('For CSV - 2022 SpcFuncData'!$D$5:$D$88,MATCH($A63,'For CSV - 2022 SpcFuncData'!$B$5:$B$87,0))*0.5</f>
        <v>25</v>
      </c>
      <c r="L63" s="182">
        <f>INDEX('For CSV - 2022 VentSpcFuncData'!$K$6:$K$101,MATCH($B63,'For CSV - 2022 VentSpcFuncData'!$B$6:$B$101,0))</f>
        <v>0</v>
      </c>
      <c r="M63" s="182">
        <f t="shared" si="1"/>
        <v>25</v>
      </c>
      <c r="N63" s="182">
        <f>INDEX('For CSV - 2022 VentSpcFuncData'!$J$6:$J$101,MATCH($B63,'For CSV - 2022 VentSpcFuncData'!$B$6:$B$101,0))</f>
        <v>15</v>
      </c>
      <c r="O63" s="182">
        <f t="shared" si="2"/>
        <v>15</v>
      </c>
      <c r="P63" s="184">
        <f t="shared" si="0"/>
        <v>0.375</v>
      </c>
      <c r="Q63" s="46" t="str">
        <f>_xlfn.CONCAT(A63,",",B63)</f>
        <v>Classroom, Lecture, Training, Vocational Areas,Education - Media center</v>
      </c>
      <c r="R63" s="46">
        <f>INDEX('For CSV - 2022 SpcFuncData'!$AN$5:$AN$89,MATCH($A63,'For CSV - 2022 SpcFuncData'!$B$5:$B$88,0))</f>
        <v>315</v>
      </c>
      <c r="S63" s="46">
        <f>INDEX('For CSV - 2022 VentSpcFuncData'!$L$6:$L$101,MATCH($B63,'For CSV - 2022 VentSpcFuncData'!$B$6:$B$101,0))</f>
        <v>17</v>
      </c>
      <c r="T63" s="46">
        <f>MATCH($A63,'For CSV - 2022 SpcFuncData'!$B$5:$B$87,0)</f>
        <v>14</v>
      </c>
      <c r="V63" t="str">
        <f>IF($A62&lt;&gt;$A63,$V$3&amp;$R63&amp;$W$3&amp;$S63&amp;$X$3&amp;TEXT($A63,0),IF($A63=$A62,$V$4&amp;$S63&amp;$W$4&amp;$X$4&amp;$B63&amp;""""))</f>
        <v>2,              17,     "Education - Media center"</v>
      </c>
    </row>
    <row r="64" spans="1:22" x14ac:dyDescent="0.2">
      <c r="A64" s="46" t="s">
        <v>552</v>
      </c>
      <c r="B64" s="110" t="s">
        <v>948</v>
      </c>
      <c r="C64" s="62">
        <f>VLOOKUP($B64,'2022 Ventilation List SORT'!$A$6:$I$101,2)</f>
        <v>0.5</v>
      </c>
      <c r="D64" s="62">
        <f>VLOOKUP($B64,'2022 Ventilation List SORT'!$A$6:$I$101,3)</f>
        <v>0.15</v>
      </c>
      <c r="E64" s="67">
        <f>VLOOKUP($B64,'2022 Ventilation List SORT'!$A$6:$I$101,4)</f>
        <v>0</v>
      </c>
      <c r="F64" s="67">
        <f>VLOOKUP($B64,'2022 Ventilation List SORT'!$A$6:$I$101,5)</f>
        <v>0</v>
      </c>
      <c r="G64" s="62">
        <f>VLOOKUP($B64,'2022 Ventilation List SORT'!$A$6:$I$101,6)</f>
        <v>0</v>
      </c>
      <c r="H64" s="67">
        <f>VLOOKUP($B64,'2022 Ventilation List SORT'!$A$6:$I$101,7)</f>
        <v>1</v>
      </c>
      <c r="I64" s="62" t="str">
        <f>VLOOKUP($B64,'2022 Ventilation List SORT'!$A$6:$I$101,8)</f>
        <v>F</v>
      </c>
      <c r="J64" s="103" t="str">
        <f>VLOOKUP($B64,'2022 Ventilation List SORT'!$A$6:$I$101,9)</f>
        <v>No</v>
      </c>
      <c r="K64" s="182">
        <f>INDEX('For CSV - 2022 SpcFuncData'!$D$5:$D$88,MATCH($A64,'For CSV - 2022 SpcFuncData'!$B$5:$B$87,0))*0.5</f>
        <v>25</v>
      </c>
      <c r="L64" s="182">
        <f>INDEX('For CSV - 2022 VentSpcFuncData'!$K$6:$K$101,MATCH($B64,'For CSV - 2022 VentSpcFuncData'!$B$6:$B$101,0))</f>
        <v>33.333333333333336</v>
      </c>
      <c r="M64" s="182">
        <f t="shared" si="1"/>
        <v>33.333333333333336</v>
      </c>
      <c r="N64" s="182">
        <f>INDEX('For CSV - 2022 VentSpcFuncData'!$J$6:$J$101,MATCH($B64,'For CSV - 2022 VentSpcFuncData'!$B$6:$B$101,0))</f>
        <v>15</v>
      </c>
      <c r="O64" s="182">
        <f t="shared" si="2"/>
        <v>20.000000000000004</v>
      </c>
      <c r="P64" s="184">
        <f t="shared" si="0"/>
        <v>0.50000000000000011</v>
      </c>
      <c r="Q64" s="46" t="str">
        <f>_xlfn.CONCAT(A64,",",B64)</f>
        <v>Classroom, Lecture, Training, Vocational Areas,Education - Multiuse assembly</v>
      </c>
      <c r="R64" s="46">
        <f>INDEX('For CSV - 2022 SpcFuncData'!$AN$5:$AN$89,MATCH($A64,'For CSV - 2022 SpcFuncData'!$B$5:$B$88,0))</f>
        <v>315</v>
      </c>
      <c r="S64" s="46">
        <f>INDEX('For CSV - 2022 VentSpcFuncData'!$L$6:$L$101,MATCH($B64,'For CSV - 2022 VentSpcFuncData'!$B$6:$B$101,0))</f>
        <v>19</v>
      </c>
      <c r="T64" s="46">
        <f>MATCH($A64,'For CSV - 2022 SpcFuncData'!$B$5:$B$87,0)</f>
        <v>14</v>
      </c>
      <c r="V64" t="str">
        <f>IF($A63&lt;&gt;$A64,$V$3&amp;$R64&amp;$W$3&amp;$S64&amp;$X$3&amp;TEXT($A64,0),IF($A64=$A63,$V$4&amp;$S64&amp;$W$4&amp;$X$4&amp;$B64&amp;""""))</f>
        <v>2,              19,     "Education - Multiuse assembly"</v>
      </c>
    </row>
    <row r="65" spans="1:22" x14ac:dyDescent="0.2">
      <c r="A65" s="46" t="s">
        <v>552</v>
      </c>
      <c r="B65" s="110" t="s">
        <v>1041</v>
      </c>
      <c r="C65" s="62">
        <f>VLOOKUP($B65,'2022 Ventilation List SORT'!$A$6:$I$101,2)</f>
        <v>1.07</v>
      </c>
      <c r="D65" s="62">
        <f>VLOOKUP($B65,'2022 Ventilation List SORT'!$A$6:$I$101,3)</f>
        <v>0.15</v>
      </c>
      <c r="E65" s="67">
        <f>VLOOKUP($B65,'2022 Ventilation List SORT'!$A$6:$I$101,4)</f>
        <v>0</v>
      </c>
      <c r="F65" s="67">
        <f>VLOOKUP($B65,'2022 Ventilation List SORT'!$A$6:$I$101,5)</f>
        <v>0</v>
      </c>
      <c r="G65" s="62">
        <f>VLOOKUP($B65,'2022 Ventilation List SORT'!$A$6:$I$101,6)</f>
        <v>0</v>
      </c>
      <c r="H65" s="67">
        <f>VLOOKUP($B65,'2022 Ventilation List SORT'!$A$6:$I$101,7)</f>
        <v>1</v>
      </c>
      <c r="I65" s="62" t="str">
        <f>VLOOKUP($B65,'2022 Ventilation List SORT'!$A$6:$I$101,8)</f>
        <v>F</v>
      </c>
      <c r="J65" s="103" t="str">
        <f>VLOOKUP($B65,'2022 Ventilation List SORT'!$A$6:$I$101,9)</f>
        <v>No</v>
      </c>
      <c r="K65" s="182">
        <f>INDEX('For CSV - 2022 SpcFuncData'!$D$5:$D$88,MATCH($A65,'For CSV - 2022 SpcFuncData'!$B$5:$B$87,0))*0.5</f>
        <v>25</v>
      </c>
      <c r="L65" s="182">
        <f>INDEX('For CSV - 2022 VentSpcFuncData'!$K$6:$K$101,MATCH($B65,'For CSV - 2022 VentSpcFuncData'!$B$6:$B$101,0))</f>
        <v>71.333333333333329</v>
      </c>
      <c r="M65" s="182">
        <f t="shared" si="1"/>
        <v>71.333333333333329</v>
      </c>
      <c r="N65" s="182">
        <f>INDEX('For CSV - 2022 VentSpcFuncData'!$J$6:$J$101,MATCH($B65,'For CSV - 2022 VentSpcFuncData'!$B$6:$B$101,0))</f>
        <v>15</v>
      </c>
      <c r="O65" s="182">
        <f t="shared" si="2"/>
        <v>42.8</v>
      </c>
      <c r="P65" s="184">
        <f t="shared" si="0"/>
        <v>1.07</v>
      </c>
      <c r="Q65" s="46" t="str">
        <f>_xlfn.CONCAT(A65,",",B65)</f>
        <v>Classroom, Lecture, Training, Vocational Areas,Education - Music/theater/dance</v>
      </c>
      <c r="R65" s="46">
        <f>INDEX('For CSV - 2022 SpcFuncData'!$AN$5:$AN$89,MATCH($A65,'For CSV - 2022 SpcFuncData'!$B$5:$B$88,0))</f>
        <v>315</v>
      </c>
      <c r="S65" s="46">
        <f>INDEX('For CSV - 2022 VentSpcFuncData'!$L$6:$L$101,MATCH($B65,'For CSV - 2022 VentSpcFuncData'!$B$6:$B$101,0))</f>
        <v>20</v>
      </c>
      <c r="T65" s="46">
        <f>MATCH($A65,'For CSV - 2022 SpcFuncData'!$B$5:$B$87,0)</f>
        <v>14</v>
      </c>
      <c r="V65" t="str">
        <f>IF($A64&lt;&gt;$A65,$V$3&amp;$R65&amp;$W$3&amp;$S65&amp;$X$3&amp;TEXT($A65,0),IF($A65=$A64,$V$4&amp;$S65&amp;$W$4&amp;$X$4&amp;$B65&amp;""""))</f>
        <v>2,              20,     "Education - Music/theater/dance"</v>
      </c>
    </row>
    <row r="66" spans="1:22" x14ac:dyDescent="0.2">
      <c r="A66" s="46" t="s">
        <v>552</v>
      </c>
      <c r="B66" s="110" t="s">
        <v>840</v>
      </c>
      <c r="C66" s="62">
        <f>VLOOKUP($B66,'2022 Ventilation List SORT'!$A$6:$I$101,2)</f>
        <v>0.15</v>
      </c>
      <c r="D66" s="62">
        <f>VLOOKUP($B66,'2022 Ventilation List SORT'!$A$6:$I$101,3)</f>
        <v>0.15</v>
      </c>
      <c r="E66" s="67">
        <f>VLOOKUP($B66,'2022 Ventilation List SORT'!$A$6:$I$101,4)</f>
        <v>0</v>
      </c>
      <c r="F66" s="67">
        <f>VLOOKUP($B66,'2022 Ventilation List SORT'!$A$6:$I$101,5)</f>
        <v>0</v>
      </c>
      <c r="G66" s="62">
        <f>VLOOKUP($B66,'2022 Ventilation List SORT'!$A$6:$I$101,6)</f>
        <v>1</v>
      </c>
      <c r="H66" s="67">
        <f>VLOOKUP($B66,'2022 Ventilation List SORT'!$A$6:$I$101,7)</f>
        <v>2</v>
      </c>
      <c r="I66" s="62" t="str">
        <f>VLOOKUP($B66,'2022 Ventilation List SORT'!$A$6:$I$101,8)</f>
        <v/>
      </c>
      <c r="J66" s="103" t="str">
        <f>VLOOKUP($B66,'2022 Ventilation List SORT'!$A$6:$I$101,9)</f>
        <v>Yes</v>
      </c>
      <c r="K66" s="182">
        <f>INDEX('For CSV - 2022 SpcFuncData'!$D$5:$D$88,MATCH($A66,'For CSV - 2022 SpcFuncData'!$B$5:$B$87,0))*0.5</f>
        <v>25</v>
      </c>
      <c r="L66" s="182">
        <f>INDEX('For CSV - 2022 VentSpcFuncData'!$K$6:$K$101,MATCH($B66,'For CSV - 2022 VentSpcFuncData'!$B$6:$B$101,0))</f>
        <v>0</v>
      </c>
      <c r="M66" s="182">
        <f t="shared" si="1"/>
        <v>25</v>
      </c>
      <c r="N66" s="182">
        <f>INDEX('For CSV - 2022 VentSpcFuncData'!$J$6:$J$101,MATCH($B66,'For CSV - 2022 VentSpcFuncData'!$B$6:$B$101,0))</f>
        <v>15</v>
      </c>
      <c r="O66" s="182">
        <f t="shared" si="2"/>
        <v>15</v>
      </c>
      <c r="P66" s="184">
        <f t="shared" si="0"/>
        <v>0.375</v>
      </c>
      <c r="Q66" s="46" t="str">
        <f>_xlfn.CONCAT(A66,",",B66)</f>
        <v>Classroom, Lecture, Training, Vocational Areas,Education - Science laboratories</v>
      </c>
      <c r="R66" s="46">
        <f>INDEX('For CSV - 2022 SpcFuncData'!$AN$5:$AN$89,MATCH($A66,'For CSV - 2022 SpcFuncData'!$B$5:$B$88,0))</f>
        <v>315</v>
      </c>
      <c r="S66" s="46">
        <f>INDEX('For CSV - 2022 VentSpcFuncData'!$L$6:$L$101,MATCH($B66,'For CSV - 2022 VentSpcFuncData'!$B$6:$B$101,0))</f>
        <v>21</v>
      </c>
      <c r="T66" s="46">
        <f>MATCH($A66,'For CSV - 2022 SpcFuncData'!$B$5:$B$87,0)</f>
        <v>14</v>
      </c>
      <c r="V66" t="str">
        <f>IF($A65&lt;&gt;$A66,$V$3&amp;$R66&amp;$W$3&amp;$S66&amp;$X$3&amp;TEXT($A66,0),IF($A66=$A65,$V$4&amp;$S66&amp;$W$4&amp;$X$4&amp;$B66&amp;""""))</f>
        <v>2,              21,     "Education - Science laboratories"</v>
      </c>
    </row>
    <row r="67" spans="1:22" x14ac:dyDescent="0.2">
      <c r="A67" s="46" t="s">
        <v>552</v>
      </c>
      <c r="B67" s="110" t="s">
        <v>841</v>
      </c>
      <c r="C67" s="62">
        <f>VLOOKUP($B67,'2022 Ventilation List SORT'!$A$6:$I$101,2)</f>
        <v>0.15</v>
      </c>
      <c r="D67" s="62">
        <f>VLOOKUP($B67,'2022 Ventilation List SORT'!$A$6:$I$101,3)</f>
        <v>0.15</v>
      </c>
      <c r="E67" s="67">
        <f>VLOOKUP($B67,'2022 Ventilation List SORT'!$A$6:$I$101,4)</f>
        <v>0</v>
      </c>
      <c r="F67" s="67">
        <f>VLOOKUP($B67,'2022 Ventilation List SORT'!$A$6:$I$101,5)</f>
        <v>0</v>
      </c>
      <c r="G67" s="62">
        <f>VLOOKUP($B67,'2022 Ventilation List SORT'!$A$6:$I$101,6)</f>
        <v>1</v>
      </c>
      <c r="H67" s="67">
        <f>VLOOKUP($B67,'2022 Ventilation List SORT'!$A$6:$I$101,7)</f>
        <v>2</v>
      </c>
      <c r="I67" s="62" t="str">
        <f>VLOOKUP($B67,'2022 Ventilation List SORT'!$A$6:$I$101,8)</f>
        <v/>
      </c>
      <c r="J67" s="103" t="str">
        <f>VLOOKUP($B67,'2022 Ventilation List SORT'!$A$6:$I$101,9)</f>
        <v>Yes</v>
      </c>
      <c r="K67" s="182">
        <f>INDEX('For CSV - 2022 SpcFuncData'!$D$5:$D$88,MATCH($A67,'For CSV - 2022 SpcFuncData'!$B$5:$B$87,0))*0.5</f>
        <v>25</v>
      </c>
      <c r="L67" s="182">
        <f>INDEX('For CSV - 2022 VentSpcFuncData'!$K$6:$K$101,MATCH($B67,'For CSV - 2022 VentSpcFuncData'!$B$6:$B$101,0))</f>
        <v>0</v>
      </c>
      <c r="M67" s="182">
        <f t="shared" si="1"/>
        <v>25</v>
      </c>
      <c r="N67" s="182">
        <f>INDEX('For CSV - 2022 VentSpcFuncData'!$J$6:$J$101,MATCH($B67,'For CSV - 2022 VentSpcFuncData'!$B$6:$B$101,0))</f>
        <v>15</v>
      </c>
      <c r="O67" s="182">
        <f t="shared" si="2"/>
        <v>15</v>
      </c>
      <c r="P67" s="184">
        <f t="shared" si="0"/>
        <v>0.375</v>
      </c>
      <c r="Q67" s="46" t="str">
        <f>_xlfn.CONCAT(A67,",",B67)</f>
        <v>Classroom, Lecture, Training, Vocational Areas,Education - University/college laboratories</v>
      </c>
      <c r="R67" s="46">
        <f>INDEX('For CSV - 2022 SpcFuncData'!$AN$5:$AN$89,MATCH($A67,'For CSV - 2022 SpcFuncData'!$B$5:$B$88,0))</f>
        <v>315</v>
      </c>
      <c r="S67" s="46">
        <f>INDEX('For CSV - 2022 VentSpcFuncData'!$L$6:$L$101,MATCH($B67,'For CSV - 2022 VentSpcFuncData'!$B$6:$B$101,0))</f>
        <v>22</v>
      </c>
      <c r="T67" s="46">
        <f>MATCH($A67,'For CSV - 2022 SpcFuncData'!$B$5:$B$87,0)</f>
        <v>14</v>
      </c>
      <c r="V67" t="str">
        <f>IF($A66&lt;&gt;$A67,$V$3&amp;$R67&amp;$W$3&amp;$S67&amp;$X$3&amp;TEXT($A67,0),IF($A67=$A66,$V$4&amp;$S67&amp;$W$4&amp;$X$4&amp;$B67&amp;""""))</f>
        <v>2,              22,     "Education - University/college laboratories"</v>
      </c>
    </row>
    <row r="68" spans="1:22" x14ac:dyDescent="0.2">
      <c r="A68" s="46" t="s">
        <v>552</v>
      </c>
      <c r="B68" s="110" t="s">
        <v>843</v>
      </c>
      <c r="C68" s="62">
        <f>VLOOKUP($B68,'2022 Ventilation List SORT'!$A$6:$I$101,2)</f>
        <v>0.15</v>
      </c>
      <c r="D68" s="62">
        <f>VLOOKUP($B68,'2022 Ventilation List SORT'!$A$6:$I$101,3)</f>
        <v>0.15</v>
      </c>
      <c r="E68" s="67">
        <f>VLOOKUP($B68,'2022 Ventilation List SORT'!$A$6:$I$101,4)</f>
        <v>0</v>
      </c>
      <c r="F68" s="67">
        <f>VLOOKUP($B68,'2022 Ventilation List SORT'!$A$6:$I$101,5)</f>
        <v>0</v>
      </c>
      <c r="G68" s="62">
        <f>VLOOKUP($B68,'2022 Ventilation List SORT'!$A$6:$I$101,6)</f>
        <v>0.5</v>
      </c>
      <c r="H68" s="67">
        <f>VLOOKUP($B68,'2022 Ventilation List SORT'!$A$6:$I$101,7)</f>
        <v>2</v>
      </c>
      <c r="I68" s="62" t="str">
        <f>VLOOKUP($B68,'2022 Ventilation List SORT'!$A$6:$I$101,8)</f>
        <v/>
      </c>
      <c r="J68" s="103" t="str">
        <f>VLOOKUP($B68,'2022 Ventilation List SORT'!$A$6:$I$101,9)</f>
        <v>No</v>
      </c>
      <c r="K68" s="182">
        <f>INDEX('For CSV - 2022 SpcFuncData'!$D$5:$D$88,MATCH($A68,'For CSV - 2022 SpcFuncData'!$B$5:$B$87,0))*0.5</f>
        <v>25</v>
      </c>
      <c r="L68" s="182">
        <f>INDEX('For CSV - 2022 VentSpcFuncData'!$K$6:$K$101,MATCH($B68,'For CSV - 2022 VentSpcFuncData'!$B$6:$B$101,0))</f>
        <v>0</v>
      </c>
      <c r="M68" s="182">
        <f t="shared" si="1"/>
        <v>25</v>
      </c>
      <c r="N68" s="182">
        <f>INDEX('For CSV - 2022 VentSpcFuncData'!$J$6:$J$101,MATCH($B68,'For CSV - 2022 VentSpcFuncData'!$B$6:$B$101,0))</f>
        <v>15</v>
      </c>
      <c r="O68" s="182">
        <f t="shared" si="2"/>
        <v>15</v>
      </c>
      <c r="P68" s="184">
        <f t="shared" si="0"/>
        <v>0.375</v>
      </c>
      <c r="Q68" s="46" t="str">
        <f>_xlfn.CONCAT(A68,",",B68)</f>
        <v>Classroom, Lecture, Training, Vocational Areas,Education - Wood shop</v>
      </c>
      <c r="R68" s="46">
        <f>INDEX('For CSV - 2022 SpcFuncData'!$AN$5:$AN$89,MATCH($A68,'For CSV - 2022 SpcFuncData'!$B$5:$B$88,0))</f>
        <v>315</v>
      </c>
      <c r="S68" s="46">
        <f>INDEX('For CSV - 2022 VentSpcFuncData'!$L$6:$L$101,MATCH($B68,'For CSV - 2022 VentSpcFuncData'!$B$6:$B$101,0))</f>
        <v>23</v>
      </c>
      <c r="T68" s="46">
        <f>MATCH($A68,'For CSV - 2022 SpcFuncData'!$B$5:$B$87,0)</f>
        <v>14</v>
      </c>
      <c r="V68" t="str">
        <f>IF($A67&lt;&gt;$A68,$V$3&amp;$R68&amp;$W$3&amp;$S68&amp;$X$3&amp;TEXT($A68,0),IF($A68=$A67,$V$4&amp;$S68&amp;$W$4&amp;$X$4&amp;$B68&amp;""""))</f>
        <v>2,              23,     "Education - Wood shop"</v>
      </c>
    </row>
    <row r="69" spans="1:22" x14ac:dyDescent="0.2">
      <c r="A69" s="46" t="s">
        <v>552</v>
      </c>
      <c r="B69" s="110" t="s">
        <v>842</v>
      </c>
      <c r="C69" s="62">
        <f>VLOOKUP($B69,'2022 Ventilation List SORT'!$A$6:$I$101,2)</f>
        <v>0.15</v>
      </c>
      <c r="D69" s="62">
        <f>VLOOKUP($B69,'2022 Ventilation List SORT'!$A$6:$I$101,3)</f>
        <v>0.15</v>
      </c>
      <c r="E69" s="67">
        <f>VLOOKUP($B69,'2022 Ventilation List SORT'!$A$6:$I$101,4)</f>
        <v>0</v>
      </c>
      <c r="F69" s="67">
        <f>VLOOKUP($B69,'2022 Ventilation List SORT'!$A$6:$I$101,5)</f>
        <v>0</v>
      </c>
      <c r="G69" s="62">
        <f>VLOOKUP($B69,'2022 Ventilation List SORT'!$A$6:$I$101,6)</f>
        <v>0</v>
      </c>
      <c r="H69" s="67">
        <f>VLOOKUP($B69,'2022 Ventilation List SORT'!$A$6:$I$101,7)</f>
        <v>2</v>
      </c>
      <c r="I69" s="62">
        <f>VLOOKUP($B69,'2022 Ventilation List SORT'!$A$6:$I$101,8)</f>
        <v>0</v>
      </c>
      <c r="J69" s="103" t="str">
        <f>VLOOKUP($B69,'2022 Ventilation List SORT'!$A$6:$I$101,9)</f>
        <v>No</v>
      </c>
      <c r="K69" s="182">
        <f>INDEX('For CSV - 2022 SpcFuncData'!$D$5:$D$88,MATCH($A69,'For CSV - 2022 SpcFuncData'!$B$5:$B$87,0))*0.5</f>
        <v>25</v>
      </c>
      <c r="L69" s="182">
        <f>INDEX('For CSV - 2022 VentSpcFuncData'!$K$6:$K$101,MATCH($B69,'For CSV - 2022 VentSpcFuncData'!$B$6:$B$101,0))</f>
        <v>0</v>
      </c>
      <c r="M69" s="182">
        <f t="shared" si="1"/>
        <v>25</v>
      </c>
      <c r="N69" s="182">
        <f>INDEX('For CSV - 2022 VentSpcFuncData'!$J$6:$J$101,MATCH($B69,'For CSV - 2022 VentSpcFuncData'!$B$6:$B$101,0))</f>
        <v>15</v>
      </c>
      <c r="O69" s="182">
        <f t="shared" si="2"/>
        <v>15</v>
      </c>
      <c r="P69" s="184">
        <f t="shared" si="0"/>
        <v>0.375</v>
      </c>
      <c r="Q69" s="46" t="str">
        <f>_xlfn.CONCAT(A69,",",B69)</f>
        <v>Classroom, Lecture, Training, Vocational Areas,Education - Metal shop</v>
      </c>
      <c r="R69" s="46">
        <f>INDEX('For CSV - 2022 SpcFuncData'!$AN$5:$AN$89,MATCH($A69,'For CSV - 2022 SpcFuncData'!$B$5:$B$88,0))</f>
        <v>315</v>
      </c>
      <c r="S69" s="46">
        <f>INDEX('For CSV - 2022 VentSpcFuncData'!$L$6:$L$101,MATCH($B69,'For CSV - 2022 VentSpcFuncData'!$B$6:$B$101,0))</f>
        <v>18</v>
      </c>
      <c r="T69" s="46">
        <f>MATCH($A69,'For CSV - 2022 SpcFuncData'!$B$5:$B$87,0)</f>
        <v>14</v>
      </c>
      <c r="V69" t="str">
        <f>IF($A68&lt;&gt;$A69,$V$3&amp;$R69&amp;$W$3&amp;$S69&amp;$X$3&amp;TEXT($A69,0),IF($A69=$A68,$V$4&amp;$S69&amp;$W$4&amp;$X$4&amp;$B69&amp;""""))</f>
        <v>2,              18,     "Education - Metal shop"</v>
      </c>
    </row>
    <row r="70" spans="1:22" x14ac:dyDescent="0.2">
      <c r="A70" s="46" t="s">
        <v>552</v>
      </c>
      <c r="B70" s="110" t="s">
        <v>804</v>
      </c>
      <c r="C70" s="62">
        <f>VLOOKUP($B70,'2022 Ventilation List SORT'!$A$6:$I$101,2)</f>
        <v>0</v>
      </c>
      <c r="D70" s="62">
        <f>VLOOKUP($B70,'2022 Ventilation List SORT'!$A$6:$I$101,3)</f>
        <v>0</v>
      </c>
      <c r="E70" s="67">
        <f>VLOOKUP($B70,'2022 Ventilation List SORT'!$A$6:$I$101,4)</f>
        <v>0</v>
      </c>
      <c r="F70" s="67">
        <f>VLOOKUP($B70,'2022 Ventilation List SORT'!$A$6:$I$101,5)</f>
        <v>0</v>
      </c>
      <c r="G70" s="62">
        <f>VLOOKUP($B70,'2022 Ventilation List SORT'!$A$6:$I$101,6)</f>
        <v>1.5</v>
      </c>
      <c r="H70" s="67">
        <f>VLOOKUP($B70,'2022 Ventilation List SORT'!$A$6:$I$101,7)</f>
        <v>2</v>
      </c>
      <c r="I70" s="62" t="str">
        <f>VLOOKUP($B70,'2022 Ventilation List SORT'!$A$6:$I$101,8)</f>
        <v>Exh. Note A</v>
      </c>
      <c r="J70" s="103" t="str">
        <f>VLOOKUP($B70,'2022 Ventilation List SORT'!$A$6:$I$101,9)</f>
        <v>No</v>
      </c>
      <c r="K70" s="182">
        <f>INDEX('For CSV - 2022 SpcFuncData'!$D$5:$D$88,MATCH($A70,'For CSV - 2022 SpcFuncData'!$B$5:$B$87,0))*0.5</f>
        <v>25</v>
      </c>
      <c r="L70" s="182">
        <f>INDEX('For CSV - 2022 VentSpcFuncData'!$K$6:$K$101,MATCH($B70,'For CSV - 2022 VentSpcFuncData'!$B$6:$B$101,0))</f>
        <v>0</v>
      </c>
      <c r="M70" s="182">
        <f t="shared" si="1"/>
        <v>25</v>
      </c>
      <c r="N70" s="182">
        <f>INDEX('For CSV - 2022 VentSpcFuncData'!$J$6:$J$101,MATCH($B70,'For CSV - 2022 VentSpcFuncData'!$B$6:$B$101,0))</f>
        <v>0</v>
      </c>
      <c r="O70" s="182">
        <f t="shared" si="2"/>
        <v>0</v>
      </c>
      <c r="P70" s="184">
        <f t="shared" si="0"/>
        <v>0</v>
      </c>
      <c r="Q70" s="46" t="str">
        <f>_xlfn.CONCAT(A70,",",B70)</f>
        <v>Classroom, Lecture, Training, Vocational Areas,Exhaust - Auto repair rooms</v>
      </c>
      <c r="R70" s="46">
        <f>INDEX('For CSV - 2022 SpcFuncData'!$AN$5:$AN$89,MATCH($A70,'For CSV - 2022 SpcFuncData'!$B$5:$B$88,0))</f>
        <v>315</v>
      </c>
      <c r="S70" s="46">
        <f>INDEX('For CSV - 2022 VentSpcFuncData'!$L$6:$L$101,MATCH($B70,'For CSV - 2022 VentSpcFuncData'!$B$6:$B$101,0))</f>
        <v>26</v>
      </c>
      <c r="T70" s="46">
        <f>MATCH($A70,'For CSV - 2022 SpcFuncData'!$B$5:$B$87,0)</f>
        <v>14</v>
      </c>
      <c r="V70" t="str">
        <f>IF($A69&lt;&gt;$A70,$V$3&amp;$R70&amp;$W$3&amp;$S70&amp;$X$3&amp;TEXT($A70,0),IF($A70=$A69,$V$4&amp;$S70&amp;$W$4&amp;$X$4&amp;$B70&amp;""""))</f>
        <v>2,              26,     "Exhaust - Auto repair rooms"</v>
      </c>
    </row>
    <row r="71" spans="1:22" x14ac:dyDescent="0.2">
      <c r="A71" s="46" t="s">
        <v>552</v>
      </c>
      <c r="B71" s="110" t="s">
        <v>818</v>
      </c>
      <c r="C71" s="62">
        <f>VLOOKUP($B71,'2022 Ventilation List SORT'!$A$6:$I$101,2)</f>
        <v>0</v>
      </c>
      <c r="D71" s="62">
        <f>VLOOKUP($B71,'2022 Ventilation List SORT'!$A$6:$I$101,3)</f>
        <v>0</v>
      </c>
      <c r="E71" s="67">
        <f>VLOOKUP($B71,'2022 Ventilation List SORT'!$A$6:$I$101,4)</f>
        <v>0</v>
      </c>
      <c r="F71" s="67">
        <f>VLOOKUP($B71,'2022 Ventilation List SORT'!$A$6:$I$101,5)</f>
        <v>0</v>
      </c>
      <c r="G71" s="62">
        <f>VLOOKUP($B71,'2022 Ventilation List SORT'!$A$6:$I$101,6)</f>
        <v>0.5</v>
      </c>
      <c r="H71" s="67">
        <f>VLOOKUP($B71,'2022 Ventilation List SORT'!$A$6:$I$101,7)</f>
        <v>2</v>
      </c>
      <c r="I71" s="62">
        <f>VLOOKUP($B71,'2022 Ventilation List SORT'!$A$6:$I$101,8)</f>
        <v>0</v>
      </c>
      <c r="J71" s="103" t="str">
        <f>VLOOKUP($B71,'2022 Ventilation List SORT'!$A$6:$I$101,9)</f>
        <v>No</v>
      </c>
      <c r="K71" s="182">
        <f>INDEX('For CSV - 2022 SpcFuncData'!$D$5:$D$88,MATCH($A71,'For CSV - 2022 SpcFuncData'!$B$5:$B$87,0))*0.5</f>
        <v>25</v>
      </c>
      <c r="L71" s="182">
        <f>INDEX('For CSV - 2022 VentSpcFuncData'!$K$6:$K$101,MATCH($B71,'For CSV - 2022 VentSpcFuncData'!$B$6:$B$101,0))</f>
        <v>0</v>
      </c>
      <c r="M71" s="182">
        <f t="shared" si="1"/>
        <v>25</v>
      </c>
      <c r="N71" s="182">
        <f>INDEX('For CSV - 2022 VentSpcFuncData'!$J$6:$J$101,MATCH($B71,'For CSV - 2022 VentSpcFuncData'!$B$6:$B$101,0))</f>
        <v>0</v>
      </c>
      <c r="O71" s="182">
        <f t="shared" si="2"/>
        <v>0</v>
      </c>
      <c r="P71" s="184">
        <f t="shared" si="0"/>
        <v>0</v>
      </c>
      <c r="Q71" s="46" t="str">
        <f>_xlfn.CONCAT(A71,",",B71)</f>
        <v>Classroom, Lecture, Training, Vocational Areas,Exhaust - Woodwork shop/classrooms</v>
      </c>
      <c r="R71" s="46">
        <f>INDEX('For CSV - 2022 SpcFuncData'!$AN$5:$AN$89,MATCH($A71,'For CSV - 2022 SpcFuncData'!$B$5:$B$88,0))</f>
        <v>315</v>
      </c>
      <c r="S71" s="46">
        <f>INDEX('For CSV - 2022 VentSpcFuncData'!$L$6:$L$101,MATCH($B71,'For CSV - 2022 VentSpcFuncData'!$B$6:$B$101,0))</f>
        <v>41</v>
      </c>
      <c r="T71" s="46">
        <f>MATCH($A71,'For CSV - 2022 SpcFuncData'!$B$5:$B$87,0)</f>
        <v>14</v>
      </c>
      <c r="V71" t="str">
        <f>IF($A70&lt;&gt;$A71,$V$3&amp;$R71&amp;$W$3&amp;$S71&amp;$X$3&amp;TEXT($A71,0),IF($A71=$A70,$V$4&amp;$S71&amp;$W$4&amp;$X$4&amp;$B71&amp;""""))</f>
        <v>2,              41,     "Exhaust - Woodwork shop/classrooms"</v>
      </c>
    </row>
    <row r="72" spans="1:22" x14ac:dyDescent="0.2">
      <c r="A72" s="63" t="s">
        <v>552</v>
      </c>
      <c r="B72" s="110" t="s">
        <v>770</v>
      </c>
      <c r="C72" s="62">
        <f>VLOOKUP($B72,'2022 Ventilation List SORT'!$A$6:$I$101,2)</f>
        <v>0.15</v>
      </c>
      <c r="D72" s="62">
        <f>VLOOKUP($B72,'2022 Ventilation List SORT'!$A$6:$I$101,3)</f>
        <v>0.15</v>
      </c>
      <c r="E72" s="67">
        <f>VLOOKUP($B72,'2022 Ventilation List SORT'!$A$6:$I$101,4)</f>
        <v>0</v>
      </c>
      <c r="F72" s="67">
        <f>VLOOKUP($B72,'2022 Ventilation List SORT'!$A$6:$I$101,5)</f>
        <v>0</v>
      </c>
      <c r="G72" s="62">
        <f>VLOOKUP($B72,'2022 Ventilation List SORT'!$A$6:$I$101,6)</f>
        <v>0.7</v>
      </c>
      <c r="H72" s="67">
        <f>VLOOKUP($B72,'2022 Ventilation List SORT'!$A$6:$I$101,7)</f>
        <v>2</v>
      </c>
      <c r="I72" s="62" t="str">
        <f>VLOOKUP($B72,'2022 Ventilation List SORT'!$A$6:$I$101,8)</f>
        <v/>
      </c>
      <c r="J72" s="103" t="str">
        <f>VLOOKUP($B72,'2022 Ventilation List SORT'!$A$6:$I$101,9)</f>
        <v>Yes</v>
      </c>
      <c r="K72" s="182">
        <f>INDEX('For CSV - 2022 SpcFuncData'!$D$5:$D$88,MATCH($A72,'For CSV - 2022 SpcFuncData'!$B$5:$B$87,0))*0.5</f>
        <v>25</v>
      </c>
      <c r="L72" s="182">
        <f>INDEX('For CSV - 2022 VentSpcFuncData'!$K$6:$K$101,MATCH($B72,'For CSV - 2022 VentSpcFuncData'!$B$6:$B$101,0))</f>
        <v>0</v>
      </c>
      <c r="M72" s="182">
        <f t="shared" si="1"/>
        <v>25</v>
      </c>
      <c r="N72" s="182">
        <f>INDEX('For CSV - 2022 VentSpcFuncData'!$J$6:$J$101,MATCH($B72,'For CSV - 2022 VentSpcFuncData'!$B$6:$B$101,0))</f>
        <v>15</v>
      </c>
      <c r="O72" s="182">
        <f t="shared" si="2"/>
        <v>15</v>
      </c>
      <c r="P72" s="184">
        <f t="shared" ref="P72:P135" si="3">K72*O72/1000</f>
        <v>0.375</v>
      </c>
      <c r="Q72" s="46" t="str">
        <f>_xlfn.CONCAT(A72,",",B72)</f>
        <v>Classroom, Lecture, Training, Vocational Areas,Food Service - Kitchen (cooking)</v>
      </c>
      <c r="R72" s="46">
        <f>INDEX('For CSV - 2022 SpcFuncData'!$AN$5:$AN$89,MATCH($A72,'For CSV - 2022 SpcFuncData'!$B$5:$B$88,0))</f>
        <v>315</v>
      </c>
      <c r="S72" s="46">
        <f>INDEX('For CSV - 2022 VentSpcFuncData'!$L$6:$L$101,MATCH($B72,'For CSV - 2022 VentSpcFuncData'!$B$6:$B$101,0))</f>
        <v>44</v>
      </c>
      <c r="T72" s="46">
        <f>MATCH($A72,'For CSV - 2022 SpcFuncData'!$B$5:$B$87,0)</f>
        <v>14</v>
      </c>
      <c r="V72" t="str">
        <f>IF($A71&lt;&gt;$A72,$V$3&amp;$R72&amp;$W$3&amp;$S72&amp;$X$3&amp;TEXT($A72,0),IF($A72=$A71,$V$4&amp;$S72&amp;$W$4&amp;$X$4&amp;$B72&amp;""""))</f>
        <v>2,              44,     "Food Service - Kitchen (cooking)"</v>
      </c>
    </row>
    <row r="73" spans="1:22" x14ac:dyDescent="0.2">
      <c r="A73" s="63" t="s">
        <v>552</v>
      </c>
      <c r="B73" s="110" t="s">
        <v>796</v>
      </c>
      <c r="C73" s="62">
        <f>VLOOKUP($B73,'2022 Ventilation List SORT'!$A$6:$I$101,2)</f>
        <v>0.15</v>
      </c>
      <c r="D73" s="62">
        <f>VLOOKUP($B73,'2022 Ventilation List SORT'!$A$6:$I$101,3)</f>
        <v>0.15</v>
      </c>
      <c r="E73" s="67">
        <f>VLOOKUP($B73,'2022 Ventilation List SORT'!$A$6:$I$101,4)</f>
        <v>0</v>
      </c>
      <c r="F73" s="67">
        <f>VLOOKUP($B73,'2022 Ventilation List SORT'!$A$6:$I$101,5)</f>
        <v>0</v>
      </c>
      <c r="G73" s="62">
        <f>VLOOKUP($B73,'2022 Ventilation List SORT'!$A$6:$I$101,6)</f>
        <v>0</v>
      </c>
      <c r="H73" s="67">
        <f>VLOOKUP($B73,'2022 Ventilation List SORT'!$A$6:$I$101,7)</f>
        <v>2</v>
      </c>
      <c r="I73" s="62" t="str">
        <f>VLOOKUP($B73,'2022 Ventilation List SORT'!$A$6:$I$101,8)</f>
        <v/>
      </c>
      <c r="J73" s="103" t="str">
        <f>VLOOKUP($B73,'2022 Ventilation List SORT'!$A$6:$I$101,9)</f>
        <v>No</v>
      </c>
      <c r="K73" s="182">
        <f>INDEX('For CSV - 2022 SpcFuncData'!$D$5:$D$88,MATCH($A73,'For CSV - 2022 SpcFuncData'!$B$5:$B$87,0))*0.5</f>
        <v>25</v>
      </c>
      <c r="L73" s="182">
        <f>INDEX('For CSV - 2022 VentSpcFuncData'!$K$6:$K$101,MATCH($B73,'For CSV - 2022 VentSpcFuncData'!$B$6:$B$101,0))</f>
        <v>0</v>
      </c>
      <c r="M73" s="182">
        <f t="shared" ref="M73:M136" si="4">IF(L73=0,K73,L73)</f>
        <v>25</v>
      </c>
      <c r="N73" s="182">
        <f>INDEX('For CSV - 2022 VentSpcFuncData'!$J$6:$J$101,MATCH($B73,'For CSV - 2022 VentSpcFuncData'!$B$6:$B$101,0))</f>
        <v>15</v>
      </c>
      <c r="O73" s="182">
        <f t="shared" ref="O73:O136" si="5">IF(SUM(K73,M73)=0,0,M73/K73*N73)</f>
        <v>15</v>
      </c>
      <c r="P73" s="184">
        <f t="shared" si="3"/>
        <v>0.375</v>
      </c>
      <c r="Q73" s="46" t="str">
        <f>_xlfn.CONCAT(A73,",",B73)</f>
        <v>Classroom, Lecture, Training, Vocational Areas,Misc - All others</v>
      </c>
      <c r="R73" s="46">
        <f>INDEX('For CSV - 2022 SpcFuncData'!$AN$5:$AN$89,MATCH($A73,'For CSV - 2022 SpcFuncData'!$B$5:$B$88,0))</f>
        <v>315</v>
      </c>
      <c r="S73" s="46">
        <f>INDEX('For CSV - 2022 VentSpcFuncData'!$L$6:$L$101,MATCH($B73,'For CSV - 2022 VentSpcFuncData'!$B$6:$B$101,0))</f>
        <v>58</v>
      </c>
      <c r="T73" s="46">
        <f>MATCH($A73,'For CSV - 2022 SpcFuncData'!$B$5:$B$87,0)</f>
        <v>14</v>
      </c>
      <c r="V73" t="str">
        <f>IF($A72&lt;&gt;$A73,$V$3&amp;$R73&amp;$W$3&amp;$S73&amp;$X$3&amp;TEXT($A73,0),IF($A73=$A72,$V$4&amp;$S73&amp;$W$4&amp;$X$4&amp;$B73&amp;""""))</f>
        <v>2,              58,     "Misc - All others"</v>
      </c>
    </row>
    <row r="74" spans="1:22" x14ac:dyDescent="0.2">
      <c r="A74" s="63" t="s">
        <v>552</v>
      </c>
      <c r="B74" s="110" t="s">
        <v>798</v>
      </c>
      <c r="C74" s="62">
        <f>VLOOKUP($B74,'2022 Ventilation List SORT'!$A$6:$I$101,2)</f>
        <v>0.4</v>
      </c>
      <c r="D74" s="62">
        <f>VLOOKUP($B74,'2022 Ventilation List SORT'!$A$6:$I$101,3)</f>
        <v>0.4</v>
      </c>
      <c r="E74" s="67">
        <f>VLOOKUP($B74,'2022 Ventilation List SORT'!$A$6:$I$101,4)</f>
        <v>0</v>
      </c>
      <c r="F74" s="67">
        <f>VLOOKUP($B74,'2022 Ventilation List SORT'!$A$6:$I$101,5)</f>
        <v>0</v>
      </c>
      <c r="G74" s="62">
        <f>VLOOKUP($B74,'2022 Ventilation List SORT'!$A$6:$I$101,6)</f>
        <v>0.5</v>
      </c>
      <c r="H74" s="67">
        <f>VLOOKUP($B74,'2022 Ventilation List SORT'!$A$6:$I$101,7)</f>
        <v>2</v>
      </c>
      <c r="I74" s="62" t="str">
        <f>VLOOKUP($B74,'2022 Ventilation List SORT'!$A$6:$I$101,8)</f>
        <v>F</v>
      </c>
      <c r="J74" s="103" t="str">
        <f>VLOOKUP($B74,'2022 Ventilation List SORT'!$A$6:$I$101,9)</f>
        <v>No</v>
      </c>
      <c r="K74" s="182">
        <f>INDEX('For CSV - 2022 SpcFuncData'!$D$5:$D$88,MATCH($A74,'For CSV - 2022 SpcFuncData'!$B$5:$B$87,0))*0.5</f>
        <v>25</v>
      </c>
      <c r="L74" s="182">
        <f>INDEX('For CSV - 2022 VentSpcFuncData'!$K$6:$K$101,MATCH($B74,'For CSV - 2022 VentSpcFuncData'!$B$6:$B$101,0))</f>
        <v>0</v>
      </c>
      <c r="M74" s="182">
        <f t="shared" si="4"/>
        <v>25</v>
      </c>
      <c r="N74" s="182">
        <f>INDEX('For CSV - 2022 VentSpcFuncData'!$J$6:$J$101,MATCH($B74,'For CSV - 2022 VentSpcFuncData'!$B$6:$B$101,0))</f>
        <v>15</v>
      </c>
      <c r="O74" s="182">
        <f t="shared" si="5"/>
        <v>15</v>
      </c>
      <c r="P74" s="184">
        <f t="shared" si="3"/>
        <v>0.375</v>
      </c>
      <c r="Q74" s="46" t="str">
        <f>_xlfn.CONCAT(A74,",",B74)</f>
        <v>Classroom, Lecture, Training, Vocational Areas,Retail - Barbershop</v>
      </c>
      <c r="R74" s="46">
        <f>INDEX('For CSV - 2022 SpcFuncData'!$AN$5:$AN$89,MATCH($A74,'For CSV - 2022 SpcFuncData'!$B$5:$B$88,0))</f>
        <v>315</v>
      </c>
      <c r="S74" s="46">
        <f>INDEX('For CSV - 2022 VentSpcFuncData'!$L$6:$L$101,MATCH($B74,'For CSV - 2022 VentSpcFuncData'!$B$6:$B$101,0))</f>
        <v>78</v>
      </c>
      <c r="T74" s="46">
        <f>MATCH($A74,'For CSV - 2022 SpcFuncData'!$B$5:$B$87,0)</f>
        <v>14</v>
      </c>
      <c r="V74" t="str">
        <f>IF($A73&lt;&gt;$A74,$V$3&amp;$R74&amp;$W$3&amp;$S74&amp;$X$3&amp;TEXT($A74,0),IF($A74=$A73,$V$4&amp;$S74&amp;$W$4&amp;$X$4&amp;$B74&amp;""""))</f>
        <v>2,              78,     "Retail - Barbershop"</v>
      </c>
    </row>
    <row r="75" spans="1:22" x14ac:dyDescent="0.2">
      <c r="A75" s="63" t="s">
        <v>552</v>
      </c>
      <c r="B75" s="110" t="s">
        <v>799</v>
      </c>
      <c r="C75" s="62">
        <f>VLOOKUP($B75,'2022 Ventilation List SORT'!$A$6:$I$101,2)</f>
        <v>0.4</v>
      </c>
      <c r="D75" s="62">
        <f>VLOOKUP($B75,'2022 Ventilation List SORT'!$A$6:$I$101,3)</f>
        <v>0.4</v>
      </c>
      <c r="E75" s="67">
        <f>VLOOKUP($B75,'2022 Ventilation List SORT'!$A$6:$I$101,4)</f>
        <v>0</v>
      </c>
      <c r="F75" s="67">
        <f>VLOOKUP($B75,'2022 Ventilation List SORT'!$A$6:$I$101,5)</f>
        <v>0</v>
      </c>
      <c r="G75" s="62">
        <f>VLOOKUP($B75,'2022 Ventilation List SORT'!$A$6:$I$101,6)</f>
        <v>0.6</v>
      </c>
      <c r="H75" s="67">
        <f>VLOOKUP($B75,'2022 Ventilation List SORT'!$A$6:$I$101,7)</f>
        <v>2</v>
      </c>
      <c r="I75" s="62" t="str">
        <f>VLOOKUP($B75,'2022 Ventilation List SORT'!$A$6:$I$101,8)</f>
        <v/>
      </c>
      <c r="J75" s="103" t="str">
        <f>VLOOKUP($B75,'2022 Ventilation List SORT'!$A$6:$I$101,9)</f>
        <v>No</v>
      </c>
      <c r="K75" s="182">
        <f>INDEX('For CSV - 2022 SpcFuncData'!$D$5:$D$88,MATCH($A75,'For CSV - 2022 SpcFuncData'!$B$5:$B$87,0))*0.5</f>
        <v>25</v>
      </c>
      <c r="L75" s="182">
        <f>INDEX('For CSV - 2022 VentSpcFuncData'!$K$6:$K$101,MATCH($B75,'For CSV - 2022 VentSpcFuncData'!$B$6:$B$101,0))</f>
        <v>0</v>
      </c>
      <c r="M75" s="182">
        <f t="shared" si="4"/>
        <v>25</v>
      </c>
      <c r="N75" s="182">
        <f>INDEX('For CSV - 2022 VentSpcFuncData'!$J$6:$J$101,MATCH($B75,'For CSV - 2022 VentSpcFuncData'!$B$6:$B$101,0))</f>
        <v>15</v>
      </c>
      <c r="O75" s="182">
        <f t="shared" si="5"/>
        <v>15</v>
      </c>
      <c r="P75" s="184">
        <f t="shared" si="3"/>
        <v>0.375</v>
      </c>
      <c r="Q75" s="46" t="str">
        <f>_xlfn.CONCAT(A75,",",B75)</f>
        <v>Classroom, Lecture, Training, Vocational Areas,Retail - Beauty and nail salons</v>
      </c>
      <c r="R75" s="46">
        <f>INDEX('For CSV - 2022 SpcFuncData'!$AN$5:$AN$89,MATCH($A75,'For CSV - 2022 SpcFuncData'!$B$5:$B$88,0))</f>
        <v>315</v>
      </c>
      <c r="S75" s="46">
        <f>INDEX('For CSV - 2022 VentSpcFuncData'!$L$6:$L$101,MATCH($B75,'For CSV - 2022 VentSpcFuncData'!$B$6:$B$101,0))</f>
        <v>79</v>
      </c>
      <c r="T75" s="46">
        <f>MATCH($A75,'For CSV - 2022 SpcFuncData'!$B$5:$B$87,0)</f>
        <v>14</v>
      </c>
      <c r="V75" t="str">
        <f>IF($A74&lt;&gt;$A75,$V$3&amp;$R75&amp;$W$3&amp;$S75&amp;$X$3&amp;TEXT($A75,0),IF($A75=$A74,$V$4&amp;$S75&amp;$W$4&amp;$X$4&amp;$B75&amp;""""))</f>
        <v>2,              79,     "Retail - Beauty and nail salons"</v>
      </c>
    </row>
    <row r="76" spans="1:22" x14ac:dyDescent="0.2">
      <c r="A76" s="63" t="s">
        <v>636</v>
      </c>
      <c r="B76" s="110" t="s">
        <v>789</v>
      </c>
      <c r="C76" s="62">
        <f>VLOOKUP($B76,'2022 Ventilation List SORT'!$A$6:$I$101,2)</f>
        <v>0.15</v>
      </c>
      <c r="D76" s="62">
        <f>VLOOKUP($B76,'2022 Ventilation List SORT'!$A$6:$I$101,3)</f>
        <v>0.15</v>
      </c>
      <c r="E76" s="67">
        <f>VLOOKUP($B76,'2022 Ventilation List SORT'!$A$6:$I$101,4)</f>
        <v>0</v>
      </c>
      <c r="F76" s="67">
        <f>VLOOKUP($B76,'2022 Ventilation List SORT'!$A$6:$I$101,5)</f>
        <v>0</v>
      </c>
      <c r="G76" s="62">
        <f>VLOOKUP($B76,'2022 Ventilation List SORT'!$A$6:$I$101,6)</f>
        <v>0</v>
      </c>
      <c r="H76" s="67">
        <f>VLOOKUP($B76,'2022 Ventilation List SORT'!$A$6:$I$101,7)</f>
        <v>1</v>
      </c>
      <c r="I76" s="62" t="str">
        <f>VLOOKUP($B76,'2022 Ventilation List SORT'!$A$6:$I$101,8)</f>
        <v>F</v>
      </c>
      <c r="J76" s="103" t="str">
        <f>VLOOKUP($B76,'2022 Ventilation List SORT'!$A$6:$I$101,9)</f>
        <v>Yes</v>
      </c>
      <c r="K76" s="182">
        <f>INDEX('For CSV - 2022 SpcFuncData'!$D$5:$D$88,MATCH($A76,'For CSV - 2022 SpcFuncData'!$B$5:$B$87,0))*0.5</f>
        <v>1.5</v>
      </c>
      <c r="L76" s="182">
        <f>INDEX('For CSV - 2022 VentSpcFuncData'!$K$6:$K$101,MATCH($B76,'For CSV - 2022 VentSpcFuncData'!$B$6:$B$101,0))</f>
        <v>0</v>
      </c>
      <c r="M76" s="182">
        <f t="shared" si="4"/>
        <v>1.5</v>
      </c>
      <c r="N76" s="182">
        <f>INDEX('For CSV - 2022 VentSpcFuncData'!$J$6:$J$101,MATCH($B76,'For CSV - 2022 VentSpcFuncData'!$B$6:$B$101,0))</f>
        <v>15</v>
      </c>
      <c r="O76" s="182">
        <f t="shared" si="5"/>
        <v>15</v>
      </c>
      <c r="P76" s="184">
        <f t="shared" si="3"/>
        <v>2.2499999999999999E-2</v>
      </c>
      <c r="Q76" s="46" t="str">
        <f>_xlfn.CONCAT(A76,",",B76)</f>
        <v>Computer Room,Misc - Computer (not printing)</v>
      </c>
      <c r="R76" s="46">
        <f>INDEX('For CSV - 2022 SpcFuncData'!$AN$5:$AN$89,MATCH($A76,'For CSV - 2022 SpcFuncData'!$B$5:$B$88,0))</f>
        <v>316</v>
      </c>
      <c r="S76" s="46">
        <f>INDEX('For CSV - 2022 VentSpcFuncData'!$L$6:$L$101,MATCH($B76,'For CSV - 2022 VentSpcFuncData'!$B$6:$B$101,0))</f>
        <v>61</v>
      </c>
      <c r="T76" s="46">
        <f>MATCH($A76,'For CSV - 2022 SpcFuncData'!$B$5:$B$87,0)</f>
        <v>15</v>
      </c>
      <c r="V76" t="str">
        <f>IF($A75&lt;&gt;$A76,$V$3&amp;$R76&amp;$W$3&amp;$S76&amp;$X$3&amp;TEXT($A76,0),IF($A76=$A75,$V$4&amp;$S76&amp;$W$4&amp;$X$4&amp;$B76&amp;""""))</f>
        <v>1, Spc:SpcFunc,        316,  61  ;  Computer Room</v>
      </c>
    </row>
    <row r="77" spans="1:22" x14ac:dyDescent="0.2">
      <c r="A77" s="63" t="s">
        <v>636</v>
      </c>
      <c r="B77" s="110" t="s">
        <v>833</v>
      </c>
      <c r="C77" s="62">
        <f>VLOOKUP($B77,'2022 Ventilation List SORT'!$A$6:$I$101,2)</f>
        <v>0.15</v>
      </c>
      <c r="D77" s="62">
        <f>VLOOKUP($B77,'2022 Ventilation List SORT'!$A$6:$I$101,3)</f>
        <v>0.15</v>
      </c>
      <c r="E77" s="67">
        <f>VLOOKUP($B77,'2022 Ventilation List SORT'!$A$6:$I$101,4)</f>
        <v>0</v>
      </c>
      <c r="F77" s="67">
        <f>VLOOKUP($B77,'2022 Ventilation List SORT'!$A$6:$I$101,5)</f>
        <v>0</v>
      </c>
      <c r="G77" s="62">
        <f>VLOOKUP($B77,'2022 Ventilation List SORT'!$A$6:$I$101,6)</f>
        <v>0</v>
      </c>
      <c r="H77" s="67">
        <f>VLOOKUP($B77,'2022 Ventilation List SORT'!$A$6:$I$101,7)</f>
        <v>1</v>
      </c>
      <c r="I77" s="62" t="str">
        <f>VLOOKUP($B77,'2022 Ventilation List SORT'!$A$6:$I$101,8)</f>
        <v/>
      </c>
      <c r="J77" s="103" t="str">
        <f>VLOOKUP($B77,'2022 Ventilation List SORT'!$A$6:$I$101,9)</f>
        <v>No</v>
      </c>
      <c r="K77" s="182">
        <f>INDEX('For CSV - 2022 SpcFuncData'!$D$5:$D$88,MATCH($A77,'For CSV - 2022 SpcFuncData'!$B$5:$B$87,0))*0.5</f>
        <v>1.5</v>
      </c>
      <c r="L77" s="182">
        <f>INDEX('For CSV - 2022 VentSpcFuncData'!$K$6:$K$101,MATCH($B77,'For CSV - 2022 VentSpcFuncData'!$B$6:$B$101,0))</f>
        <v>0</v>
      </c>
      <c r="M77" s="182">
        <f t="shared" si="4"/>
        <v>1.5</v>
      </c>
      <c r="N77" s="182">
        <f>INDEX('For CSV - 2022 VentSpcFuncData'!$J$6:$J$101,MATCH($B77,'For CSV - 2022 VentSpcFuncData'!$B$6:$B$101,0))</f>
        <v>15</v>
      </c>
      <c r="O77" s="182">
        <f t="shared" si="5"/>
        <v>15</v>
      </c>
      <c r="P77" s="184">
        <f t="shared" si="3"/>
        <v>2.2499999999999999E-2</v>
      </c>
      <c r="Q77" s="46" t="str">
        <f>_xlfn.CONCAT(A77,",",B77)</f>
        <v>Computer Room,Education - Computer lab</v>
      </c>
      <c r="R77" s="46">
        <f>INDEX('For CSV - 2022 SpcFuncData'!$AN$5:$AN$89,MATCH($A77,'For CSV - 2022 SpcFuncData'!$B$5:$B$88,0))</f>
        <v>316</v>
      </c>
      <c r="S77" s="46">
        <f>INDEX('For CSV - 2022 VentSpcFuncData'!$L$6:$L$101,MATCH($B77,'For CSV - 2022 VentSpcFuncData'!$B$6:$B$101,0))</f>
        <v>12</v>
      </c>
      <c r="T77" s="46">
        <f>MATCH($A77,'For CSV - 2022 SpcFuncData'!$B$5:$B$87,0)</f>
        <v>15</v>
      </c>
      <c r="V77" t="str">
        <f>IF($A76&lt;&gt;$A77,$V$3&amp;$R77&amp;$W$3&amp;$S77&amp;$X$3&amp;TEXT($A77,0),IF($A77=$A76,$V$4&amp;$S77&amp;$W$4&amp;$X$4&amp;$B77&amp;""""))</f>
        <v>2,              12,     "Education - Computer lab"</v>
      </c>
    </row>
    <row r="78" spans="1:22" x14ac:dyDescent="0.2">
      <c r="A78" s="63" t="s">
        <v>636</v>
      </c>
      <c r="B78" s="110" t="s">
        <v>838</v>
      </c>
      <c r="C78" s="62">
        <f>VLOOKUP($B78,'2022 Ventilation List SORT'!$A$6:$I$101,2)</f>
        <v>0.15</v>
      </c>
      <c r="D78" s="62">
        <f>VLOOKUP($B78,'2022 Ventilation List SORT'!$A$6:$I$101,3)</f>
        <v>0.15</v>
      </c>
      <c r="E78" s="67">
        <f>VLOOKUP($B78,'2022 Ventilation List SORT'!$A$6:$I$101,4)</f>
        <v>0</v>
      </c>
      <c r="F78" s="67">
        <f>VLOOKUP($B78,'2022 Ventilation List SORT'!$A$6:$I$101,5)</f>
        <v>0</v>
      </c>
      <c r="G78" s="62">
        <f>VLOOKUP($B78,'2022 Ventilation List SORT'!$A$6:$I$101,6)</f>
        <v>0</v>
      </c>
      <c r="H78" s="67">
        <f>VLOOKUP($B78,'2022 Ventilation List SORT'!$A$6:$I$101,7)</f>
        <v>1</v>
      </c>
      <c r="I78" s="62" t="str">
        <f>VLOOKUP($B78,'2022 Ventilation List SORT'!$A$6:$I$101,8)</f>
        <v>A</v>
      </c>
      <c r="J78" s="103" t="str">
        <f>VLOOKUP($B78,'2022 Ventilation List SORT'!$A$6:$I$101,9)</f>
        <v>No</v>
      </c>
      <c r="K78" s="182">
        <f>INDEX('For CSV - 2022 SpcFuncData'!$D$5:$D$88,MATCH($A78,'For CSV - 2022 SpcFuncData'!$B$5:$B$87,0))*0.5</f>
        <v>1.5</v>
      </c>
      <c r="L78" s="182">
        <f>INDEX('For CSV - 2022 VentSpcFuncData'!$K$6:$K$101,MATCH($B78,'For CSV - 2022 VentSpcFuncData'!$B$6:$B$101,0))</f>
        <v>0</v>
      </c>
      <c r="M78" s="182">
        <f t="shared" si="4"/>
        <v>1.5</v>
      </c>
      <c r="N78" s="182">
        <f>INDEX('For CSV - 2022 VentSpcFuncData'!$J$6:$J$101,MATCH($B78,'For CSV - 2022 VentSpcFuncData'!$B$6:$B$101,0))</f>
        <v>15</v>
      </c>
      <c r="O78" s="182">
        <f t="shared" si="5"/>
        <v>15</v>
      </c>
      <c r="P78" s="184">
        <f t="shared" si="3"/>
        <v>2.2499999999999999E-2</v>
      </c>
      <c r="Q78" s="46" t="str">
        <f>_xlfn.CONCAT(A78,",",B78)</f>
        <v>Computer Room,Education - Media center</v>
      </c>
      <c r="R78" s="46">
        <f>INDEX('For CSV - 2022 SpcFuncData'!$AN$5:$AN$89,MATCH($A78,'For CSV - 2022 SpcFuncData'!$B$5:$B$88,0))</f>
        <v>316</v>
      </c>
      <c r="S78" s="46">
        <f>INDEX('For CSV - 2022 VentSpcFuncData'!$L$6:$L$101,MATCH($B78,'For CSV - 2022 VentSpcFuncData'!$B$6:$B$101,0))</f>
        <v>17</v>
      </c>
      <c r="T78" s="46">
        <f>MATCH($A78,'For CSV - 2022 SpcFuncData'!$B$5:$B$87,0)</f>
        <v>15</v>
      </c>
      <c r="V78" t="str">
        <f>IF($A77&lt;&gt;$A78,$V$3&amp;$R78&amp;$W$3&amp;$S78&amp;$X$3&amp;TEXT($A78,0),IF($A78=$A77,$V$4&amp;$S78&amp;$W$4&amp;$X$4&amp;$B78&amp;""""))</f>
        <v>2,              17,     "Education - Media center"</v>
      </c>
    </row>
    <row r="79" spans="1:22" x14ac:dyDescent="0.2">
      <c r="A79" s="63" t="s">
        <v>636</v>
      </c>
      <c r="B79" s="110" t="s">
        <v>796</v>
      </c>
      <c r="C79" s="62">
        <f>VLOOKUP($B79,'2022 Ventilation List SORT'!$A$6:$I$101,2)</f>
        <v>0.15</v>
      </c>
      <c r="D79" s="62">
        <f>VLOOKUP($B79,'2022 Ventilation List SORT'!$A$6:$I$101,3)</f>
        <v>0.15</v>
      </c>
      <c r="E79" s="67">
        <f>VLOOKUP($B79,'2022 Ventilation List SORT'!$A$6:$I$101,4)</f>
        <v>0</v>
      </c>
      <c r="F79" s="67">
        <f>VLOOKUP($B79,'2022 Ventilation List SORT'!$A$6:$I$101,5)</f>
        <v>0</v>
      </c>
      <c r="G79" s="62">
        <f>VLOOKUP($B79,'2022 Ventilation List SORT'!$A$6:$I$101,6)</f>
        <v>0</v>
      </c>
      <c r="H79" s="67">
        <f>VLOOKUP($B79,'2022 Ventilation List SORT'!$A$6:$I$101,7)</f>
        <v>2</v>
      </c>
      <c r="I79" s="62" t="str">
        <f>VLOOKUP($B79,'2022 Ventilation List SORT'!$A$6:$I$101,8)</f>
        <v/>
      </c>
      <c r="J79" s="103" t="str">
        <f>VLOOKUP($B79,'2022 Ventilation List SORT'!$A$6:$I$101,9)</f>
        <v>No</v>
      </c>
      <c r="K79" s="182">
        <f>INDEX('For CSV - 2022 SpcFuncData'!$D$5:$D$88,MATCH($A79,'For CSV - 2022 SpcFuncData'!$B$5:$B$87,0))*0.5</f>
        <v>1.5</v>
      </c>
      <c r="L79" s="182">
        <f>INDEX('For CSV - 2022 VentSpcFuncData'!$K$6:$K$101,MATCH($B79,'For CSV - 2022 VentSpcFuncData'!$B$6:$B$101,0))</f>
        <v>0</v>
      </c>
      <c r="M79" s="182">
        <f t="shared" si="4"/>
        <v>1.5</v>
      </c>
      <c r="N79" s="182">
        <f>INDEX('For CSV - 2022 VentSpcFuncData'!$J$6:$J$101,MATCH($B79,'For CSV - 2022 VentSpcFuncData'!$B$6:$B$101,0))</f>
        <v>15</v>
      </c>
      <c r="O79" s="182">
        <f t="shared" si="5"/>
        <v>15</v>
      </c>
      <c r="P79" s="184">
        <f t="shared" si="3"/>
        <v>2.2499999999999999E-2</v>
      </c>
      <c r="Q79" s="46" t="str">
        <f>_xlfn.CONCAT(A79,",",B79)</f>
        <v>Computer Room,Misc - All others</v>
      </c>
      <c r="R79" s="46">
        <f>INDEX('For CSV - 2022 SpcFuncData'!$AN$5:$AN$89,MATCH($A79,'For CSV - 2022 SpcFuncData'!$B$5:$B$88,0))</f>
        <v>316</v>
      </c>
      <c r="S79" s="46">
        <f>INDEX('For CSV - 2022 VentSpcFuncData'!$L$6:$L$101,MATCH($B79,'For CSV - 2022 VentSpcFuncData'!$B$6:$B$101,0))</f>
        <v>58</v>
      </c>
      <c r="T79" s="46">
        <f>MATCH($A79,'For CSV - 2022 SpcFuncData'!$B$5:$B$87,0)</f>
        <v>15</v>
      </c>
      <c r="V79" t="str">
        <f>IF($A78&lt;&gt;$A79,$V$3&amp;$R79&amp;$W$3&amp;$S79&amp;$X$3&amp;TEXT($A79,0),IF($A79=$A78,$V$4&amp;$S79&amp;$W$4&amp;$X$4&amp;$B79&amp;""""))</f>
        <v>2,              58,     "Misc - All others"</v>
      </c>
    </row>
    <row r="80" spans="1:22" x14ac:dyDescent="0.2">
      <c r="A80" s="63" t="s">
        <v>636</v>
      </c>
      <c r="B80" s="110" t="s">
        <v>789</v>
      </c>
      <c r="C80" s="62">
        <f>VLOOKUP($B80,'2022 Ventilation List SORT'!$A$6:$I$101,2)</f>
        <v>0.15</v>
      </c>
      <c r="D80" s="62">
        <f>VLOOKUP($B80,'2022 Ventilation List SORT'!$A$6:$I$101,3)</f>
        <v>0.15</v>
      </c>
      <c r="E80" s="67">
        <f>VLOOKUP($B80,'2022 Ventilation List SORT'!$A$6:$I$101,4)</f>
        <v>0</v>
      </c>
      <c r="F80" s="67">
        <f>VLOOKUP($B80,'2022 Ventilation List SORT'!$A$6:$I$101,5)</f>
        <v>0</v>
      </c>
      <c r="G80" s="62">
        <f>VLOOKUP($B80,'2022 Ventilation List SORT'!$A$6:$I$101,6)</f>
        <v>0</v>
      </c>
      <c r="H80" s="67">
        <f>VLOOKUP($B80,'2022 Ventilation List SORT'!$A$6:$I$101,7)</f>
        <v>1</v>
      </c>
      <c r="I80" s="62" t="str">
        <f>VLOOKUP($B80,'2022 Ventilation List SORT'!$A$6:$I$101,8)</f>
        <v>F</v>
      </c>
      <c r="J80" s="103" t="str">
        <f>VLOOKUP($B80,'2022 Ventilation List SORT'!$A$6:$I$101,9)</f>
        <v>Yes</v>
      </c>
      <c r="K80" s="182">
        <f>INDEX('For CSV - 2022 SpcFuncData'!$D$5:$D$88,MATCH($A80,'For CSV - 2022 SpcFuncData'!$B$5:$B$87,0))*0.5</f>
        <v>1.5</v>
      </c>
      <c r="L80" s="182">
        <f>INDEX('For CSV - 2022 VentSpcFuncData'!$K$6:$K$101,MATCH($B80,'For CSV - 2022 VentSpcFuncData'!$B$6:$B$101,0))</f>
        <v>0</v>
      </c>
      <c r="M80" s="182">
        <f t="shared" si="4"/>
        <v>1.5</v>
      </c>
      <c r="N80" s="182">
        <f>INDEX('For CSV - 2022 VentSpcFuncData'!$J$6:$J$101,MATCH($B80,'For CSV - 2022 VentSpcFuncData'!$B$6:$B$101,0))</f>
        <v>15</v>
      </c>
      <c r="O80" s="182">
        <f t="shared" si="5"/>
        <v>15</v>
      </c>
      <c r="P80" s="184">
        <f t="shared" si="3"/>
        <v>2.2499999999999999E-2</v>
      </c>
      <c r="Q80" s="46" t="str">
        <f>_xlfn.CONCAT(A80,",",B80)</f>
        <v>Computer Room,Misc - Computer (not printing)</v>
      </c>
      <c r="R80" s="46">
        <f>INDEX('For CSV - 2022 SpcFuncData'!$AN$5:$AN$89,MATCH($A80,'For CSV - 2022 SpcFuncData'!$B$5:$B$88,0))</f>
        <v>316</v>
      </c>
      <c r="S80" s="46">
        <f>INDEX('For CSV - 2022 VentSpcFuncData'!$L$6:$L$101,MATCH($B80,'For CSV - 2022 VentSpcFuncData'!$B$6:$B$101,0))</f>
        <v>61</v>
      </c>
      <c r="T80" s="46">
        <f>MATCH($A80,'For CSV - 2022 SpcFuncData'!$B$5:$B$87,0)</f>
        <v>15</v>
      </c>
      <c r="V80" t="str">
        <f>IF($A79&lt;&gt;$A80,$V$3&amp;$R80&amp;$W$3&amp;$S80&amp;$X$3&amp;TEXT($A80,0),IF($A80=$A79,$V$4&amp;$S80&amp;$W$4&amp;$X$4&amp;$B80&amp;""""))</f>
        <v>2,              61,     "Misc - Computer (not printing)"</v>
      </c>
    </row>
    <row r="81" spans="1:22" x14ac:dyDescent="0.2">
      <c r="A81" s="63" t="s">
        <v>636</v>
      </c>
      <c r="B81" s="110" t="s">
        <v>786</v>
      </c>
      <c r="C81" s="62">
        <f>VLOOKUP($B81,'2022 Ventilation List SORT'!$A$6:$I$101,2)</f>
        <v>0.15</v>
      </c>
      <c r="D81" s="62">
        <f>VLOOKUP($B81,'2022 Ventilation List SORT'!$A$6:$I$101,3)</f>
        <v>0.15</v>
      </c>
      <c r="E81" s="67">
        <f>VLOOKUP($B81,'2022 Ventilation List SORT'!$A$6:$I$101,4)</f>
        <v>0</v>
      </c>
      <c r="F81" s="67">
        <f>VLOOKUP($B81,'2022 Ventilation List SORT'!$A$6:$I$101,5)</f>
        <v>0</v>
      </c>
      <c r="G81" s="62">
        <f>VLOOKUP($B81,'2022 Ventilation List SORT'!$A$6:$I$101,6)</f>
        <v>0</v>
      </c>
      <c r="H81" s="67">
        <f>VLOOKUP($B81,'2022 Ventilation List SORT'!$A$6:$I$101,7)</f>
        <v>1</v>
      </c>
      <c r="I81" s="62" t="str">
        <f>VLOOKUP($B81,'2022 Ventilation List SORT'!$A$6:$I$101,8)</f>
        <v>F</v>
      </c>
      <c r="J81" s="103" t="str">
        <f>VLOOKUP($B81,'2022 Ventilation List SORT'!$A$6:$I$101,9)</f>
        <v>No</v>
      </c>
      <c r="K81" s="182">
        <f>INDEX('For CSV - 2022 SpcFuncData'!$D$5:$D$88,MATCH($A81,'For CSV - 2022 SpcFuncData'!$B$5:$B$87,0))*0.5</f>
        <v>1.5</v>
      </c>
      <c r="L81" s="182">
        <f>INDEX('For CSV - 2022 VentSpcFuncData'!$K$6:$K$101,MATCH($B81,'For CSV - 2022 VentSpcFuncData'!$B$6:$B$101,0))</f>
        <v>0</v>
      </c>
      <c r="M81" s="182">
        <f t="shared" si="4"/>
        <v>1.5</v>
      </c>
      <c r="N81" s="182">
        <f>INDEX('For CSV - 2022 VentSpcFuncData'!$J$6:$J$101,MATCH($B81,'For CSV - 2022 VentSpcFuncData'!$B$6:$B$101,0))</f>
        <v>15</v>
      </c>
      <c r="O81" s="182">
        <f t="shared" si="5"/>
        <v>15</v>
      </c>
      <c r="P81" s="184">
        <f t="shared" si="3"/>
        <v>2.2499999999999999E-2</v>
      </c>
      <c r="Q81" s="46" t="str">
        <f>_xlfn.CONCAT(A81,",",B81)</f>
        <v>Computer Room,Office - Telephone/data entry</v>
      </c>
      <c r="R81" s="46">
        <f>INDEX('For CSV - 2022 SpcFuncData'!$AN$5:$AN$89,MATCH($A81,'For CSV - 2022 SpcFuncData'!$B$5:$B$88,0))</f>
        <v>316</v>
      </c>
      <c r="S81" s="46">
        <f>INDEX('For CSV - 2022 VentSpcFuncData'!$L$6:$L$101,MATCH($B81,'For CSV - 2022 VentSpcFuncData'!$B$6:$B$101,0))</f>
        <v>76</v>
      </c>
      <c r="T81" s="46">
        <f>MATCH($A81,'For CSV - 2022 SpcFuncData'!$B$5:$B$87,0)</f>
        <v>15</v>
      </c>
      <c r="V81" t="str">
        <f>IF($A80&lt;&gt;$A81,$V$3&amp;$R81&amp;$W$3&amp;$S81&amp;$X$3&amp;TEXT($A81,0),IF($A81=$A80,$V$4&amp;$S81&amp;$W$4&amp;$X$4&amp;$B81&amp;""""))</f>
        <v>2,              76,     "Office - Telephone/data entry"</v>
      </c>
    </row>
    <row r="82" spans="1:22" x14ac:dyDescent="0.2">
      <c r="A82" s="63" t="s">
        <v>573</v>
      </c>
      <c r="B82" s="110" t="s">
        <v>797</v>
      </c>
      <c r="C82" s="62">
        <f>VLOOKUP($B82,'2022 Ventilation List SORT'!$A$6:$I$101,2)</f>
        <v>0.25</v>
      </c>
      <c r="D82" s="62">
        <f>VLOOKUP($B82,'2022 Ventilation List SORT'!$A$6:$I$101,3)</f>
        <v>0.15</v>
      </c>
      <c r="E82" s="67">
        <f>VLOOKUP($B82,'2022 Ventilation List SORT'!$A$6:$I$101,4)</f>
        <v>0</v>
      </c>
      <c r="F82" s="67">
        <f>VLOOKUP($B82,'2022 Ventilation List SORT'!$A$6:$I$101,5)</f>
        <v>0</v>
      </c>
      <c r="G82" s="62">
        <f>VLOOKUP($B82,'2022 Ventilation List SORT'!$A$6:$I$101,6)</f>
        <v>0</v>
      </c>
      <c r="H82" s="67">
        <f>VLOOKUP($B82,'2022 Ventilation List SORT'!$A$6:$I$101,7)</f>
        <v>1</v>
      </c>
      <c r="I82" s="62" t="str">
        <f>VLOOKUP($B82,'2022 Ventilation List SORT'!$A$6:$I$101,8)</f>
        <v>F</v>
      </c>
      <c r="J82" s="103" t="str">
        <f>VLOOKUP($B82,'2022 Ventilation List SORT'!$A$6:$I$101,9)</f>
        <v>No</v>
      </c>
      <c r="K82" s="182">
        <f>INDEX('For CSV - 2022 SpcFuncData'!$D$5:$D$88,MATCH($A82,'For CSV - 2022 SpcFuncData'!$B$5:$B$87,0))*0.5</f>
        <v>16.664999999999999</v>
      </c>
      <c r="L82" s="182">
        <f>INDEX('For CSV - 2022 VentSpcFuncData'!$K$6:$K$101,MATCH($B82,'For CSV - 2022 VentSpcFuncData'!$B$6:$B$101,0))</f>
        <v>16.666666666666668</v>
      </c>
      <c r="M82" s="182">
        <f t="shared" si="4"/>
        <v>16.666666666666668</v>
      </c>
      <c r="N82" s="182">
        <f>INDEX('For CSV - 2022 VentSpcFuncData'!$J$6:$J$101,MATCH($B82,'For CSV - 2022 VentSpcFuncData'!$B$6:$B$101,0))</f>
        <v>15</v>
      </c>
      <c r="O82" s="182">
        <f t="shared" si="5"/>
        <v>15.001500150015003</v>
      </c>
      <c r="P82" s="184">
        <f t="shared" si="3"/>
        <v>0.25000000000000006</v>
      </c>
      <c r="Q82" s="46" t="str">
        <f>_xlfn.CONCAT(A82,",",B82)</f>
        <v>Concourse and Atria Area,Retail - Mall common areas</v>
      </c>
      <c r="R82" s="46">
        <f>INDEX('For CSV - 2022 SpcFuncData'!$AN$5:$AN$89,MATCH($A82,'For CSV - 2022 SpcFuncData'!$B$5:$B$88,0))</f>
        <v>317</v>
      </c>
      <c r="S82" s="46">
        <f>INDEX('For CSV - 2022 VentSpcFuncData'!$L$6:$L$101,MATCH($B82,'For CSV - 2022 VentSpcFuncData'!$B$6:$B$101,0))</f>
        <v>81</v>
      </c>
      <c r="T82" s="46">
        <f>MATCH($A82,'For CSV - 2022 SpcFuncData'!$B$5:$B$87,0)</f>
        <v>16</v>
      </c>
      <c r="V82" t="str">
        <f>IF($A81&lt;&gt;$A82,$V$3&amp;$R82&amp;$W$3&amp;$S82&amp;$X$3&amp;TEXT($A82,0),IF($A82=$A81,$V$4&amp;$S82&amp;$W$4&amp;$X$4&amp;$B82&amp;""""))</f>
        <v>1, Spc:SpcFunc,        317,  81  ;  Concourse and Atria Area</v>
      </c>
    </row>
    <row r="83" spans="1:22" x14ac:dyDescent="0.2">
      <c r="A83" s="63" t="s">
        <v>573</v>
      </c>
      <c r="B83" s="110" t="s">
        <v>845</v>
      </c>
      <c r="C83" s="62">
        <f>VLOOKUP($B83,'2022 Ventilation List SORT'!$A$6:$I$101,2)</f>
        <v>0.5</v>
      </c>
      <c r="D83" s="62">
        <f>VLOOKUP($B83,'2022 Ventilation List SORT'!$A$6:$I$101,3)</f>
        <v>0.15</v>
      </c>
      <c r="E83" s="67">
        <f>VLOOKUP($B83,'2022 Ventilation List SORT'!$A$6:$I$101,4)</f>
        <v>0</v>
      </c>
      <c r="F83" s="67">
        <f>VLOOKUP($B83,'2022 Ventilation List SORT'!$A$6:$I$101,5)</f>
        <v>0</v>
      </c>
      <c r="G83" s="62">
        <f>VLOOKUP($B83,'2022 Ventilation List SORT'!$A$6:$I$101,6)</f>
        <v>0</v>
      </c>
      <c r="H83" s="67">
        <f>VLOOKUP($B83,'2022 Ventilation List SORT'!$A$6:$I$101,7)</f>
        <v>1</v>
      </c>
      <c r="I83" s="62" t="str">
        <f>VLOOKUP($B83,'2022 Ventilation List SORT'!$A$6:$I$101,8)</f>
        <v>F</v>
      </c>
      <c r="J83" s="103" t="str">
        <f>VLOOKUP($B83,'2022 Ventilation List SORT'!$A$6:$I$101,9)</f>
        <v>No</v>
      </c>
      <c r="K83" s="182">
        <f>INDEX('For CSV - 2022 SpcFuncData'!$D$5:$D$88,MATCH($A83,'For CSV - 2022 SpcFuncData'!$B$5:$B$87,0))*0.5</f>
        <v>16.664999999999999</v>
      </c>
      <c r="L83" s="182">
        <f>INDEX('For CSV - 2022 VentSpcFuncData'!$K$6:$K$101,MATCH($B83,'For CSV - 2022 VentSpcFuncData'!$B$6:$B$101,0))</f>
        <v>33.333333333333336</v>
      </c>
      <c r="M83" s="182">
        <f t="shared" si="4"/>
        <v>33.333333333333336</v>
      </c>
      <c r="N83" s="182">
        <f>INDEX('For CSV - 2022 VentSpcFuncData'!$J$6:$J$101,MATCH($B83,'For CSV - 2022 VentSpcFuncData'!$B$6:$B$101,0))</f>
        <v>15</v>
      </c>
      <c r="O83" s="182">
        <f t="shared" si="5"/>
        <v>30.003000300030006</v>
      </c>
      <c r="P83" s="184">
        <f t="shared" si="3"/>
        <v>0.50000000000000011</v>
      </c>
      <c r="Q83" s="46" t="str">
        <f>_xlfn.CONCAT(A83,",",B83)</f>
        <v>Concourse and Atria Area,Assembly - Lobbies</v>
      </c>
      <c r="R83" s="46">
        <f>INDEX('For CSV - 2022 SpcFuncData'!$AN$5:$AN$89,MATCH($A83,'For CSV - 2022 SpcFuncData'!$B$5:$B$88,0))</f>
        <v>317</v>
      </c>
      <c r="S83" s="46">
        <f>INDEX('For CSV - 2022 VentSpcFuncData'!$L$6:$L$101,MATCH($B83,'For CSV - 2022 VentSpcFuncData'!$B$6:$B$101,0))</f>
        <v>5</v>
      </c>
      <c r="T83" s="46">
        <f>MATCH($A83,'For CSV - 2022 SpcFuncData'!$B$5:$B$87,0)</f>
        <v>16</v>
      </c>
      <c r="V83" t="str">
        <f>IF($A82&lt;&gt;$A83,$V$3&amp;$R83&amp;$W$3&amp;$S83&amp;$X$3&amp;TEXT($A83,0),IF($A83=$A82,$V$4&amp;$S83&amp;$W$4&amp;$X$4&amp;$B83&amp;""""))</f>
        <v>2,              5,     "Assembly - Lobbies"</v>
      </c>
    </row>
    <row r="84" spans="1:22" x14ac:dyDescent="0.2">
      <c r="A84" s="63" t="s">
        <v>573</v>
      </c>
      <c r="B84" s="110" t="s">
        <v>774</v>
      </c>
      <c r="C84" s="62">
        <f>VLOOKUP($B84,'2022 Ventilation List SORT'!$A$6:$I$101,2)</f>
        <v>0.15</v>
      </c>
      <c r="D84" s="62">
        <f>VLOOKUP($B84,'2022 Ventilation List SORT'!$A$6:$I$101,3)</f>
        <v>0.15</v>
      </c>
      <c r="E84" s="67">
        <f>VLOOKUP($B84,'2022 Ventilation List SORT'!$A$6:$I$101,4)</f>
        <v>0</v>
      </c>
      <c r="F84" s="67">
        <f>VLOOKUP($B84,'2022 Ventilation List SORT'!$A$6:$I$101,5)</f>
        <v>0</v>
      </c>
      <c r="G84" s="62">
        <f>VLOOKUP($B84,'2022 Ventilation List SORT'!$A$6:$I$101,6)</f>
        <v>0</v>
      </c>
      <c r="H84" s="67">
        <f>VLOOKUP($B84,'2022 Ventilation List SORT'!$A$6:$I$101,7)</f>
        <v>1</v>
      </c>
      <c r="I84" s="62" t="str">
        <f>VLOOKUP($B84,'2022 Ventilation List SORT'!$A$6:$I$101,8)</f>
        <v>F</v>
      </c>
      <c r="J84" s="103" t="str">
        <f>VLOOKUP($B84,'2022 Ventilation List SORT'!$A$6:$I$101,9)</f>
        <v>No</v>
      </c>
      <c r="K84" s="182">
        <f>INDEX('For CSV - 2022 SpcFuncData'!$D$5:$D$88,MATCH($A84,'For CSV - 2022 SpcFuncData'!$B$5:$B$87,0))*0.5</f>
        <v>16.664999999999999</v>
      </c>
      <c r="L84" s="182">
        <f>INDEX('For CSV - 2022 VentSpcFuncData'!$K$6:$K$101,MATCH($B84,'For CSV - 2022 VentSpcFuncData'!$B$6:$B$101,0))</f>
        <v>0</v>
      </c>
      <c r="M84" s="182">
        <f t="shared" si="4"/>
        <v>16.664999999999999</v>
      </c>
      <c r="N84" s="182">
        <f>INDEX('For CSV - 2022 VentSpcFuncData'!$J$6:$J$101,MATCH($B84,'For CSV - 2022 VentSpcFuncData'!$B$6:$B$101,0))</f>
        <v>15</v>
      </c>
      <c r="O84" s="182">
        <f t="shared" si="5"/>
        <v>15</v>
      </c>
      <c r="P84" s="184">
        <f t="shared" si="3"/>
        <v>0.249975</v>
      </c>
      <c r="Q84" s="46" t="str">
        <f>_xlfn.CONCAT(A84,",",B84)</f>
        <v>Concourse and Atria Area,General - Corridors</v>
      </c>
      <c r="R84" s="46">
        <f>INDEX('For CSV - 2022 SpcFuncData'!$AN$5:$AN$89,MATCH($A84,'For CSV - 2022 SpcFuncData'!$B$5:$B$88,0))</f>
        <v>317</v>
      </c>
      <c r="S84" s="46">
        <f>INDEX('For CSV - 2022 VentSpcFuncData'!$L$6:$L$101,MATCH($B84,'For CSV - 2022 VentSpcFuncData'!$B$6:$B$101,0))</f>
        <v>49</v>
      </c>
      <c r="T84" s="46">
        <f>MATCH($A84,'For CSV - 2022 SpcFuncData'!$B$5:$B$87,0)</f>
        <v>16</v>
      </c>
      <c r="V84" t="str">
        <f>IF($A83&lt;&gt;$A84,$V$3&amp;$R84&amp;$W$3&amp;$S84&amp;$X$3&amp;TEXT($A84,0),IF($A84=$A83,$V$4&amp;$S84&amp;$W$4&amp;$X$4&amp;$B84&amp;""""))</f>
        <v>2,              49,     "General - Corridors"</v>
      </c>
    </row>
    <row r="85" spans="1:22" x14ac:dyDescent="0.2">
      <c r="A85" s="63" t="s">
        <v>573</v>
      </c>
      <c r="B85" s="110" t="s">
        <v>780</v>
      </c>
      <c r="C85" s="62">
        <f>VLOOKUP($B85,'2022 Ventilation List SORT'!$A$6:$I$101,2)</f>
        <v>0.5</v>
      </c>
      <c r="D85" s="62">
        <f>VLOOKUP($B85,'2022 Ventilation List SORT'!$A$6:$I$101,3)</f>
        <v>0.15</v>
      </c>
      <c r="E85" s="67">
        <f>VLOOKUP($B85,'2022 Ventilation List SORT'!$A$6:$I$101,4)</f>
        <v>0</v>
      </c>
      <c r="F85" s="67">
        <f>VLOOKUP($B85,'2022 Ventilation List SORT'!$A$6:$I$101,5)</f>
        <v>0</v>
      </c>
      <c r="G85" s="62">
        <f>VLOOKUP($B85,'2022 Ventilation List SORT'!$A$6:$I$101,6)</f>
        <v>0</v>
      </c>
      <c r="H85" s="67">
        <f>VLOOKUP($B85,'2022 Ventilation List SORT'!$A$6:$I$101,7)</f>
        <v>1</v>
      </c>
      <c r="I85" s="62" t="str">
        <f>VLOOKUP($B85,'2022 Ventilation List SORT'!$A$6:$I$101,8)</f>
        <v>F</v>
      </c>
      <c r="J85" s="103" t="str">
        <f>VLOOKUP($B85,'2022 Ventilation List SORT'!$A$6:$I$101,9)</f>
        <v>No</v>
      </c>
      <c r="K85" s="182">
        <f>INDEX('For CSV - 2022 SpcFuncData'!$D$5:$D$88,MATCH($A85,'For CSV - 2022 SpcFuncData'!$B$5:$B$87,0))*0.5</f>
        <v>16.664999999999999</v>
      </c>
      <c r="L85" s="182">
        <f>INDEX('For CSV - 2022 VentSpcFuncData'!$K$6:$K$101,MATCH($B85,'For CSV - 2022 VentSpcFuncData'!$B$6:$B$101,0))</f>
        <v>33.333333333333336</v>
      </c>
      <c r="M85" s="182">
        <f t="shared" si="4"/>
        <v>33.333333333333336</v>
      </c>
      <c r="N85" s="182">
        <f>INDEX('For CSV - 2022 VentSpcFuncData'!$J$6:$J$101,MATCH($B85,'For CSV - 2022 VentSpcFuncData'!$B$6:$B$101,0))</f>
        <v>15</v>
      </c>
      <c r="O85" s="182">
        <f t="shared" si="5"/>
        <v>30.003000300030006</v>
      </c>
      <c r="P85" s="184">
        <f t="shared" si="3"/>
        <v>0.50000000000000011</v>
      </c>
      <c r="Q85" s="46" t="str">
        <f>_xlfn.CONCAT(A85,",",B85)</f>
        <v>Concourse and Atria Area,Lodging - Lobbies/pre-function</v>
      </c>
      <c r="R85" s="46">
        <f>INDEX('For CSV - 2022 SpcFuncData'!$AN$5:$AN$89,MATCH($A85,'For CSV - 2022 SpcFuncData'!$B$5:$B$88,0))</f>
        <v>317</v>
      </c>
      <c r="S85" s="46">
        <f>INDEX('For CSV - 2022 VentSpcFuncData'!$L$6:$L$101,MATCH($B85,'For CSV - 2022 VentSpcFuncData'!$B$6:$B$101,0))</f>
        <v>56</v>
      </c>
      <c r="T85" s="46">
        <f>MATCH($A85,'For CSV - 2022 SpcFuncData'!$B$5:$B$87,0)</f>
        <v>16</v>
      </c>
      <c r="V85" t="str">
        <f>IF($A84&lt;&gt;$A85,$V$3&amp;$R85&amp;$W$3&amp;$S85&amp;$X$3&amp;TEXT($A85,0),IF($A85=$A84,$V$4&amp;$S85&amp;$W$4&amp;$X$4&amp;$B85&amp;""""))</f>
        <v>2,              56,     "Lodging - Lobbies/pre-function"</v>
      </c>
    </row>
    <row r="86" spans="1:22" x14ac:dyDescent="0.2">
      <c r="A86" s="46" t="s">
        <v>573</v>
      </c>
      <c r="B86" s="110" t="s">
        <v>796</v>
      </c>
      <c r="C86" s="62">
        <f>VLOOKUP($B86,'2022 Ventilation List SORT'!$A$6:$I$101,2)</f>
        <v>0.15</v>
      </c>
      <c r="D86" s="62">
        <f>VLOOKUP($B86,'2022 Ventilation List SORT'!$A$6:$I$101,3)</f>
        <v>0.15</v>
      </c>
      <c r="E86" s="67">
        <f>VLOOKUP($B86,'2022 Ventilation List SORT'!$A$6:$I$101,4)</f>
        <v>0</v>
      </c>
      <c r="F86" s="67">
        <f>VLOOKUP($B86,'2022 Ventilation List SORT'!$A$6:$I$101,5)</f>
        <v>0</v>
      </c>
      <c r="G86" s="62">
        <f>VLOOKUP($B86,'2022 Ventilation List SORT'!$A$6:$I$101,6)</f>
        <v>0</v>
      </c>
      <c r="H86" s="67">
        <f>VLOOKUP($B86,'2022 Ventilation List SORT'!$A$6:$I$101,7)</f>
        <v>2</v>
      </c>
      <c r="I86" s="62" t="str">
        <f>VLOOKUP($B86,'2022 Ventilation List SORT'!$A$6:$I$101,8)</f>
        <v/>
      </c>
      <c r="J86" s="103" t="str">
        <f>VLOOKUP($B86,'2022 Ventilation List SORT'!$A$6:$I$101,9)</f>
        <v>No</v>
      </c>
      <c r="K86" s="182">
        <f>INDEX('For CSV - 2022 SpcFuncData'!$D$5:$D$88,MATCH($A86,'For CSV - 2022 SpcFuncData'!$B$5:$B$87,0))*0.5</f>
        <v>16.664999999999999</v>
      </c>
      <c r="L86" s="182">
        <f>INDEX('For CSV - 2022 VentSpcFuncData'!$K$6:$K$101,MATCH($B86,'For CSV - 2022 VentSpcFuncData'!$B$6:$B$101,0))</f>
        <v>0</v>
      </c>
      <c r="M86" s="182">
        <f t="shared" si="4"/>
        <v>16.664999999999999</v>
      </c>
      <c r="N86" s="182">
        <f>INDEX('For CSV - 2022 VentSpcFuncData'!$J$6:$J$101,MATCH($B86,'For CSV - 2022 VentSpcFuncData'!$B$6:$B$101,0))</f>
        <v>15</v>
      </c>
      <c r="O86" s="182">
        <f t="shared" si="5"/>
        <v>15</v>
      </c>
      <c r="P86" s="184">
        <f t="shared" si="3"/>
        <v>0.249975</v>
      </c>
      <c r="Q86" s="46" t="str">
        <f>_xlfn.CONCAT(A86,",",B86)</f>
        <v>Concourse and Atria Area,Misc - All others</v>
      </c>
      <c r="R86" s="46">
        <f>INDEX('For CSV - 2022 SpcFuncData'!$AN$5:$AN$89,MATCH($A86,'For CSV - 2022 SpcFuncData'!$B$5:$B$88,0))</f>
        <v>317</v>
      </c>
      <c r="S86" s="46">
        <f>INDEX('For CSV - 2022 VentSpcFuncData'!$L$6:$L$101,MATCH($B86,'For CSV - 2022 VentSpcFuncData'!$B$6:$B$101,0))</f>
        <v>58</v>
      </c>
      <c r="T86" s="46">
        <f>MATCH($A86,'For CSV - 2022 SpcFuncData'!$B$5:$B$87,0)</f>
        <v>16</v>
      </c>
      <c r="V86" t="str">
        <f>IF($A85&lt;&gt;$A86,$V$3&amp;$R86&amp;$W$3&amp;$S86&amp;$X$3&amp;TEXT($A86,0),IF($A86=$A85,$V$4&amp;$S86&amp;$W$4&amp;$X$4&amp;$B86&amp;""""))</f>
        <v>2,              58,     "Misc - All others"</v>
      </c>
    </row>
    <row r="87" spans="1:22" x14ac:dyDescent="0.2">
      <c r="A87" s="46" t="s">
        <v>573</v>
      </c>
      <c r="B87" s="110" t="s">
        <v>794</v>
      </c>
      <c r="C87" s="62">
        <f>VLOOKUP($B87,'2022 Ventilation List SORT'!$A$6:$I$101,2)</f>
        <v>0.5</v>
      </c>
      <c r="D87" s="62">
        <f>VLOOKUP($B87,'2022 Ventilation List SORT'!$A$6:$I$101,3)</f>
        <v>0.15</v>
      </c>
      <c r="E87" s="67">
        <f>VLOOKUP($B87,'2022 Ventilation List SORT'!$A$6:$I$101,4)</f>
        <v>0</v>
      </c>
      <c r="F87" s="67">
        <f>VLOOKUP($B87,'2022 Ventilation List SORT'!$A$6:$I$101,5)</f>
        <v>0</v>
      </c>
      <c r="G87" s="62">
        <f>VLOOKUP($B87,'2022 Ventilation List SORT'!$A$6:$I$101,6)</f>
        <v>0</v>
      </c>
      <c r="H87" s="67">
        <f>VLOOKUP($B87,'2022 Ventilation List SORT'!$A$6:$I$101,7)</f>
        <v>1</v>
      </c>
      <c r="I87" s="62" t="str">
        <f>VLOOKUP($B87,'2022 Ventilation List SORT'!$A$6:$I$101,8)</f>
        <v>F</v>
      </c>
      <c r="J87" s="103" t="str">
        <f>VLOOKUP($B87,'2022 Ventilation List SORT'!$A$6:$I$101,9)</f>
        <v>No</v>
      </c>
      <c r="K87" s="182">
        <f>INDEX('For CSV - 2022 SpcFuncData'!$D$5:$D$88,MATCH($A87,'For CSV - 2022 SpcFuncData'!$B$5:$B$87,0))*0.5</f>
        <v>16.664999999999999</v>
      </c>
      <c r="L87" s="182">
        <f>INDEX('For CSV - 2022 VentSpcFuncData'!$K$6:$K$101,MATCH($B87,'For CSV - 2022 VentSpcFuncData'!$B$6:$B$101,0))</f>
        <v>33.333333333333336</v>
      </c>
      <c r="M87" s="182">
        <f t="shared" si="4"/>
        <v>33.333333333333336</v>
      </c>
      <c r="N87" s="182">
        <f>INDEX('For CSV - 2022 VentSpcFuncData'!$J$6:$J$101,MATCH($B87,'For CSV - 2022 VentSpcFuncData'!$B$6:$B$101,0))</f>
        <v>15</v>
      </c>
      <c r="O87" s="182">
        <f t="shared" si="5"/>
        <v>30.003000300030006</v>
      </c>
      <c r="P87" s="184">
        <f t="shared" si="3"/>
        <v>0.50000000000000011</v>
      </c>
      <c r="Q87" s="46" t="str">
        <f>_xlfn.CONCAT(A87,",",B87)</f>
        <v>Concourse and Atria Area,Misc - Transportation waiting</v>
      </c>
      <c r="R87" s="46">
        <f>INDEX('For CSV - 2022 SpcFuncData'!$AN$5:$AN$89,MATCH($A87,'For CSV - 2022 SpcFuncData'!$B$5:$B$88,0))</f>
        <v>317</v>
      </c>
      <c r="S87" s="46">
        <f>INDEX('For CSV - 2022 VentSpcFuncData'!$L$6:$L$101,MATCH($B87,'For CSV - 2022 VentSpcFuncData'!$B$6:$B$101,0))</f>
        <v>69</v>
      </c>
      <c r="T87" s="46">
        <f>MATCH($A87,'For CSV - 2022 SpcFuncData'!$B$5:$B$87,0)</f>
        <v>16</v>
      </c>
      <c r="V87" t="str">
        <f>IF($A86&lt;&gt;$A87,$V$3&amp;$R87&amp;$W$3&amp;$S87&amp;$X$3&amp;TEXT($A87,0),IF($A87=$A86,$V$4&amp;$S87&amp;$W$4&amp;$X$4&amp;$B87&amp;""""))</f>
        <v>2,              69,     "Misc - Transportation waiting"</v>
      </c>
    </row>
    <row r="88" spans="1:22" x14ac:dyDescent="0.2">
      <c r="A88" s="46" t="s">
        <v>573</v>
      </c>
      <c r="B88" s="110" t="s">
        <v>782</v>
      </c>
      <c r="C88" s="62">
        <f>VLOOKUP($B88,'2022 Ventilation List SORT'!$A$6:$I$101,2)</f>
        <v>0.5</v>
      </c>
      <c r="D88" s="62">
        <f>VLOOKUP($B88,'2022 Ventilation List SORT'!$A$6:$I$101,3)</f>
        <v>0.15</v>
      </c>
      <c r="E88" s="67">
        <f>VLOOKUP($B88,'2022 Ventilation List SORT'!$A$6:$I$101,4)</f>
        <v>0</v>
      </c>
      <c r="F88" s="67">
        <f>VLOOKUP($B88,'2022 Ventilation List SORT'!$A$6:$I$101,5)</f>
        <v>0</v>
      </c>
      <c r="G88" s="62">
        <f>VLOOKUP($B88,'2022 Ventilation List SORT'!$A$6:$I$101,6)</f>
        <v>0</v>
      </c>
      <c r="H88" s="67">
        <f>VLOOKUP($B88,'2022 Ventilation List SORT'!$A$6:$I$101,7)</f>
        <v>1</v>
      </c>
      <c r="I88" s="62" t="str">
        <f>VLOOKUP($B88,'2022 Ventilation List SORT'!$A$6:$I$101,8)</f>
        <v>F</v>
      </c>
      <c r="J88" s="103" t="str">
        <f>VLOOKUP($B88,'2022 Ventilation List SORT'!$A$6:$I$101,9)</f>
        <v>No</v>
      </c>
      <c r="K88" s="182">
        <f>INDEX('For CSV - 2022 SpcFuncData'!$D$5:$D$88,MATCH($A88,'For CSV - 2022 SpcFuncData'!$B$5:$B$87,0))*0.5</f>
        <v>16.664999999999999</v>
      </c>
      <c r="L88" s="182">
        <f>INDEX('For CSV - 2022 VentSpcFuncData'!$K$6:$K$101,MATCH($B88,'For CSV - 2022 VentSpcFuncData'!$B$6:$B$101,0))</f>
        <v>33.333333333333336</v>
      </c>
      <c r="M88" s="182">
        <f t="shared" si="4"/>
        <v>33.333333333333336</v>
      </c>
      <c r="N88" s="182">
        <f>INDEX('For CSV - 2022 VentSpcFuncData'!$J$6:$J$101,MATCH($B88,'For CSV - 2022 VentSpcFuncData'!$B$6:$B$101,0))</f>
        <v>15</v>
      </c>
      <c r="O88" s="182">
        <f t="shared" si="5"/>
        <v>30.003000300030006</v>
      </c>
      <c r="P88" s="184">
        <f t="shared" si="3"/>
        <v>0.50000000000000011</v>
      </c>
      <c r="Q88" s="46" t="str">
        <f>_xlfn.CONCAT(A88,",",B88)</f>
        <v>Concourse and Atria Area,Office - Main entry lobbies</v>
      </c>
      <c r="R88" s="46">
        <f>INDEX('For CSV - 2022 SpcFuncData'!$AN$5:$AN$89,MATCH($A88,'For CSV - 2022 SpcFuncData'!$B$5:$B$88,0))</f>
        <v>317</v>
      </c>
      <c r="S88" s="46">
        <f>INDEX('For CSV - 2022 VentSpcFuncData'!$L$6:$L$101,MATCH($B88,'For CSV - 2022 VentSpcFuncData'!$B$6:$B$101,0))</f>
        <v>72</v>
      </c>
      <c r="T88" s="46">
        <f>MATCH($A88,'For CSV - 2022 SpcFuncData'!$B$5:$B$87,0)</f>
        <v>16</v>
      </c>
      <c r="V88" t="str">
        <f>IF($A87&lt;&gt;$A88,$V$3&amp;$R88&amp;$W$3&amp;$S88&amp;$X$3&amp;TEXT($A88,0),IF($A88=$A87,$V$4&amp;$S88&amp;$W$4&amp;$X$4&amp;$B88&amp;""""))</f>
        <v>2,              72,     "Office - Main entry lobbies"</v>
      </c>
    </row>
    <row r="89" spans="1:22" x14ac:dyDescent="0.2">
      <c r="A89" s="46" t="s">
        <v>573</v>
      </c>
      <c r="B89" s="110" t="s">
        <v>797</v>
      </c>
      <c r="C89" s="62">
        <f>VLOOKUP($B89,'2022 Ventilation List SORT'!$A$6:$I$101,2)</f>
        <v>0.25</v>
      </c>
      <c r="D89" s="62">
        <f>VLOOKUP($B89,'2022 Ventilation List SORT'!$A$6:$I$101,3)</f>
        <v>0.15</v>
      </c>
      <c r="E89" s="67">
        <f>VLOOKUP($B89,'2022 Ventilation List SORT'!$A$6:$I$101,4)</f>
        <v>0</v>
      </c>
      <c r="F89" s="67">
        <f>VLOOKUP($B89,'2022 Ventilation List SORT'!$A$6:$I$101,5)</f>
        <v>0</v>
      </c>
      <c r="G89" s="62">
        <f>VLOOKUP($B89,'2022 Ventilation List SORT'!$A$6:$I$101,6)</f>
        <v>0</v>
      </c>
      <c r="H89" s="67">
        <f>VLOOKUP($B89,'2022 Ventilation List SORT'!$A$6:$I$101,7)</f>
        <v>1</v>
      </c>
      <c r="I89" s="62" t="str">
        <f>VLOOKUP($B89,'2022 Ventilation List SORT'!$A$6:$I$101,8)</f>
        <v>F</v>
      </c>
      <c r="J89" s="103" t="str">
        <f>VLOOKUP($B89,'2022 Ventilation List SORT'!$A$6:$I$101,9)</f>
        <v>No</v>
      </c>
      <c r="K89" s="182">
        <f>INDEX('For CSV - 2022 SpcFuncData'!$D$5:$D$88,MATCH($A89,'For CSV - 2022 SpcFuncData'!$B$5:$B$87,0))*0.5</f>
        <v>16.664999999999999</v>
      </c>
      <c r="L89" s="182">
        <f>INDEX('For CSV - 2022 VentSpcFuncData'!$K$6:$K$101,MATCH($B89,'For CSV - 2022 VentSpcFuncData'!$B$6:$B$101,0))</f>
        <v>16.666666666666668</v>
      </c>
      <c r="M89" s="182">
        <f t="shared" si="4"/>
        <v>16.666666666666668</v>
      </c>
      <c r="N89" s="182">
        <f>INDEX('For CSV - 2022 VentSpcFuncData'!$J$6:$J$101,MATCH($B89,'For CSV - 2022 VentSpcFuncData'!$B$6:$B$101,0))</f>
        <v>15</v>
      </c>
      <c r="O89" s="182">
        <f t="shared" si="5"/>
        <v>15.001500150015003</v>
      </c>
      <c r="P89" s="184">
        <f t="shared" si="3"/>
        <v>0.25000000000000006</v>
      </c>
      <c r="Q89" s="46" t="str">
        <f>_xlfn.CONCAT(A89,",",B89)</f>
        <v>Concourse and Atria Area,Retail - Mall common areas</v>
      </c>
      <c r="R89" s="46">
        <f>INDEX('For CSV - 2022 SpcFuncData'!$AN$5:$AN$89,MATCH($A89,'For CSV - 2022 SpcFuncData'!$B$5:$B$88,0))</f>
        <v>317</v>
      </c>
      <c r="S89" s="46">
        <f>INDEX('For CSV - 2022 VentSpcFuncData'!$L$6:$L$101,MATCH($B89,'For CSV - 2022 VentSpcFuncData'!$B$6:$B$101,0))</f>
        <v>81</v>
      </c>
      <c r="T89" s="46">
        <f>MATCH($A89,'For CSV - 2022 SpcFuncData'!$B$5:$B$87,0)</f>
        <v>16</v>
      </c>
      <c r="V89" t="str">
        <f>IF($A88&lt;&gt;$A89,$V$3&amp;$R89&amp;$W$3&amp;$S89&amp;$X$3&amp;TEXT($A89,0),IF($A89=$A88,$V$4&amp;$S89&amp;$W$4&amp;$X$4&amp;$B89&amp;""""))</f>
        <v>2,              81,     "Retail - Mall common areas"</v>
      </c>
    </row>
    <row r="90" spans="1:22" x14ac:dyDescent="0.2">
      <c r="A90" s="46" t="s">
        <v>889</v>
      </c>
      <c r="B90" s="110" t="s">
        <v>773</v>
      </c>
      <c r="C90" s="62">
        <f>VLOOKUP($B90,'2022 Ventilation List SORT'!$A$6:$I$101,2)</f>
        <v>0.5</v>
      </c>
      <c r="D90" s="62">
        <f>VLOOKUP($B90,'2022 Ventilation List SORT'!$A$6:$I$101,3)</f>
        <v>0.15</v>
      </c>
      <c r="E90" s="67">
        <f>VLOOKUP($B90,'2022 Ventilation List SORT'!$A$6:$I$101,4)</f>
        <v>0</v>
      </c>
      <c r="F90" s="67">
        <f>VLOOKUP($B90,'2022 Ventilation List SORT'!$A$6:$I$101,5)</f>
        <v>0</v>
      </c>
      <c r="G90" s="62">
        <f>VLOOKUP($B90,'2022 Ventilation List SORT'!$A$6:$I$101,6)</f>
        <v>0</v>
      </c>
      <c r="H90" s="67">
        <f>VLOOKUP($B90,'2022 Ventilation List SORT'!$A$6:$I$101,7)</f>
        <v>1</v>
      </c>
      <c r="I90" s="62" t="str">
        <f>VLOOKUP($B90,'2022 Ventilation List SORT'!$A$6:$I$101,8)</f>
        <v>F</v>
      </c>
      <c r="J90" s="103" t="str">
        <f>VLOOKUP($B90,'2022 Ventilation List SORT'!$A$6:$I$101,9)</f>
        <v>No</v>
      </c>
      <c r="K90" s="182">
        <f>INDEX('For CSV - 2022 SpcFuncData'!$D$5:$D$88,MATCH($A90,'For CSV - 2022 SpcFuncData'!$B$5:$B$87,0))*0.5</f>
        <v>33.335000000000001</v>
      </c>
      <c r="L90" s="182">
        <f>INDEX('For CSV - 2022 VentSpcFuncData'!$K$6:$K$101,MATCH($B90,'For CSV - 2022 VentSpcFuncData'!$B$6:$B$101,0))</f>
        <v>33.333333333333336</v>
      </c>
      <c r="M90" s="182">
        <f t="shared" si="4"/>
        <v>33.333333333333336</v>
      </c>
      <c r="N90" s="182">
        <f>INDEX('For CSV - 2022 VentSpcFuncData'!$J$6:$J$101,MATCH($B90,'For CSV - 2022 VentSpcFuncData'!$B$6:$B$101,0))</f>
        <v>15</v>
      </c>
      <c r="O90" s="182">
        <f t="shared" si="5"/>
        <v>14.999250037498125</v>
      </c>
      <c r="P90" s="184">
        <f t="shared" si="3"/>
        <v>0.5</v>
      </c>
      <c r="Q90" s="46" t="str">
        <f>_xlfn.CONCAT(A90,",",B90)</f>
        <v>Convention, Conference, Multipurpose and Meeting Area,General - Conference/meeting</v>
      </c>
      <c r="R90" s="46">
        <f>INDEX('For CSV - 2022 SpcFuncData'!$AN$5:$AN$89,MATCH($A90,'For CSV - 2022 SpcFuncData'!$B$5:$B$88,0))</f>
        <v>318</v>
      </c>
      <c r="S90" s="46">
        <f>INDEX('For CSV - 2022 VentSpcFuncData'!$L$6:$L$101,MATCH($B90,'For CSV - 2022 VentSpcFuncData'!$B$6:$B$101,0))</f>
        <v>48</v>
      </c>
      <c r="T90" s="46">
        <f>MATCH($A90,'For CSV - 2022 SpcFuncData'!$B$5:$B$87,0)</f>
        <v>17</v>
      </c>
      <c r="V90" t="str">
        <f>IF($A89&lt;&gt;$A90,$V$3&amp;$R90&amp;$W$3&amp;$S90&amp;$X$3&amp;TEXT($A90,0),IF($A90=$A89,$V$4&amp;$S90&amp;$W$4&amp;$X$4&amp;$B90&amp;""""))</f>
        <v>1, Spc:SpcFunc,        318,  48  ;  Convention, Conference, Multipurpose and Meeting Area</v>
      </c>
    </row>
    <row r="91" spans="1:22" x14ac:dyDescent="0.2">
      <c r="A91" s="46" t="s">
        <v>889</v>
      </c>
      <c r="B91" s="110" t="s">
        <v>943</v>
      </c>
      <c r="C91" s="62">
        <f>VLOOKUP($B91,'2022 Ventilation List SORT'!$A$6:$I$101,2)</f>
        <v>0.19</v>
      </c>
      <c r="D91" s="62">
        <f>VLOOKUP($B91,'2022 Ventilation List SORT'!$A$6:$I$101,3)</f>
        <v>0.15</v>
      </c>
      <c r="E91" s="67">
        <f>VLOOKUP($B91,'2022 Ventilation List SORT'!$A$6:$I$101,4)</f>
        <v>0</v>
      </c>
      <c r="F91" s="67">
        <f>VLOOKUP($B91,'2022 Ventilation List SORT'!$A$6:$I$101,5)</f>
        <v>0</v>
      </c>
      <c r="G91" s="62">
        <f>VLOOKUP($B91,'2022 Ventilation List SORT'!$A$6:$I$101,6)</f>
        <v>0</v>
      </c>
      <c r="H91" s="67">
        <f>VLOOKUP($B91,'2022 Ventilation List SORT'!$A$6:$I$101,7)</f>
        <v>1</v>
      </c>
      <c r="I91" s="62" t="str">
        <f>VLOOKUP($B91,'2022 Ventilation List SORT'!$A$6:$I$101,8)</f>
        <v>F</v>
      </c>
      <c r="J91" s="103" t="str">
        <f>VLOOKUP($B91,'2022 Ventilation List SORT'!$A$6:$I$101,9)</f>
        <v>No</v>
      </c>
      <c r="K91" s="182">
        <f>INDEX('For CSV - 2022 SpcFuncData'!$D$5:$D$88,MATCH($A91,'For CSV - 2022 SpcFuncData'!$B$5:$B$87,0))*0.5</f>
        <v>33.335000000000001</v>
      </c>
      <c r="L91" s="182">
        <f>INDEX('For CSV - 2022 VentSpcFuncData'!$K$6:$K$101,MATCH($B91,'For CSV - 2022 VentSpcFuncData'!$B$6:$B$101,0))</f>
        <v>12.666666666666666</v>
      </c>
      <c r="M91" s="182">
        <f t="shared" si="4"/>
        <v>12.666666666666666</v>
      </c>
      <c r="N91" s="182">
        <f>INDEX('For CSV - 2022 VentSpcFuncData'!$J$6:$J$101,MATCH($B91,'For CSV - 2022 VentSpcFuncData'!$B$6:$B$101,0))</f>
        <v>15</v>
      </c>
      <c r="O91" s="182">
        <f t="shared" si="5"/>
        <v>5.6997150142492874</v>
      </c>
      <c r="P91" s="184">
        <f t="shared" si="3"/>
        <v>0.19</v>
      </c>
      <c r="Q91" s="46" t="str">
        <f>_xlfn.CONCAT(A91,",",B91)</f>
        <v>Convention, Conference, Multipurpose and Meeting Area,Assembly - Courtrooms</v>
      </c>
      <c r="R91" s="46">
        <f>INDEX('For CSV - 2022 SpcFuncData'!$AN$5:$AN$89,MATCH($A91,'For CSV - 2022 SpcFuncData'!$B$5:$B$88,0))</f>
        <v>318</v>
      </c>
      <c r="S91" s="46">
        <f>INDEX('For CSV - 2022 VentSpcFuncData'!$L$6:$L$101,MATCH($B91,'For CSV - 2022 VentSpcFuncData'!$B$6:$B$101,0))</f>
        <v>2</v>
      </c>
      <c r="T91" s="46">
        <f>MATCH($A91,'For CSV - 2022 SpcFuncData'!$B$5:$B$87,0)</f>
        <v>17</v>
      </c>
      <c r="V91" t="str">
        <f>IF($A90&lt;&gt;$A91,$V$3&amp;$R91&amp;$W$3&amp;$S91&amp;$X$3&amp;TEXT($A91,0),IF($A91=$A90,$V$4&amp;$S91&amp;$W$4&amp;$X$4&amp;$B91&amp;""""))</f>
        <v>2,              2,     "Assembly - Courtrooms"</v>
      </c>
    </row>
    <row r="92" spans="1:22" x14ac:dyDescent="0.2">
      <c r="A92" s="46" t="s">
        <v>889</v>
      </c>
      <c r="B92" s="110" t="s">
        <v>904</v>
      </c>
      <c r="C92" s="62">
        <f>VLOOKUP($B92,'2022 Ventilation List SORT'!$A$6:$I$101,2)</f>
        <v>0.19</v>
      </c>
      <c r="D92" s="62">
        <f>VLOOKUP($B92,'2022 Ventilation List SORT'!$A$6:$I$101,3)</f>
        <v>0.15</v>
      </c>
      <c r="E92" s="67">
        <f>VLOOKUP($B92,'2022 Ventilation List SORT'!$A$6:$I$101,4)</f>
        <v>0</v>
      </c>
      <c r="F92" s="67">
        <f>VLOOKUP($B92,'2022 Ventilation List SORT'!$A$6:$I$101,5)</f>
        <v>0</v>
      </c>
      <c r="G92" s="62">
        <f>VLOOKUP($B92,'2022 Ventilation List SORT'!$A$6:$I$101,6)</f>
        <v>0</v>
      </c>
      <c r="H92" s="67">
        <f>VLOOKUP($B92,'2022 Ventilation List SORT'!$A$6:$I$101,7)</f>
        <v>1</v>
      </c>
      <c r="I92" s="62" t="str">
        <f>VLOOKUP($B92,'2022 Ventilation List SORT'!$A$6:$I$101,8)</f>
        <v>F</v>
      </c>
      <c r="J92" s="103" t="str">
        <f>VLOOKUP($B92,'2022 Ventilation List SORT'!$A$6:$I$101,9)</f>
        <v>No</v>
      </c>
      <c r="K92" s="182">
        <f>INDEX('For CSV - 2022 SpcFuncData'!$D$5:$D$88,MATCH($A92,'For CSV - 2022 SpcFuncData'!$B$5:$B$87,0))*0.5</f>
        <v>33.335000000000001</v>
      </c>
      <c r="L92" s="182">
        <f>INDEX('For CSV - 2022 VentSpcFuncData'!$K$6:$K$101,MATCH($B92,'For CSV - 2022 VentSpcFuncData'!$B$6:$B$101,0))</f>
        <v>12.666666666666666</v>
      </c>
      <c r="M92" s="182">
        <f t="shared" si="4"/>
        <v>12.666666666666666</v>
      </c>
      <c r="N92" s="182">
        <f>INDEX('For CSV - 2022 VentSpcFuncData'!$J$6:$J$101,MATCH($B92,'For CSV - 2022 VentSpcFuncData'!$B$6:$B$101,0))</f>
        <v>15</v>
      </c>
      <c r="O92" s="182">
        <f t="shared" si="5"/>
        <v>5.6997150142492874</v>
      </c>
      <c r="P92" s="184">
        <f t="shared" si="3"/>
        <v>0.19</v>
      </c>
      <c r="Q92" s="46" t="str">
        <f>_xlfn.CONCAT(A92,",",B92)</f>
        <v>Convention, Conference, Multipurpose and Meeting Area,Assembly - Legislative chambers</v>
      </c>
      <c r="R92" s="46">
        <f>INDEX('For CSV - 2022 SpcFuncData'!$AN$5:$AN$89,MATCH($A92,'For CSV - 2022 SpcFuncData'!$B$5:$B$88,0))</f>
        <v>318</v>
      </c>
      <c r="S92" s="46">
        <f>INDEX('For CSV - 2022 VentSpcFuncData'!$L$6:$L$101,MATCH($B92,'For CSV - 2022 VentSpcFuncData'!$B$6:$B$101,0))</f>
        <v>3</v>
      </c>
      <c r="T92" s="46">
        <f>MATCH($A92,'For CSV - 2022 SpcFuncData'!$B$5:$B$87,0)</f>
        <v>17</v>
      </c>
      <c r="V92" t="str">
        <f>IF($A91&lt;&gt;$A92,$V$3&amp;$R92&amp;$W$3&amp;$S92&amp;$X$3&amp;TEXT($A92,0),IF($A92=$A91,$V$4&amp;$S92&amp;$W$4&amp;$X$4&amp;$B92&amp;""""))</f>
        <v>2,              3,     "Assembly - Legislative chambers"</v>
      </c>
    </row>
    <row r="93" spans="1:22" x14ac:dyDescent="0.2">
      <c r="A93" s="46" t="s">
        <v>889</v>
      </c>
      <c r="B93" s="110" t="s">
        <v>944</v>
      </c>
      <c r="C93" s="62">
        <f>VLOOKUP($B93,'2022 Ventilation List SORT'!$A$6:$I$101,2)</f>
        <v>1.07</v>
      </c>
      <c r="D93" s="62">
        <f>VLOOKUP($B93,'2022 Ventilation List SORT'!$A$6:$I$101,3)</f>
        <v>0.15</v>
      </c>
      <c r="E93" s="67">
        <f>VLOOKUP($B93,'2022 Ventilation List SORT'!$A$6:$I$101,4)</f>
        <v>0</v>
      </c>
      <c r="F93" s="67">
        <f>VLOOKUP($B93,'2022 Ventilation List SORT'!$A$6:$I$101,5)</f>
        <v>0</v>
      </c>
      <c r="G93" s="62">
        <f>VLOOKUP($B93,'2022 Ventilation List SORT'!$A$6:$I$101,6)</f>
        <v>0</v>
      </c>
      <c r="H93" s="67">
        <f>VLOOKUP($B93,'2022 Ventilation List SORT'!$A$6:$I$101,7)</f>
        <v>1</v>
      </c>
      <c r="I93" s="62" t="str">
        <f>VLOOKUP($B93,'2022 Ventilation List SORT'!$A$6:$I$101,8)</f>
        <v>F</v>
      </c>
      <c r="J93" s="103" t="str">
        <f>VLOOKUP($B93,'2022 Ventilation List SORT'!$A$6:$I$101,9)</f>
        <v>No</v>
      </c>
      <c r="K93" s="182">
        <f>INDEX('For CSV - 2022 SpcFuncData'!$D$5:$D$88,MATCH($A93,'For CSV - 2022 SpcFuncData'!$B$5:$B$87,0))*0.5</f>
        <v>33.335000000000001</v>
      </c>
      <c r="L93" s="182">
        <f>INDEX('For CSV - 2022 VentSpcFuncData'!$K$6:$K$101,MATCH($B93,'For CSV - 2022 VentSpcFuncData'!$B$6:$B$101,0))</f>
        <v>71.333333333333329</v>
      </c>
      <c r="M93" s="182">
        <f t="shared" si="4"/>
        <v>71.333333333333329</v>
      </c>
      <c r="N93" s="182">
        <f>INDEX('For CSV - 2022 VentSpcFuncData'!$J$6:$J$101,MATCH($B93,'For CSV - 2022 VentSpcFuncData'!$B$6:$B$101,0))</f>
        <v>15</v>
      </c>
      <c r="O93" s="182">
        <f t="shared" si="5"/>
        <v>32.098395080245986</v>
      </c>
      <c r="P93" s="184">
        <f t="shared" si="3"/>
        <v>1.07</v>
      </c>
      <c r="Q93" s="46" t="str">
        <f>_xlfn.CONCAT(A93,",",B93)</f>
        <v>Convention, Conference, Multipurpose and Meeting Area,Assembly - Places of religious worship</v>
      </c>
      <c r="R93" s="46">
        <f>INDEX('For CSV - 2022 SpcFuncData'!$AN$5:$AN$89,MATCH($A93,'For CSV - 2022 SpcFuncData'!$B$5:$B$88,0))</f>
        <v>318</v>
      </c>
      <c r="S93" s="46">
        <f>INDEX('For CSV - 2022 VentSpcFuncData'!$L$6:$L$101,MATCH($B93,'For CSV - 2022 VentSpcFuncData'!$B$6:$B$101,0))</f>
        <v>8</v>
      </c>
      <c r="T93" s="46">
        <f>MATCH($A93,'For CSV - 2022 SpcFuncData'!$B$5:$B$87,0)</f>
        <v>17</v>
      </c>
      <c r="V93" t="str">
        <f>IF($A92&lt;&gt;$A93,$V$3&amp;$R93&amp;$W$3&amp;$S93&amp;$X$3&amp;TEXT($A93,0),IF($A93=$A92,$V$4&amp;$S93&amp;$W$4&amp;$X$4&amp;$B93&amp;""""))</f>
        <v>2,              8,     "Assembly - Places of religious worship"</v>
      </c>
    </row>
    <row r="94" spans="1:22" x14ac:dyDescent="0.2">
      <c r="A94" s="46" t="s">
        <v>889</v>
      </c>
      <c r="B94" s="110" t="s">
        <v>836</v>
      </c>
      <c r="C94" s="62">
        <f>VLOOKUP($B94,'2022 Ventilation List SORT'!$A$6:$I$101,2)</f>
        <v>0</v>
      </c>
      <c r="D94" s="62">
        <f>VLOOKUP($B94,'2022 Ventilation List SORT'!$A$6:$I$101,3)</f>
        <v>0.15</v>
      </c>
      <c r="E94" s="67">
        <f>VLOOKUP($B94,'2022 Ventilation List SORT'!$A$6:$I$101,4)</f>
        <v>0</v>
      </c>
      <c r="F94" s="67">
        <f>VLOOKUP($B94,'2022 Ventilation List SORT'!$A$6:$I$101,5)</f>
        <v>0</v>
      </c>
      <c r="G94" s="62">
        <f>VLOOKUP($B94,'2022 Ventilation List SORT'!$A$6:$I$101,6)</f>
        <v>0</v>
      </c>
      <c r="H94" s="67">
        <f>VLOOKUP($B94,'2022 Ventilation List SORT'!$A$6:$I$101,7)</f>
        <v>1</v>
      </c>
      <c r="I94" s="62" t="str">
        <f>VLOOKUP($B94,'2022 Ventilation List SORT'!$A$6:$I$101,8)</f>
        <v>F</v>
      </c>
      <c r="J94" s="103" t="str">
        <f>VLOOKUP($B94,'2022 Ventilation List SORT'!$A$6:$I$101,9)</f>
        <v>No</v>
      </c>
      <c r="K94" s="182">
        <f>INDEX('For CSV - 2022 SpcFuncData'!$D$5:$D$88,MATCH($A94,'For CSV - 2022 SpcFuncData'!$B$5:$B$87,0))*0.5</f>
        <v>33.335000000000001</v>
      </c>
      <c r="L94" s="182">
        <f>INDEX('For CSV - 2022 VentSpcFuncData'!$K$6:$K$101,MATCH($B94,'For CSV - 2022 VentSpcFuncData'!$B$6:$B$101,0))</f>
        <v>0</v>
      </c>
      <c r="M94" s="182">
        <f t="shared" si="4"/>
        <v>33.335000000000001</v>
      </c>
      <c r="N94" s="182">
        <f>INDEX('For CSV - 2022 VentSpcFuncData'!$J$6:$J$101,MATCH($B94,'For CSV - 2022 VentSpcFuncData'!$B$6:$B$101,0))</f>
        <v>15</v>
      </c>
      <c r="O94" s="182">
        <f t="shared" si="5"/>
        <v>15</v>
      </c>
      <c r="P94" s="184">
        <f t="shared" si="3"/>
        <v>0.50002500000000005</v>
      </c>
      <c r="Q94" s="46" t="str">
        <f>_xlfn.CONCAT(A94,",",B94)</f>
        <v>Convention, Conference, Multipurpose and Meeting Area,Education - Lecture hall (fixed seats)</v>
      </c>
      <c r="R94" s="46">
        <f>INDEX('For CSV - 2022 SpcFuncData'!$AN$5:$AN$89,MATCH($A94,'For CSV - 2022 SpcFuncData'!$B$5:$B$88,0))</f>
        <v>318</v>
      </c>
      <c r="S94" s="46">
        <f>INDEX('For CSV - 2022 VentSpcFuncData'!$L$6:$L$101,MATCH($B94,'For CSV - 2022 VentSpcFuncData'!$B$6:$B$101,0))</f>
        <v>15</v>
      </c>
      <c r="T94" s="46">
        <f>MATCH($A94,'For CSV - 2022 SpcFuncData'!$B$5:$B$87,0)</f>
        <v>17</v>
      </c>
      <c r="V94" t="str">
        <f>IF($A93&lt;&gt;$A94,$V$3&amp;$R94&amp;$W$3&amp;$S94&amp;$X$3&amp;TEXT($A94,0),IF($A94=$A93,$V$4&amp;$S94&amp;$W$4&amp;$X$4&amp;$B94&amp;""""))</f>
        <v>2,              15,     "Education - Lecture hall (fixed seats)"</v>
      </c>
    </row>
    <row r="95" spans="1:22" x14ac:dyDescent="0.2">
      <c r="A95" s="46" t="s">
        <v>889</v>
      </c>
      <c r="B95" s="110" t="s">
        <v>948</v>
      </c>
      <c r="C95" s="62">
        <f>VLOOKUP($B95,'2022 Ventilation List SORT'!$A$6:$I$101,2)</f>
        <v>0.5</v>
      </c>
      <c r="D95" s="62">
        <f>VLOOKUP($B95,'2022 Ventilation List SORT'!$A$6:$I$101,3)</f>
        <v>0.15</v>
      </c>
      <c r="E95" s="67">
        <f>VLOOKUP($B95,'2022 Ventilation List SORT'!$A$6:$I$101,4)</f>
        <v>0</v>
      </c>
      <c r="F95" s="67">
        <f>VLOOKUP($B95,'2022 Ventilation List SORT'!$A$6:$I$101,5)</f>
        <v>0</v>
      </c>
      <c r="G95" s="62">
        <f>VLOOKUP($B95,'2022 Ventilation List SORT'!$A$6:$I$101,6)</f>
        <v>0</v>
      </c>
      <c r="H95" s="67">
        <f>VLOOKUP($B95,'2022 Ventilation List SORT'!$A$6:$I$101,7)</f>
        <v>1</v>
      </c>
      <c r="I95" s="62" t="str">
        <f>VLOOKUP($B95,'2022 Ventilation List SORT'!$A$6:$I$101,8)</f>
        <v>F</v>
      </c>
      <c r="J95" s="103" t="str">
        <f>VLOOKUP($B95,'2022 Ventilation List SORT'!$A$6:$I$101,9)</f>
        <v>No</v>
      </c>
      <c r="K95" s="182">
        <f>INDEX('For CSV - 2022 SpcFuncData'!$D$5:$D$88,MATCH($A95,'For CSV - 2022 SpcFuncData'!$B$5:$B$87,0))*0.5</f>
        <v>33.335000000000001</v>
      </c>
      <c r="L95" s="182">
        <f>INDEX('For CSV - 2022 VentSpcFuncData'!$K$6:$K$101,MATCH($B95,'For CSV - 2022 VentSpcFuncData'!$B$6:$B$101,0))</f>
        <v>33.333333333333336</v>
      </c>
      <c r="M95" s="182">
        <f t="shared" si="4"/>
        <v>33.333333333333336</v>
      </c>
      <c r="N95" s="182">
        <f>INDEX('For CSV - 2022 VentSpcFuncData'!$J$6:$J$101,MATCH($B95,'For CSV - 2022 VentSpcFuncData'!$B$6:$B$101,0))</f>
        <v>15</v>
      </c>
      <c r="O95" s="182">
        <f t="shared" si="5"/>
        <v>14.999250037498125</v>
      </c>
      <c r="P95" s="184">
        <f t="shared" si="3"/>
        <v>0.5</v>
      </c>
      <c r="Q95" s="46" t="str">
        <f>_xlfn.CONCAT(A95,",",B95)</f>
        <v>Convention, Conference, Multipurpose and Meeting Area,Education - Multiuse assembly</v>
      </c>
      <c r="R95" s="46">
        <f>INDEX('For CSV - 2022 SpcFuncData'!$AN$5:$AN$89,MATCH($A95,'For CSV - 2022 SpcFuncData'!$B$5:$B$88,0))</f>
        <v>318</v>
      </c>
      <c r="S95" s="46">
        <f>INDEX('For CSV - 2022 VentSpcFuncData'!$L$6:$L$101,MATCH($B95,'For CSV - 2022 VentSpcFuncData'!$B$6:$B$101,0))</f>
        <v>19</v>
      </c>
      <c r="T95" s="46">
        <f>MATCH($A95,'For CSV - 2022 SpcFuncData'!$B$5:$B$87,0)</f>
        <v>17</v>
      </c>
      <c r="V95" t="str">
        <f>IF($A94&lt;&gt;$A95,$V$3&amp;$R95&amp;$W$3&amp;$S95&amp;$X$3&amp;TEXT($A95,0),IF($A95=$A94,$V$4&amp;$S95&amp;$W$4&amp;$X$4&amp;$B95&amp;""""))</f>
        <v>2,              19,     "Education - Multiuse assembly"</v>
      </c>
    </row>
    <row r="96" spans="1:22" x14ac:dyDescent="0.2">
      <c r="A96" s="46" t="s">
        <v>889</v>
      </c>
      <c r="B96" s="110" t="s">
        <v>773</v>
      </c>
      <c r="C96" s="62">
        <f>VLOOKUP($B96,'2022 Ventilation List SORT'!$A$6:$I$101,2)</f>
        <v>0.5</v>
      </c>
      <c r="D96" s="62">
        <f>VLOOKUP($B96,'2022 Ventilation List SORT'!$A$6:$I$101,3)</f>
        <v>0.15</v>
      </c>
      <c r="E96" s="67">
        <f>VLOOKUP($B96,'2022 Ventilation List SORT'!$A$6:$I$101,4)</f>
        <v>0</v>
      </c>
      <c r="F96" s="67">
        <f>VLOOKUP($B96,'2022 Ventilation List SORT'!$A$6:$I$101,5)</f>
        <v>0</v>
      </c>
      <c r="G96" s="62">
        <f>VLOOKUP($B96,'2022 Ventilation List SORT'!$A$6:$I$101,6)</f>
        <v>0</v>
      </c>
      <c r="H96" s="67">
        <f>VLOOKUP($B96,'2022 Ventilation List SORT'!$A$6:$I$101,7)</f>
        <v>1</v>
      </c>
      <c r="I96" s="62" t="str">
        <f>VLOOKUP($B96,'2022 Ventilation List SORT'!$A$6:$I$101,8)</f>
        <v>F</v>
      </c>
      <c r="J96" s="103" t="str">
        <f>VLOOKUP($B96,'2022 Ventilation List SORT'!$A$6:$I$101,9)</f>
        <v>No</v>
      </c>
      <c r="K96" s="182">
        <f>INDEX('For CSV - 2022 SpcFuncData'!$D$5:$D$88,MATCH($A96,'For CSV - 2022 SpcFuncData'!$B$5:$B$87,0))*0.5</f>
        <v>33.335000000000001</v>
      </c>
      <c r="L96" s="182">
        <f>INDEX('For CSV - 2022 VentSpcFuncData'!$K$6:$K$101,MATCH($B96,'For CSV - 2022 VentSpcFuncData'!$B$6:$B$101,0))</f>
        <v>33.333333333333336</v>
      </c>
      <c r="M96" s="182">
        <f t="shared" si="4"/>
        <v>33.333333333333336</v>
      </c>
      <c r="N96" s="182">
        <f>INDEX('For CSV - 2022 VentSpcFuncData'!$J$6:$J$101,MATCH($B96,'For CSV - 2022 VentSpcFuncData'!$B$6:$B$101,0))</f>
        <v>15</v>
      </c>
      <c r="O96" s="182">
        <f t="shared" si="5"/>
        <v>14.999250037498125</v>
      </c>
      <c r="P96" s="184">
        <f t="shared" si="3"/>
        <v>0.5</v>
      </c>
      <c r="Q96" s="46" t="str">
        <f>_xlfn.CONCAT(A96,",",B96)</f>
        <v>Convention, Conference, Multipurpose and Meeting Area,General - Conference/meeting</v>
      </c>
      <c r="R96" s="46">
        <f>INDEX('For CSV - 2022 SpcFuncData'!$AN$5:$AN$89,MATCH($A96,'For CSV - 2022 SpcFuncData'!$B$5:$B$88,0))</f>
        <v>318</v>
      </c>
      <c r="S96" s="46">
        <f>INDEX('For CSV - 2022 VentSpcFuncData'!$L$6:$L$101,MATCH($B96,'For CSV - 2022 VentSpcFuncData'!$B$6:$B$101,0))</f>
        <v>48</v>
      </c>
      <c r="T96" s="46">
        <f>MATCH($A96,'For CSV - 2022 SpcFuncData'!$B$5:$B$87,0)</f>
        <v>17</v>
      </c>
      <c r="V96" t="str">
        <f>IF($A95&lt;&gt;$A96,$V$3&amp;$R96&amp;$W$3&amp;$S96&amp;$X$3&amp;TEXT($A96,0),IF($A96=$A95,$V$4&amp;$S96&amp;$W$4&amp;$X$4&amp;$B96&amp;""""))</f>
        <v>2,              48,     "General - Conference/meeting"</v>
      </c>
    </row>
    <row r="97" spans="1:22" x14ac:dyDescent="0.2">
      <c r="A97" s="46" t="s">
        <v>889</v>
      </c>
      <c r="B97" s="110" t="s">
        <v>949</v>
      </c>
      <c r="C97" s="62">
        <f>VLOOKUP($B97,'2022 Ventilation List SORT'!$A$6:$I$101,2)</f>
        <v>0.5</v>
      </c>
      <c r="D97" s="62">
        <f>VLOOKUP($B97,'2022 Ventilation List SORT'!$A$6:$I$101,3)</f>
        <v>0.5</v>
      </c>
      <c r="E97" s="67">
        <f>VLOOKUP($B97,'2022 Ventilation List SORT'!$A$6:$I$101,4)</f>
        <v>0</v>
      </c>
      <c r="F97" s="67">
        <f>VLOOKUP($B97,'2022 Ventilation List SORT'!$A$6:$I$101,5)</f>
        <v>0</v>
      </c>
      <c r="G97" s="62">
        <f>VLOOKUP($B97,'2022 Ventilation List SORT'!$A$6:$I$101,6)</f>
        <v>0</v>
      </c>
      <c r="H97" s="67">
        <f>VLOOKUP($B97,'2022 Ventilation List SORT'!$A$6:$I$101,7)</f>
        <v>1</v>
      </c>
      <c r="I97" s="62" t="str">
        <f>VLOOKUP($B97,'2022 Ventilation List SORT'!$A$6:$I$101,8)</f>
        <v>F</v>
      </c>
      <c r="J97" s="103" t="str">
        <f>VLOOKUP($B97,'2022 Ventilation List SORT'!$A$6:$I$101,9)</f>
        <v>No</v>
      </c>
      <c r="K97" s="182">
        <f>INDEX('For CSV - 2022 SpcFuncData'!$D$5:$D$88,MATCH($A97,'For CSV - 2022 SpcFuncData'!$B$5:$B$87,0))*0.5</f>
        <v>33.335000000000001</v>
      </c>
      <c r="L97" s="182">
        <f>INDEX('For CSV - 2022 VentSpcFuncData'!$K$6:$K$101,MATCH($B97,'For CSV - 2022 VentSpcFuncData'!$B$6:$B$101,0))</f>
        <v>33.333333333333336</v>
      </c>
      <c r="M97" s="182">
        <f t="shared" si="4"/>
        <v>33.333333333333336</v>
      </c>
      <c r="N97" s="182">
        <f>INDEX('For CSV - 2022 VentSpcFuncData'!$J$6:$J$101,MATCH($B97,'For CSV - 2022 VentSpcFuncData'!$B$6:$B$101,0))</f>
        <v>15</v>
      </c>
      <c r="O97" s="182">
        <f t="shared" si="5"/>
        <v>14.999250037498125</v>
      </c>
      <c r="P97" s="184">
        <f t="shared" si="3"/>
        <v>0.5</v>
      </c>
      <c r="Q97" s="46" t="str">
        <f>_xlfn.CONCAT(A97,",",B97)</f>
        <v>Convention, Conference, Multipurpose and Meeting Area,Lodging - Multipurpose assembly</v>
      </c>
      <c r="R97" s="46">
        <f>INDEX('For CSV - 2022 SpcFuncData'!$AN$5:$AN$89,MATCH($A97,'For CSV - 2022 SpcFuncData'!$B$5:$B$88,0))</f>
        <v>318</v>
      </c>
      <c r="S97" s="46">
        <f>INDEX('For CSV - 2022 VentSpcFuncData'!$L$6:$L$101,MATCH($B97,'For CSV - 2022 VentSpcFuncData'!$B$6:$B$101,0))</f>
        <v>57</v>
      </c>
      <c r="T97" s="46">
        <f>MATCH($A97,'For CSV - 2022 SpcFuncData'!$B$5:$B$87,0)</f>
        <v>17</v>
      </c>
      <c r="V97" t="str">
        <f>IF($A96&lt;&gt;$A97,$V$3&amp;$R97&amp;$W$3&amp;$S97&amp;$X$3&amp;TEXT($A97,0),IF($A97=$A96,$V$4&amp;$S97&amp;$W$4&amp;$X$4&amp;$B97&amp;""""))</f>
        <v>2,              57,     "Lodging - Multipurpose assembly"</v>
      </c>
    </row>
    <row r="98" spans="1:22" x14ac:dyDescent="0.2">
      <c r="A98" s="46" t="s">
        <v>889</v>
      </c>
      <c r="B98" s="110" t="s">
        <v>796</v>
      </c>
      <c r="C98" s="62">
        <f>VLOOKUP($B98,'2022 Ventilation List SORT'!$A$6:$I$101,2)</f>
        <v>0.15</v>
      </c>
      <c r="D98" s="62">
        <f>VLOOKUP($B98,'2022 Ventilation List SORT'!$A$6:$I$101,3)</f>
        <v>0.15</v>
      </c>
      <c r="E98" s="67">
        <f>VLOOKUP($B98,'2022 Ventilation List SORT'!$A$6:$I$101,4)</f>
        <v>0</v>
      </c>
      <c r="F98" s="67">
        <f>VLOOKUP($B98,'2022 Ventilation List SORT'!$A$6:$I$101,5)</f>
        <v>0</v>
      </c>
      <c r="G98" s="62">
        <f>VLOOKUP($B98,'2022 Ventilation List SORT'!$A$6:$I$101,6)</f>
        <v>0</v>
      </c>
      <c r="H98" s="67">
        <f>VLOOKUP($B98,'2022 Ventilation List SORT'!$A$6:$I$101,7)</f>
        <v>2</v>
      </c>
      <c r="I98" s="62" t="str">
        <f>VLOOKUP($B98,'2022 Ventilation List SORT'!$A$6:$I$101,8)</f>
        <v/>
      </c>
      <c r="J98" s="103" t="str">
        <f>VLOOKUP($B98,'2022 Ventilation List SORT'!$A$6:$I$101,9)</f>
        <v>No</v>
      </c>
      <c r="K98" s="182">
        <f>INDEX('For CSV - 2022 SpcFuncData'!$D$5:$D$88,MATCH($A98,'For CSV - 2022 SpcFuncData'!$B$5:$B$87,0))*0.5</f>
        <v>33.335000000000001</v>
      </c>
      <c r="L98" s="182">
        <f>INDEX('For CSV - 2022 VentSpcFuncData'!$K$6:$K$101,MATCH($B98,'For CSV - 2022 VentSpcFuncData'!$B$6:$B$101,0))</f>
        <v>0</v>
      </c>
      <c r="M98" s="182">
        <f t="shared" si="4"/>
        <v>33.335000000000001</v>
      </c>
      <c r="N98" s="182">
        <f>INDEX('For CSV - 2022 VentSpcFuncData'!$J$6:$J$101,MATCH($B98,'For CSV - 2022 VentSpcFuncData'!$B$6:$B$101,0))</f>
        <v>15</v>
      </c>
      <c r="O98" s="182">
        <f t="shared" si="5"/>
        <v>15</v>
      </c>
      <c r="P98" s="184">
        <f t="shared" si="3"/>
        <v>0.50002500000000005</v>
      </c>
      <c r="Q98" s="46" t="str">
        <f>_xlfn.CONCAT(A98,",",B98)</f>
        <v>Convention, Conference, Multipurpose and Meeting Area,Misc - All others</v>
      </c>
      <c r="R98" s="46">
        <f>INDEX('For CSV - 2022 SpcFuncData'!$AN$5:$AN$89,MATCH($A98,'For CSV - 2022 SpcFuncData'!$B$5:$B$88,0))</f>
        <v>318</v>
      </c>
      <c r="S98" s="46">
        <f>INDEX('For CSV - 2022 VentSpcFuncData'!$L$6:$L$101,MATCH($B98,'For CSV - 2022 VentSpcFuncData'!$B$6:$B$101,0))</f>
        <v>58</v>
      </c>
      <c r="T98" s="46">
        <f>MATCH($A98,'For CSV - 2022 SpcFuncData'!$B$5:$B$87,0)</f>
        <v>17</v>
      </c>
      <c r="V98" t="str">
        <f>IF($A97&lt;&gt;$A98,$V$3&amp;$R98&amp;$W$3&amp;$S98&amp;$X$3&amp;TEXT($A98,0),IF($A98=$A97,$V$4&amp;$S98&amp;$W$4&amp;$X$4&amp;$B98&amp;""""))</f>
        <v>2,              58,     "Misc - All others"</v>
      </c>
    </row>
    <row r="99" spans="1:22" x14ac:dyDescent="0.2">
      <c r="A99" s="46" t="s">
        <v>556</v>
      </c>
      <c r="B99" s="110" t="s">
        <v>806</v>
      </c>
      <c r="C99" s="62">
        <f>VLOOKUP($B99,'2022 Ventilation List SORT'!$A$6:$I$101,2)</f>
        <v>0</v>
      </c>
      <c r="D99" s="62">
        <f>VLOOKUP($B99,'2022 Ventilation List SORT'!$A$6:$I$101,3)</f>
        <v>0</v>
      </c>
      <c r="E99" s="67">
        <f>VLOOKUP($B99,'2022 Ventilation List SORT'!$A$6:$I$101,4)</f>
        <v>0</v>
      </c>
      <c r="F99" s="67">
        <f>VLOOKUP($B99,'2022 Ventilation List SORT'!$A$6:$I$101,5)</f>
        <v>0</v>
      </c>
      <c r="G99" s="62">
        <f>VLOOKUP($B99,'2022 Ventilation List SORT'!$A$6:$I$101,6)</f>
        <v>0.5</v>
      </c>
      <c r="H99" s="67">
        <f>VLOOKUP($B99,'2022 Ventilation List SORT'!$A$6:$I$101,7)</f>
        <v>2</v>
      </c>
      <c r="I99" s="62" t="str">
        <f>VLOOKUP($B99,'2022 Ventilation List SORT'!$A$6:$I$101,8)</f>
        <v/>
      </c>
      <c r="J99" s="103" t="str">
        <f>VLOOKUP($B99,'2022 Ventilation List SORT'!$A$6:$I$101,9)</f>
        <v>No</v>
      </c>
      <c r="K99" s="182">
        <f>INDEX('For CSV - 2022 SpcFuncData'!$D$5:$D$88,MATCH($A99,'For CSV - 2022 SpcFuncData'!$B$5:$B$87,0))*0.5</f>
        <v>5</v>
      </c>
      <c r="L99" s="182">
        <f>INDEX('For CSV - 2022 VentSpcFuncData'!$K$6:$K$101,MATCH($B99,'For CSV - 2022 VentSpcFuncData'!$B$6:$B$101,0))</f>
        <v>0</v>
      </c>
      <c r="M99" s="182">
        <f t="shared" si="4"/>
        <v>5</v>
      </c>
      <c r="N99" s="182">
        <f>INDEX('For CSV - 2022 VentSpcFuncData'!$J$6:$J$101,MATCH($B99,'For CSV - 2022 VentSpcFuncData'!$B$6:$B$101,0))</f>
        <v>0</v>
      </c>
      <c r="O99" s="182">
        <f t="shared" si="5"/>
        <v>0</v>
      </c>
      <c r="P99" s="184">
        <f t="shared" si="3"/>
        <v>0</v>
      </c>
      <c r="Q99" s="46" t="str">
        <f>_xlfn.CONCAT(A99,",",B99)</f>
        <v>Copy Room,Exhaust - Copy, printing rooms</v>
      </c>
      <c r="R99" s="46">
        <f>INDEX('For CSV - 2022 SpcFuncData'!$AN$5:$AN$89,MATCH($A99,'For CSV - 2022 SpcFuncData'!$B$5:$B$88,0))</f>
        <v>319</v>
      </c>
      <c r="S99" s="46">
        <f>INDEX('For CSV - 2022 VentSpcFuncData'!$L$6:$L$101,MATCH($B99,'For CSV - 2022 VentSpcFuncData'!$B$6:$B$101,0))</f>
        <v>28</v>
      </c>
      <c r="T99" s="46">
        <f>MATCH($A99,'For CSV - 2022 SpcFuncData'!$B$5:$B$87,0)</f>
        <v>18</v>
      </c>
      <c r="V99" t="str">
        <f>IF($A98&lt;&gt;$A99,$V$3&amp;$R99&amp;$W$3&amp;$S99&amp;$X$3&amp;TEXT($A99,0),IF($A99=$A98,$V$4&amp;$S99&amp;$W$4&amp;$X$4&amp;$B99&amp;""""))</f>
        <v>1, Spc:SpcFunc,        319,  28  ;  Copy Room</v>
      </c>
    </row>
    <row r="100" spans="1:22" x14ac:dyDescent="0.2">
      <c r="A100" s="46" t="s">
        <v>556</v>
      </c>
      <c r="B100" s="110" t="s">
        <v>806</v>
      </c>
      <c r="C100" s="62">
        <f>VLOOKUP($B100,'2022 Ventilation List SORT'!$A$6:$I$101,2)</f>
        <v>0</v>
      </c>
      <c r="D100" s="62">
        <f>VLOOKUP($B100,'2022 Ventilation List SORT'!$A$6:$I$101,3)</f>
        <v>0</v>
      </c>
      <c r="E100" s="67">
        <f>VLOOKUP($B100,'2022 Ventilation List SORT'!$A$6:$I$101,4)</f>
        <v>0</v>
      </c>
      <c r="F100" s="67">
        <f>VLOOKUP($B100,'2022 Ventilation List SORT'!$A$6:$I$101,5)</f>
        <v>0</v>
      </c>
      <c r="G100" s="62">
        <f>VLOOKUP($B100,'2022 Ventilation List SORT'!$A$6:$I$101,6)</f>
        <v>0.5</v>
      </c>
      <c r="H100" s="67">
        <f>VLOOKUP($B100,'2022 Ventilation List SORT'!$A$6:$I$101,7)</f>
        <v>2</v>
      </c>
      <c r="I100" s="62" t="str">
        <f>VLOOKUP($B100,'2022 Ventilation List SORT'!$A$6:$I$101,8)</f>
        <v/>
      </c>
      <c r="J100" s="103" t="str">
        <f>VLOOKUP($B100,'2022 Ventilation List SORT'!$A$6:$I$101,9)</f>
        <v>No</v>
      </c>
      <c r="K100" s="182">
        <f>INDEX('For CSV - 2022 SpcFuncData'!$D$5:$D$88,MATCH($A100,'For CSV - 2022 SpcFuncData'!$B$5:$B$87,0))*0.5</f>
        <v>5</v>
      </c>
      <c r="L100" s="182">
        <f>INDEX('For CSV - 2022 VentSpcFuncData'!$K$6:$K$101,MATCH($B100,'For CSV - 2022 VentSpcFuncData'!$B$6:$B$101,0))</f>
        <v>0</v>
      </c>
      <c r="M100" s="182">
        <f t="shared" si="4"/>
        <v>5</v>
      </c>
      <c r="N100" s="182">
        <f>INDEX('For CSV - 2022 VentSpcFuncData'!$J$6:$J$101,MATCH($B100,'For CSV - 2022 VentSpcFuncData'!$B$6:$B$101,0))</f>
        <v>0</v>
      </c>
      <c r="O100" s="182">
        <f t="shared" si="5"/>
        <v>0</v>
      </c>
      <c r="P100" s="184">
        <f t="shared" si="3"/>
        <v>0</v>
      </c>
      <c r="Q100" s="46" t="str">
        <f>_xlfn.CONCAT(A100,",",B100)</f>
        <v>Copy Room,Exhaust - Copy, printing rooms</v>
      </c>
      <c r="R100" s="46">
        <f>INDEX('For CSV - 2022 SpcFuncData'!$AN$5:$AN$89,MATCH($A100,'For CSV - 2022 SpcFuncData'!$B$5:$B$88,0))</f>
        <v>319</v>
      </c>
      <c r="S100" s="46">
        <f>INDEX('For CSV - 2022 VentSpcFuncData'!$L$6:$L$101,MATCH($B100,'For CSV - 2022 VentSpcFuncData'!$B$6:$B$101,0))</f>
        <v>28</v>
      </c>
      <c r="T100" s="46">
        <f>MATCH($A100,'For CSV - 2022 SpcFuncData'!$B$5:$B$87,0)</f>
        <v>18</v>
      </c>
      <c r="V100" t="str">
        <f>IF($A99&lt;&gt;$A100,$V$3&amp;$R100&amp;$W$3&amp;$S100&amp;$X$3&amp;TEXT($A100,0),IF($A100=$A99,$V$4&amp;$S100&amp;$W$4&amp;$X$4&amp;$B100&amp;""""))</f>
        <v>2,              28,     "Exhaust - Copy, printing rooms"</v>
      </c>
    </row>
    <row r="101" spans="1:22" x14ac:dyDescent="0.2">
      <c r="A101" s="46" t="s">
        <v>557</v>
      </c>
      <c r="B101" s="110" t="s">
        <v>774</v>
      </c>
      <c r="C101" s="62">
        <f>VLOOKUP($B101,'2022 Ventilation List SORT'!$A$6:$I$101,2)</f>
        <v>0.15</v>
      </c>
      <c r="D101" s="62">
        <f>VLOOKUP($B101,'2022 Ventilation List SORT'!$A$6:$I$101,3)</f>
        <v>0.15</v>
      </c>
      <c r="E101" s="67">
        <f>VLOOKUP($B101,'2022 Ventilation List SORT'!$A$6:$I$101,4)</f>
        <v>0</v>
      </c>
      <c r="F101" s="67">
        <f>VLOOKUP($B101,'2022 Ventilation List SORT'!$A$6:$I$101,5)</f>
        <v>0</v>
      </c>
      <c r="G101" s="62">
        <f>VLOOKUP($B101,'2022 Ventilation List SORT'!$A$6:$I$101,6)</f>
        <v>0</v>
      </c>
      <c r="H101" s="67">
        <f>VLOOKUP($B101,'2022 Ventilation List SORT'!$A$6:$I$101,7)</f>
        <v>1</v>
      </c>
      <c r="I101" s="62" t="str">
        <f>VLOOKUP($B101,'2022 Ventilation List SORT'!$A$6:$I$101,8)</f>
        <v>F</v>
      </c>
      <c r="J101" s="103" t="str">
        <f>VLOOKUP($B101,'2022 Ventilation List SORT'!$A$6:$I$101,9)</f>
        <v>No</v>
      </c>
      <c r="K101" s="182">
        <f>INDEX('For CSV - 2022 SpcFuncData'!$D$5:$D$88,MATCH($A101,'For CSV - 2022 SpcFuncData'!$B$5:$B$87,0))*0.5</f>
        <v>5</v>
      </c>
      <c r="L101" s="182">
        <f>INDEX('For CSV - 2022 VentSpcFuncData'!$K$6:$K$101,MATCH($B101,'For CSV - 2022 VentSpcFuncData'!$B$6:$B$101,0))</f>
        <v>0</v>
      </c>
      <c r="M101" s="182">
        <f t="shared" si="4"/>
        <v>5</v>
      </c>
      <c r="N101" s="182">
        <f>INDEX('For CSV - 2022 VentSpcFuncData'!$J$6:$J$101,MATCH($B101,'For CSV - 2022 VentSpcFuncData'!$B$6:$B$101,0))</f>
        <v>15</v>
      </c>
      <c r="O101" s="182">
        <f t="shared" si="5"/>
        <v>15</v>
      </c>
      <c r="P101" s="184">
        <f t="shared" si="3"/>
        <v>7.4999999999999997E-2</v>
      </c>
      <c r="Q101" s="46" t="str">
        <f>_xlfn.CONCAT(A101,",",B101)</f>
        <v>Corridor Area,General - Corridors</v>
      </c>
      <c r="R101" s="46">
        <f>INDEX('For CSV - 2022 SpcFuncData'!$AN$5:$AN$89,MATCH($A101,'For CSV - 2022 SpcFuncData'!$B$5:$B$88,0))</f>
        <v>320</v>
      </c>
      <c r="S101" s="46">
        <f>INDEX('For CSV - 2022 VentSpcFuncData'!$L$6:$L$101,MATCH($B101,'For CSV - 2022 VentSpcFuncData'!$B$6:$B$101,0))</f>
        <v>49</v>
      </c>
      <c r="T101" s="46">
        <f>MATCH($A101,'For CSV - 2022 SpcFuncData'!$B$5:$B$87,0)</f>
        <v>19</v>
      </c>
      <c r="V101" t="str">
        <f>IF($A100&lt;&gt;$A101,$V$3&amp;$R101&amp;$W$3&amp;$S101&amp;$X$3&amp;TEXT($A101,0),IF($A101=$A100,$V$4&amp;$S101&amp;$W$4&amp;$X$4&amp;$B101&amp;""""))</f>
        <v>1, Spc:SpcFunc,        320,  49  ;  Corridor Area</v>
      </c>
    </row>
    <row r="102" spans="1:22" x14ac:dyDescent="0.2">
      <c r="A102" s="46" t="s">
        <v>557</v>
      </c>
      <c r="B102" s="110" t="s">
        <v>774</v>
      </c>
      <c r="C102" s="62">
        <f>VLOOKUP($B102,'2022 Ventilation List SORT'!$A$6:$I$101,2)</f>
        <v>0.15</v>
      </c>
      <c r="D102" s="62">
        <f>VLOOKUP($B102,'2022 Ventilation List SORT'!$A$6:$I$101,3)</f>
        <v>0.15</v>
      </c>
      <c r="E102" s="67">
        <f>VLOOKUP($B102,'2022 Ventilation List SORT'!$A$6:$I$101,4)</f>
        <v>0</v>
      </c>
      <c r="F102" s="67">
        <f>VLOOKUP($B102,'2022 Ventilation List SORT'!$A$6:$I$101,5)</f>
        <v>0</v>
      </c>
      <c r="G102" s="62">
        <f>VLOOKUP($B102,'2022 Ventilation List SORT'!$A$6:$I$101,6)</f>
        <v>0</v>
      </c>
      <c r="H102" s="67">
        <f>VLOOKUP($B102,'2022 Ventilation List SORT'!$A$6:$I$101,7)</f>
        <v>1</v>
      </c>
      <c r="I102" s="62" t="str">
        <f>VLOOKUP($B102,'2022 Ventilation List SORT'!$A$6:$I$101,8)</f>
        <v>F</v>
      </c>
      <c r="J102" s="103" t="str">
        <f>VLOOKUP($B102,'2022 Ventilation List SORT'!$A$6:$I$101,9)</f>
        <v>No</v>
      </c>
      <c r="K102" s="182">
        <f>INDEX('For CSV - 2022 SpcFuncData'!$D$5:$D$88,MATCH($A102,'For CSV - 2022 SpcFuncData'!$B$5:$B$87,0))*0.5</f>
        <v>5</v>
      </c>
      <c r="L102" s="182">
        <f>INDEX('For CSV - 2022 VentSpcFuncData'!$K$6:$K$101,MATCH($B102,'For CSV - 2022 VentSpcFuncData'!$B$6:$B$101,0))</f>
        <v>0</v>
      </c>
      <c r="M102" s="182">
        <f t="shared" si="4"/>
        <v>5</v>
      </c>
      <c r="N102" s="182">
        <f>INDEX('For CSV - 2022 VentSpcFuncData'!$J$6:$J$101,MATCH($B102,'For CSV - 2022 VentSpcFuncData'!$B$6:$B$101,0))</f>
        <v>15</v>
      </c>
      <c r="O102" s="182">
        <f t="shared" si="5"/>
        <v>15</v>
      </c>
      <c r="P102" s="184">
        <f t="shared" si="3"/>
        <v>7.4999999999999997E-2</v>
      </c>
      <c r="Q102" s="46" t="str">
        <f>_xlfn.CONCAT(A102,",",B102)</f>
        <v>Corridor Area,General - Corridors</v>
      </c>
      <c r="R102" s="46">
        <f>INDEX('For CSV - 2022 SpcFuncData'!$AN$5:$AN$89,MATCH($A102,'For CSV - 2022 SpcFuncData'!$B$5:$B$88,0))</f>
        <v>320</v>
      </c>
      <c r="S102" s="46">
        <f>INDEX('For CSV - 2022 VentSpcFuncData'!$L$6:$L$101,MATCH($B102,'For CSV - 2022 VentSpcFuncData'!$B$6:$B$101,0))</f>
        <v>49</v>
      </c>
      <c r="T102" s="46">
        <f>MATCH($A102,'For CSV - 2022 SpcFuncData'!$B$5:$B$87,0)</f>
        <v>19</v>
      </c>
      <c r="V102" t="str">
        <f>IF($A101&lt;&gt;$A102,$V$3&amp;$R102&amp;$W$3&amp;$S102&amp;$X$3&amp;TEXT($A102,0),IF($A102=$A101,$V$4&amp;$S102&amp;$W$4&amp;$X$4&amp;$B102&amp;""""))</f>
        <v>2,              49,     "General - Corridors"</v>
      </c>
    </row>
    <row r="103" spans="1:22" x14ac:dyDescent="0.2">
      <c r="A103" s="46" t="s">
        <v>557</v>
      </c>
      <c r="B103" s="110" t="s">
        <v>780</v>
      </c>
      <c r="C103" s="62">
        <f>VLOOKUP($B103,'2022 Ventilation List SORT'!$A$6:$I$101,2)</f>
        <v>0.5</v>
      </c>
      <c r="D103" s="62">
        <f>VLOOKUP($B103,'2022 Ventilation List SORT'!$A$6:$I$101,3)</f>
        <v>0.15</v>
      </c>
      <c r="E103" s="67">
        <f>VLOOKUP($B103,'2022 Ventilation List SORT'!$A$6:$I$101,4)</f>
        <v>0</v>
      </c>
      <c r="F103" s="67">
        <f>VLOOKUP($B103,'2022 Ventilation List SORT'!$A$6:$I$101,5)</f>
        <v>0</v>
      </c>
      <c r="G103" s="62">
        <f>VLOOKUP($B103,'2022 Ventilation List SORT'!$A$6:$I$101,6)</f>
        <v>0</v>
      </c>
      <c r="H103" s="67">
        <f>VLOOKUP($B103,'2022 Ventilation List SORT'!$A$6:$I$101,7)</f>
        <v>1</v>
      </c>
      <c r="I103" s="62" t="str">
        <f>VLOOKUP($B103,'2022 Ventilation List SORT'!$A$6:$I$101,8)</f>
        <v>F</v>
      </c>
      <c r="J103" s="103" t="str">
        <f>VLOOKUP($B103,'2022 Ventilation List SORT'!$A$6:$I$101,9)</f>
        <v>No</v>
      </c>
      <c r="K103" s="182">
        <f>INDEX('For CSV - 2022 SpcFuncData'!$D$5:$D$88,MATCH($A103,'For CSV - 2022 SpcFuncData'!$B$5:$B$87,0))*0.5</f>
        <v>5</v>
      </c>
      <c r="L103" s="182">
        <f>INDEX('For CSV - 2022 VentSpcFuncData'!$K$6:$K$101,MATCH($B103,'For CSV - 2022 VentSpcFuncData'!$B$6:$B$101,0))</f>
        <v>33.333333333333336</v>
      </c>
      <c r="M103" s="182">
        <f t="shared" si="4"/>
        <v>33.333333333333336</v>
      </c>
      <c r="N103" s="182">
        <f>INDEX('For CSV - 2022 VentSpcFuncData'!$J$6:$J$101,MATCH($B103,'For CSV - 2022 VentSpcFuncData'!$B$6:$B$101,0))</f>
        <v>15</v>
      </c>
      <c r="O103" s="182">
        <f t="shared" si="5"/>
        <v>100</v>
      </c>
      <c r="P103" s="184">
        <f t="shared" si="3"/>
        <v>0.5</v>
      </c>
      <c r="Q103" s="46" t="str">
        <f>_xlfn.CONCAT(A103,",",B103)</f>
        <v>Corridor Area,Lodging - Lobbies/pre-function</v>
      </c>
      <c r="R103" s="46">
        <f>INDEX('For CSV - 2022 SpcFuncData'!$AN$5:$AN$89,MATCH($A103,'For CSV - 2022 SpcFuncData'!$B$5:$B$88,0))</f>
        <v>320</v>
      </c>
      <c r="S103" s="46">
        <f>INDEX('For CSV - 2022 VentSpcFuncData'!$L$6:$L$101,MATCH($B103,'For CSV - 2022 VentSpcFuncData'!$B$6:$B$101,0))</f>
        <v>56</v>
      </c>
      <c r="T103" s="46">
        <f>MATCH($A103,'For CSV - 2022 SpcFuncData'!$B$5:$B$87,0)</f>
        <v>19</v>
      </c>
      <c r="V103" t="str">
        <f>IF($A102&lt;&gt;$A103,$V$3&amp;$R103&amp;$W$3&amp;$S103&amp;$X$3&amp;TEXT($A103,0),IF($A103=$A102,$V$4&amp;$S103&amp;$W$4&amp;$X$4&amp;$B103&amp;""""))</f>
        <v>2,              56,     "Lodging - Lobbies/pre-function"</v>
      </c>
    </row>
    <row r="104" spans="1:22" x14ac:dyDescent="0.2">
      <c r="A104" s="46" t="s">
        <v>557</v>
      </c>
      <c r="B104" s="110" t="s">
        <v>794</v>
      </c>
      <c r="C104" s="62">
        <f>VLOOKUP($B104,'2022 Ventilation List SORT'!$A$6:$I$101,2)</f>
        <v>0.5</v>
      </c>
      <c r="D104" s="62">
        <f>VLOOKUP($B104,'2022 Ventilation List SORT'!$A$6:$I$101,3)</f>
        <v>0.15</v>
      </c>
      <c r="E104" s="67">
        <f>VLOOKUP($B104,'2022 Ventilation List SORT'!$A$6:$I$101,4)</f>
        <v>0</v>
      </c>
      <c r="F104" s="67">
        <f>VLOOKUP($B104,'2022 Ventilation List SORT'!$A$6:$I$101,5)</f>
        <v>0</v>
      </c>
      <c r="G104" s="62">
        <f>VLOOKUP($B104,'2022 Ventilation List SORT'!$A$6:$I$101,6)</f>
        <v>0</v>
      </c>
      <c r="H104" s="67">
        <f>VLOOKUP($B104,'2022 Ventilation List SORT'!$A$6:$I$101,7)</f>
        <v>1</v>
      </c>
      <c r="I104" s="62" t="str">
        <f>VLOOKUP($B104,'2022 Ventilation List SORT'!$A$6:$I$101,8)</f>
        <v>F</v>
      </c>
      <c r="J104" s="103" t="str">
        <f>VLOOKUP($B104,'2022 Ventilation List SORT'!$A$6:$I$101,9)</f>
        <v>No</v>
      </c>
      <c r="K104" s="182">
        <f>INDEX('For CSV - 2022 SpcFuncData'!$D$5:$D$88,MATCH($A104,'For CSV - 2022 SpcFuncData'!$B$5:$B$87,0))*0.5</f>
        <v>5</v>
      </c>
      <c r="L104" s="182">
        <f>INDEX('For CSV - 2022 VentSpcFuncData'!$K$6:$K$101,MATCH($B104,'For CSV - 2022 VentSpcFuncData'!$B$6:$B$101,0))</f>
        <v>33.333333333333336</v>
      </c>
      <c r="M104" s="182">
        <f t="shared" si="4"/>
        <v>33.333333333333336</v>
      </c>
      <c r="N104" s="182">
        <f>INDEX('For CSV - 2022 VentSpcFuncData'!$J$6:$J$101,MATCH($B104,'For CSV - 2022 VentSpcFuncData'!$B$6:$B$101,0))</f>
        <v>15</v>
      </c>
      <c r="O104" s="182">
        <f t="shared" si="5"/>
        <v>100</v>
      </c>
      <c r="P104" s="184">
        <f t="shared" si="3"/>
        <v>0.5</v>
      </c>
      <c r="Q104" s="46" t="str">
        <f>_xlfn.CONCAT(A104,",",B104)</f>
        <v>Corridor Area,Misc - Transportation waiting</v>
      </c>
      <c r="R104" s="46">
        <f>INDEX('For CSV - 2022 SpcFuncData'!$AN$5:$AN$89,MATCH($A104,'For CSV - 2022 SpcFuncData'!$B$5:$B$88,0))</f>
        <v>320</v>
      </c>
      <c r="S104" s="46">
        <f>INDEX('For CSV - 2022 VentSpcFuncData'!$L$6:$L$101,MATCH($B104,'For CSV - 2022 VentSpcFuncData'!$B$6:$B$101,0))</f>
        <v>69</v>
      </c>
      <c r="T104" s="46">
        <f>MATCH($A104,'For CSV - 2022 SpcFuncData'!$B$5:$B$87,0)</f>
        <v>19</v>
      </c>
      <c r="V104" t="str">
        <f>IF($A103&lt;&gt;$A104,$V$3&amp;$R104&amp;$W$3&amp;$S104&amp;$X$3&amp;TEXT($A104,0),IF($A104=$A103,$V$4&amp;$S104&amp;$W$4&amp;$X$4&amp;$B104&amp;""""))</f>
        <v>2,              69,     "Misc - Transportation waiting"</v>
      </c>
    </row>
    <row r="105" spans="1:22" x14ac:dyDescent="0.2">
      <c r="A105" s="46" t="s">
        <v>557</v>
      </c>
      <c r="B105" s="110" t="s">
        <v>858</v>
      </c>
      <c r="C105" s="62">
        <f>VLOOKUP($B105,'2022 Ventilation List SORT'!$A$6:$I$101,2)</f>
        <v>0.15</v>
      </c>
      <c r="D105" s="62">
        <f>VLOOKUP($B105,'2022 Ventilation List SORT'!$A$6:$I$101,3)</f>
        <v>0.15</v>
      </c>
      <c r="E105" s="67">
        <f>VLOOKUP($B105,'2022 Ventilation List SORT'!$A$6:$I$101,4)</f>
        <v>0</v>
      </c>
      <c r="F105" s="67">
        <f>VLOOKUP($B105,'2022 Ventilation List SORT'!$A$6:$I$101,5)</f>
        <v>0</v>
      </c>
      <c r="G105" s="62">
        <f>VLOOKUP($B105,'2022 Ventilation List SORT'!$A$6:$I$101,6)</f>
        <v>0</v>
      </c>
      <c r="H105" s="67">
        <f>VLOOKUP($B105,'2022 Ventilation List SORT'!$A$6:$I$101,7)</f>
        <v>1</v>
      </c>
      <c r="I105" s="62" t="str">
        <f>VLOOKUP($B105,'2022 Ventilation List SORT'!$A$6:$I$101,8)</f>
        <v>F</v>
      </c>
      <c r="J105" s="103" t="str">
        <f>VLOOKUP($B105,'2022 Ventilation List SORT'!$A$6:$I$101,9)</f>
        <v>No</v>
      </c>
      <c r="K105" s="182">
        <f>INDEX('For CSV - 2022 SpcFuncData'!$D$5:$D$88,MATCH($A105,'For CSV - 2022 SpcFuncData'!$B$5:$B$87,0))*0.5</f>
        <v>5</v>
      </c>
      <c r="L105" s="182">
        <f>INDEX('For CSV - 2022 VentSpcFuncData'!$K$6:$K$101,MATCH($B105,'For CSV - 2022 VentSpcFuncData'!$B$6:$B$101,0))</f>
        <v>0</v>
      </c>
      <c r="M105" s="182">
        <f t="shared" si="4"/>
        <v>5</v>
      </c>
      <c r="N105" s="182">
        <f>INDEX('For CSV - 2022 VentSpcFuncData'!$J$6:$J$101,MATCH($B105,'For CSV - 2022 VentSpcFuncData'!$B$6:$B$101,0))</f>
        <v>15</v>
      </c>
      <c r="O105" s="182">
        <f t="shared" si="5"/>
        <v>15</v>
      </c>
      <c r="P105" s="184">
        <f t="shared" si="3"/>
        <v>7.4999999999999997E-2</v>
      </c>
      <c r="Q105" s="46" t="str">
        <f>_xlfn.CONCAT(A105,",",B105)</f>
        <v>Corridor Area,Residential - Common corridors</v>
      </c>
      <c r="R105" s="46">
        <f>INDEX('For CSV - 2022 SpcFuncData'!$AN$5:$AN$89,MATCH($A105,'For CSV - 2022 SpcFuncData'!$B$5:$B$88,0))</f>
        <v>320</v>
      </c>
      <c r="S105" s="46">
        <f>INDEX('For CSV - 2022 VentSpcFuncData'!$L$6:$L$101,MATCH($B105,'For CSV - 2022 VentSpcFuncData'!$B$6:$B$101,0))</f>
        <v>77</v>
      </c>
      <c r="T105" s="46">
        <f>MATCH($A105,'For CSV - 2022 SpcFuncData'!$B$5:$B$87,0)</f>
        <v>19</v>
      </c>
      <c r="V105" t="str">
        <f>IF($A104&lt;&gt;$A105,$V$3&amp;$R105&amp;$W$3&amp;$S105&amp;$X$3&amp;TEXT($A105,0),IF($A105=$A104,$V$4&amp;$S105&amp;$W$4&amp;$X$4&amp;$B105&amp;""""))</f>
        <v>2,              77,     "Residential - Common corridors"</v>
      </c>
    </row>
    <row r="106" spans="1:22" x14ac:dyDescent="0.2">
      <c r="A106" s="46" t="s">
        <v>557</v>
      </c>
      <c r="B106" s="110" t="s">
        <v>797</v>
      </c>
      <c r="C106" s="62">
        <f>VLOOKUP($B106,'2022 Ventilation List SORT'!$A$6:$I$101,2)</f>
        <v>0.25</v>
      </c>
      <c r="D106" s="62">
        <f>VLOOKUP($B106,'2022 Ventilation List SORT'!$A$6:$I$101,3)</f>
        <v>0.15</v>
      </c>
      <c r="E106" s="67">
        <f>VLOOKUP($B106,'2022 Ventilation List SORT'!$A$6:$I$101,4)</f>
        <v>0</v>
      </c>
      <c r="F106" s="67">
        <f>VLOOKUP($B106,'2022 Ventilation List SORT'!$A$6:$I$101,5)</f>
        <v>0</v>
      </c>
      <c r="G106" s="62">
        <f>VLOOKUP($B106,'2022 Ventilation List SORT'!$A$6:$I$101,6)</f>
        <v>0</v>
      </c>
      <c r="H106" s="67">
        <f>VLOOKUP($B106,'2022 Ventilation List SORT'!$A$6:$I$101,7)</f>
        <v>1</v>
      </c>
      <c r="I106" s="62" t="str">
        <f>VLOOKUP($B106,'2022 Ventilation List SORT'!$A$6:$I$101,8)</f>
        <v>F</v>
      </c>
      <c r="J106" s="103" t="str">
        <f>VLOOKUP($B106,'2022 Ventilation List SORT'!$A$6:$I$101,9)</f>
        <v>No</v>
      </c>
      <c r="K106" s="182">
        <f>INDEX('For CSV - 2022 SpcFuncData'!$D$5:$D$88,MATCH($A106,'For CSV - 2022 SpcFuncData'!$B$5:$B$87,0))*0.5</f>
        <v>5</v>
      </c>
      <c r="L106" s="182">
        <f>INDEX('For CSV - 2022 VentSpcFuncData'!$K$6:$K$101,MATCH($B106,'For CSV - 2022 VentSpcFuncData'!$B$6:$B$101,0))</f>
        <v>16.666666666666668</v>
      </c>
      <c r="M106" s="182">
        <f t="shared" si="4"/>
        <v>16.666666666666668</v>
      </c>
      <c r="N106" s="182">
        <f>INDEX('For CSV - 2022 VentSpcFuncData'!$J$6:$J$101,MATCH($B106,'For CSV - 2022 VentSpcFuncData'!$B$6:$B$101,0))</f>
        <v>15</v>
      </c>
      <c r="O106" s="182">
        <f t="shared" si="5"/>
        <v>50</v>
      </c>
      <c r="P106" s="184">
        <f t="shared" si="3"/>
        <v>0.25</v>
      </c>
      <c r="Q106" s="46" t="str">
        <f>_xlfn.CONCAT(A106,",",B106)</f>
        <v>Corridor Area,Retail - Mall common areas</v>
      </c>
      <c r="R106" s="46">
        <f>INDEX('For CSV - 2022 SpcFuncData'!$AN$5:$AN$89,MATCH($A106,'For CSV - 2022 SpcFuncData'!$B$5:$B$88,0))</f>
        <v>320</v>
      </c>
      <c r="S106" s="46">
        <f>INDEX('For CSV - 2022 VentSpcFuncData'!$L$6:$L$101,MATCH($B106,'For CSV - 2022 VentSpcFuncData'!$B$6:$B$101,0))</f>
        <v>81</v>
      </c>
      <c r="T106" s="46">
        <f>MATCH($A106,'For CSV - 2022 SpcFuncData'!$B$5:$B$87,0)</f>
        <v>19</v>
      </c>
      <c r="V106" t="str">
        <f>IF($A105&lt;&gt;$A106,$V$3&amp;$R106&amp;$W$3&amp;$S106&amp;$X$3&amp;TEXT($A106,0),IF($A106=$A105,$V$4&amp;$S106&amp;$W$4&amp;$X$4&amp;$B106&amp;""""))</f>
        <v>2,              81,     "Retail - Mall common areas"</v>
      </c>
    </row>
    <row r="107" spans="1:22" x14ac:dyDescent="0.2">
      <c r="A107" s="46" t="s">
        <v>558</v>
      </c>
      <c r="B107" s="110" t="s">
        <v>767</v>
      </c>
      <c r="C107" s="62">
        <f>VLOOKUP($B107,'2022 Ventilation List SORT'!$A$6:$I$101,2)</f>
        <v>0.5</v>
      </c>
      <c r="D107" s="62">
        <f>VLOOKUP($B107,'2022 Ventilation List SORT'!$A$6:$I$101,3)</f>
        <v>0.15</v>
      </c>
      <c r="E107" s="67">
        <f>VLOOKUP($B107,'2022 Ventilation List SORT'!$A$6:$I$101,4)</f>
        <v>0</v>
      </c>
      <c r="F107" s="67">
        <f>VLOOKUP($B107,'2022 Ventilation List SORT'!$A$6:$I$101,5)</f>
        <v>0</v>
      </c>
      <c r="G107" s="62">
        <f>VLOOKUP($B107,'2022 Ventilation List SORT'!$A$6:$I$101,6)</f>
        <v>0</v>
      </c>
      <c r="H107" s="67">
        <f>VLOOKUP($B107,'2022 Ventilation List SORT'!$A$6:$I$101,7)</f>
        <v>2</v>
      </c>
      <c r="I107" s="62" t="str">
        <f>VLOOKUP($B107,'2022 Ventilation List SORT'!$A$6:$I$101,8)</f>
        <v/>
      </c>
      <c r="J107" s="103" t="str">
        <f>VLOOKUP($B107,'2022 Ventilation List SORT'!$A$6:$I$101,9)</f>
        <v>No</v>
      </c>
      <c r="K107" s="182">
        <f>INDEX('For CSV - 2022 SpcFuncData'!$D$5:$D$88,MATCH($A107,'For CSV - 2022 SpcFuncData'!$B$5:$B$87,0))*0.5</f>
        <v>33.335000000000001</v>
      </c>
      <c r="L107" s="182">
        <f>INDEX('For CSV - 2022 VentSpcFuncData'!$K$6:$K$101,MATCH($B107,'For CSV - 2022 VentSpcFuncData'!$B$6:$B$101,0))</f>
        <v>33.333333333333336</v>
      </c>
      <c r="M107" s="182">
        <f t="shared" si="4"/>
        <v>33.333333333333336</v>
      </c>
      <c r="N107" s="182">
        <f>INDEX('For CSV - 2022 VentSpcFuncData'!$J$6:$J$101,MATCH($B107,'For CSV - 2022 VentSpcFuncData'!$B$6:$B$101,0))</f>
        <v>15</v>
      </c>
      <c r="O107" s="182">
        <f t="shared" si="5"/>
        <v>14.999250037498125</v>
      </c>
      <c r="P107" s="184">
        <f t="shared" si="3"/>
        <v>0.5</v>
      </c>
      <c r="Q107" s="46" t="str">
        <f>_xlfn.CONCAT(A107,",",B107)</f>
        <v>Dining Area (Bar/Lounge and Fine Dining),Food Service - Restaurant dining rooms</v>
      </c>
      <c r="R107" s="46">
        <f>INDEX('For CSV - 2022 SpcFuncData'!$AN$5:$AN$89,MATCH($A107,'For CSV - 2022 SpcFuncData'!$B$5:$B$88,0))</f>
        <v>321</v>
      </c>
      <c r="S107" s="46">
        <f>INDEX('For CSV - 2022 VentSpcFuncData'!$L$6:$L$101,MATCH($B107,'For CSV - 2022 VentSpcFuncData'!$B$6:$B$101,0))</f>
        <v>45</v>
      </c>
      <c r="T107" s="46">
        <f>MATCH($A107,'For CSV - 2022 SpcFuncData'!$B$5:$B$87,0)</f>
        <v>20</v>
      </c>
      <c r="V107" t="str">
        <f>IF($A106&lt;&gt;$A107,$V$3&amp;$R107&amp;$W$3&amp;$S107&amp;$X$3&amp;TEXT($A107,0),IF($A107=$A106,$V$4&amp;$S107&amp;$W$4&amp;$X$4&amp;$B107&amp;""""))</f>
        <v>1, Spc:SpcFunc,        321,  45  ;  Dining Area (Bar/Lounge and Fine Dining)</v>
      </c>
    </row>
    <row r="108" spans="1:22" x14ac:dyDescent="0.2">
      <c r="A108" s="46" t="s">
        <v>558</v>
      </c>
      <c r="B108" s="110" t="s">
        <v>769</v>
      </c>
      <c r="C108" s="62">
        <f>VLOOKUP($B108,'2022 Ventilation List SORT'!$A$6:$I$101,2)</f>
        <v>0.5</v>
      </c>
      <c r="D108" s="62">
        <f>VLOOKUP($B108,'2022 Ventilation List SORT'!$A$6:$I$101,3)</f>
        <v>0.2</v>
      </c>
      <c r="E108" s="67">
        <f>VLOOKUP($B108,'2022 Ventilation List SORT'!$A$6:$I$101,4)</f>
        <v>0</v>
      </c>
      <c r="F108" s="67">
        <f>VLOOKUP($B108,'2022 Ventilation List SORT'!$A$6:$I$101,5)</f>
        <v>0</v>
      </c>
      <c r="G108" s="62">
        <f>VLOOKUP($B108,'2022 Ventilation List SORT'!$A$6:$I$101,6)</f>
        <v>0</v>
      </c>
      <c r="H108" s="67">
        <f>VLOOKUP($B108,'2022 Ventilation List SORT'!$A$6:$I$101,7)</f>
        <v>2</v>
      </c>
      <c r="I108" s="62" t="str">
        <f>VLOOKUP($B108,'2022 Ventilation List SORT'!$A$6:$I$101,8)</f>
        <v/>
      </c>
      <c r="J108" s="103" t="str">
        <f>VLOOKUP($B108,'2022 Ventilation List SORT'!$A$6:$I$101,9)</f>
        <v>No</v>
      </c>
      <c r="K108" s="182">
        <f>INDEX('For CSV - 2022 SpcFuncData'!$D$5:$D$88,MATCH($A108,'For CSV - 2022 SpcFuncData'!$B$5:$B$87,0))*0.5</f>
        <v>33.335000000000001</v>
      </c>
      <c r="L108" s="182">
        <f>INDEX('For CSV - 2022 VentSpcFuncData'!$K$6:$K$101,MATCH($B108,'For CSV - 2022 VentSpcFuncData'!$B$6:$B$101,0))</f>
        <v>33.333333333333336</v>
      </c>
      <c r="M108" s="182">
        <f t="shared" si="4"/>
        <v>33.333333333333336</v>
      </c>
      <c r="N108" s="182">
        <f>INDEX('For CSV - 2022 VentSpcFuncData'!$J$6:$J$101,MATCH($B108,'For CSV - 2022 VentSpcFuncData'!$B$6:$B$101,0))</f>
        <v>15</v>
      </c>
      <c r="O108" s="182">
        <f t="shared" si="5"/>
        <v>14.999250037498125</v>
      </c>
      <c r="P108" s="184">
        <f t="shared" si="3"/>
        <v>0.5</v>
      </c>
      <c r="Q108" s="46" t="str">
        <f>_xlfn.CONCAT(A108,",",B108)</f>
        <v>Dining Area (Bar/Lounge and Fine Dining),Food Service - Bars, cocktail lounges</v>
      </c>
      <c r="R108" s="46">
        <f>INDEX('For CSV - 2022 SpcFuncData'!$AN$5:$AN$89,MATCH($A108,'For CSV - 2022 SpcFuncData'!$B$5:$B$88,0))</f>
        <v>321</v>
      </c>
      <c r="S108" s="46">
        <f>INDEX('For CSV - 2022 VentSpcFuncData'!$L$6:$L$101,MATCH($B108,'For CSV - 2022 VentSpcFuncData'!$B$6:$B$101,0))</f>
        <v>42</v>
      </c>
      <c r="T108" s="46">
        <f>MATCH($A108,'For CSV - 2022 SpcFuncData'!$B$5:$B$87,0)</f>
        <v>20</v>
      </c>
      <c r="V108" t="str">
        <f>IF($A107&lt;&gt;$A108,$V$3&amp;$R108&amp;$W$3&amp;$S108&amp;$X$3&amp;TEXT($A108,0),IF($A108=$A107,$V$4&amp;$S108&amp;$W$4&amp;$X$4&amp;$B108&amp;""""))</f>
        <v>2,              42,     "Food Service - Bars, cocktail lounges"</v>
      </c>
    </row>
    <row r="109" spans="1:22" x14ac:dyDescent="0.2">
      <c r="A109" s="46" t="s">
        <v>558</v>
      </c>
      <c r="B109" s="110" t="s">
        <v>767</v>
      </c>
      <c r="C109" s="62">
        <f>VLOOKUP($B109,'2022 Ventilation List SORT'!$A$6:$I$101,2)</f>
        <v>0.5</v>
      </c>
      <c r="D109" s="62">
        <f>VLOOKUP($B109,'2022 Ventilation List SORT'!$A$6:$I$101,3)</f>
        <v>0.15</v>
      </c>
      <c r="E109" s="67">
        <f>VLOOKUP($B109,'2022 Ventilation List SORT'!$A$6:$I$101,4)</f>
        <v>0</v>
      </c>
      <c r="F109" s="67">
        <f>VLOOKUP($B109,'2022 Ventilation List SORT'!$A$6:$I$101,5)</f>
        <v>0</v>
      </c>
      <c r="G109" s="62">
        <f>VLOOKUP($B109,'2022 Ventilation List SORT'!$A$6:$I$101,6)</f>
        <v>0</v>
      </c>
      <c r="H109" s="67">
        <f>VLOOKUP($B109,'2022 Ventilation List SORT'!$A$6:$I$101,7)</f>
        <v>2</v>
      </c>
      <c r="I109" s="62" t="str">
        <f>VLOOKUP($B109,'2022 Ventilation List SORT'!$A$6:$I$101,8)</f>
        <v/>
      </c>
      <c r="J109" s="103" t="str">
        <f>VLOOKUP($B109,'2022 Ventilation List SORT'!$A$6:$I$101,9)</f>
        <v>No</v>
      </c>
      <c r="K109" s="182">
        <f>INDEX('For CSV - 2022 SpcFuncData'!$D$5:$D$88,MATCH($A109,'For CSV - 2022 SpcFuncData'!$B$5:$B$87,0))*0.5</f>
        <v>33.335000000000001</v>
      </c>
      <c r="L109" s="182">
        <f>INDEX('For CSV - 2022 VentSpcFuncData'!$K$6:$K$101,MATCH($B109,'For CSV - 2022 VentSpcFuncData'!$B$6:$B$101,0))</f>
        <v>33.333333333333336</v>
      </c>
      <c r="M109" s="182">
        <f t="shared" si="4"/>
        <v>33.333333333333336</v>
      </c>
      <c r="N109" s="182">
        <f>INDEX('For CSV - 2022 VentSpcFuncData'!$J$6:$J$101,MATCH($B109,'For CSV - 2022 VentSpcFuncData'!$B$6:$B$101,0))</f>
        <v>15</v>
      </c>
      <c r="O109" s="182">
        <f t="shared" si="5"/>
        <v>14.999250037498125</v>
      </c>
      <c r="P109" s="184">
        <f t="shared" si="3"/>
        <v>0.5</v>
      </c>
      <c r="Q109" s="46" t="str">
        <f>_xlfn.CONCAT(A109,",",B109)</f>
        <v>Dining Area (Bar/Lounge and Fine Dining),Food Service - Restaurant dining rooms</v>
      </c>
      <c r="R109" s="46">
        <f>INDEX('For CSV - 2022 SpcFuncData'!$AN$5:$AN$89,MATCH($A109,'For CSV - 2022 SpcFuncData'!$B$5:$B$88,0))</f>
        <v>321</v>
      </c>
      <c r="S109" s="46">
        <f>INDEX('For CSV - 2022 VentSpcFuncData'!$L$6:$L$101,MATCH($B109,'For CSV - 2022 VentSpcFuncData'!$B$6:$B$101,0))</f>
        <v>45</v>
      </c>
      <c r="T109" s="46">
        <f>MATCH($A109,'For CSV - 2022 SpcFuncData'!$B$5:$B$87,0)</f>
        <v>20</v>
      </c>
      <c r="V109" t="str">
        <f>IF($A108&lt;&gt;$A109,$V$3&amp;$R109&amp;$W$3&amp;$S109&amp;$X$3&amp;TEXT($A109,0),IF($A109=$A108,$V$4&amp;$S109&amp;$W$4&amp;$X$4&amp;$B109&amp;""""))</f>
        <v>2,              45,     "Food Service - Restaurant dining rooms"</v>
      </c>
    </row>
    <row r="110" spans="1:22" x14ac:dyDescent="0.2">
      <c r="A110" s="63" t="s">
        <v>1186</v>
      </c>
      <c r="B110" s="110" t="s">
        <v>768</v>
      </c>
      <c r="C110" s="62">
        <f>VLOOKUP($B110,'2022 Ventilation List SORT'!$A$6:$I$101,2)</f>
        <v>0.5</v>
      </c>
      <c r="D110" s="62">
        <f>VLOOKUP($B110,'2022 Ventilation List SORT'!$A$6:$I$101,3)</f>
        <v>0.15</v>
      </c>
      <c r="E110" s="67">
        <f>VLOOKUP($B110,'2022 Ventilation List SORT'!$A$6:$I$101,4)</f>
        <v>0</v>
      </c>
      <c r="F110" s="67">
        <f>VLOOKUP($B110,'2022 Ventilation List SORT'!$A$6:$I$101,5)</f>
        <v>0</v>
      </c>
      <c r="G110" s="62">
        <f>VLOOKUP($B110,'2022 Ventilation List SORT'!$A$6:$I$101,6)</f>
        <v>0</v>
      </c>
      <c r="H110" s="67">
        <f>VLOOKUP($B110,'2022 Ventilation List SORT'!$A$6:$I$101,7)</f>
        <v>2</v>
      </c>
      <c r="I110" s="62" t="str">
        <f>VLOOKUP($B110,'2022 Ventilation List SORT'!$A$6:$I$101,8)</f>
        <v/>
      </c>
      <c r="J110" s="103" t="str">
        <f>VLOOKUP($B110,'2022 Ventilation List SORT'!$A$6:$I$101,9)</f>
        <v>No</v>
      </c>
      <c r="K110" s="182">
        <f>INDEX('For CSV - 2022 SpcFuncData'!$D$5:$D$88,MATCH($A110,'For CSV - 2022 SpcFuncData'!$B$5:$B$87,0))*0.5</f>
        <v>33.335000000000001</v>
      </c>
      <c r="L110" s="182">
        <f>INDEX('For CSV - 2022 VentSpcFuncData'!$K$6:$K$101,MATCH($B110,'For CSV - 2022 VentSpcFuncData'!$B$6:$B$101,0))</f>
        <v>33.333333333333336</v>
      </c>
      <c r="M110" s="182">
        <f t="shared" si="4"/>
        <v>33.333333333333336</v>
      </c>
      <c r="N110" s="182">
        <f>INDEX('For CSV - 2022 VentSpcFuncData'!$J$6:$J$101,MATCH($B110,'For CSV - 2022 VentSpcFuncData'!$B$6:$B$101,0))</f>
        <v>15</v>
      </c>
      <c r="O110" s="182">
        <f t="shared" si="5"/>
        <v>14.999250037498125</v>
      </c>
      <c r="P110" s="184">
        <f t="shared" si="3"/>
        <v>0.5</v>
      </c>
      <c r="Q110" s="46" t="str">
        <f>_xlfn.CONCAT(A110,",",B110)</f>
        <v>Dining Area (Cafeteria/Fast Food),Food Service - Cafeteria/fast-food dining</v>
      </c>
      <c r="R110" s="46">
        <f>INDEX('For CSV - 2022 SpcFuncData'!$AN$5:$AN$89,MATCH($A110,'For CSV - 2022 SpcFuncData'!$B$5:$B$88,0))</f>
        <v>322</v>
      </c>
      <c r="S110" s="46">
        <f>INDEX('For CSV - 2022 VentSpcFuncData'!$L$6:$L$101,MATCH($B110,'For CSV - 2022 VentSpcFuncData'!$B$6:$B$101,0))</f>
        <v>43</v>
      </c>
      <c r="T110" s="46">
        <f>MATCH($A110,'For CSV - 2022 SpcFuncData'!$B$5:$B$87,0)</f>
        <v>21</v>
      </c>
      <c r="V110" t="str">
        <f>IF($A109&lt;&gt;$A110,$V$3&amp;$R110&amp;$W$3&amp;$S110&amp;$X$3&amp;TEXT($A110,0),IF($A110=$A109,$V$4&amp;$S110&amp;$W$4&amp;$X$4&amp;$B110&amp;""""))</f>
        <v>1, Spc:SpcFunc,        322,  43  ;  Dining Area (Cafeteria/Fast Food)</v>
      </c>
    </row>
    <row r="111" spans="1:22" x14ac:dyDescent="0.2">
      <c r="A111" s="63" t="s">
        <v>1186</v>
      </c>
      <c r="B111" s="110" t="s">
        <v>768</v>
      </c>
      <c r="C111" s="62">
        <f>VLOOKUP($B111,'2022 Ventilation List SORT'!$A$6:$I$101,2)</f>
        <v>0.5</v>
      </c>
      <c r="D111" s="62">
        <f>VLOOKUP($B111,'2022 Ventilation List SORT'!$A$6:$I$101,3)</f>
        <v>0.15</v>
      </c>
      <c r="E111" s="67">
        <f>VLOOKUP($B111,'2022 Ventilation List SORT'!$A$6:$I$101,4)</f>
        <v>0</v>
      </c>
      <c r="F111" s="67">
        <f>VLOOKUP($B111,'2022 Ventilation List SORT'!$A$6:$I$101,5)</f>
        <v>0</v>
      </c>
      <c r="G111" s="62">
        <f>VLOOKUP($B111,'2022 Ventilation List SORT'!$A$6:$I$101,6)</f>
        <v>0</v>
      </c>
      <c r="H111" s="67">
        <f>VLOOKUP($B111,'2022 Ventilation List SORT'!$A$6:$I$101,7)</f>
        <v>2</v>
      </c>
      <c r="I111" s="62" t="str">
        <f>VLOOKUP($B111,'2022 Ventilation List SORT'!$A$6:$I$101,8)</f>
        <v/>
      </c>
      <c r="J111" s="103" t="str">
        <f>VLOOKUP($B111,'2022 Ventilation List SORT'!$A$6:$I$101,9)</f>
        <v>No</v>
      </c>
      <c r="K111" s="182">
        <f>INDEX('For CSV - 2022 SpcFuncData'!$D$5:$D$88,MATCH($A111,'For CSV - 2022 SpcFuncData'!$B$5:$B$87,0))*0.5</f>
        <v>33.335000000000001</v>
      </c>
      <c r="L111" s="182">
        <f>INDEX('For CSV - 2022 VentSpcFuncData'!$K$6:$K$101,MATCH($B111,'For CSV - 2022 VentSpcFuncData'!$B$6:$B$101,0))</f>
        <v>33.333333333333336</v>
      </c>
      <c r="M111" s="182">
        <f t="shared" si="4"/>
        <v>33.333333333333336</v>
      </c>
      <c r="N111" s="182">
        <f>INDEX('For CSV - 2022 VentSpcFuncData'!$J$6:$J$101,MATCH($B111,'For CSV - 2022 VentSpcFuncData'!$B$6:$B$101,0))</f>
        <v>15</v>
      </c>
      <c r="O111" s="182">
        <f t="shared" si="5"/>
        <v>14.999250037498125</v>
      </c>
      <c r="P111" s="184">
        <f t="shared" si="3"/>
        <v>0.5</v>
      </c>
      <c r="Q111" s="46" t="str">
        <f>_xlfn.CONCAT(A111,",",B111)</f>
        <v>Dining Area (Cafeteria/Fast Food),Food Service - Cafeteria/fast-food dining</v>
      </c>
      <c r="R111" s="46">
        <f>INDEX('For CSV - 2022 SpcFuncData'!$AN$5:$AN$89,MATCH($A111,'For CSV - 2022 SpcFuncData'!$B$5:$B$88,0))</f>
        <v>322</v>
      </c>
      <c r="S111" s="46">
        <f>INDEX('For CSV - 2022 VentSpcFuncData'!$L$6:$L$101,MATCH($B111,'For CSV - 2022 VentSpcFuncData'!$B$6:$B$101,0))</f>
        <v>43</v>
      </c>
      <c r="T111" s="46">
        <f>MATCH($A111,'For CSV - 2022 SpcFuncData'!$B$5:$B$87,0)</f>
        <v>21</v>
      </c>
      <c r="V111" t="str">
        <f>IF($A110&lt;&gt;$A111,$V$3&amp;$R111&amp;$W$3&amp;$S111&amp;$X$3&amp;TEXT($A111,0),IF($A111=$A110,$V$4&amp;$S111&amp;$W$4&amp;$X$4&amp;$B111&amp;""""))</f>
        <v>2,              43,     "Food Service - Cafeteria/fast-food dining"</v>
      </c>
    </row>
    <row r="112" spans="1:22" x14ac:dyDescent="0.2">
      <c r="A112" s="63" t="s">
        <v>560</v>
      </c>
      <c r="B112" s="110" t="s">
        <v>768</v>
      </c>
      <c r="C112" s="62">
        <f>VLOOKUP($B112,'2022 Ventilation List SORT'!$A$6:$I$101,2)</f>
        <v>0.5</v>
      </c>
      <c r="D112" s="62">
        <f>VLOOKUP($B112,'2022 Ventilation List SORT'!$A$6:$I$101,3)</f>
        <v>0.15</v>
      </c>
      <c r="E112" s="67">
        <f>VLOOKUP($B112,'2022 Ventilation List SORT'!$A$6:$I$101,4)</f>
        <v>0</v>
      </c>
      <c r="F112" s="67">
        <f>VLOOKUP($B112,'2022 Ventilation List SORT'!$A$6:$I$101,5)</f>
        <v>0</v>
      </c>
      <c r="G112" s="62">
        <f>VLOOKUP($B112,'2022 Ventilation List SORT'!$A$6:$I$101,6)</f>
        <v>0</v>
      </c>
      <c r="H112" s="67">
        <f>VLOOKUP($B112,'2022 Ventilation List SORT'!$A$6:$I$101,7)</f>
        <v>2</v>
      </c>
      <c r="I112" s="62" t="str">
        <f>VLOOKUP($B112,'2022 Ventilation List SORT'!$A$6:$I$101,8)</f>
        <v/>
      </c>
      <c r="J112" s="103" t="str">
        <f>VLOOKUP($B112,'2022 Ventilation List SORT'!$A$6:$I$101,9)</f>
        <v>No</v>
      </c>
      <c r="K112" s="182">
        <f>INDEX('For CSV - 2022 SpcFuncData'!$D$5:$D$88,MATCH($A112,'For CSV - 2022 SpcFuncData'!$B$5:$B$87,0))*0.5</f>
        <v>33.335000000000001</v>
      </c>
      <c r="L112" s="182">
        <f>INDEX('For CSV - 2022 VentSpcFuncData'!$K$6:$K$101,MATCH($B112,'For CSV - 2022 VentSpcFuncData'!$B$6:$B$101,0))</f>
        <v>33.333333333333336</v>
      </c>
      <c r="M112" s="182">
        <f t="shared" si="4"/>
        <v>33.333333333333336</v>
      </c>
      <c r="N112" s="182">
        <f>INDEX('For CSV - 2022 VentSpcFuncData'!$J$6:$J$101,MATCH($B112,'For CSV - 2022 VentSpcFuncData'!$B$6:$B$101,0))</f>
        <v>15</v>
      </c>
      <c r="O112" s="182">
        <f t="shared" si="5"/>
        <v>14.999250037498125</v>
      </c>
      <c r="P112" s="184">
        <f t="shared" si="3"/>
        <v>0.5</v>
      </c>
      <c r="Q112" s="46" t="str">
        <f>_xlfn.CONCAT(A112,",",B112)</f>
        <v>Dining Area (Family and Leisure),Food Service - Cafeteria/fast-food dining</v>
      </c>
      <c r="R112" s="46">
        <f>INDEX('For CSV - 2022 SpcFuncData'!$AN$5:$AN$89,MATCH($A112,'For CSV - 2022 SpcFuncData'!$B$5:$B$88,0))</f>
        <v>323</v>
      </c>
      <c r="S112" s="46">
        <f>INDEX('For CSV - 2022 VentSpcFuncData'!$L$6:$L$101,MATCH($B112,'For CSV - 2022 VentSpcFuncData'!$B$6:$B$101,0))</f>
        <v>43</v>
      </c>
      <c r="T112" s="46">
        <f>MATCH($A112,'For CSV - 2022 SpcFuncData'!$B$5:$B$87,0)</f>
        <v>22</v>
      </c>
      <c r="V112" t="str">
        <f>IF($A111&lt;&gt;$A112,$V$3&amp;$R112&amp;$W$3&amp;$S112&amp;$X$3&amp;TEXT($A112,0),IF($A112=$A111,$V$4&amp;$S112&amp;$W$4&amp;$X$4&amp;$B112&amp;""""))</f>
        <v>1, Spc:SpcFunc,        323,  43  ;  Dining Area (Family and Leisure)</v>
      </c>
    </row>
    <row r="113" spans="1:22" x14ac:dyDescent="0.2">
      <c r="A113" s="63" t="s">
        <v>560</v>
      </c>
      <c r="B113" s="110" t="s">
        <v>769</v>
      </c>
      <c r="C113" s="62">
        <f>VLOOKUP($B113,'2022 Ventilation List SORT'!$A$6:$I$101,2)</f>
        <v>0.5</v>
      </c>
      <c r="D113" s="62">
        <f>VLOOKUP($B113,'2022 Ventilation List SORT'!$A$6:$I$101,3)</f>
        <v>0.2</v>
      </c>
      <c r="E113" s="67">
        <f>VLOOKUP($B113,'2022 Ventilation List SORT'!$A$6:$I$101,4)</f>
        <v>0</v>
      </c>
      <c r="F113" s="67">
        <f>VLOOKUP($B113,'2022 Ventilation List SORT'!$A$6:$I$101,5)</f>
        <v>0</v>
      </c>
      <c r="G113" s="62">
        <f>VLOOKUP($B113,'2022 Ventilation List SORT'!$A$6:$I$101,6)</f>
        <v>0</v>
      </c>
      <c r="H113" s="67">
        <f>VLOOKUP($B113,'2022 Ventilation List SORT'!$A$6:$I$101,7)</f>
        <v>2</v>
      </c>
      <c r="I113" s="62" t="str">
        <f>VLOOKUP($B113,'2022 Ventilation List SORT'!$A$6:$I$101,8)</f>
        <v/>
      </c>
      <c r="J113" s="103" t="str">
        <f>VLOOKUP($B113,'2022 Ventilation List SORT'!$A$6:$I$101,9)</f>
        <v>No</v>
      </c>
      <c r="K113" s="182">
        <f>INDEX('For CSV - 2022 SpcFuncData'!$D$5:$D$88,MATCH($A113,'For CSV - 2022 SpcFuncData'!$B$5:$B$87,0))*0.5</f>
        <v>33.335000000000001</v>
      </c>
      <c r="L113" s="182">
        <f>INDEX('For CSV - 2022 VentSpcFuncData'!$K$6:$K$101,MATCH($B113,'For CSV - 2022 VentSpcFuncData'!$B$6:$B$101,0))</f>
        <v>33.333333333333336</v>
      </c>
      <c r="M113" s="182">
        <f t="shared" si="4"/>
        <v>33.333333333333336</v>
      </c>
      <c r="N113" s="182">
        <f>INDEX('For CSV - 2022 VentSpcFuncData'!$J$6:$J$101,MATCH($B113,'For CSV - 2022 VentSpcFuncData'!$B$6:$B$101,0))</f>
        <v>15</v>
      </c>
      <c r="O113" s="182">
        <f t="shared" si="5"/>
        <v>14.999250037498125</v>
      </c>
      <c r="P113" s="184">
        <f t="shared" si="3"/>
        <v>0.5</v>
      </c>
      <c r="Q113" s="46" t="str">
        <f>_xlfn.CONCAT(A113,",",B113)</f>
        <v>Dining Area (Family and Leisure),Food Service - Bars, cocktail lounges</v>
      </c>
      <c r="R113" s="46">
        <f>INDEX('For CSV - 2022 SpcFuncData'!$AN$5:$AN$89,MATCH($A113,'For CSV - 2022 SpcFuncData'!$B$5:$B$88,0))</f>
        <v>323</v>
      </c>
      <c r="S113" s="46">
        <f>INDEX('For CSV - 2022 VentSpcFuncData'!$L$6:$L$101,MATCH($B113,'For CSV - 2022 VentSpcFuncData'!$B$6:$B$101,0))</f>
        <v>42</v>
      </c>
      <c r="T113" s="46">
        <f>MATCH($A113,'For CSV - 2022 SpcFuncData'!$B$5:$B$87,0)</f>
        <v>22</v>
      </c>
      <c r="V113" t="str">
        <f>IF($A112&lt;&gt;$A113,$V$3&amp;$R113&amp;$W$3&amp;$S113&amp;$X$3&amp;TEXT($A113,0),IF($A113=$A112,$V$4&amp;$S113&amp;$W$4&amp;$X$4&amp;$B113&amp;""""))</f>
        <v>2,              42,     "Food Service - Bars, cocktail lounges"</v>
      </c>
    </row>
    <row r="114" spans="1:22" x14ac:dyDescent="0.2">
      <c r="A114" s="63" t="s">
        <v>560</v>
      </c>
      <c r="B114" s="110" t="s">
        <v>768</v>
      </c>
      <c r="C114" s="62">
        <f>VLOOKUP($B114,'2022 Ventilation List SORT'!$A$6:$I$101,2)</f>
        <v>0.5</v>
      </c>
      <c r="D114" s="62">
        <f>VLOOKUP($B114,'2022 Ventilation List SORT'!$A$6:$I$101,3)</f>
        <v>0.15</v>
      </c>
      <c r="E114" s="67">
        <f>VLOOKUP($B114,'2022 Ventilation List SORT'!$A$6:$I$101,4)</f>
        <v>0</v>
      </c>
      <c r="F114" s="67">
        <f>VLOOKUP($B114,'2022 Ventilation List SORT'!$A$6:$I$101,5)</f>
        <v>0</v>
      </c>
      <c r="G114" s="62">
        <f>VLOOKUP($B114,'2022 Ventilation List SORT'!$A$6:$I$101,6)</f>
        <v>0</v>
      </c>
      <c r="H114" s="67">
        <f>VLOOKUP($B114,'2022 Ventilation List SORT'!$A$6:$I$101,7)</f>
        <v>2</v>
      </c>
      <c r="I114" s="62" t="str">
        <f>VLOOKUP($B114,'2022 Ventilation List SORT'!$A$6:$I$101,8)</f>
        <v/>
      </c>
      <c r="J114" s="103" t="str">
        <f>VLOOKUP($B114,'2022 Ventilation List SORT'!$A$6:$I$101,9)</f>
        <v>No</v>
      </c>
      <c r="K114" s="182">
        <f>INDEX('For CSV - 2022 SpcFuncData'!$D$5:$D$88,MATCH($A114,'For CSV - 2022 SpcFuncData'!$B$5:$B$87,0))*0.5</f>
        <v>33.335000000000001</v>
      </c>
      <c r="L114" s="182">
        <f>INDEX('For CSV - 2022 VentSpcFuncData'!$K$6:$K$101,MATCH($B114,'For CSV - 2022 VentSpcFuncData'!$B$6:$B$101,0))</f>
        <v>33.333333333333336</v>
      </c>
      <c r="M114" s="182">
        <f t="shared" si="4"/>
        <v>33.333333333333336</v>
      </c>
      <c r="N114" s="182">
        <f>INDEX('For CSV - 2022 VentSpcFuncData'!$J$6:$J$101,MATCH($B114,'For CSV - 2022 VentSpcFuncData'!$B$6:$B$101,0))</f>
        <v>15</v>
      </c>
      <c r="O114" s="182">
        <f t="shared" si="5"/>
        <v>14.999250037498125</v>
      </c>
      <c r="P114" s="184">
        <f t="shared" si="3"/>
        <v>0.5</v>
      </c>
      <c r="Q114" s="46" t="str">
        <f>_xlfn.CONCAT(A114,",",B114)</f>
        <v>Dining Area (Family and Leisure),Food Service - Cafeteria/fast-food dining</v>
      </c>
      <c r="R114" s="46">
        <f>INDEX('For CSV - 2022 SpcFuncData'!$AN$5:$AN$89,MATCH($A114,'For CSV - 2022 SpcFuncData'!$B$5:$B$88,0))</f>
        <v>323</v>
      </c>
      <c r="S114" s="46">
        <f>INDEX('For CSV - 2022 VentSpcFuncData'!$L$6:$L$101,MATCH($B114,'For CSV - 2022 VentSpcFuncData'!$B$6:$B$101,0))</f>
        <v>43</v>
      </c>
      <c r="T114" s="46">
        <f>MATCH($A114,'For CSV - 2022 SpcFuncData'!$B$5:$B$87,0)</f>
        <v>22</v>
      </c>
      <c r="V114" t="str">
        <f>IF($A113&lt;&gt;$A114,$V$3&amp;$R114&amp;$W$3&amp;$S114&amp;$X$3&amp;TEXT($A114,0),IF($A114=$A113,$V$4&amp;$S114&amp;$W$4&amp;$X$4&amp;$B114&amp;""""))</f>
        <v>2,              43,     "Food Service - Cafeteria/fast-food dining"</v>
      </c>
    </row>
    <row r="115" spans="1:22" x14ac:dyDescent="0.2">
      <c r="A115" s="63" t="s">
        <v>560</v>
      </c>
      <c r="B115" s="110" t="s">
        <v>767</v>
      </c>
      <c r="C115" s="62">
        <f>VLOOKUP($B115,'2022 Ventilation List SORT'!$A$6:$I$101,2)</f>
        <v>0.5</v>
      </c>
      <c r="D115" s="62">
        <f>VLOOKUP($B115,'2022 Ventilation List SORT'!$A$6:$I$101,3)</f>
        <v>0.15</v>
      </c>
      <c r="E115" s="67">
        <f>VLOOKUP($B115,'2022 Ventilation List SORT'!$A$6:$I$101,4)</f>
        <v>0</v>
      </c>
      <c r="F115" s="67">
        <f>VLOOKUP($B115,'2022 Ventilation List SORT'!$A$6:$I$101,5)</f>
        <v>0</v>
      </c>
      <c r="G115" s="62">
        <f>VLOOKUP($B115,'2022 Ventilation List SORT'!$A$6:$I$101,6)</f>
        <v>0</v>
      </c>
      <c r="H115" s="67">
        <f>VLOOKUP($B115,'2022 Ventilation List SORT'!$A$6:$I$101,7)</f>
        <v>2</v>
      </c>
      <c r="I115" s="62" t="str">
        <f>VLOOKUP($B115,'2022 Ventilation List SORT'!$A$6:$I$101,8)</f>
        <v/>
      </c>
      <c r="J115" s="103" t="str">
        <f>VLOOKUP($B115,'2022 Ventilation List SORT'!$A$6:$I$101,9)</f>
        <v>No</v>
      </c>
      <c r="K115" s="182">
        <f>INDEX('For CSV - 2022 SpcFuncData'!$D$5:$D$88,MATCH($A115,'For CSV - 2022 SpcFuncData'!$B$5:$B$87,0))*0.5</f>
        <v>33.335000000000001</v>
      </c>
      <c r="L115" s="182">
        <f>INDEX('For CSV - 2022 VentSpcFuncData'!$K$6:$K$101,MATCH($B115,'For CSV - 2022 VentSpcFuncData'!$B$6:$B$101,0))</f>
        <v>33.333333333333336</v>
      </c>
      <c r="M115" s="182">
        <f t="shared" si="4"/>
        <v>33.333333333333336</v>
      </c>
      <c r="N115" s="182">
        <f>INDEX('For CSV - 2022 VentSpcFuncData'!$J$6:$J$101,MATCH($B115,'For CSV - 2022 VentSpcFuncData'!$B$6:$B$101,0))</f>
        <v>15</v>
      </c>
      <c r="O115" s="182">
        <f t="shared" si="5"/>
        <v>14.999250037498125</v>
      </c>
      <c r="P115" s="184">
        <f t="shared" si="3"/>
        <v>0.5</v>
      </c>
      <c r="Q115" s="46" t="str">
        <f>_xlfn.CONCAT(A115,",",B115)</f>
        <v>Dining Area (Family and Leisure),Food Service - Restaurant dining rooms</v>
      </c>
      <c r="R115" s="46">
        <f>INDEX('For CSV - 2022 SpcFuncData'!$AN$5:$AN$89,MATCH($A115,'For CSV - 2022 SpcFuncData'!$B$5:$B$88,0))</f>
        <v>323</v>
      </c>
      <c r="S115" s="46">
        <f>INDEX('For CSV - 2022 VentSpcFuncData'!$L$6:$L$101,MATCH($B115,'For CSV - 2022 VentSpcFuncData'!$B$6:$B$101,0))</f>
        <v>45</v>
      </c>
      <c r="T115" s="46">
        <f>MATCH($A115,'For CSV - 2022 SpcFuncData'!$B$5:$B$87,0)</f>
        <v>22</v>
      </c>
      <c r="V115" t="str">
        <f>IF($A114&lt;&gt;$A115,$V$3&amp;$R115&amp;$W$3&amp;$S115&amp;$X$3&amp;TEXT($A115,0),IF($A115=$A114,$V$4&amp;$S115&amp;$W$4&amp;$X$4&amp;$B115&amp;""""))</f>
        <v>2,              45,     "Food Service - Restaurant dining rooms"</v>
      </c>
    </row>
    <row r="116" spans="1:22" x14ac:dyDescent="0.2">
      <c r="A116" s="63" t="s">
        <v>34</v>
      </c>
      <c r="B116" s="110" t="s">
        <v>793</v>
      </c>
      <c r="C116" s="62">
        <f>VLOOKUP($B116,'2022 Ventilation List SORT'!$A$6:$I$101,2)</f>
        <v>0.15</v>
      </c>
      <c r="D116" s="62">
        <f>VLOOKUP($B116,'2022 Ventilation List SORT'!$A$6:$I$101,3)</f>
        <v>0.15</v>
      </c>
      <c r="E116" s="67">
        <f>VLOOKUP($B116,'2022 Ventilation List SORT'!$A$6:$I$101,4)</f>
        <v>0</v>
      </c>
      <c r="F116" s="67">
        <f>VLOOKUP($B116,'2022 Ventilation List SORT'!$A$6:$I$101,5)</f>
        <v>0</v>
      </c>
      <c r="G116" s="62">
        <f>VLOOKUP($B116,'2022 Ventilation List SORT'!$A$6:$I$101,6)</f>
        <v>0</v>
      </c>
      <c r="H116" s="67">
        <f>VLOOKUP($B116,'2022 Ventilation List SORT'!$A$6:$I$101,7)</f>
        <v>1</v>
      </c>
      <c r="I116" s="62" t="str">
        <f>VLOOKUP($B116,'2022 Ventilation List SORT'!$A$6:$I$101,8)</f>
        <v/>
      </c>
      <c r="J116" s="103" t="str">
        <f>VLOOKUP($B116,'2022 Ventilation List SORT'!$A$6:$I$101,9)</f>
        <v>No</v>
      </c>
      <c r="K116" s="182">
        <f>INDEX('For CSV - 2022 SpcFuncData'!$D$5:$D$88,MATCH($A116,'For CSV - 2022 SpcFuncData'!$B$5:$B$87,0))*0.5</f>
        <v>1.5</v>
      </c>
      <c r="L116" s="182">
        <f>INDEX('For CSV - 2022 VentSpcFuncData'!$K$6:$K$101,MATCH($B116,'For CSV - 2022 VentSpcFuncData'!$B$6:$B$101,0))</f>
        <v>0</v>
      </c>
      <c r="M116" s="182">
        <f t="shared" si="4"/>
        <v>1.5</v>
      </c>
      <c r="N116" s="182">
        <f>INDEX('For CSV - 2022 VentSpcFuncData'!$J$6:$J$101,MATCH($B116,'For CSV - 2022 VentSpcFuncData'!$B$6:$B$101,0))</f>
        <v>15</v>
      </c>
      <c r="O116" s="182">
        <f t="shared" si="5"/>
        <v>15</v>
      </c>
      <c r="P116" s="184">
        <f t="shared" si="3"/>
        <v>2.2499999999999999E-2</v>
      </c>
      <c r="Q116" s="46" t="str">
        <f>_xlfn.CONCAT(A116,",",B116)</f>
        <v>Electrical, Mechanical, Telephone Rooms,Misc - Telephone closets</v>
      </c>
      <c r="R116" s="46">
        <f>INDEX('For CSV - 2022 SpcFuncData'!$AN$5:$AN$89,MATCH($A116,'For CSV - 2022 SpcFuncData'!$B$5:$B$88,0))</f>
        <v>324</v>
      </c>
      <c r="S116" s="46">
        <f>INDEX('For CSV - 2022 VentSpcFuncData'!$L$6:$L$101,MATCH($B116,'For CSV - 2022 VentSpcFuncData'!$B$6:$B$101,0))</f>
        <v>68</v>
      </c>
      <c r="T116" s="46">
        <f>MATCH($A116,'For CSV - 2022 SpcFuncData'!$B$5:$B$87,0)</f>
        <v>23</v>
      </c>
      <c r="V116" t="str">
        <f>IF($A115&lt;&gt;$A116,$V$3&amp;$R116&amp;$W$3&amp;$S116&amp;$X$3&amp;TEXT($A116,0),IF($A116=$A115,$V$4&amp;$S116&amp;$W$4&amp;$X$4&amp;$B116&amp;""""))</f>
        <v>1, Spc:SpcFunc,        324,  68  ;  Electrical, Mechanical, Telephone Rooms</v>
      </c>
    </row>
    <row r="117" spans="1:22" x14ac:dyDescent="0.2">
      <c r="A117" s="46" t="s">
        <v>34</v>
      </c>
      <c r="B117" s="110" t="s">
        <v>815</v>
      </c>
      <c r="C117" s="62">
        <f>VLOOKUP($B117,'2022 Ventilation List SORT'!$A$6:$I$101,2)</f>
        <v>0</v>
      </c>
      <c r="D117" s="62">
        <f>VLOOKUP($B117,'2022 Ventilation List SORT'!$A$6:$I$101,3)</f>
        <v>0</v>
      </c>
      <c r="E117" s="67">
        <f>VLOOKUP($B117,'2022 Ventilation List SORT'!$A$6:$I$101,4)</f>
        <v>0</v>
      </c>
      <c r="F117" s="67">
        <f>VLOOKUP($B117,'2022 Ventilation List SORT'!$A$6:$I$101,5)</f>
        <v>0</v>
      </c>
      <c r="G117" s="62">
        <f>VLOOKUP($B117,'2022 Ventilation List SORT'!$A$6:$I$101,6)</f>
        <v>0</v>
      </c>
      <c r="H117" s="67">
        <f>VLOOKUP($B117,'2022 Ventilation List SORT'!$A$6:$I$101,7)</f>
        <v>3</v>
      </c>
      <c r="I117" s="62" t="str">
        <f>VLOOKUP($B117,'2022 Ventilation List SORT'!$A$6:$I$101,8)</f>
        <v>Exh. Note F</v>
      </c>
      <c r="J117" s="103" t="str">
        <f>VLOOKUP($B117,'2022 Ventilation List SORT'!$A$6:$I$101,9)</f>
        <v>Yes</v>
      </c>
      <c r="K117" s="182">
        <f>INDEX('For CSV - 2022 SpcFuncData'!$D$5:$D$88,MATCH($A117,'For CSV - 2022 SpcFuncData'!$B$5:$B$87,0))*0.5</f>
        <v>1.5</v>
      </c>
      <c r="L117" s="182">
        <f>INDEX('For CSV - 2022 VentSpcFuncData'!$K$6:$K$101,MATCH($B117,'For CSV - 2022 VentSpcFuncData'!$B$6:$B$101,0))</f>
        <v>0</v>
      </c>
      <c r="M117" s="182">
        <f t="shared" si="4"/>
        <v>1.5</v>
      </c>
      <c r="N117" s="182">
        <f>INDEX('For CSV - 2022 VentSpcFuncData'!$J$6:$J$101,MATCH($B117,'For CSV - 2022 VentSpcFuncData'!$B$6:$B$101,0))</f>
        <v>0</v>
      </c>
      <c r="O117" s="182">
        <f t="shared" si="5"/>
        <v>0</v>
      </c>
      <c r="P117" s="184">
        <f t="shared" si="3"/>
        <v>0</v>
      </c>
      <c r="Q117" s="46" t="str">
        <f>_xlfn.CONCAT(A117,",",B117)</f>
        <v>Electrical, Mechanical, Telephone Rooms,Exhaust - Refrigerating machinery rooms</v>
      </c>
      <c r="R117" s="46">
        <f>INDEX('For CSV - 2022 SpcFuncData'!$AN$5:$AN$89,MATCH($A117,'For CSV - 2022 SpcFuncData'!$B$5:$B$88,0))</f>
        <v>324</v>
      </c>
      <c r="S117" s="46">
        <f>INDEX('For CSV - 2022 VentSpcFuncData'!$L$6:$L$101,MATCH($B117,'For CSV - 2022 VentSpcFuncData'!$B$6:$B$101,0))</f>
        <v>35</v>
      </c>
      <c r="T117" s="46">
        <f>MATCH($A117,'For CSV - 2022 SpcFuncData'!$B$5:$B$87,0)</f>
        <v>23</v>
      </c>
      <c r="V117" t="str">
        <f>IF($A116&lt;&gt;$A117,$V$3&amp;$R117&amp;$W$3&amp;$S117&amp;$X$3&amp;TEXT($A117,0),IF($A117=$A116,$V$4&amp;$S117&amp;$W$4&amp;$X$4&amp;$B117&amp;""""))</f>
        <v>2,              35,     "Exhaust - Refrigerating machinery rooms"</v>
      </c>
    </row>
    <row r="118" spans="1:22" x14ac:dyDescent="0.2">
      <c r="A118" s="46" t="s">
        <v>34</v>
      </c>
      <c r="B118" s="110" t="s">
        <v>894</v>
      </c>
      <c r="C118" s="62">
        <f>VLOOKUP($B118,'2022 Ventilation List SORT'!$A$6:$I$101,2)</f>
        <v>0</v>
      </c>
      <c r="D118" s="62">
        <f>VLOOKUP($B118,'2022 Ventilation List SORT'!$A$6:$I$101,3)</f>
        <v>0</v>
      </c>
      <c r="E118" s="67">
        <f>VLOOKUP($B118,'2022 Ventilation List SORT'!$A$6:$I$101,4)</f>
        <v>0</v>
      </c>
      <c r="F118" s="67">
        <f>VLOOKUP($B118,'2022 Ventilation List SORT'!$A$6:$I$101,5)</f>
        <v>0</v>
      </c>
      <c r="G118" s="62">
        <f>VLOOKUP($B118,'2022 Ventilation List SORT'!$A$6:$I$101,6)</f>
        <v>0</v>
      </c>
      <c r="H118" s="67">
        <f>VLOOKUP($B118,'2022 Ventilation List SORT'!$A$6:$I$101,7)</f>
        <v>1</v>
      </c>
      <c r="I118" s="62" t="str">
        <f>VLOOKUP($B118,'2022 Ventilation List SORT'!$A$6:$I$101,8)</f>
        <v/>
      </c>
      <c r="J118" s="103" t="str">
        <f>VLOOKUP($B118,'2022 Ventilation List SORT'!$A$6:$I$101,9)</f>
        <v>No</v>
      </c>
      <c r="K118" s="182">
        <f>INDEX('For CSV - 2022 SpcFuncData'!$D$5:$D$88,MATCH($A118,'For CSV - 2022 SpcFuncData'!$B$5:$B$87,0))*0.5</f>
        <v>1.5</v>
      </c>
      <c r="L118" s="182">
        <f>INDEX('For CSV - 2022 VentSpcFuncData'!$K$6:$K$101,MATCH($B118,'For CSV - 2022 VentSpcFuncData'!$B$6:$B$101,0))</f>
        <v>0</v>
      </c>
      <c r="M118" s="182">
        <f t="shared" si="4"/>
        <v>1.5</v>
      </c>
      <c r="N118" s="182">
        <f>INDEX('For CSV - 2022 VentSpcFuncData'!$J$6:$J$101,MATCH($B118,'For CSV - 2022 VentSpcFuncData'!$B$6:$B$101,0))</f>
        <v>0</v>
      </c>
      <c r="O118" s="182">
        <f t="shared" si="5"/>
        <v>0</v>
      </c>
      <c r="P118" s="184">
        <f t="shared" si="3"/>
        <v>0</v>
      </c>
      <c r="Q118" s="46" t="str">
        <f>_xlfn.CONCAT(A118,",",B118)</f>
        <v>Electrical, Mechanical, Telephone Rooms,General - Unoccupied</v>
      </c>
      <c r="R118" s="46">
        <f>INDEX('For CSV - 2022 SpcFuncData'!$AN$5:$AN$89,MATCH($A118,'For CSV - 2022 SpcFuncData'!$B$5:$B$88,0))</f>
        <v>324</v>
      </c>
      <c r="S118" s="46">
        <f>INDEX('For CSV - 2022 VentSpcFuncData'!$L$6:$L$101,MATCH($B118,'For CSV - 2022 VentSpcFuncData'!$B$6:$B$101,0))</f>
        <v>51</v>
      </c>
      <c r="T118" s="46">
        <f>MATCH($A118,'For CSV - 2022 SpcFuncData'!$B$5:$B$87,0)</f>
        <v>23</v>
      </c>
      <c r="V118" t="str">
        <f>IF($A117&lt;&gt;$A118,$V$3&amp;$R118&amp;$W$3&amp;$S118&amp;$X$3&amp;TEXT($A118,0),IF($A118=$A117,$V$4&amp;$S118&amp;$W$4&amp;$X$4&amp;$B118&amp;""""))</f>
        <v>2,              51,     "General - Unoccupied"</v>
      </c>
    </row>
    <row r="119" spans="1:22" x14ac:dyDescent="0.2">
      <c r="A119" s="46" t="s">
        <v>34</v>
      </c>
      <c r="B119" s="110" t="s">
        <v>796</v>
      </c>
      <c r="C119" s="62">
        <f>VLOOKUP($B119,'2022 Ventilation List SORT'!$A$6:$I$101,2)</f>
        <v>0.15</v>
      </c>
      <c r="D119" s="62">
        <f>VLOOKUP($B119,'2022 Ventilation List SORT'!$A$6:$I$101,3)</f>
        <v>0.15</v>
      </c>
      <c r="E119" s="67">
        <f>VLOOKUP($B119,'2022 Ventilation List SORT'!$A$6:$I$101,4)</f>
        <v>0</v>
      </c>
      <c r="F119" s="67">
        <f>VLOOKUP($B119,'2022 Ventilation List SORT'!$A$6:$I$101,5)</f>
        <v>0</v>
      </c>
      <c r="G119" s="62">
        <f>VLOOKUP($B119,'2022 Ventilation List SORT'!$A$6:$I$101,6)</f>
        <v>0</v>
      </c>
      <c r="H119" s="67">
        <f>VLOOKUP($B119,'2022 Ventilation List SORT'!$A$6:$I$101,7)</f>
        <v>2</v>
      </c>
      <c r="I119" s="62" t="str">
        <f>VLOOKUP($B119,'2022 Ventilation List SORT'!$A$6:$I$101,8)</f>
        <v/>
      </c>
      <c r="J119" s="103" t="str">
        <f>VLOOKUP($B119,'2022 Ventilation List SORT'!$A$6:$I$101,9)</f>
        <v>No</v>
      </c>
      <c r="K119" s="182">
        <f>INDEX('For CSV - 2022 SpcFuncData'!$D$5:$D$88,MATCH($A119,'For CSV - 2022 SpcFuncData'!$B$5:$B$87,0))*0.5</f>
        <v>1.5</v>
      </c>
      <c r="L119" s="182">
        <f>INDEX('For CSV - 2022 VentSpcFuncData'!$K$6:$K$101,MATCH($B119,'For CSV - 2022 VentSpcFuncData'!$B$6:$B$101,0))</f>
        <v>0</v>
      </c>
      <c r="M119" s="182">
        <f t="shared" si="4"/>
        <v>1.5</v>
      </c>
      <c r="N119" s="182">
        <f>INDEX('For CSV - 2022 VentSpcFuncData'!$J$6:$J$101,MATCH($B119,'For CSV - 2022 VentSpcFuncData'!$B$6:$B$101,0))</f>
        <v>15</v>
      </c>
      <c r="O119" s="182">
        <f t="shared" si="5"/>
        <v>15</v>
      </c>
      <c r="P119" s="184">
        <f t="shared" si="3"/>
        <v>2.2499999999999999E-2</v>
      </c>
      <c r="Q119" s="46" t="str">
        <f>_xlfn.CONCAT(A119,",",B119)</f>
        <v>Electrical, Mechanical, Telephone Rooms,Misc - All others</v>
      </c>
      <c r="R119" s="46">
        <f>INDEX('For CSV - 2022 SpcFuncData'!$AN$5:$AN$89,MATCH($A119,'For CSV - 2022 SpcFuncData'!$B$5:$B$88,0))</f>
        <v>324</v>
      </c>
      <c r="S119" s="46">
        <f>INDEX('For CSV - 2022 VentSpcFuncData'!$L$6:$L$101,MATCH($B119,'For CSV - 2022 VentSpcFuncData'!$B$6:$B$101,0))</f>
        <v>58</v>
      </c>
      <c r="T119" s="46">
        <f>MATCH($A119,'For CSV - 2022 SpcFuncData'!$B$5:$B$87,0)</f>
        <v>23</v>
      </c>
      <c r="V119" t="str">
        <f>IF($A118&lt;&gt;$A119,$V$3&amp;$R119&amp;$W$3&amp;$S119&amp;$X$3&amp;TEXT($A119,0),IF($A119=$A118,$V$4&amp;$S119&amp;$W$4&amp;$X$4&amp;$B119&amp;""""))</f>
        <v>2,              58,     "Misc - All others"</v>
      </c>
    </row>
    <row r="120" spans="1:22" x14ac:dyDescent="0.2">
      <c r="A120" s="46" t="s">
        <v>34</v>
      </c>
      <c r="B120" s="110" t="s">
        <v>793</v>
      </c>
      <c r="C120" s="62">
        <f>VLOOKUP($B120,'2022 Ventilation List SORT'!$A$6:$I$101,2)</f>
        <v>0.15</v>
      </c>
      <c r="D120" s="62">
        <f>VLOOKUP($B120,'2022 Ventilation List SORT'!$A$6:$I$101,3)</f>
        <v>0.15</v>
      </c>
      <c r="E120" s="67">
        <f>VLOOKUP($B120,'2022 Ventilation List SORT'!$A$6:$I$101,4)</f>
        <v>0</v>
      </c>
      <c r="F120" s="67">
        <f>VLOOKUP($B120,'2022 Ventilation List SORT'!$A$6:$I$101,5)</f>
        <v>0</v>
      </c>
      <c r="G120" s="62">
        <f>VLOOKUP($B120,'2022 Ventilation List SORT'!$A$6:$I$101,6)</f>
        <v>0</v>
      </c>
      <c r="H120" s="67">
        <f>VLOOKUP($B120,'2022 Ventilation List SORT'!$A$6:$I$101,7)</f>
        <v>1</v>
      </c>
      <c r="I120" s="62" t="str">
        <f>VLOOKUP($B120,'2022 Ventilation List SORT'!$A$6:$I$101,8)</f>
        <v/>
      </c>
      <c r="J120" s="103" t="str">
        <f>VLOOKUP($B120,'2022 Ventilation List SORT'!$A$6:$I$101,9)</f>
        <v>No</v>
      </c>
      <c r="K120" s="182">
        <f>INDEX('For CSV - 2022 SpcFuncData'!$D$5:$D$88,MATCH($A120,'For CSV - 2022 SpcFuncData'!$B$5:$B$87,0))*0.5</f>
        <v>1.5</v>
      </c>
      <c r="L120" s="182">
        <f>INDEX('For CSV - 2022 VentSpcFuncData'!$K$6:$K$101,MATCH($B120,'For CSV - 2022 VentSpcFuncData'!$B$6:$B$101,0))</f>
        <v>0</v>
      </c>
      <c r="M120" s="182">
        <f t="shared" si="4"/>
        <v>1.5</v>
      </c>
      <c r="N120" s="182">
        <f>INDEX('For CSV - 2022 VentSpcFuncData'!$J$6:$J$101,MATCH($B120,'For CSV - 2022 VentSpcFuncData'!$B$6:$B$101,0))</f>
        <v>15</v>
      </c>
      <c r="O120" s="182">
        <f t="shared" si="5"/>
        <v>15</v>
      </c>
      <c r="P120" s="184">
        <f t="shared" si="3"/>
        <v>2.2499999999999999E-2</v>
      </c>
      <c r="Q120" s="46" t="str">
        <f>_xlfn.CONCAT(A120,",",B120)</f>
        <v>Electrical, Mechanical, Telephone Rooms,Misc - Telephone closets</v>
      </c>
      <c r="R120" s="46">
        <f>INDEX('For CSV - 2022 SpcFuncData'!$AN$5:$AN$89,MATCH($A120,'For CSV - 2022 SpcFuncData'!$B$5:$B$88,0))</f>
        <v>324</v>
      </c>
      <c r="S120" s="46">
        <f>INDEX('For CSV - 2022 VentSpcFuncData'!$L$6:$L$101,MATCH($B120,'For CSV - 2022 VentSpcFuncData'!$B$6:$B$101,0))</f>
        <v>68</v>
      </c>
      <c r="T120" s="46">
        <f>MATCH($A120,'For CSV - 2022 SpcFuncData'!$B$5:$B$87,0)</f>
        <v>23</v>
      </c>
      <c r="V120" t="str">
        <f>IF($A119&lt;&gt;$A120,$V$3&amp;$R120&amp;$W$3&amp;$S120&amp;$X$3&amp;TEXT($A120,0),IF($A120=$A119,$V$4&amp;$S120&amp;$W$4&amp;$X$4&amp;$B120&amp;""""))</f>
        <v>2,              68,     "Misc - Telephone closets"</v>
      </c>
    </row>
    <row r="121" spans="1:22" x14ac:dyDescent="0.2">
      <c r="A121" s="46" t="s">
        <v>561</v>
      </c>
      <c r="B121" s="110" t="s">
        <v>851</v>
      </c>
      <c r="C121" s="62">
        <f>VLOOKUP($B121,'2022 Ventilation List SORT'!$A$6:$I$101,2)</f>
        <v>0.5</v>
      </c>
      <c r="D121" s="62">
        <f>VLOOKUP($B121,'2022 Ventilation List SORT'!$A$6:$I$101,3)</f>
        <v>0.15</v>
      </c>
      <c r="E121" s="67">
        <f>VLOOKUP($B121,'2022 Ventilation List SORT'!$A$6:$I$101,4)</f>
        <v>0</v>
      </c>
      <c r="F121" s="67">
        <f>VLOOKUP($B121,'2022 Ventilation List SORT'!$A$6:$I$101,5)</f>
        <v>0</v>
      </c>
      <c r="G121" s="62">
        <f>VLOOKUP($B121,'2022 Ventilation List SORT'!$A$6:$I$101,6)</f>
        <v>0</v>
      </c>
      <c r="H121" s="67">
        <f>VLOOKUP($B121,'2022 Ventilation List SORT'!$A$6:$I$101,7)</f>
        <v>2</v>
      </c>
      <c r="I121" s="62" t="str">
        <f>VLOOKUP($B121,'2022 Ventilation List SORT'!$A$6:$I$101,8)</f>
        <v>E</v>
      </c>
      <c r="J121" s="103" t="str">
        <f>VLOOKUP($B121,'2022 Ventilation List SORT'!$A$6:$I$101,9)</f>
        <v>No</v>
      </c>
      <c r="K121" s="182">
        <f>INDEX('For CSV - 2022 SpcFuncData'!$D$5:$D$88,MATCH($A121,'For CSV - 2022 SpcFuncData'!$B$5:$B$87,0))*0.5</f>
        <v>10</v>
      </c>
      <c r="L121" s="182">
        <f>INDEX('For CSV - 2022 VentSpcFuncData'!$K$6:$K$101,MATCH($B121,'For CSV - 2022 VentSpcFuncData'!$B$6:$B$101,0))</f>
        <v>33.333333333333336</v>
      </c>
      <c r="M121" s="182">
        <f t="shared" si="4"/>
        <v>33.333333333333336</v>
      </c>
      <c r="N121" s="182">
        <f>INDEX('For CSV - 2022 VentSpcFuncData'!$J$6:$J$101,MATCH($B121,'For CSV - 2022 VentSpcFuncData'!$B$6:$B$101,0))</f>
        <v>15</v>
      </c>
      <c r="O121" s="182">
        <f t="shared" si="5"/>
        <v>50</v>
      </c>
      <c r="P121" s="184">
        <f t="shared" si="3"/>
        <v>0.5</v>
      </c>
      <c r="Q121" s="46" t="str">
        <f>_xlfn.CONCAT(A121,",",B121)</f>
        <v>Exercise/Fitness Center and Gymnasium Areas,Sports/Entertainment - Gym, sports arena (play area)</v>
      </c>
      <c r="R121" s="46">
        <f>INDEX('For CSV - 2022 SpcFuncData'!$AN$5:$AN$89,MATCH($A121,'For CSV - 2022 SpcFuncData'!$B$5:$B$88,0))</f>
        <v>325</v>
      </c>
      <c r="S121" s="46">
        <f>INDEX('For CSV - 2022 VentSpcFuncData'!$L$6:$L$101,MATCH($B121,'For CSV - 2022 VentSpcFuncData'!$B$6:$B$101,0))</f>
        <v>89</v>
      </c>
      <c r="T121" s="46">
        <f>MATCH($A121,'For CSV - 2022 SpcFuncData'!$B$5:$B$87,0)</f>
        <v>24</v>
      </c>
      <c r="V121" t="str">
        <f>IF($A120&lt;&gt;$A121,$V$3&amp;$R121&amp;$W$3&amp;$S121&amp;$X$3&amp;TEXT($A121,0),IF($A121=$A120,$V$4&amp;$S121&amp;$W$4&amp;$X$4&amp;$B121&amp;""""))</f>
        <v>1, Spc:SpcFunc,        325,  89  ;  Exercise/Fitness Center and Gymnasium Areas</v>
      </c>
    </row>
    <row r="122" spans="1:22" x14ac:dyDescent="0.2">
      <c r="A122" s="46" t="s">
        <v>561</v>
      </c>
      <c r="B122" s="110" t="s">
        <v>948</v>
      </c>
      <c r="C122" s="62">
        <f>VLOOKUP($B122,'2022 Ventilation List SORT'!$A$6:$I$101,2)</f>
        <v>0.5</v>
      </c>
      <c r="D122" s="62">
        <f>VLOOKUP($B122,'2022 Ventilation List SORT'!$A$6:$I$101,3)</f>
        <v>0.15</v>
      </c>
      <c r="E122" s="67">
        <f>VLOOKUP($B122,'2022 Ventilation List SORT'!$A$6:$I$101,4)</f>
        <v>0</v>
      </c>
      <c r="F122" s="67">
        <f>VLOOKUP($B122,'2022 Ventilation List SORT'!$A$6:$I$101,5)</f>
        <v>0</v>
      </c>
      <c r="G122" s="62">
        <f>VLOOKUP($B122,'2022 Ventilation List SORT'!$A$6:$I$101,6)</f>
        <v>0</v>
      </c>
      <c r="H122" s="67">
        <f>VLOOKUP($B122,'2022 Ventilation List SORT'!$A$6:$I$101,7)</f>
        <v>1</v>
      </c>
      <c r="I122" s="62" t="str">
        <f>VLOOKUP($B122,'2022 Ventilation List SORT'!$A$6:$I$101,8)</f>
        <v>F</v>
      </c>
      <c r="J122" s="103" t="str">
        <f>VLOOKUP($B122,'2022 Ventilation List SORT'!$A$6:$I$101,9)</f>
        <v>No</v>
      </c>
      <c r="K122" s="182">
        <f>INDEX('For CSV - 2022 SpcFuncData'!$D$5:$D$88,MATCH($A122,'For CSV - 2022 SpcFuncData'!$B$5:$B$87,0))*0.5</f>
        <v>10</v>
      </c>
      <c r="L122" s="182">
        <f>INDEX('For CSV - 2022 VentSpcFuncData'!$K$6:$K$101,MATCH($B122,'For CSV - 2022 VentSpcFuncData'!$B$6:$B$101,0))</f>
        <v>33.333333333333336</v>
      </c>
      <c r="M122" s="182">
        <f t="shared" si="4"/>
        <v>33.333333333333336</v>
      </c>
      <c r="N122" s="182">
        <f>INDEX('For CSV - 2022 VentSpcFuncData'!$J$6:$J$101,MATCH($B122,'For CSV - 2022 VentSpcFuncData'!$B$6:$B$101,0))</f>
        <v>15</v>
      </c>
      <c r="O122" s="182">
        <f t="shared" si="5"/>
        <v>50</v>
      </c>
      <c r="P122" s="184">
        <f t="shared" si="3"/>
        <v>0.5</v>
      </c>
      <c r="Q122" s="46" t="str">
        <f>_xlfn.CONCAT(A122,",",B122)</f>
        <v>Exercise/Fitness Center and Gymnasium Areas,Education - Multiuse assembly</v>
      </c>
      <c r="R122" s="46">
        <f>INDEX('For CSV - 2022 SpcFuncData'!$AN$5:$AN$89,MATCH($A122,'For CSV - 2022 SpcFuncData'!$B$5:$B$88,0))</f>
        <v>325</v>
      </c>
      <c r="S122" s="46">
        <f>INDEX('For CSV - 2022 VentSpcFuncData'!$L$6:$L$101,MATCH($B122,'For CSV - 2022 VentSpcFuncData'!$B$6:$B$101,0))</f>
        <v>19</v>
      </c>
      <c r="T122" s="46">
        <f>MATCH($A122,'For CSV - 2022 SpcFuncData'!$B$5:$B$87,0)</f>
        <v>24</v>
      </c>
      <c r="V122" t="str">
        <f>IF($A121&lt;&gt;$A122,$V$3&amp;$R122&amp;$W$3&amp;$S122&amp;$X$3&amp;TEXT($A122,0),IF($A122=$A121,$V$4&amp;$S122&amp;$W$4&amp;$X$4&amp;$B122&amp;""""))</f>
        <v>2,              19,     "Education - Multiuse assembly"</v>
      </c>
    </row>
    <row r="123" spans="1:22" x14ac:dyDescent="0.2">
      <c r="A123" s="46" t="s">
        <v>561</v>
      </c>
      <c r="B123" s="110" t="s">
        <v>1041</v>
      </c>
      <c r="C123" s="62">
        <f>VLOOKUP($B123,'2022 Ventilation List SORT'!$A$6:$I$101,2)</f>
        <v>1.07</v>
      </c>
      <c r="D123" s="62">
        <f>VLOOKUP($B123,'2022 Ventilation List SORT'!$A$6:$I$101,3)</f>
        <v>0.15</v>
      </c>
      <c r="E123" s="67">
        <f>VLOOKUP($B123,'2022 Ventilation List SORT'!$A$6:$I$101,4)</f>
        <v>0</v>
      </c>
      <c r="F123" s="67">
        <f>VLOOKUP($B123,'2022 Ventilation List SORT'!$A$6:$I$101,5)</f>
        <v>0</v>
      </c>
      <c r="G123" s="62">
        <f>VLOOKUP($B123,'2022 Ventilation List SORT'!$A$6:$I$101,6)</f>
        <v>0</v>
      </c>
      <c r="H123" s="67">
        <f>VLOOKUP($B123,'2022 Ventilation List SORT'!$A$6:$I$101,7)</f>
        <v>1</v>
      </c>
      <c r="I123" s="62" t="str">
        <f>VLOOKUP($B123,'2022 Ventilation List SORT'!$A$6:$I$101,8)</f>
        <v>F</v>
      </c>
      <c r="J123" s="103" t="str">
        <f>VLOOKUP($B123,'2022 Ventilation List SORT'!$A$6:$I$101,9)</f>
        <v>No</v>
      </c>
      <c r="K123" s="182">
        <f>INDEX('For CSV - 2022 SpcFuncData'!$D$5:$D$88,MATCH($A123,'For CSV - 2022 SpcFuncData'!$B$5:$B$87,0))*0.5</f>
        <v>10</v>
      </c>
      <c r="L123" s="182">
        <f>INDEX('For CSV - 2022 VentSpcFuncData'!$K$6:$K$101,MATCH($B123,'For CSV - 2022 VentSpcFuncData'!$B$6:$B$101,0))</f>
        <v>71.333333333333329</v>
      </c>
      <c r="M123" s="182">
        <f t="shared" si="4"/>
        <v>71.333333333333329</v>
      </c>
      <c r="N123" s="182">
        <f>INDEX('For CSV - 2022 VentSpcFuncData'!$J$6:$J$101,MATCH($B123,'For CSV - 2022 VentSpcFuncData'!$B$6:$B$101,0))</f>
        <v>15</v>
      </c>
      <c r="O123" s="182">
        <f t="shared" si="5"/>
        <v>107</v>
      </c>
      <c r="P123" s="184">
        <f t="shared" si="3"/>
        <v>1.07</v>
      </c>
      <c r="Q123" s="46" t="str">
        <f>_xlfn.CONCAT(A123,",",B123)</f>
        <v>Exercise/Fitness Center and Gymnasium Areas,Education - Music/theater/dance</v>
      </c>
      <c r="R123" s="46">
        <f>INDEX('For CSV - 2022 SpcFuncData'!$AN$5:$AN$89,MATCH($A123,'For CSV - 2022 SpcFuncData'!$B$5:$B$88,0))</f>
        <v>325</v>
      </c>
      <c r="S123" s="46">
        <f>INDEX('For CSV - 2022 VentSpcFuncData'!$L$6:$L$101,MATCH($B123,'For CSV - 2022 VentSpcFuncData'!$B$6:$B$101,0))</f>
        <v>20</v>
      </c>
      <c r="T123" s="46">
        <f>MATCH($A123,'For CSV - 2022 SpcFuncData'!$B$5:$B$87,0)</f>
        <v>24</v>
      </c>
      <c r="V123" t="str">
        <f>IF($A122&lt;&gt;$A123,$V$3&amp;$R123&amp;$W$3&amp;$S123&amp;$X$3&amp;TEXT($A123,0),IF($A123=$A122,$V$4&amp;$S123&amp;$W$4&amp;$X$4&amp;$B123&amp;""""))</f>
        <v>2,              20,     "Education - Music/theater/dance"</v>
      </c>
    </row>
    <row r="124" spans="1:22" x14ac:dyDescent="0.2">
      <c r="A124" s="46" t="s">
        <v>561</v>
      </c>
      <c r="B124" s="110" t="s">
        <v>848</v>
      </c>
      <c r="C124" s="62">
        <f>VLOOKUP($B124,'2022 Ventilation List SORT'!$A$6:$I$101,2)</f>
        <v>1.5</v>
      </c>
      <c r="D124" s="62">
        <f>VLOOKUP($B124,'2022 Ventilation List SORT'!$A$6:$I$101,3)</f>
        <v>0.15</v>
      </c>
      <c r="E124" s="67">
        <f>VLOOKUP($B124,'2022 Ventilation List SORT'!$A$6:$I$101,4)</f>
        <v>0</v>
      </c>
      <c r="F124" s="67">
        <f>VLOOKUP($B124,'2022 Ventilation List SORT'!$A$6:$I$101,5)</f>
        <v>0</v>
      </c>
      <c r="G124" s="62">
        <f>VLOOKUP($B124,'2022 Ventilation List SORT'!$A$6:$I$101,6)</f>
        <v>0</v>
      </c>
      <c r="H124" s="67">
        <f>VLOOKUP($B124,'2022 Ventilation List SORT'!$A$6:$I$101,7)</f>
        <v>2</v>
      </c>
      <c r="I124" s="62" t="str">
        <f>VLOOKUP($B124,'2022 Ventilation List SORT'!$A$6:$I$101,8)</f>
        <v>F</v>
      </c>
      <c r="J124" s="103" t="str">
        <f>VLOOKUP($B124,'2022 Ventilation List SORT'!$A$6:$I$101,9)</f>
        <v>No</v>
      </c>
      <c r="K124" s="182">
        <f>INDEX('For CSV - 2022 SpcFuncData'!$D$5:$D$88,MATCH($A124,'For CSV - 2022 SpcFuncData'!$B$5:$B$87,0))*0.5</f>
        <v>10</v>
      </c>
      <c r="L124" s="182">
        <f>INDEX('For CSV - 2022 VentSpcFuncData'!$K$6:$K$101,MATCH($B124,'For CSV - 2022 VentSpcFuncData'!$B$6:$B$101,0))</f>
        <v>100</v>
      </c>
      <c r="M124" s="182">
        <f t="shared" si="4"/>
        <v>100</v>
      </c>
      <c r="N124" s="182">
        <f>INDEX('For CSV - 2022 VentSpcFuncData'!$J$6:$J$101,MATCH($B124,'For CSV - 2022 VentSpcFuncData'!$B$6:$B$101,0))</f>
        <v>15</v>
      </c>
      <c r="O124" s="182">
        <f t="shared" si="5"/>
        <v>150</v>
      </c>
      <c r="P124" s="184">
        <f t="shared" si="3"/>
        <v>1.5</v>
      </c>
      <c r="Q124" s="46" t="str">
        <f>_xlfn.CONCAT(A124,",",B124)</f>
        <v>Exercise/Fitness Center and Gymnasium Areas,Sports/Entertainment - Disco/dance floors</v>
      </c>
      <c r="R124" s="46">
        <f>INDEX('For CSV - 2022 SpcFuncData'!$AN$5:$AN$89,MATCH($A124,'For CSV - 2022 SpcFuncData'!$B$5:$B$88,0))</f>
        <v>325</v>
      </c>
      <c r="S124" s="46">
        <f>INDEX('For CSV - 2022 VentSpcFuncData'!$L$6:$L$101,MATCH($B124,'For CSV - 2022 VentSpcFuncData'!$B$6:$B$101,0))</f>
        <v>86</v>
      </c>
      <c r="T124" s="46">
        <f>MATCH($A124,'For CSV - 2022 SpcFuncData'!$B$5:$B$87,0)</f>
        <v>24</v>
      </c>
      <c r="V124" t="str">
        <f>IF($A123&lt;&gt;$A124,$V$3&amp;$R124&amp;$W$3&amp;$S124&amp;$X$3&amp;TEXT($A124,0),IF($A124=$A123,$V$4&amp;$S124&amp;$W$4&amp;$X$4&amp;$B124&amp;""""))</f>
        <v>2,              86,     "Sports/Entertainment - Disco/dance floors"</v>
      </c>
    </row>
    <row r="125" spans="1:22" x14ac:dyDescent="0.2">
      <c r="A125" s="46" t="s">
        <v>561</v>
      </c>
      <c r="B125" s="110" t="s">
        <v>851</v>
      </c>
      <c r="C125" s="62">
        <f>VLOOKUP($B125,'2022 Ventilation List SORT'!$A$6:$I$101,2)</f>
        <v>0.5</v>
      </c>
      <c r="D125" s="62">
        <f>VLOOKUP($B125,'2022 Ventilation List SORT'!$A$6:$I$101,3)</f>
        <v>0.15</v>
      </c>
      <c r="E125" s="67">
        <f>VLOOKUP($B125,'2022 Ventilation List SORT'!$A$6:$I$101,4)</f>
        <v>0</v>
      </c>
      <c r="F125" s="67">
        <f>VLOOKUP($B125,'2022 Ventilation List SORT'!$A$6:$I$101,5)</f>
        <v>0</v>
      </c>
      <c r="G125" s="62">
        <f>VLOOKUP($B125,'2022 Ventilation List SORT'!$A$6:$I$101,6)</f>
        <v>0</v>
      </c>
      <c r="H125" s="67">
        <f>VLOOKUP($B125,'2022 Ventilation List SORT'!$A$6:$I$101,7)</f>
        <v>2</v>
      </c>
      <c r="I125" s="62" t="str">
        <f>VLOOKUP($B125,'2022 Ventilation List SORT'!$A$6:$I$101,8)</f>
        <v>E</v>
      </c>
      <c r="J125" s="103" t="str">
        <f>VLOOKUP($B125,'2022 Ventilation List SORT'!$A$6:$I$101,9)</f>
        <v>No</v>
      </c>
      <c r="K125" s="182">
        <f>INDEX('For CSV - 2022 SpcFuncData'!$D$5:$D$88,MATCH($A125,'For CSV - 2022 SpcFuncData'!$B$5:$B$87,0))*0.5</f>
        <v>10</v>
      </c>
      <c r="L125" s="182">
        <f>INDEX('For CSV - 2022 VentSpcFuncData'!$K$6:$K$101,MATCH($B125,'For CSV - 2022 VentSpcFuncData'!$B$6:$B$101,0))</f>
        <v>33.333333333333336</v>
      </c>
      <c r="M125" s="182">
        <f t="shared" si="4"/>
        <v>33.333333333333336</v>
      </c>
      <c r="N125" s="182">
        <f>INDEX('For CSV - 2022 VentSpcFuncData'!$J$6:$J$101,MATCH($B125,'For CSV - 2022 VentSpcFuncData'!$B$6:$B$101,0))</f>
        <v>15</v>
      </c>
      <c r="O125" s="182">
        <f t="shared" si="5"/>
        <v>50</v>
      </c>
      <c r="P125" s="184">
        <f t="shared" si="3"/>
        <v>0.5</v>
      </c>
      <c r="Q125" s="46" t="str">
        <f>_xlfn.CONCAT(A125,",",B125)</f>
        <v>Exercise/Fitness Center and Gymnasium Areas,Sports/Entertainment - Gym, sports arena (play area)</v>
      </c>
      <c r="R125" s="46">
        <f>INDEX('For CSV - 2022 SpcFuncData'!$AN$5:$AN$89,MATCH($A125,'For CSV - 2022 SpcFuncData'!$B$5:$B$88,0))</f>
        <v>325</v>
      </c>
      <c r="S125" s="46">
        <f>INDEX('For CSV - 2022 VentSpcFuncData'!$L$6:$L$101,MATCH($B125,'For CSV - 2022 VentSpcFuncData'!$B$6:$B$101,0))</f>
        <v>89</v>
      </c>
      <c r="T125" s="46">
        <f>MATCH($A125,'For CSV - 2022 SpcFuncData'!$B$5:$B$87,0)</f>
        <v>24</v>
      </c>
      <c r="V125" t="str">
        <f>IF($A124&lt;&gt;$A125,$V$3&amp;$R125&amp;$W$3&amp;$S125&amp;$X$3&amp;TEXT($A125,0),IF($A125=$A124,$V$4&amp;$S125&amp;$W$4&amp;$X$4&amp;$B125&amp;""""))</f>
        <v>2,              89,     "Sports/Entertainment - Gym, sports arena (play area)"</v>
      </c>
    </row>
    <row r="126" spans="1:22" x14ac:dyDescent="0.2">
      <c r="A126" s="50" t="s">
        <v>561</v>
      </c>
      <c r="B126" s="110" t="s">
        <v>852</v>
      </c>
      <c r="C126" s="62">
        <f>VLOOKUP($B126,'2022 Ventilation List SORT'!$A$6:$I$101,2)</f>
        <v>0.15</v>
      </c>
      <c r="D126" s="62">
        <f>VLOOKUP($B126,'2022 Ventilation List SORT'!$A$6:$I$101,3)</f>
        <v>0.15</v>
      </c>
      <c r="E126" s="67">
        <f>VLOOKUP($B126,'2022 Ventilation List SORT'!$A$6:$I$101,4)</f>
        <v>0</v>
      </c>
      <c r="F126" s="67">
        <f>VLOOKUP($B126,'2022 Ventilation List SORT'!$A$6:$I$101,5)</f>
        <v>0</v>
      </c>
      <c r="G126" s="62">
        <f>VLOOKUP($B126,'2022 Ventilation List SORT'!$A$6:$I$101,6)</f>
        <v>0</v>
      </c>
      <c r="H126" s="67">
        <f>VLOOKUP($B126,'2022 Ventilation List SORT'!$A$6:$I$101,7)</f>
        <v>2</v>
      </c>
      <c r="I126" s="62" t="str">
        <f>VLOOKUP($B126,'2022 Ventilation List SORT'!$A$6:$I$101,8)</f>
        <v/>
      </c>
      <c r="J126" s="103" t="str">
        <f>VLOOKUP($B126,'2022 Ventilation List SORT'!$A$6:$I$101,9)</f>
        <v>No</v>
      </c>
      <c r="K126" s="182">
        <f>INDEX('For CSV - 2022 SpcFuncData'!$D$5:$D$88,MATCH($A126,'For CSV - 2022 SpcFuncData'!$B$5:$B$87,0))*0.5</f>
        <v>10</v>
      </c>
      <c r="L126" s="182">
        <f>INDEX('For CSV - 2022 VentSpcFuncData'!$K$6:$K$101,MATCH($B126,'For CSV - 2022 VentSpcFuncData'!$B$6:$B$101,0))</f>
        <v>0</v>
      </c>
      <c r="M126" s="182">
        <f t="shared" si="4"/>
        <v>10</v>
      </c>
      <c r="N126" s="182">
        <f>INDEX('For CSV - 2022 VentSpcFuncData'!$J$6:$J$101,MATCH($B126,'For CSV - 2022 VentSpcFuncData'!$B$6:$B$101,0))</f>
        <v>15</v>
      </c>
      <c r="O126" s="182">
        <f t="shared" si="5"/>
        <v>15</v>
      </c>
      <c r="P126" s="184">
        <f t="shared" si="3"/>
        <v>0.15</v>
      </c>
      <c r="Q126" s="46" t="str">
        <f>_xlfn.CONCAT(A126,",",B126)</f>
        <v>Exercise/Fitness Center and Gymnasium Areas,Sports/Entertainment - Health club/aerobics room</v>
      </c>
      <c r="R126" s="46">
        <f>INDEX('For CSV - 2022 SpcFuncData'!$AN$5:$AN$89,MATCH($A126,'For CSV - 2022 SpcFuncData'!$B$5:$B$88,0))</f>
        <v>325</v>
      </c>
      <c r="S126" s="46">
        <f>INDEX('For CSV - 2022 VentSpcFuncData'!$L$6:$L$101,MATCH($B126,'For CSV - 2022 VentSpcFuncData'!$B$6:$B$101,0))</f>
        <v>90</v>
      </c>
      <c r="T126" s="46">
        <f>MATCH($A126,'For CSV - 2022 SpcFuncData'!$B$5:$B$87,0)</f>
        <v>24</v>
      </c>
      <c r="V126" t="str">
        <f>IF($A125&lt;&gt;$A126,$V$3&amp;$R126&amp;$W$3&amp;$S126&amp;$X$3&amp;TEXT($A126,0),IF($A126=$A125,$V$4&amp;$S126&amp;$W$4&amp;$X$4&amp;$B126&amp;""""))</f>
        <v>2,              90,     "Sports/Entertainment - Health club/aerobics room"</v>
      </c>
    </row>
    <row r="127" spans="1:22" x14ac:dyDescent="0.2">
      <c r="A127" s="50" t="s">
        <v>561</v>
      </c>
      <c r="B127" s="110" t="s">
        <v>853</v>
      </c>
      <c r="C127" s="62">
        <f>VLOOKUP($B127,'2022 Ventilation List SORT'!$A$6:$I$101,2)</f>
        <v>0.15</v>
      </c>
      <c r="D127" s="62">
        <f>VLOOKUP($B127,'2022 Ventilation List SORT'!$A$6:$I$101,3)</f>
        <v>0.15</v>
      </c>
      <c r="E127" s="67">
        <f>VLOOKUP($B127,'2022 Ventilation List SORT'!$A$6:$I$101,4)</f>
        <v>0</v>
      </c>
      <c r="F127" s="67">
        <f>VLOOKUP($B127,'2022 Ventilation List SORT'!$A$6:$I$101,5)</f>
        <v>0</v>
      </c>
      <c r="G127" s="62">
        <f>VLOOKUP($B127,'2022 Ventilation List SORT'!$A$6:$I$101,6)</f>
        <v>0</v>
      </c>
      <c r="H127" s="67">
        <f>VLOOKUP($B127,'2022 Ventilation List SORT'!$A$6:$I$101,7)</f>
        <v>2</v>
      </c>
      <c r="I127" s="62" t="str">
        <f>VLOOKUP($B127,'2022 Ventilation List SORT'!$A$6:$I$101,8)</f>
        <v/>
      </c>
      <c r="J127" s="103" t="str">
        <f>VLOOKUP($B127,'2022 Ventilation List SORT'!$A$6:$I$101,9)</f>
        <v>No</v>
      </c>
      <c r="K127" s="182">
        <f>INDEX('For CSV - 2022 SpcFuncData'!$D$5:$D$88,MATCH($A127,'For CSV - 2022 SpcFuncData'!$B$5:$B$87,0))*0.5</f>
        <v>10</v>
      </c>
      <c r="L127" s="182">
        <f>INDEX('For CSV - 2022 VentSpcFuncData'!$K$6:$K$101,MATCH($B127,'For CSV - 2022 VentSpcFuncData'!$B$6:$B$101,0))</f>
        <v>0</v>
      </c>
      <c r="M127" s="182">
        <f t="shared" si="4"/>
        <v>10</v>
      </c>
      <c r="N127" s="182">
        <f>INDEX('For CSV - 2022 VentSpcFuncData'!$J$6:$J$101,MATCH($B127,'For CSV - 2022 VentSpcFuncData'!$B$6:$B$101,0))</f>
        <v>15</v>
      </c>
      <c r="O127" s="182">
        <f t="shared" si="5"/>
        <v>15</v>
      </c>
      <c r="P127" s="184">
        <f t="shared" si="3"/>
        <v>0.15</v>
      </c>
      <c r="Q127" s="46" t="str">
        <f>_xlfn.CONCAT(A127,",",B127)</f>
        <v>Exercise/Fitness Center and Gymnasium Areas,Sports/Entertainment - Health club/weight rooms</v>
      </c>
      <c r="R127" s="46">
        <f>INDEX('For CSV - 2022 SpcFuncData'!$AN$5:$AN$89,MATCH($A127,'For CSV - 2022 SpcFuncData'!$B$5:$B$88,0))</f>
        <v>325</v>
      </c>
      <c r="S127" s="46">
        <f>INDEX('For CSV - 2022 VentSpcFuncData'!$L$6:$L$101,MATCH($B127,'For CSV - 2022 VentSpcFuncData'!$B$6:$B$101,0))</f>
        <v>91</v>
      </c>
      <c r="T127" s="46">
        <f>MATCH($A127,'For CSV - 2022 SpcFuncData'!$B$5:$B$87,0)</f>
        <v>24</v>
      </c>
      <c r="V127" t="str">
        <f>IF($A126&lt;&gt;$A127,$V$3&amp;$R127&amp;$W$3&amp;$S127&amp;$X$3&amp;TEXT($A127,0),IF($A127=$A126,$V$4&amp;$S127&amp;$W$4&amp;$X$4&amp;$B127&amp;""""))</f>
        <v>2,              91,     "Sports/Entertainment - Health club/weight rooms"</v>
      </c>
    </row>
    <row r="128" spans="1:22" x14ac:dyDescent="0.2">
      <c r="A128" s="50" t="s">
        <v>561</v>
      </c>
      <c r="B128" s="110" t="s">
        <v>856</v>
      </c>
      <c r="C128" s="62">
        <f>VLOOKUP($B128,'2022 Ventilation List SORT'!$A$6:$I$101,2)</f>
        <v>0.5</v>
      </c>
      <c r="D128" s="62">
        <f>VLOOKUP($B128,'2022 Ventilation List SORT'!$A$6:$I$101,3)</f>
        <v>0.15</v>
      </c>
      <c r="E128" s="67">
        <f>VLOOKUP($B128,'2022 Ventilation List SORT'!$A$6:$I$101,4)</f>
        <v>0</v>
      </c>
      <c r="F128" s="67">
        <f>VLOOKUP($B128,'2022 Ventilation List SORT'!$A$6:$I$101,5)</f>
        <v>0</v>
      </c>
      <c r="G128" s="62">
        <f>VLOOKUP($B128,'2022 Ventilation List SORT'!$A$6:$I$101,6)</f>
        <v>0</v>
      </c>
      <c r="H128" s="67">
        <f>VLOOKUP($B128,'2022 Ventilation List SORT'!$A$6:$I$101,7)</f>
        <v>2</v>
      </c>
      <c r="I128" s="62" t="str">
        <f>VLOOKUP($B128,'2022 Ventilation List SORT'!$A$6:$I$101,8)</f>
        <v>C</v>
      </c>
      <c r="J128" s="103" t="str">
        <f>VLOOKUP($B128,'2022 Ventilation List SORT'!$A$6:$I$101,9)</f>
        <v>No</v>
      </c>
      <c r="K128" s="182">
        <f>INDEX('For CSV - 2022 SpcFuncData'!$D$5:$D$88,MATCH($A128,'For CSV - 2022 SpcFuncData'!$B$5:$B$87,0))*0.5</f>
        <v>10</v>
      </c>
      <c r="L128" s="182">
        <f>INDEX('For CSV - 2022 VentSpcFuncData'!$K$6:$K$101,MATCH($B128,'For CSV - 2022 VentSpcFuncData'!$B$6:$B$101,0))</f>
        <v>33.333333333333336</v>
      </c>
      <c r="M128" s="182">
        <f t="shared" si="4"/>
        <v>33.333333333333336</v>
      </c>
      <c r="N128" s="182">
        <f>INDEX('For CSV - 2022 VentSpcFuncData'!$J$6:$J$101,MATCH($B128,'For CSV - 2022 VentSpcFuncData'!$B$6:$B$101,0))</f>
        <v>15</v>
      </c>
      <c r="O128" s="182">
        <f t="shared" si="5"/>
        <v>50</v>
      </c>
      <c r="P128" s="184">
        <f t="shared" si="3"/>
        <v>0.5</v>
      </c>
      <c r="Q128" s="46" t="str">
        <f>_xlfn.CONCAT(A128,",",B128)</f>
        <v>Exercise/Fitness Center and Gymnasium Areas,Sports/Entertainment - Swimming (deck)</v>
      </c>
      <c r="R128" s="46">
        <f>INDEX('For CSV - 2022 SpcFuncData'!$AN$5:$AN$89,MATCH($A128,'For CSV - 2022 SpcFuncData'!$B$5:$B$88,0))</f>
        <v>325</v>
      </c>
      <c r="S128" s="46">
        <f>INDEX('For CSV - 2022 VentSpcFuncData'!$L$6:$L$101,MATCH($B128,'For CSV - 2022 VentSpcFuncData'!$B$6:$B$101,0))</f>
        <v>94</v>
      </c>
      <c r="T128" s="46">
        <f>MATCH($A128,'For CSV - 2022 SpcFuncData'!$B$5:$B$87,0)</f>
        <v>24</v>
      </c>
      <c r="V128" t="str">
        <f>IF($A127&lt;&gt;$A128,$V$3&amp;$R128&amp;$W$3&amp;$S128&amp;$X$3&amp;TEXT($A128,0),IF($A128=$A127,$V$4&amp;$S128&amp;$W$4&amp;$X$4&amp;$B128&amp;""""))</f>
        <v>2,              94,     "Sports/Entertainment - Swimming (deck)"</v>
      </c>
    </row>
    <row r="129" spans="1:22" x14ac:dyDescent="0.2">
      <c r="A129" s="50" t="s">
        <v>561</v>
      </c>
      <c r="B129" s="110" t="s">
        <v>857</v>
      </c>
      <c r="C129" s="62">
        <f>VLOOKUP($B129,'2022 Ventilation List SORT'!$A$6:$I$101,2)</f>
        <v>0.15</v>
      </c>
      <c r="D129" s="62">
        <f>VLOOKUP($B129,'2022 Ventilation List SORT'!$A$6:$I$101,3)</f>
        <v>0.15</v>
      </c>
      <c r="E129" s="67">
        <f>VLOOKUP($B129,'2022 Ventilation List SORT'!$A$6:$I$101,4)</f>
        <v>0</v>
      </c>
      <c r="F129" s="67">
        <f>VLOOKUP($B129,'2022 Ventilation List SORT'!$A$6:$I$101,5)</f>
        <v>0</v>
      </c>
      <c r="G129" s="62">
        <f>VLOOKUP($B129,'2022 Ventilation List SORT'!$A$6:$I$101,6)</f>
        <v>0</v>
      </c>
      <c r="H129" s="67">
        <f>VLOOKUP($B129,'2022 Ventilation List SORT'!$A$6:$I$101,7)</f>
        <v>2</v>
      </c>
      <c r="I129" s="62" t="str">
        <f>VLOOKUP($B129,'2022 Ventilation List SORT'!$A$6:$I$101,8)</f>
        <v>C</v>
      </c>
      <c r="J129" s="103" t="str">
        <f>VLOOKUP($B129,'2022 Ventilation List SORT'!$A$6:$I$101,9)</f>
        <v>No</v>
      </c>
      <c r="K129" s="182">
        <f>INDEX('For CSV - 2022 SpcFuncData'!$D$5:$D$88,MATCH($A129,'For CSV - 2022 SpcFuncData'!$B$5:$B$87,0))*0.5</f>
        <v>10</v>
      </c>
      <c r="L129" s="182">
        <f>INDEX('For CSV - 2022 VentSpcFuncData'!$K$6:$K$101,MATCH($B129,'For CSV - 2022 VentSpcFuncData'!$B$6:$B$101,0))</f>
        <v>0</v>
      </c>
      <c r="M129" s="182">
        <f t="shared" si="4"/>
        <v>10</v>
      </c>
      <c r="N129" s="182">
        <f>INDEX('For CSV - 2022 VentSpcFuncData'!$J$6:$J$101,MATCH($B129,'For CSV - 2022 VentSpcFuncData'!$B$6:$B$101,0))</f>
        <v>15</v>
      </c>
      <c r="O129" s="182">
        <f t="shared" si="5"/>
        <v>15</v>
      </c>
      <c r="P129" s="184">
        <f t="shared" si="3"/>
        <v>0.15</v>
      </c>
      <c r="Q129" s="46" t="str">
        <f>_xlfn.CONCAT(A129,",",B129)</f>
        <v>Exercise/Fitness Center and Gymnasium Areas,Sports/Entertainment - Swimming (pool)</v>
      </c>
      <c r="R129" s="46">
        <f>INDEX('For CSV - 2022 SpcFuncData'!$AN$5:$AN$89,MATCH($A129,'For CSV - 2022 SpcFuncData'!$B$5:$B$88,0))</f>
        <v>325</v>
      </c>
      <c r="S129" s="46">
        <f>INDEX('For CSV - 2022 VentSpcFuncData'!$L$6:$L$101,MATCH($B129,'For CSV - 2022 VentSpcFuncData'!$B$6:$B$101,0))</f>
        <v>95</v>
      </c>
      <c r="T129" s="46">
        <f>MATCH($A129,'For CSV - 2022 SpcFuncData'!$B$5:$B$87,0)</f>
        <v>24</v>
      </c>
      <c r="V129" t="str">
        <f>IF($A128&lt;&gt;$A129,$V$3&amp;$R129&amp;$W$3&amp;$S129&amp;$X$3&amp;TEXT($A129,0),IF($A129=$A128,$V$4&amp;$S129&amp;$W$4&amp;$X$4&amp;$B129&amp;""""))</f>
        <v>2,              95,     "Sports/Entertainment - Swimming (pool)"</v>
      </c>
    </row>
    <row r="130" spans="1:22" x14ac:dyDescent="0.2">
      <c r="A130" s="50" t="s">
        <v>45</v>
      </c>
      <c r="B130" s="110" t="s">
        <v>788</v>
      </c>
      <c r="C130" s="62">
        <f>VLOOKUP($B130,'2022 Ventilation List SORT'!$A$6:$I$101,2)</f>
        <v>0.15</v>
      </c>
      <c r="D130" s="62">
        <f>VLOOKUP($B130,'2022 Ventilation List SORT'!$A$6:$I$101,3)</f>
        <v>0.15</v>
      </c>
      <c r="E130" s="67">
        <f>VLOOKUP($B130,'2022 Ventilation List SORT'!$A$6:$I$101,4)</f>
        <v>0</v>
      </c>
      <c r="F130" s="67">
        <f>VLOOKUP($B130,'2022 Ventilation List SORT'!$A$6:$I$101,5)</f>
        <v>0</v>
      </c>
      <c r="G130" s="62">
        <f>VLOOKUP($B130,'2022 Ventilation List SORT'!$A$6:$I$101,6)</f>
        <v>0</v>
      </c>
      <c r="H130" s="67">
        <f>VLOOKUP($B130,'2022 Ventilation List SORT'!$A$6:$I$101,7)</f>
        <v>1</v>
      </c>
      <c r="I130" s="62" t="str">
        <f>VLOOKUP($B130,'2022 Ventilation List SORT'!$A$6:$I$101,8)</f>
        <v>F</v>
      </c>
      <c r="J130" s="103" t="str">
        <f>VLOOKUP($B130,'2022 Ventilation List SORT'!$A$6:$I$101,9)</f>
        <v>No</v>
      </c>
      <c r="K130" s="182">
        <f>INDEX('For CSV - 2022 SpcFuncData'!$D$5:$D$88,MATCH($A130,'For CSV - 2022 SpcFuncData'!$B$5:$B$87,0))*0.5</f>
        <v>5</v>
      </c>
      <c r="L130" s="182">
        <f>INDEX('For CSV - 2022 VentSpcFuncData'!$K$6:$K$101,MATCH($B130,'For CSV - 2022 VentSpcFuncData'!$B$6:$B$101,0))</f>
        <v>0</v>
      </c>
      <c r="M130" s="182">
        <f t="shared" si="4"/>
        <v>5</v>
      </c>
      <c r="N130" s="182">
        <f>INDEX('For CSV - 2022 VentSpcFuncData'!$J$6:$J$101,MATCH($B130,'For CSV - 2022 VentSpcFuncData'!$B$6:$B$101,0))</f>
        <v>15</v>
      </c>
      <c r="O130" s="182">
        <f t="shared" si="5"/>
        <v>15</v>
      </c>
      <c r="P130" s="184">
        <f t="shared" si="3"/>
        <v>7.4999999999999997E-2</v>
      </c>
      <c r="Q130" s="46" t="str">
        <f>_xlfn.CONCAT(A130,",",B130)</f>
        <v>Financial Transaction Area,Misc - Banks or bank lobbies</v>
      </c>
      <c r="R130" s="46">
        <f>INDEX('For CSV - 2022 SpcFuncData'!$AN$5:$AN$89,MATCH($A130,'For CSV - 2022 SpcFuncData'!$B$5:$B$88,0))</f>
        <v>326</v>
      </c>
      <c r="S130" s="46">
        <f>INDEX('For CSV - 2022 VentSpcFuncData'!$L$6:$L$101,MATCH($B130,'For CSV - 2022 VentSpcFuncData'!$B$6:$B$101,0))</f>
        <v>60</v>
      </c>
      <c r="T130" s="46">
        <f>MATCH($A130,'For CSV - 2022 SpcFuncData'!$B$5:$B$87,0)</f>
        <v>25</v>
      </c>
      <c r="V130" t="str">
        <f>IF($A129&lt;&gt;$A130,$V$3&amp;$R130&amp;$W$3&amp;$S130&amp;$X$3&amp;TEXT($A130,0),IF($A130=$A129,$V$4&amp;$S130&amp;$W$4&amp;$X$4&amp;$B130&amp;""""))</f>
        <v>1, Spc:SpcFunc,        326,  60  ;  Financial Transaction Area</v>
      </c>
    </row>
    <row r="131" spans="1:22" x14ac:dyDescent="0.2">
      <c r="A131" s="50" t="s">
        <v>45</v>
      </c>
      <c r="B131" s="110" t="s">
        <v>787</v>
      </c>
      <c r="C131" s="62">
        <f>VLOOKUP($B131,'2022 Ventilation List SORT'!$A$6:$I$101,2)</f>
        <v>0.15</v>
      </c>
      <c r="D131" s="62">
        <f>VLOOKUP($B131,'2022 Ventilation List SORT'!$A$6:$I$101,3)</f>
        <v>0.15</v>
      </c>
      <c r="E131" s="67">
        <f>VLOOKUP($B131,'2022 Ventilation List SORT'!$A$6:$I$101,4)</f>
        <v>0</v>
      </c>
      <c r="F131" s="67">
        <f>VLOOKUP($B131,'2022 Ventilation List SORT'!$A$6:$I$101,5)</f>
        <v>0</v>
      </c>
      <c r="G131" s="62">
        <f>VLOOKUP($B131,'2022 Ventilation List SORT'!$A$6:$I$101,6)</f>
        <v>0</v>
      </c>
      <c r="H131" s="67">
        <f>VLOOKUP($B131,'2022 Ventilation List SORT'!$A$6:$I$101,7)</f>
        <v>2</v>
      </c>
      <c r="I131" s="62" t="str">
        <f>VLOOKUP($B131,'2022 Ventilation List SORT'!$A$6:$I$101,8)</f>
        <v>F</v>
      </c>
      <c r="J131" s="103" t="str">
        <f>VLOOKUP($B131,'2022 Ventilation List SORT'!$A$6:$I$101,9)</f>
        <v>No</v>
      </c>
      <c r="K131" s="182">
        <f>INDEX('For CSV - 2022 SpcFuncData'!$D$5:$D$88,MATCH($A131,'For CSV - 2022 SpcFuncData'!$B$5:$B$87,0))*0.5</f>
        <v>5</v>
      </c>
      <c r="L131" s="182">
        <f>INDEX('For CSV - 2022 VentSpcFuncData'!$K$6:$K$101,MATCH($B131,'For CSV - 2022 VentSpcFuncData'!$B$6:$B$101,0))</f>
        <v>0</v>
      </c>
      <c r="M131" s="182">
        <f t="shared" si="4"/>
        <v>5</v>
      </c>
      <c r="N131" s="182">
        <f>INDEX('For CSV - 2022 VentSpcFuncData'!$J$6:$J$101,MATCH($B131,'For CSV - 2022 VentSpcFuncData'!$B$6:$B$101,0))</f>
        <v>15</v>
      </c>
      <c r="O131" s="182">
        <f t="shared" si="5"/>
        <v>15</v>
      </c>
      <c r="P131" s="184">
        <f t="shared" si="3"/>
        <v>7.4999999999999997E-2</v>
      </c>
      <c r="Q131" s="46" t="str">
        <f>_xlfn.CONCAT(A131,",",B131)</f>
        <v>Financial Transaction Area,Misc - Bank vaults/safe deposit</v>
      </c>
      <c r="R131" s="46">
        <f>INDEX('For CSV - 2022 SpcFuncData'!$AN$5:$AN$89,MATCH($A131,'For CSV - 2022 SpcFuncData'!$B$5:$B$88,0))</f>
        <v>326</v>
      </c>
      <c r="S131" s="46">
        <f>INDEX('For CSV - 2022 VentSpcFuncData'!$L$6:$L$101,MATCH($B131,'For CSV - 2022 VentSpcFuncData'!$B$6:$B$101,0))</f>
        <v>59</v>
      </c>
      <c r="T131" s="46">
        <f>MATCH($A131,'For CSV - 2022 SpcFuncData'!$B$5:$B$87,0)</f>
        <v>25</v>
      </c>
      <c r="V131" t="str">
        <f>IF($A130&lt;&gt;$A131,$V$3&amp;$R131&amp;$W$3&amp;$S131&amp;$X$3&amp;TEXT($A131,0),IF($A131=$A130,$V$4&amp;$S131&amp;$W$4&amp;$X$4&amp;$B131&amp;""""))</f>
        <v>2,              59,     "Misc - Bank vaults/safe deposit"</v>
      </c>
    </row>
    <row r="132" spans="1:22" x14ac:dyDescent="0.2">
      <c r="A132" s="50" t="s">
        <v>45</v>
      </c>
      <c r="B132" s="110" t="s">
        <v>788</v>
      </c>
      <c r="C132" s="62">
        <f>VLOOKUP($B132,'2022 Ventilation List SORT'!$A$6:$I$101,2)</f>
        <v>0.15</v>
      </c>
      <c r="D132" s="62">
        <f>VLOOKUP($B132,'2022 Ventilation List SORT'!$A$6:$I$101,3)</f>
        <v>0.15</v>
      </c>
      <c r="E132" s="67">
        <f>VLOOKUP($B132,'2022 Ventilation List SORT'!$A$6:$I$101,4)</f>
        <v>0</v>
      </c>
      <c r="F132" s="67">
        <f>VLOOKUP($B132,'2022 Ventilation List SORT'!$A$6:$I$101,5)</f>
        <v>0</v>
      </c>
      <c r="G132" s="62">
        <f>VLOOKUP($B132,'2022 Ventilation List SORT'!$A$6:$I$101,6)</f>
        <v>0</v>
      </c>
      <c r="H132" s="67">
        <f>VLOOKUP($B132,'2022 Ventilation List SORT'!$A$6:$I$101,7)</f>
        <v>1</v>
      </c>
      <c r="I132" s="62" t="str">
        <f>VLOOKUP($B132,'2022 Ventilation List SORT'!$A$6:$I$101,8)</f>
        <v>F</v>
      </c>
      <c r="J132" s="103" t="str">
        <f>VLOOKUP($B132,'2022 Ventilation List SORT'!$A$6:$I$101,9)</f>
        <v>No</v>
      </c>
      <c r="K132" s="182">
        <f>INDEX('For CSV - 2022 SpcFuncData'!$D$5:$D$88,MATCH($A132,'For CSV - 2022 SpcFuncData'!$B$5:$B$87,0))*0.5</f>
        <v>5</v>
      </c>
      <c r="L132" s="182">
        <f>INDEX('For CSV - 2022 VentSpcFuncData'!$K$6:$K$101,MATCH($B132,'For CSV - 2022 VentSpcFuncData'!$B$6:$B$101,0))</f>
        <v>0</v>
      </c>
      <c r="M132" s="182">
        <f t="shared" si="4"/>
        <v>5</v>
      </c>
      <c r="N132" s="182">
        <f>INDEX('For CSV - 2022 VentSpcFuncData'!$J$6:$J$101,MATCH($B132,'For CSV - 2022 VentSpcFuncData'!$B$6:$B$101,0))</f>
        <v>15</v>
      </c>
      <c r="O132" s="182">
        <f t="shared" si="5"/>
        <v>15</v>
      </c>
      <c r="P132" s="184">
        <f t="shared" si="3"/>
        <v>7.4999999999999997E-2</v>
      </c>
      <c r="Q132" s="46" t="str">
        <f>_xlfn.CONCAT(A132,",",B132)</f>
        <v>Financial Transaction Area,Misc - Banks or bank lobbies</v>
      </c>
      <c r="R132" s="46">
        <f>INDEX('For CSV - 2022 SpcFuncData'!$AN$5:$AN$89,MATCH($A132,'For CSV - 2022 SpcFuncData'!$B$5:$B$88,0))</f>
        <v>326</v>
      </c>
      <c r="S132" s="46">
        <f>INDEX('For CSV - 2022 VentSpcFuncData'!$L$6:$L$101,MATCH($B132,'For CSV - 2022 VentSpcFuncData'!$B$6:$B$101,0))</f>
        <v>60</v>
      </c>
      <c r="T132" s="46">
        <f>MATCH($A132,'For CSV - 2022 SpcFuncData'!$B$5:$B$87,0)</f>
        <v>25</v>
      </c>
      <c r="V132" t="str">
        <f>IF($A131&lt;&gt;$A132,$V$3&amp;$R132&amp;$W$3&amp;$S132&amp;$X$3&amp;TEXT($A132,0),IF($A132=$A131,$V$4&amp;$S132&amp;$W$4&amp;$X$4&amp;$B132&amp;""""))</f>
        <v>2,              60,     "Misc - Banks or bank lobbies"</v>
      </c>
    </row>
    <row r="133" spans="1:22" x14ac:dyDescent="0.2">
      <c r="A133" s="50" t="s">
        <v>45</v>
      </c>
      <c r="B133" s="110" t="s">
        <v>784</v>
      </c>
      <c r="C133" s="62">
        <f>VLOOKUP($B133,'2022 Ventilation List SORT'!$A$6:$I$101,2)</f>
        <v>0.15</v>
      </c>
      <c r="D133" s="62">
        <f>VLOOKUP($B133,'2022 Ventilation List SORT'!$A$6:$I$101,3)</f>
        <v>0.15</v>
      </c>
      <c r="E133" s="67">
        <f>VLOOKUP($B133,'2022 Ventilation List SORT'!$A$6:$I$101,4)</f>
        <v>0</v>
      </c>
      <c r="F133" s="67">
        <f>VLOOKUP($B133,'2022 Ventilation List SORT'!$A$6:$I$101,5)</f>
        <v>0</v>
      </c>
      <c r="G133" s="62">
        <f>VLOOKUP($B133,'2022 Ventilation List SORT'!$A$6:$I$101,6)</f>
        <v>0</v>
      </c>
      <c r="H133" s="67">
        <f>VLOOKUP($B133,'2022 Ventilation List SORT'!$A$6:$I$101,7)</f>
        <v>1</v>
      </c>
      <c r="I133" s="62" t="str">
        <f>VLOOKUP($B133,'2022 Ventilation List SORT'!$A$6:$I$101,8)</f>
        <v>F</v>
      </c>
      <c r="J133" s="103" t="str">
        <f>VLOOKUP($B133,'2022 Ventilation List SORT'!$A$6:$I$101,9)</f>
        <v>No</v>
      </c>
      <c r="K133" s="182">
        <f>INDEX('For CSV - 2022 SpcFuncData'!$D$5:$D$88,MATCH($A133,'For CSV - 2022 SpcFuncData'!$B$5:$B$87,0))*0.5</f>
        <v>5</v>
      </c>
      <c r="L133" s="182">
        <f>INDEX('For CSV - 2022 VentSpcFuncData'!$K$6:$K$101,MATCH($B133,'For CSV - 2022 VentSpcFuncData'!$B$6:$B$101,0))</f>
        <v>0</v>
      </c>
      <c r="M133" s="182">
        <f t="shared" si="4"/>
        <v>5</v>
      </c>
      <c r="N133" s="182">
        <f>INDEX('For CSV - 2022 VentSpcFuncData'!$J$6:$J$101,MATCH($B133,'For CSV - 2022 VentSpcFuncData'!$B$6:$B$101,0))</f>
        <v>15</v>
      </c>
      <c r="O133" s="182">
        <f t="shared" si="5"/>
        <v>15</v>
      </c>
      <c r="P133" s="184">
        <f t="shared" si="3"/>
        <v>7.4999999999999997E-2</v>
      </c>
      <c r="Q133" s="46" t="str">
        <f>_xlfn.CONCAT(A133,",",B133)</f>
        <v>Financial Transaction Area,Office - Office space</v>
      </c>
      <c r="R133" s="46">
        <f>INDEX('For CSV - 2022 SpcFuncData'!$AN$5:$AN$89,MATCH($A133,'For CSV - 2022 SpcFuncData'!$B$5:$B$88,0))</f>
        <v>326</v>
      </c>
      <c r="S133" s="46">
        <f>INDEX('For CSV - 2022 VentSpcFuncData'!$L$6:$L$101,MATCH($B133,'For CSV - 2022 VentSpcFuncData'!$B$6:$B$101,0))</f>
        <v>74</v>
      </c>
      <c r="T133" s="46">
        <f>MATCH($A133,'For CSV - 2022 SpcFuncData'!$B$5:$B$87,0)</f>
        <v>25</v>
      </c>
      <c r="V133" t="str">
        <f>IF($A132&lt;&gt;$A133,$V$3&amp;$R133&amp;$W$3&amp;$S133&amp;$X$3&amp;TEXT($A133,0),IF($A133=$A132,$V$4&amp;$S133&amp;$W$4&amp;$X$4&amp;$B133&amp;""""))</f>
        <v>2,              74,     "Office - Office space"</v>
      </c>
    </row>
    <row r="134" spans="1:22" x14ac:dyDescent="0.2">
      <c r="A134" s="50" t="s">
        <v>593</v>
      </c>
      <c r="B134" s="110" t="s">
        <v>796</v>
      </c>
      <c r="C134" s="62">
        <f>VLOOKUP($B134,'2022 Ventilation List SORT'!$A$6:$I$101,2)</f>
        <v>0.15</v>
      </c>
      <c r="D134" s="62">
        <f>VLOOKUP($B134,'2022 Ventilation List SORT'!$A$6:$I$101,3)</f>
        <v>0.15</v>
      </c>
      <c r="E134" s="67">
        <f>VLOOKUP($B134,'2022 Ventilation List SORT'!$A$6:$I$101,4)</f>
        <v>0</v>
      </c>
      <c r="F134" s="67">
        <f>VLOOKUP($B134,'2022 Ventilation List SORT'!$A$6:$I$101,5)</f>
        <v>0</v>
      </c>
      <c r="G134" s="62">
        <f>VLOOKUP($B134,'2022 Ventilation List SORT'!$A$6:$I$101,6)</f>
        <v>0</v>
      </c>
      <c r="H134" s="67">
        <f>VLOOKUP($B134,'2022 Ventilation List SORT'!$A$6:$I$101,7)</f>
        <v>2</v>
      </c>
      <c r="I134" s="62" t="str">
        <f>VLOOKUP($B134,'2022 Ventilation List SORT'!$A$6:$I$101,8)</f>
        <v/>
      </c>
      <c r="J134" s="103" t="str">
        <f>VLOOKUP($B134,'2022 Ventilation List SORT'!$A$6:$I$101,9)</f>
        <v>No</v>
      </c>
      <c r="K134" s="182">
        <f>INDEX('For CSV - 2022 SpcFuncData'!$D$5:$D$88,MATCH($A134,'For CSV - 2022 SpcFuncData'!$B$5:$B$87,0))*0.5</f>
        <v>5</v>
      </c>
      <c r="L134" s="182">
        <f>INDEX('For CSV - 2022 VentSpcFuncData'!$K$6:$K$101,MATCH($B134,'For CSV - 2022 VentSpcFuncData'!$B$6:$B$101,0))</f>
        <v>0</v>
      </c>
      <c r="M134" s="182">
        <f t="shared" si="4"/>
        <v>5</v>
      </c>
      <c r="N134" s="182">
        <f>INDEX('For CSV - 2022 VentSpcFuncData'!$J$6:$J$101,MATCH($B134,'For CSV - 2022 VentSpcFuncData'!$B$6:$B$101,0))</f>
        <v>15</v>
      </c>
      <c r="O134" s="182">
        <f t="shared" si="5"/>
        <v>15</v>
      </c>
      <c r="P134" s="184">
        <f t="shared" si="3"/>
        <v>7.4999999999999997E-2</v>
      </c>
      <c r="Q134" s="46" t="str">
        <f>_xlfn.CONCAT(A134,",",B134)</f>
        <v>Healthcare Facility and Hospitals (Exam/Treatment Room),Misc - All others</v>
      </c>
      <c r="R134" s="46">
        <f>INDEX('For CSV - 2022 SpcFuncData'!$AN$5:$AN$89,MATCH($A134,'For CSV - 2022 SpcFuncData'!$B$5:$B$88,0))</f>
        <v>327</v>
      </c>
      <c r="S134" s="46">
        <f>INDEX('For CSV - 2022 VentSpcFuncData'!$L$6:$L$101,MATCH($B134,'For CSV - 2022 VentSpcFuncData'!$B$6:$B$101,0))</f>
        <v>58</v>
      </c>
      <c r="T134" s="46">
        <f>MATCH($A134,'For CSV - 2022 SpcFuncData'!$B$5:$B$87,0)</f>
        <v>26</v>
      </c>
      <c r="V134" t="str">
        <f>IF($A133&lt;&gt;$A134,$V$3&amp;$R134&amp;$W$3&amp;$S134&amp;$X$3&amp;TEXT($A134,0),IF($A134=$A133,$V$4&amp;$S134&amp;$W$4&amp;$X$4&amp;$B134&amp;""""))</f>
        <v>1, Spc:SpcFunc,        327,  58  ;  Healthcare Facility and Hospitals (Exam/Treatment Room)</v>
      </c>
    </row>
    <row r="135" spans="1:22" x14ac:dyDescent="0.2">
      <c r="A135" s="50" t="s">
        <v>593</v>
      </c>
      <c r="B135" s="110" t="s">
        <v>796</v>
      </c>
      <c r="C135" s="62">
        <f>VLOOKUP($B135,'2022 Ventilation List SORT'!$A$6:$I$101,2)</f>
        <v>0.15</v>
      </c>
      <c r="D135" s="62">
        <f>VLOOKUP($B135,'2022 Ventilation List SORT'!$A$6:$I$101,3)</f>
        <v>0.15</v>
      </c>
      <c r="E135" s="67">
        <f>VLOOKUP($B135,'2022 Ventilation List SORT'!$A$6:$I$101,4)</f>
        <v>0</v>
      </c>
      <c r="F135" s="67">
        <f>VLOOKUP($B135,'2022 Ventilation List SORT'!$A$6:$I$101,5)</f>
        <v>0</v>
      </c>
      <c r="G135" s="62">
        <f>VLOOKUP($B135,'2022 Ventilation List SORT'!$A$6:$I$101,6)</f>
        <v>0</v>
      </c>
      <c r="H135" s="67">
        <f>VLOOKUP($B135,'2022 Ventilation List SORT'!$A$6:$I$101,7)</f>
        <v>2</v>
      </c>
      <c r="I135" s="62" t="str">
        <f>VLOOKUP($B135,'2022 Ventilation List SORT'!$A$6:$I$101,8)</f>
        <v/>
      </c>
      <c r="J135" s="103" t="str">
        <f>VLOOKUP($B135,'2022 Ventilation List SORT'!$A$6:$I$101,9)</f>
        <v>No</v>
      </c>
      <c r="K135" s="182">
        <f>INDEX('For CSV - 2022 SpcFuncData'!$D$5:$D$88,MATCH($A135,'For CSV - 2022 SpcFuncData'!$B$5:$B$87,0))*0.5</f>
        <v>5</v>
      </c>
      <c r="L135" s="182">
        <f>INDEX('For CSV - 2022 VentSpcFuncData'!$K$6:$K$101,MATCH($B135,'For CSV - 2022 VentSpcFuncData'!$B$6:$B$101,0))</f>
        <v>0</v>
      </c>
      <c r="M135" s="182">
        <f t="shared" si="4"/>
        <v>5</v>
      </c>
      <c r="N135" s="182">
        <f>INDEX('For CSV - 2022 VentSpcFuncData'!$J$6:$J$101,MATCH($B135,'For CSV - 2022 VentSpcFuncData'!$B$6:$B$101,0))</f>
        <v>15</v>
      </c>
      <c r="O135" s="182">
        <f t="shared" si="5"/>
        <v>15</v>
      </c>
      <c r="P135" s="184">
        <f t="shared" si="3"/>
        <v>7.4999999999999997E-2</v>
      </c>
      <c r="Q135" s="46" t="str">
        <f>_xlfn.CONCAT(A135,",",B135)</f>
        <v>Healthcare Facility and Hospitals (Exam/Treatment Room),Misc - All others</v>
      </c>
      <c r="R135" s="46">
        <f>INDEX('For CSV - 2022 SpcFuncData'!$AN$5:$AN$89,MATCH($A135,'For CSV - 2022 SpcFuncData'!$B$5:$B$88,0))</f>
        <v>327</v>
      </c>
      <c r="S135" s="46">
        <f>INDEX('For CSV - 2022 VentSpcFuncData'!$L$6:$L$101,MATCH($B135,'For CSV - 2022 VentSpcFuncData'!$B$6:$B$101,0))</f>
        <v>58</v>
      </c>
      <c r="T135" s="46">
        <f>MATCH($A135,'For CSV - 2022 SpcFuncData'!$B$5:$B$87,0)</f>
        <v>26</v>
      </c>
      <c r="V135" t="str">
        <f>IF($A134&lt;&gt;$A135,$V$3&amp;$R135&amp;$W$3&amp;$S135&amp;$X$3&amp;TEXT($A135,0),IF($A135=$A134,$V$4&amp;$S135&amp;$W$4&amp;$X$4&amp;$B135&amp;""""))</f>
        <v>2,              58,     "Misc - All others"</v>
      </c>
    </row>
    <row r="136" spans="1:22" x14ac:dyDescent="0.2">
      <c r="A136" s="50" t="s">
        <v>594</v>
      </c>
      <c r="B136" s="110" t="s">
        <v>796</v>
      </c>
      <c r="C136" s="62">
        <f>VLOOKUP($B136,'2022 Ventilation List SORT'!$A$6:$I$101,2)</f>
        <v>0.15</v>
      </c>
      <c r="D136" s="62">
        <f>VLOOKUP($B136,'2022 Ventilation List SORT'!$A$6:$I$101,3)</f>
        <v>0.15</v>
      </c>
      <c r="E136" s="67">
        <f>VLOOKUP($B136,'2022 Ventilation List SORT'!$A$6:$I$101,4)</f>
        <v>0</v>
      </c>
      <c r="F136" s="67">
        <f>VLOOKUP($B136,'2022 Ventilation List SORT'!$A$6:$I$101,5)</f>
        <v>0</v>
      </c>
      <c r="G136" s="62">
        <f>VLOOKUP($B136,'2022 Ventilation List SORT'!$A$6:$I$101,6)</f>
        <v>0</v>
      </c>
      <c r="H136" s="67">
        <f>VLOOKUP($B136,'2022 Ventilation List SORT'!$A$6:$I$101,7)</f>
        <v>2</v>
      </c>
      <c r="I136" s="62" t="str">
        <f>VLOOKUP($B136,'2022 Ventilation List SORT'!$A$6:$I$101,8)</f>
        <v/>
      </c>
      <c r="J136" s="103" t="str">
        <f>VLOOKUP($B136,'2022 Ventilation List SORT'!$A$6:$I$101,9)</f>
        <v>No</v>
      </c>
      <c r="K136" s="182">
        <f>INDEX('For CSV - 2022 SpcFuncData'!$D$5:$D$88,MATCH($A136,'For CSV - 2022 SpcFuncData'!$B$5:$B$87,0))*0.5</f>
        <v>5</v>
      </c>
      <c r="L136" s="182">
        <f>INDEX('For CSV - 2022 VentSpcFuncData'!$K$6:$K$101,MATCH($B136,'For CSV - 2022 VentSpcFuncData'!$B$6:$B$101,0))</f>
        <v>0</v>
      </c>
      <c r="M136" s="182">
        <f t="shared" si="4"/>
        <v>5</v>
      </c>
      <c r="N136" s="182">
        <f>INDEX('For CSV - 2022 VentSpcFuncData'!$J$6:$J$101,MATCH($B136,'For CSV - 2022 VentSpcFuncData'!$B$6:$B$101,0))</f>
        <v>15</v>
      </c>
      <c r="O136" s="182">
        <f t="shared" si="5"/>
        <v>15</v>
      </c>
      <c r="P136" s="184">
        <f t="shared" ref="P136:P199" si="6">K136*O136/1000</f>
        <v>7.4999999999999997E-2</v>
      </c>
      <c r="Q136" s="46" t="str">
        <f>_xlfn.CONCAT(A136,",",B136)</f>
        <v>Healthcare Facility and Hospitals (Imaging Room),Misc - All others</v>
      </c>
      <c r="R136" s="46">
        <f>INDEX('For CSV - 2022 SpcFuncData'!$AN$5:$AN$89,MATCH($A136,'For CSV - 2022 SpcFuncData'!$B$5:$B$88,0))</f>
        <v>328</v>
      </c>
      <c r="S136" s="46">
        <f>INDEX('For CSV - 2022 VentSpcFuncData'!$L$6:$L$101,MATCH($B136,'For CSV - 2022 VentSpcFuncData'!$B$6:$B$101,0))</f>
        <v>58</v>
      </c>
      <c r="T136" s="46">
        <f>MATCH($A136,'For CSV - 2022 SpcFuncData'!$B$5:$B$87,0)</f>
        <v>27</v>
      </c>
      <c r="V136" t="str">
        <f>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SORT'!$A$6:$I$101,2)</f>
        <v>0.15</v>
      </c>
      <c r="D137" s="62">
        <f>VLOOKUP($B137,'2022 Ventilation List SORT'!$A$6:$I$101,3)</f>
        <v>0.15</v>
      </c>
      <c r="E137" s="67">
        <f>VLOOKUP($B137,'2022 Ventilation List SORT'!$A$6:$I$101,4)</f>
        <v>0</v>
      </c>
      <c r="F137" s="67">
        <f>VLOOKUP($B137,'2022 Ventilation List SORT'!$A$6:$I$101,5)</f>
        <v>0</v>
      </c>
      <c r="G137" s="62">
        <f>VLOOKUP($B137,'2022 Ventilation List SORT'!$A$6:$I$101,6)</f>
        <v>0</v>
      </c>
      <c r="H137" s="67">
        <f>VLOOKUP($B137,'2022 Ventilation List SORT'!$A$6:$I$101,7)</f>
        <v>2</v>
      </c>
      <c r="I137" s="62" t="str">
        <f>VLOOKUP($B137,'2022 Ventilation List SORT'!$A$6:$I$101,8)</f>
        <v/>
      </c>
      <c r="J137" s="103" t="str">
        <f>VLOOKUP($B137,'2022 Ventilation List SORT'!$A$6:$I$101,9)</f>
        <v>No</v>
      </c>
      <c r="K137" s="182">
        <f>INDEX('For CSV - 2022 SpcFuncData'!$D$5:$D$88,MATCH($A137,'For CSV - 2022 SpcFuncData'!$B$5:$B$87,0))*0.5</f>
        <v>5</v>
      </c>
      <c r="L137" s="182">
        <f>INDEX('For CSV - 2022 VentSpcFuncData'!$K$6:$K$101,MATCH($B137,'For CSV - 2022 VentSpcFuncData'!$B$6:$B$101,0))</f>
        <v>0</v>
      </c>
      <c r="M137" s="182">
        <f t="shared" ref="M137:M200" si="7">IF(L137=0,K137,L137)</f>
        <v>5</v>
      </c>
      <c r="N137" s="182">
        <f>INDEX('For CSV - 2022 VentSpcFuncData'!$J$6:$J$101,MATCH($B137,'For CSV - 2022 VentSpcFuncData'!$B$6:$B$101,0))</f>
        <v>15</v>
      </c>
      <c r="O137" s="182">
        <f t="shared" ref="O137:O200" si="8">IF(SUM(K137,M137)=0,0,M137/K137*N137)</f>
        <v>15</v>
      </c>
      <c r="P137" s="184">
        <f t="shared" si="6"/>
        <v>7.4999999999999997E-2</v>
      </c>
      <c r="Q137" s="46" t="str">
        <f>_xlfn.CONCAT(A137,",",B137)</f>
        <v>Healthcare Facility and Hospitals (Imaging Room),Misc - All others</v>
      </c>
      <c r="R137" s="46">
        <f>INDEX('For CSV - 2022 SpcFuncData'!$AN$5:$AN$89,MATCH($A137,'For CSV - 2022 SpcFuncData'!$B$5:$B$88,0))</f>
        <v>328</v>
      </c>
      <c r="S137" s="46">
        <f>INDEX('For CSV - 2022 VentSpcFuncData'!$L$6:$L$101,MATCH($B137,'For CSV - 2022 VentSpcFuncData'!$B$6:$B$101,0))</f>
        <v>58</v>
      </c>
      <c r="T137" s="46">
        <f>MATCH($A137,'For CSV - 2022 SpcFuncData'!$B$5:$B$87,0)</f>
        <v>27</v>
      </c>
      <c r="V137" t="str">
        <f>IF($A136&lt;&gt;$A137,$V$3&amp;$R137&amp;$W$3&amp;$S137&amp;$X$3&amp;TEXT($A137,0),IF($A137=$A136,$V$4&amp;$S137&amp;$W$4&amp;$X$4&amp;$B137&amp;""""))</f>
        <v>2,              58,     "Misc - All others"</v>
      </c>
    </row>
    <row r="138" spans="1:22" x14ac:dyDescent="0.2">
      <c r="A138" s="50" t="s">
        <v>595</v>
      </c>
      <c r="B138" s="110" t="s">
        <v>796</v>
      </c>
      <c r="C138" s="62">
        <f>VLOOKUP($B138,'2022 Ventilation List SORT'!$A$6:$I$101,2)</f>
        <v>0.15</v>
      </c>
      <c r="D138" s="62">
        <f>VLOOKUP($B138,'2022 Ventilation List SORT'!$A$6:$I$101,3)</f>
        <v>0.15</v>
      </c>
      <c r="E138" s="67">
        <f>VLOOKUP($B138,'2022 Ventilation List SORT'!$A$6:$I$101,4)</f>
        <v>0</v>
      </c>
      <c r="F138" s="67">
        <f>VLOOKUP($B138,'2022 Ventilation List SORT'!$A$6:$I$101,5)</f>
        <v>0</v>
      </c>
      <c r="G138" s="62">
        <f>VLOOKUP($B138,'2022 Ventilation List SORT'!$A$6:$I$101,6)</f>
        <v>0</v>
      </c>
      <c r="H138" s="67">
        <f>VLOOKUP($B138,'2022 Ventilation List SORT'!$A$6:$I$101,7)</f>
        <v>2</v>
      </c>
      <c r="I138" s="62" t="str">
        <f>VLOOKUP($B138,'2022 Ventilation List SORT'!$A$6:$I$101,8)</f>
        <v/>
      </c>
      <c r="J138" s="103" t="str">
        <f>VLOOKUP($B138,'2022 Ventilation List SORT'!$A$6:$I$101,9)</f>
        <v>No</v>
      </c>
      <c r="K138" s="182">
        <f>INDEX('For CSV - 2022 SpcFuncData'!$D$5:$D$88,MATCH($A138,'For CSV - 2022 SpcFuncData'!$B$5:$B$87,0))*0.5</f>
        <v>5</v>
      </c>
      <c r="L138" s="182">
        <f>INDEX('For CSV - 2022 VentSpcFuncData'!$K$6:$K$101,MATCH($B138,'For CSV - 2022 VentSpcFuncData'!$B$6:$B$101,0))</f>
        <v>0</v>
      </c>
      <c r="M138" s="182">
        <f t="shared" si="7"/>
        <v>5</v>
      </c>
      <c r="N138" s="182">
        <f>INDEX('For CSV - 2022 VentSpcFuncData'!$J$6:$J$101,MATCH($B138,'For CSV - 2022 VentSpcFuncData'!$B$6:$B$101,0))</f>
        <v>15</v>
      </c>
      <c r="O138" s="182">
        <f t="shared" si="8"/>
        <v>15</v>
      </c>
      <c r="P138" s="184">
        <f t="shared" si="6"/>
        <v>7.4999999999999997E-2</v>
      </c>
      <c r="Q138" s="46" t="str">
        <f>_xlfn.CONCAT(A138,",",B138)</f>
        <v>Healthcare Facility and Hospitals (Medical Supply Room),Misc - All others</v>
      </c>
      <c r="R138" s="46">
        <f>INDEX('For CSV - 2022 SpcFuncData'!$AN$5:$AN$89,MATCH($A138,'For CSV - 2022 SpcFuncData'!$B$5:$B$88,0))</f>
        <v>329</v>
      </c>
      <c r="S138" s="46">
        <f>INDEX('For CSV - 2022 VentSpcFuncData'!$L$6:$L$101,MATCH($B138,'For CSV - 2022 VentSpcFuncData'!$B$6:$B$101,0))</f>
        <v>58</v>
      </c>
      <c r="T138" s="46">
        <f>MATCH($A138,'For CSV - 2022 SpcFuncData'!$B$5:$B$87,0)</f>
        <v>28</v>
      </c>
      <c r="V138" t="str">
        <f>IF($A137&lt;&gt;$A138,$V$3&amp;$R138&amp;$W$3&amp;$S138&amp;$X$3&amp;TEXT($A138,0),IF($A138=$A137,$V$4&amp;$S138&amp;$W$4&amp;$X$4&amp;$B138&amp;""""))</f>
        <v>1, Spc:SpcFunc,        329,  58  ;  Healthcare Facility and Hospitals (Medical Supply Room)</v>
      </c>
    </row>
    <row r="139" spans="1:22" x14ac:dyDescent="0.2">
      <c r="A139" s="50" t="s">
        <v>595</v>
      </c>
      <c r="B139" s="110" t="s">
        <v>796</v>
      </c>
      <c r="C139" s="62">
        <f>VLOOKUP($B139,'2022 Ventilation List SORT'!$A$6:$I$101,2)</f>
        <v>0.15</v>
      </c>
      <c r="D139" s="62">
        <f>VLOOKUP($B139,'2022 Ventilation List SORT'!$A$6:$I$101,3)</f>
        <v>0.15</v>
      </c>
      <c r="E139" s="67">
        <f>VLOOKUP($B139,'2022 Ventilation List SORT'!$A$6:$I$101,4)</f>
        <v>0</v>
      </c>
      <c r="F139" s="67">
        <f>VLOOKUP($B139,'2022 Ventilation List SORT'!$A$6:$I$101,5)</f>
        <v>0</v>
      </c>
      <c r="G139" s="62">
        <f>VLOOKUP($B139,'2022 Ventilation List SORT'!$A$6:$I$101,6)</f>
        <v>0</v>
      </c>
      <c r="H139" s="67">
        <f>VLOOKUP($B139,'2022 Ventilation List SORT'!$A$6:$I$101,7)</f>
        <v>2</v>
      </c>
      <c r="I139" s="62" t="str">
        <f>VLOOKUP($B139,'2022 Ventilation List SORT'!$A$6:$I$101,8)</f>
        <v/>
      </c>
      <c r="J139" s="103" t="str">
        <f>VLOOKUP($B139,'2022 Ventilation List SORT'!$A$6:$I$101,9)</f>
        <v>No</v>
      </c>
      <c r="K139" s="182">
        <f>INDEX('For CSV - 2022 SpcFuncData'!$D$5:$D$88,MATCH($A139,'For CSV - 2022 SpcFuncData'!$B$5:$B$87,0))*0.5</f>
        <v>5</v>
      </c>
      <c r="L139" s="182">
        <f>INDEX('For CSV - 2022 VentSpcFuncData'!$K$6:$K$101,MATCH($B139,'For CSV - 2022 VentSpcFuncData'!$B$6:$B$101,0))</f>
        <v>0</v>
      </c>
      <c r="M139" s="182">
        <f t="shared" si="7"/>
        <v>5</v>
      </c>
      <c r="N139" s="182">
        <f>INDEX('For CSV - 2022 VentSpcFuncData'!$J$6:$J$101,MATCH($B139,'For CSV - 2022 VentSpcFuncData'!$B$6:$B$101,0))</f>
        <v>15</v>
      </c>
      <c r="O139" s="182">
        <f t="shared" si="8"/>
        <v>15</v>
      </c>
      <c r="P139" s="184">
        <f t="shared" si="6"/>
        <v>7.4999999999999997E-2</v>
      </c>
      <c r="Q139" s="46" t="str">
        <f>_xlfn.CONCAT(A139,",",B139)</f>
        <v>Healthcare Facility and Hospitals (Medical Supply Room),Misc - All others</v>
      </c>
      <c r="R139" s="46">
        <f>INDEX('For CSV - 2022 SpcFuncData'!$AN$5:$AN$89,MATCH($A139,'For CSV - 2022 SpcFuncData'!$B$5:$B$88,0))</f>
        <v>329</v>
      </c>
      <c r="S139" s="46">
        <f>INDEX('For CSV - 2022 VentSpcFuncData'!$L$6:$L$101,MATCH($B139,'For CSV - 2022 VentSpcFuncData'!$B$6:$B$101,0))</f>
        <v>58</v>
      </c>
      <c r="T139" s="46">
        <f>MATCH($A139,'For CSV - 2022 SpcFuncData'!$B$5:$B$87,0)</f>
        <v>28</v>
      </c>
      <c r="V139" t="str">
        <f>IF($A138&lt;&gt;$A139,$V$3&amp;$R139&amp;$W$3&amp;$S139&amp;$X$3&amp;TEXT($A139,0),IF($A139=$A138,$V$4&amp;$S139&amp;$W$4&amp;$X$4&amp;$B139&amp;""""))</f>
        <v>2,              58,     "Misc - All others"</v>
      </c>
    </row>
    <row r="140" spans="1:22" x14ac:dyDescent="0.2">
      <c r="A140" s="50" t="s">
        <v>596</v>
      </c>
      <c r="B140" s="110" t="s">
        <v>796</v>
      </c>
      <c r="C140" s="62">
        <f>VLOOKUP($B140,'2022 Ventilation List SORT'!$A$6:$I$101,2)</f>
        <v>0.15</v>
      </c>
      <c r="D140" s="62">
        <f>VLOOKUP($B140,'2022 Ventilation List SORT'!$A$6:$I$101,3)</f>
        <v>0.15</v>
      </c>
      <c r="E140" s="67">
        <f>VLOOKUP($B140,'2022 Ventilation List SORT'!$A$6:$I$101,4)</f>
        <v>0</v>
      </c>
      <c r="F140" s="67">
        <f>VLOOKUP($B140,'2022 Ventilation List SORT'!$A$6:$I$101,5)</f>
        <v>0</v>
      </c>
      <c r="G140" s="62">
        <f>VLOOKUP($B140,'2022 Ventilation List SORT'!$A$6:$I$101,6)</f>
        <v>0</v>
      </c>
      <c r="H140" s="67">
        <f>VLOOKUP($B140,'2022 Ventilation List SORT'!$A$6:$I$101,7)</f>
        <v>2</v>
      </c>
      <c r="I140" s="62" t="str">
        <f>VLOOKUP($B140,'2022 Ventilation List SORT'!$A$6:$I$101,8)</f>
        <v/>
      </c>
      <c r="J140" s="103" t="str">
        <f>VLOOKUP($B140,'2022 Ventilation List SORT'!$A$6:$I$101,9)</f>
        <v>No</v>
      </c>
      <c r="K140" s="182">
        <f>INDEX('For CSV - 2022 SpcFuncData'!$D$5:$D$88,MATCH($A140,'For CSV - 2022 SpcFuncData'!$B$5:$B$87,0))*0.5</f>
        <v>5</v>
      </c>
      <c r="L140" s="182">
        <f>INDEX('For CSV - 2022 VentSpcFuncData'!$K$6:$K$101,MATCH($B140,'For CSV - 2022 VentSpcFuncData'!$B$6:$B$101,0))</f>
        <v>0</v>
      </c>
      <c r="M140" s="182">
        <f t="shared" si="7"/>
        <v>5</v>
      </c>
      <c r="N140" s="182">
        <f>INDEX('For CSV - 2022 VentSpcFuncData'!$J$6:$J$101,MATCH($B140,'For CSV - 2022 VentSpcFuncData'!$B$6:$B$101,0))</f>
        <v>15</v>
      </c>
      <c r="O140" s="182">
        <f t="shared" si="8"/>
        <v>15</v>
      </c>
      <c r="P140" s="184">
        <f t="shared" si="6"/>
        <v>7.4999999999999997E-2</v>
      </c>
      <c r="Q140" s="46" t="str">
        <f>_xlfn.CONCAT(A140,",",B140)</f>
        <v>Healthcare Facility and Hospitals (Nursery),Misc - All others</v>
      </c>
      <c r="R140" s="46">
        <f>INDEX('For CSV - 2022 SpcFuncData'!$AN$5:$AN$89,MATCH($A140,'For CSV - 2022 SpcFuncData'!$B$5:$B$88,0))</f>
        <v>330</v>
      </c>
      <c r="S140" s="46">
        <f>INDEX('For CSV - 2022 VentSpcFuncData'!$L$6:$L$101,MATCH($B140,'For CSV - 2022 VentSpcFuncData'!$B$6:$B$101,0))</f>
        <v>58</v>
      </c>
      <c r="T140" s="46">
        <f>MATCH($A140,'For CSV - 2022 SpcFuncData'!$B$5:$B$87,0)</f>
        <v>29</v>
      </c>
      <c r="V140" t="str">
        <f>IF($A139&lt;&gt;$A140,$V$3&amp;$R140&amp;$W$3&amp;$S140&amp;$X$3&amp;TEXT($A140,0),IF($A140=$A139,$V$4&amp;$S140&amp;$W$4&amp;$X$4&amp;$B140&amp;""""))</f>
        <v>1, Spc:SpcFunc,        330,  58  ;  Healthcare Facility and Hospitals (Nursery)</v>
      </c>
    </row>
    <row r="141" spans="1:22" x14ac:dyDescent="0.2">
      <c r="A141" s="50" t="s">
        <v>596</v>
      </c>
      <c r="B141" s="110" t="s">
        <v>796</v>
      </c>
      <c r="C141" s="62">
        <f>VLOOKUP($B141,'2022 Ventilation List SORT'!$A$6:$I$101,2)</f>
        <v>0.15</v>
      </c>
      <c r="D141" s="62">
        <f>VLOOKUP($B141,'2022 Ventilation List SORT'!$A$6:$I$101,3)</f>
        <v>0.15</v>
      </c>
      <c r="E141" s="67">
        <f>VLOOKUP($B141,'2022 Ventilation List SORT'!$A$6:$I$101,4)</f>
        <v>0</v>
      </c>
      <c r="F141" s="67">
        <f>VLOOKUP($B141,'2022 Ventilation List SORT'!$A$6:$I$101,5)</f>
        <v>0</v>
      </c>
      <c r="G141" s="62">
        <f>VLOOKUP($B141,'2022 Ventilation List SORT'!$A$6:$I$101,6)</f>
        <v>0</v>
      </c>
      <c r="H141" s="67">
        <f>VLOOKUP($B141,'2022 Ventilation List SORT'!$A$6:$I$101,7)</f>
        <v>2</v>
      </c>
      <c r="I141" s="62" t="str">
        <f>VLOOKUP($B141,'2022 Ventilation List SORT'!$A$6:$I$101,8)</f>
        <v/>
      </c>
      <c r="J141" s="103" t="str">
        <f>VLOOKUP($B141,'2022 Ventilation List SORT'!$A$6:$I$101,9)</f>
        <v>No</v>
      </c>
      <c r="K141" s="182">
        <f>INDEX('For CSV - 2022 SpcFuncData'!$D$5:$D$88,MATCH($A141,'For CSV - 2022 SpcFuncData'!$B$5:$B$87,0))*0.5</f>
        <v>5</v>
      </c>
      <c r="L141" s="182">
        <f>INDEX('For CSV - 2022 VentSpcFuncData'!$K$6:$K$101,MATCH($B141,'For CSV - 2022 VentSpcFuncData'!$B$6:$B$101,0))</f>
        <v>0</v>
      </c>
      <c r="M141" s="182">
        <f t="shared" si="7"/>
        <v>5</v>
      </c>
      <c r="N141" s="182">
        <f>INDEX('For CSV - 2022 VentSpcFuncData'!$J$6:$J$101,MATCH($B141,'For CSV - 2022 VentSpcFuncData'!$B$6:$B$101,0))</f>
        <v>15</v>
      </c>
      <c r="O141" s="182">
        <f t="shared" si="8"/>
        <v>15</v>
      </c>
      <c r="P141" s="184">
        <f t="shared" si="6"/>
        <v>7.4999999999999997E-2</v>
      </c>
      <c r="Q141" s="46" t="str">
        <f>_xlfn.CONCAT(A141,",",B141)</f>
        <v>Healthcare Facility and Hospitals (Nursery),Misc - All others</v>
      </c>
      <c r="R141" s="46">
        <f>INDEX('For CSV - 2022 SpcFuncData'!$AN$5:$AN$89,MATCH($A141,'For CSV - 2022 SpcFuncData'!$B$5:$B$88,0))</f>
        <v>330</v>
      </c>
      <c r="S141" s="46">
        <f>INDEX('For CSV - 2022 VentSpcFuncData'!$L$6:$L$101,MATCH($B141,'For CSV - 2022 VentSpcFuncData'!$B$6:$B$101,0))</f>
        <v>58</v>
      </c>
      <c r="T141" s="46">
        <f>MATCH($A141,'For CSV - 2022 SpcFuncData'!$B$5:$B$87,0)</f>
        <v>29</v>
      </c>
      <c r="V141" t="str">
        <f>IF($A140&lt;&gt;$A141,$V$3&amp;$R141&amp;$W$3&amp;$S141&amp;$X$3&amp;TEXT($A141,0),IF($A141=$A140,$V$4&amp;$S141&amp;$W$4&amp;$X$4&amp;$B141&amp;""""))</f>
        <v>2,              58,     "Misc - All others"</v>
      </c>
    </row>
    <row r="142" spans="1:22" x14ac:dyDescent="0.2">
      <c r="A142" s="50" t="s">
        <v>598</v>
      </c>
      <c r="B142" s="110" t="s">
        <v>796</v>
      </c>
      <c r="C142" s="62">
        <f>VLOOKUP($B142,'2022 Ventilation List SORT'!$A$6:$I$101,2)</f>
        <v>0.15</v>
      </c>
      <c r="D142" s="62">
        <f>VLOOKUP($B142,'2022 Ventilation List SORT'!$A$6:$I$101,3)</f>
        <v>0.15</v>
      </c>
      <c r="E142" s="67">
        <f>VLOOKUP($B142,'2022 Ventilation List SORT'!$A$6:$I$101,4)</f>
        <v>0</v>
      </c>
      <c r="F142" s="67">
        <f>VLOOKUP($B142,'2022 Ventilation List SORT'!$A$6:$I$101,5)</f>
        <v>0</v>
      </c>
      <c r="G142" s="62">
        <f>VLOOKUP($B142,'2022 Ventilation List SORT'!$A$6:$I$101,6)</f>
        <v>0</v>
      </c>
      <c r="H142" s="67">
        <f>VLOOKUP($B142,'2022 Ventilation List SORT'!$A$6:$I$101,7)</f>
        <v>2</v>
      </c>
      <c r="I142" s="62" t="str">
        <f>VLOOKUP($B142,'2022 Ventilation List SORT'!$A$6:$I$101,8)</f>
        <v/>
      </c>
      <c r="J142" s="103" t="str">
        <f>VLOOKUP($B142,'2022 Ventilation List SORT'!$A$6:$I$101,9)</f>
        <v>No</v>
      </c>
      <c r="K142" s="182">
        <f>INDEX('For CSV - 2022 SpcFuncData'!$D$5:$D$88,MATCH($A142,'For CSV - 2022 SpcFuncData'!$B$5:$B$87,0))*0.5</f>
        <v>5</v>
      </c>
      <c r="L142" s="182">
        <f>INDEX('For CSV - 2022 VentSpcFuncData'!$K$6:$K$101,MATCH($B142,'For CSV - 2022 VentSpcFuncData'!$B$6:$B$101,0))</f>
        <v>0</v>
      </c>
      <c r="M142" s="182">
        <f t="shared" si="7"/>
        <v>5</v>
      </c>
      <c r="N142" s="182">
        <f>INDEX('For CSV - 2022 VentSpcFuncData'!$J$6:$J$101,MATCH($B142,'For CSV - 2022 VentSpcFuncData'!$B$6:$B$101,0))</f>
        <v>15</v>
      </c>
      <c r="O142" s="182">
        <f t="shared" si="8"/>
        <v>15</v>
      </c>
      <c r="P142" s="184">
        <f t="shared" si="6"/>
        <v>7.4999999999999997E-2</v>
      </c>
      <c r="Q142" s="46" t="str">
        <f>_xlfn.CONCAT(A142,",",B142)</f>
        <v>Healthcare Facility and Hospitals (Nurse's Station),Misc - All others</v>
      </c>
      <c r="R142" s="46">
        <f>INDEX('For CSV - 2022 SpcFuncData'!$AN$5:$AN$89,MATCH($A142,'For CSV - 2022 SpcFuncData'!$B$5:$B$88,0))</f>
        <v>331</v>
      </c>
      <c r="S142" s="46">
        <f>INDEX('For CSV - 2022 VentSpcFuncData'!$L$6:$L$101,MATCH($B142,'For CSV - 2022 VentSpcFuncData'!$B$6:$B$101,0))</f>
        <v>58</v>
      </c>
      <c r="T142" s="46">
        <f>MATCH($A142,'For CSV - 2022 SpcFuncData'!$B$5:$B$87,0)</f>
        <v>30</v>
      </c>
      <c r="V142" t="str">
        <f>IF($A141&lt;&gt;$A142,$V$3&amp;$R142&amp;$W$3&amp;$S142&amp;$X$3&amp;TEXT($A142,0),IF($A142=$A141,$V$4&amp;$S142&amp;$W$4&amp;$X$4&amp;$B142&amp;""""))</f>
        <v>1, Spc:SpcFunc,        331,  58  ;  Healthcare Facility and Hospitals (Nurse's Station)</v>
      </c>
    </row>
    <row r="143" spans="1:22" x14ac:dyDescent="0.2">
      <c r="A143" s="50" t="s">
        <v>598</v>
      </c>
      <c r="B143" s="110" t="s">
        <v>796</v>
      </c>
      <c r="C143" s="62">
        <f>VLOOKUP($B143,'2022 Ventilation List SORT'!$A$6:$I$101,2)</f>
        <v>0.15</v>
      </c>
      <c r="D143" s="62">
        <f>VLOOKUP($B143,'2022 Ventilation List SORT'!$A$6:$I$101,3)</f>
        <v>0.15</v>
      </c>
      <c r="E143" s="67">
        <f>VLOOKUP($B143,'2022 Ventilation List SORT'!$A$6:$I$101,4)</f>
        <v>0</v>
      </c>
      <c r="F143" s="67">
        <f>VLOOKUP($B143,'2022 Ventilation List SORT'!$A$6:$I$101,5)</f>
        <v>0</v>
      </c>
      <c r="G143" s="62">
        <f>VLOOKUP($B143,'2022 Ventilation List SORT'!$A$6:$I$101,6)</f>
        <v>0</v>
      </c>
      <c r="H143" s="67">
        <f>VLOOKUP($B143,'2022 Ventilation List SORT'!$A$6:$I$101,7)</f>
        <v>2</v>
      </c>
      <c r="I143" s="62" t="str">
        <f>VLOOKUP($B143,'2022 Ventilation List SORT'!$A$6:$I$101,8)</f>
        <v/>
      </c>
      <c r="J143" s="103" t="str">
        <f>VLOOKUP($B143,'2022 Ventilation List SORT'!$A$6:$I$101,9)</f>
        <v>No</v>
      </c>
      <c r="K143" s="182">
        <f>INDEX('For CSV - 2022 SpcFuncData'!$D$5:$D$88,MATCH($A143,'For CSV - 2022 SpcFuncData'!$B$5:$B$87,0))*0.5</f>
        <v>5</v>
      </c>
      <c r="L143" s="182">
        <f>INDEX('For CSV - 2022 VentSpcFuncData'!$K$6:$K$101,MATCH($B143,'For CSV - 2022 VentSpcFuncData'!$B$6:$B$101,0))</f>
        <v>0</v>
      </c>
      <c r="M143" s="182">
        <f t="shared" si="7"/>
        <v>5</v>
      </c>
      <c r="N143" s="182">
        <f>INDEX('For CSV - 2022 VentSpcFuncData'!$J$6:$J$101,MATCH($B143,'For CSV - 2022 VentSpcFuncData'!$B$6:$B$101,0))</f>
        <v>15</v>
      </c>
      <c r="O143" s="182">
        <f t="shared" si="8"/>
        <v>15</v>
      </c>
      <c r="P143" s="184">
        <f t="shared" si="6"/>
        <v>7.4999999999999997E-2</v>
      </c>
      <c r="Q143" s="46" t="str">
        <f>_xlfn.CONCAT(A143,",",B143)</f>
        <v>Healthcare Facility and Hospitals (Nurse's Station),Misc - All others</v>
      </c>
      <c r="R143" s="46">
        <f>INDEX('For CSV - 2022 SpcFuncData'!$AN$5:$AN$89,MATCH($A143,'For CSV - 2022 SpcFuncData'!$B$5:$B$88,0))</f>
        <v>331</v>
      </c>
      <c r="S143" s="46">
        <f>INDEX('For CSV - 2022 VentSpcFuncData'!$L$6:$L$101,MATCH($B143,'For CSV - 2022 VentSpcFuncData'!$B$6:$B$101,0))</f>
        <v>58</v>
      </c>
      <c r="T143" s="46">
        <f>MATCH($A143,'For CSV - 2022 SpcFuncData'!$B$5:$B$87,0)</f>
        <v>30</v>
      </c>
      <c r="V143" t="str">
        <f>IF($A142&lt;&gt;$A143,$V$3&amp;$R143&amp;$W$3&amp;$S143&amp;$X$3&amp;TEXT($A143,0),IF($A143=$A142,$V$4&amp;$S143&amp;$W$4&amp;$X$4&amp;$B143&amp;""""))</f>
        <v>2,              58,     "Misc - All others"</v>
      </c>
    </row>
    <row r="144" spans="1:22" x14ac:dyDescent="0.2">
      <c r="A144" s="50" t="s">
        <v>594</v>
      </c>
      <c r="B144" s="110" t="s">
        <v>796</v>
      </c>
      <c r="C144" s="62">
        <f>VLOOKUP($B144,'2022 Ventilation List SORT'!$A$6:$I$101,2)</f>
        <v>0.15</v>
      </c>
      <c r="D144" s="62">
        <f>VLOOKUP($B144,'2022 Ventilation List SORT'!$A$6:$I$101,3)</f>
        <v>0.15</v>
      </c>
      <c r="E144" s="67">
        <f>VLOOKUP($B144,'2022 Ventilation List SORT'!$A$6:$I$101,4)</f>
        <v>0</v>
      </c>
      <c r="F144" s="67">
        <f>VLOOKUP($B144,'2022 Ventilation List SORT'!$A$6:$I$101,5)</f>
        <v>0</v>
      </c>
      <c r="G144" s="62">
        <f>VLOOKUP($B144,'2022 Ventilation List SORT'!$A$6:$I$101,6)</f>
        <v>0</v>
      </c>
      <c r="H144" s="67">
        <f>VLOOKUP($B144,'2022 Ventilation List SORT'!$A$6:$I$101,7)</f>
        <v>2</v>
      </c>
      <c r="I144" s="62" t="str">
        <f>VLOOKUP($B144,'2022 Ventilation List SORT'!$A$6:$I$101,8)</f>
        <v/>
      </c>
      <c r="J144" s="103" t="str">
        <f>VLOOKUP($B144,'2022 Ventilation List SORT'!$A$6:$I$101,9)</f>
        <v>No</v>
      </c>
      <c r="K144" s="182">
        <f>INDEX('For CSV - 2022 SpcFuncData'!$D$5:$D$88,MATCH($A144,'For CSV - 2022 SpcFuncData'!$B$5:$B$87,0))*0.5</f>
        <v>5</v>
      </c>
      <c r="L144" s="182">
        <f>INDEX('For CSV - 2022 VentSpcFuncData'!$K$6:$K$101,MATCH($B144,'For CSV - 2022 VentSpcFuncData'!$B$6:$B$101,0))</f>
        <v>0</v>
      </c>
      <c r="M144" s="182">
        <f t="shared" si="7"/>
        <v>5</v>
      </c>
      <c r="N144" s="182">
        <f>INDEX('For CSV - 2022 VentSpcFuncData'!$J$6:$J$101,MATCH($B144,'For CSV - 2022 VentSpcFuncData'!$B$6:$B$101,0))</f>
        <v>15</v>
      </c>
      <c r="O144" s="182">
        <f t="shared" si="8"/>
        <v>15</v>
      </c>
      <c r="P144" s="184">
        <f t="shared" si="6"/>
        <v>7.4999999999999997E-2</v>
      </c>
      <c r="Q144" s="46" t="str">
        <f>_xlfn.CONCAT(A144,",",B144)</f>
        <v>Healthcare Facility and Hospitals (Imaging Room),Misc - All others</v>
      </c>
      <c r="R144" s="46">
        <f>INDEX('For CSV - 2022 SpcFuncData'!$AN$5:$AN$89,MATCH($A144,'For CSV - 2022 SpcFuncData'!$B$5:$B$88,0))</f>
        <v>328</v>
      </c>
      <c r="S144" s="46">
        <f>INDEX('For CSV - 2022 VentSpcFuncData'!$L$6:$L$101,MATCH($B144,'For CSV - 2022 VentSpcFuncData'!$B$6:$B$101,0))</f>
        <v>58</v>
      </c>
      <c r="T144" s="46">
        <f>MATCH($A144,'For CSV - 2022 SpcFuncData'!$B$5:$B$87,0)</f>
        <v>27</v>
      </c>
      <c r="V144" t="str">
        <f>IF($A143&lt;&gt;$A144,$V$3&amp;$R144&amp;$W$3&amp;$S144&amp;$X$3&amp;TEXT($A144,0),IF($A144=$A143,$V$4&amp;$S144&amp;$W$4&amp;$X$4&amp;$B144&amp;""""))</f>
        <v>1, Spc:SpcFunc,        328,  58  ;  Healthcare Facility and Hospitals (Imaging Room)</v>
      </c>
    </row>
    <row r="145" spans="1:22" x14ac:dyDescent="0.2">
      <c r="A145" s="50" t="s">
        <v>594</v>
      </c>
      <c r="B145" s="110" t="s">
        <v>796</v>
      </c>
      <c r="C145" s="62">
        <f>VLOOKUP($B145,'2022 Ventilation List SORT'!$A$6:$I$101,2)</f>
        <v>0.15</v>
      </c>
      <c r="D145" s="62">
        <f>VLOOKUP($B145,'2022 Ventilation List SORT'!$A$6:$I$101,3)</f>
        <v>0.15</v>
      </c>
      <c r="E145" s="67">
        <f>VLOOKUP($B145,'2022 Ventilation List SORT'!$A$6:$I$101,4)</f>
        <v>0</v>
      </c>
      <c r="F145" s="67">
        <f>VLOOKUP($B145,'2022 Ventilation List SORT'!$A$6:$I$101,5)</f>
        <v>0</v>
      </c>
      <c r="G145" s="62">
        <f>VLOOKUP($B145,'2022 Ventilation List SORT'!$A$6:$I$101,6)</f>
        <v>0</v>
      </c>
      <c r="H145" s="67">
        <f>VLOOKUP($B145,'2022 Ventilation List SORT'!$A$6:$I$101,7)</f>
        <v>2</v>
      </c>
      <c r="I145" s="62" t="str">
        <f>VLOOKUP($B145,'2022 Ventilation List SORT'!$A$6:$I$101,8)</f>
        <v/>
      </c>
      <c r="J145" s="103" t="str">
        <f>VLOOKUP($B145,'2022 Ventilation List SORT'!$A$6:$I$101,9)</f>
        <v>No</v>
      </c>
      <c r="K145" s="182">
        <f>INDEX('For CSV - 2022 SpcFuncData'!$D$5:$D$88,MATCH($A145,'For CSV - 2022 SpcFuncData'!$B$5:$B$87,0))*0.5</f>
        <v>5</v>
      </c>
      <c r="L145" s="182">
        <f>INDEX('For CSV - 2022 VentSpcFuncData'!$K$6:$K$101,MATCH($B145,'For CSV - 2022 VentSpcFuncData'!$B$6:$B$101,0))</f>
        <v>0</v>
      </c>
      <c r="M145" s="182">
        <f t="shared" si="7"/>
        <v>5</v>
      </c>
      <c r="N145" s="182">
        <f>INDEX('For CSV - 2022 VentSpcFuncData'!$J$6:$J$101,MATCH($B145,'For CSV - 2022 VentSpcFuncData'!$B$6:$B$101,0))</f>
        <v>15</v>
      </c>
      <c r="O145" s="182">
        <f t="shared" si="8"/>
        <v>15</v>
      </c>
      <c r="P145" s="184">
        <f t="shared" si="6"/>
        <v>7.4999999999999997E-2</v>
      </c>
      <c r="Q145" s="46" t="str">
        <f>_xlfn.CONCAT(A145,",",B145)</f>
        <v>Healthcare Facility and Hospitals (Imaging Room),Misc - All others</v>
      </c>
      <c r="R145" s="46">
        <f>INDEX('For CSV - 2022 SpcFuncData'!$AN$5:$AN$89,MATCH($A145,'For CSV - 2022 SpcFuncData'!$B$5:$B$88,0))</f>
        <v>328</v>
      </c>
      <c r="S145" s="46">
        <f>INDEX('For CSV - 2022 VentSpcFuncData'!$L$6:$L$101,MATCH($B145,'For CSV - 2022 VentSpcFuncData'!$B$6:$B$101,0))</f>
        <v>58</v>
      </c>
      <c r="T145" s="46">
        <f>MATCH($A145,'For CSV - 2022 SpcFuncData'!$B$5:$B$87,0)</f>
        <v>27</v>
      </c>
      <c r="V145" t="str">
        <f>IF($A144&lt;&gt;$A145,$V$3&amp;$R145&amp;$W$3&amp;$S145&amp;$X$3&amp;TEXT($A145,0),IF($A145=$A144,$V$4&amp;$S145&amp;$W$4&amp;$X$4&amp;$B145&amp;""""))</f>
        <v>2,              58,     "Misc - All others"</v>
      </c>
    </row>
    <row r="146" spans="1:22" x14ac:dyDescent="0.2">
      <c r="A146" s="50" t="s">
        <v>599</v>
      </c>
      <c r="B146" s="110" t="s">
        <v>796</v>
      </c>
      <c r="C146" s="62">
        <f>VLOOKUP($B146,'2022 Ventilation List SORT'!$A$6:$I$101,2)</f>
        <v>0.15</v>
      </c>
      <c r="D146" s="62">
        <f>VLOOKUP($B146,'2022 Ventilation List SORT'!$A$6:$I$101,3)</f>
        <v>0.15</v>
      </c>
      <c r="E146" s="67">
        <f>VLOOKUP($B146,'2022 Ventilation List SORT'!$A$6:$I$101,4)</f>
        <v>0</v>
      </c>
      <c r="F146" s="67">
        <f>VLOOKUP($B146,'2022 Ventilation List SORT'!$A$6:$I$101,5)</f>
        <v>0</v>
      </c>
      <c r="G146" s="62">
        <f>VLOOKUP($B146,'2022 Ventilation List SORT'!$A$6:$I$101,6)</f>
        <v>0</v>
      </c>
      <c r="H146" s="67">
        <f>VLOOKUP($B146,'2022 Ventilation List SORT'!$A$6:$I$101,7)</f>
        <v>2</v>
      </c>
      <c r="I146" s="62" t="str">
        <f>VLOOKUP($B146,'2022 Ventilation List SORT'!$A$6:$I$101,8)</f>
        <v/>
      </c>
      <c r="J146" s="103" t="str">
        <f>VLOOKUP($B146,'2022 Ventilation List SORT'!$A$6:$I$101,9)</f>
        <v>No</v>
      </c>
      <c r="K146" s="182">
        <f>INDEX('For CSV - 2022 SpcFuncData'!$D$5:$D$88,MATCH($A146,'For CSV - 2022 SpcFuncData'!$B$5:$B$87,0))*0.5</f>
        <v>5</v>
      </c>
      <c r="L146" s="182">
        <f>INDEX('For CSV - 2022 VentSpcFuncData'!$K$6:$K$101,MATCH($B146,'For CSV - 2022 VentSpcFuncData'!$B$6:$B$101,0))</f>
        <v>0</v>
      </c>
      <c r="M146" s="182">
        <f t="shared" si="7"/>
        <v>5</v>
      </c>
      <c r="N146" s="182">
        <f>INDEX('For CSV - 2022 VentSpcFuncData'!$J$6:$J$101,MATCH($B146,'For CSV - 2022 VentSpcFuncData'!$B$6:$B$101,0))</f>
        <v>15</v>
      </c>
      <c r="O146" s="182">
        <f t="shared" si="8"/>
        <v>15</v>
      </c>
      <c r="P146" s="184">
        <f t="shared" si="6"/>
        <v>7.4999999999999997E-2</v>
      </c>
      <c r="Q146" s="46" t="str">
        <f>_xlfn.CONCAT(A146,",",B146)</f>
        <v>Healthcare Facility and Hospitals (Operating Room),Misc - All others</v>
      </c>
      <c r="R146" s="46">
        <f>INDEX('For CSV - 2022 SpcFuncData'!$AN$5:$AN$89,MATCH($A146,'For CSV - 2022 SpcFuncData'!$B$5:$B$88,0))</f>
        <v>332</v>
      </c>
      <c r="S146" s="46">
        <f>INDEX('For CSV - 2022 VentSpcFuncData'!$L$6:$L$101,MATCH($B146,'For CSV - 2022 VentSpcFuncData'!$B$6:$B$101,0))</f>
        <v>58</v>
      </c>
      <c r="T146" s="46">
        <f>MATCH($A146,'For CSV - 2022 SpcFuncData'!$B$5:$B$87,0)</f>
        <v>31</v>
      </c>
      <c r="V146" t="str">
        <f>IF($A145&lt;&gt;$A146,$V$3&amp;$R146&amp;$W$3&amp;$S146&amp;$X$3&amp;TEXT($A146,0),IF($A146=$A145,$V$4&amp;$S146&amp;$W$4&amp;$X$4&amp;$B146&amp;""""))</f>
        <v>1, Spc:SpcFunc,        332,  58  ;  Healthcare Facility and Hospitals (Operating Room)</v>
      </c>
    </row>
    <row r="147" spans="1:22" x14ac:dyDescent="0.2">
      <c r="A147" s="50" t="s">
        <v>599</v>
      </c>
      <c r="B147" s="110" t="s">
        <v>796</v>
      </c>
      <c r="C147" s="62">
        <f>VLOOKUP($B147,'2022 Ventilation List SORT'!$A$6:$I$101,2)</f>
        <v>0.15</v>
      </c>
      <c r="D147" s="62">
        <f>VLOOKUP($B147,'2022 Ventilation List SORT'!$A$6:$I$101,3)</f>
        <v>0.15</v>
      </c>
      <c r="E147" s="67">
        <f>VLOOKUP($B147,'2022 Ventilation List SORT'!$A$6:$I$101,4)</f>
        <v>0</v>
      </c>
      <c r="F147" s="67">
        <f>VLOOKUP($B147,'2022 Ventilation List SORT'!$A$6:$I$101,5)</f>
        <v>0</v>
      </c>
      <c r="G147" s="62">
        <f>VLOOKUP($B147,'2022 Ventilation List SORT'!$A$6:$I$101,6)</f>
        <v>0</v>
      </c>
      <c r="H147" s="67">
        <f>VLOOKUP($B147,'2022 Ventilation List SORT'!$A$6:$I$101,7)</f>
        <v>2</v>
      </c>
      <c r="I147" s="62" t="str">
        <f>VLOOKUP($B147,'2022 Ventilation List SORT'!$A$6:$I$101,8)</f>
        <v/>
      </c>
      <c r="J147" s="103" t="str">
        <f>VLOOKUP($B147,'2022 Ventilation List SORT'!$A$6:$I$101,9)</f>
        <v>No</v>
      </c>
      <c r="K147" s="182">
        <f>INDEX('For CSV - 2022 SpcFuncData'!$D$5:$D$88,MATCH($A147,'For CSV - 2022 SpcFuncData'!$B$5:$B$87,0))*0.5</f>
        <v>5</v>
      </c>
      <c r="L147" s="182">
        <f>INDEX('For CSV - 2022 VentSpcFuncData'!$K$6:$K$101,MATCH($B147,'For CSV - 2022 VentSpcFuncData'!$B$6:$B$101,0))</f>
        <v>0</v>
      </c>
      <c r="M147" s="182">
        <f t="shared" si="7"/>
        <v>5</v>
      </c>
      <c r="N147" s="182">
        <f>INDEX('For CSV - 2022 VentSpcFuncData'!$J$6:$J$101,MATCH($B147,'For CSV - 2022 VentSpcFuncData'!$B$6:$B$101,0))</f>
        <v>15</v>
      </c>
      <c r="O147" s="182">
        <f t="shared" si="8"/>
        <v>15</v>
      </c>
      <c r="P147" s="184">
        <f t="shared" si="6"/>
        <v>7.4999999999999997E-2</v>
      </c>
      <c r="Q147" s="46" t="str">
        <f>_xlfn.CONCAT(A147,",",B147)</f>
        <v>Healthcare Facility and Hospitals (Operating Room),Misc - All others</v>
      </c>
      <c r="R147" s="46">
        <f>INDEX('For CSV - 2022 SpcFuncData'!$AN$5:$AN$89,MATCH($A147,'For CSV - 2022 SpcFuncData'!$B$5:$B$88,0))</f>
        <v>332</v>
      </c>
      <c r="S147" s="46">
        <f>INDEX('For CSV - 2022 VentSpcFuncData'!$L$6:$L$101,MATCH($B147,'For CSV - 2022 VentSpcFuncData'!$B$6:$B$101,0))</f>
        <v>58</v>
      </c>
      <c r="T147" s="46">
        <f>MATCH($A147,'For CSV - 2022 SpcFuncData'!$B$5:$B$87,0)</f>
        <v>31</v>
      </c>
      <c r="V147" t="str">
        <f>IF($A146&lt;&gt;$A147,$V$3&amp;$R147&amp;$W$3&amp;$S147&amp;$X$3&amp;TEXT($A147,0),IF($A147=$A146,$V$4&amp;$S147&amp;$W$4&amp;$X$4&amp;$B147&amp;""""))</f>
        <v>2,              58,     "Misc - All others"</v>
      </c>
    </row>
    <row r="148" spans="1:22" x14ac:dyDescent="0.2">
      <c r="A148" s="50" t="s">
        <v>600</v>
      </c>
      <c r="B148" s="110" t="s">
        <v>796</v>
      </c>
      <c r="C148" s="62">
        <f>VLOOKUP($B148,'2022 Ventilation List SORT'!$A$6:$I$101,2)</f>
        <v>0.15</v>
      </c>
      <c r="D148" s="62">
        <f>VLOOKUP($B148,'2022 Ventilation List SORT'!$A$6:$I$101,3)</f>
        <v>0.15</v>
      </c>
      <c r="E148" s="67">
        <f>VLOOKUP($B148,'2022 Ventilation List SORT'!$A$6:$I$101,4)</f>
        <v>0</v>
      </c>
      <c r="F148" s="67">
        <f>VLOOKUP($B148,'2022 Ventilation List SORT'!$A$6:$I$101,5)</f>
        <v>0</v>
      </c>
      <c r="G148" s="62">
        <f>VLOOKUP($B148,'2022 Ventilation List SORT'!$A$6:$I$101,6)</f>
        <v>0</v>
      </c>
      <c r="H148" s="67">
        <f>VLOOKUP($B148,'2022 Ventilation List SORT'!$A$6:$I$101,7)</f>
        <v>2</v>
      </c>
      <c r="I148" s="62" t="str">
        <f>VLOOKUP($B148,'2022 Ventilation List SORT'!$A$6:$I$101,8)</f>
        <v/>
      </c>
      <c r="J148" s="103" t="str">
        <f>VLOOKUP($B148,'2022 Ventilation List SORT'!$A$6:$I$101,9)</f>
        <v>No</v>
      </c>
      <c r="K148" s="182">
        <f>INDEX('For CSV - 2022 SpcFuncData'!$D$5:$D$88,MATCH($A148,'For CSV - 2022 SpcFuncData'!$B$5:$B$87,0))*0.5</f>
        <v>5</v>
      </c>
      <c r="L148" s="182">
        <f>INDEX('For CSV - 2022 VentSpcFuncData'!$K$6:$K$101,MATCH($B148,'For CSV - 2022 VentSpcFuncData'!$B$6:$B$101,0))</f>
        <v>0</v>
      </c>
      <c r="M148" s="182">
        <f t="shared" si="7"/>
        <v>5</v>
      </c>
      <c r="N148" s="182">
        <f>INDEX('For CSV - 2022 VentSpcFuncData'!$J$6:$J$101,MATCH($B148,'For CSV - 2022 VentSpcFuncData'!$B$6:$B$101,0))</f>
        <v>15</v>
      </c>
      <c r="O148" s="182">
        <f t="shared" si="8"/>
        <v>15</v>
      </c>
      <c r="P148" s="184">
        <f t="shared" si="6"/>
        <v>7.4999999999999997E-2</v>
      </c>
      <c r="Q148" s="46" t="str">
        <f>_xlfn.CONCAT(A148,",",B148)</f>
        <v>Healthcare Facility and Hospitals (Patient Room),Misc - All others</v>
      </c>
      <c r="R148" s="46">
        <f>INDEX('For CSV - 2022 SpcFuncData'!$AN$5:$AN$89,MATCH($A148,'For CSV - 2022 SpcFuncData'!$B$5:$B$88,0))</f>
        <v>333</v>
      </c>
      <c r="S148" s="46">
        <f>INDEX('For CSV - 2022 VentSpcFuncData'!$L$6:$L$101,MATCH($B148,'For CSV - 2022 VentSpcFuncData'!$B$6:$B$101,0))</f>
        <v>58</v>
      </c>
      <c r="T148" s="46">
        <f>MATCH($A148,'For CSV - 2022 SpcFuncData'!$B$5:$B$87,0)</f>
        <v>32</v>
      </c>
      <c r="V148" t="str">
        <f>IF($A147&lt;&gt;$A148,$V$3&amp;$R148&amp;$W$3&amp;$S148&amp;$X$3&amp;TEXT($A148,0),IF($A148=$A147,$V$4&amp;$S148&amp;$W$4&amp;$X$4&amp;$B148&amp;""""))</f>
        <v>1, Spc:SpcFunc,        333,  58  ;  Healthcare Facility and Hospitals (Patient Room)</v>
      </c>
    </row>
    <row r="149" spans="1:22" x14ac:dyDescent="0.2">
      <c r="A149" s="50" t="s">
        <v>600</v>
      </c>
      <c r="B149" s="110" t="s">
        <v>796</v>
      </c>
      <c r="C149" s="62">
        <f>VLOOKUP($B149,'2022 Ventilation List SORT'!$A$6:$I$101,2)</f>
        <v>0.15</v>
      </c>
      <c r="D149" s="62">
        <f>VLOOKUP($B149,'2022 Ventilation List SORT'!$A$6:$I$101,3)</f>
        <v>0.15</v>
      </c>
      <c r="E149" s="67">
        <f>VLOOKUP($B149,'2022 Ventilation List SORT'!$A$6:$I$101,4)</f>
        <v>0</v>
      </c>
      <c r="F149" s="67">
        <f>VLOOKUP($B149,'2022 Ventilation List SORT'!$A$6:$I$101,5)</f>
        <v>0</v>
      </c>
      <c r="G149" s="62">
        <f>VLOOKUP($B149,'2022 Ventilation List SORT'!$A$6:$I$101,6)</f>
        <v>0</v>
      </c>
      <c r="H149" s="67">
        <f>VLOOKUP($B149,'2022 Ventilation List SORT'!$A$6:$I$101,7)</f>
        <v>2</v>
      </c>
      <c r="I149" s="62" t="str">
        <f>VLOOKUP($B149,'2022 Ventilation List SORT'!$A$6:$I$101,8)</f>
        <v/>
      </c>
      <c r="J149" s="103" t="str">
        <f>VLOOKUP($B149,'2022 Ventilation List SORT'!$A$6:$I$101,9)</f>
        <v>No</v>
      </c>
      <c r="K149" s="182">
        <f>INDEX('For CSV - 2022 SpcFuncData'!$D$5:$D$88,MATCH($A149,'For CSV - 2022 SpcFuncData'!$B$5:$B$87,0))*0.5</f>
        <v>5</v>
      </c>
      <c r="L149" s="182">
        <f>INDEX('For CSV - 2022 VentSpcFuncData'!$K$6:$K$101,MATCH($B149,'For CSV - 2022 VentSpcFuncData'!$B$6:$B$101,0))</f>
        <v>0</v>
      </c>
      <c r="M149" s="182">
        <f t="shared" si="7"/>
        <v>5</v>
      </c>
      <c r="N149" s="182">
        <f>INDEX('For CSV - 2022 VentSpcFuncData'!$J$6:$J$101,MATCH($B149,'For CSV - 2022 VentSpcFuncData'!$B$6:$B$101,0))</f>
        <v>15</v>
      </c>
      <c r="O149" s="182">
        <f t="shared" si="8"/>
        <v>15</v>
      </c>
      <c r="P149" s="184">
        <f t="shared" si="6"/>
        <v>7.4999999999999997E-2</v>
      </c>
      <c r="Q149" s="46" t="str">
        <f>_xlfn.CONCAT(A149,",",B149)</f>
        <v>Healthcare Facility and Hospitals (Patient Room),Misc - All others</v>
      </c>
      <c r="R149" s="46">
        <f>INDEX('For CSV - 2022 SpcFuncData'!$AN$5:$AN$89,MATCH($A149,'For CSV - 2022 SpcFuncData'!$B$5:$B$88,0))</f>
        <v>333</v>
      </c>
      <c r="S149" s="46">
        <f>INDEX('For CSV - 2022 VentSpcFuncData'!$L$6:$L$101,MATCH($B149,'For CSV - 2022 VentSpcFuncData'!$B$6:$B$101,0))</f>
        <v>58</v>
      </c>
      <c r="T149" s="46">
        <f>MATCH($A149,'For CSV - 2022 SpcFuncData'!$B$5:$B$87,0)</f>
        <v>32</v>
      </c>
      <c r="V149" t="str">
        <f>IF($A148&lt;&gt;$A149,$V$3&amp;$R149&amp;$W$3&amp;$S149&amp;$X$3&amp;TEXT($A149,0),IF($A149=$A148,$V$4&amp;$S149&amp;$W$4&amp;$X$4&amp;$B149&amp;""""))</f>
        <v>2,              58,     "Misc - All others"</v>
      </c>
    </row>
    <row r="150" spans="1:22" x14ac:dyDescent="0.2">
      <c r="A150" s="50" t="s">
        <v>601</v>
      </c>
      <c r="B150" s="110" t="s">
        <v>796</v>
      </c>
      <c r="C150" s="62">
        <f>VLOOKUP($B150,'2022 Ventilation List SORT'!$A$6:$I$101,2)</f>
        <v>0.15</v>
      </c>
      <c r="D150" s="62">
        <f>VLOOKUP($B150,'2022 Ventilation List SORT'!$A$6:$I$101,3)</f>
        <v>0.15</v>
      </c>
      <c r="E150" s="67">
        <f>VLOOKUP($B150,'2022 Ventilation List SORT'!$A$6:$I$101,4)</f>
        <v>0</v>
      </c>
      <c r="F150" s="67">
        <f>VLOOKUP($B150,'2022 Ventilation List SORT'!$A$6:$I$101,5)</f>
        <v>0</v>
      </c>
      <c r="G150" s="62">
        <f>VLOOKUP($B150,'2022 Ventilation List SORT'!$A$6:$I$101,6)</f>
        <v>0</v>
      </c>
      <c r="H150" s="67">
        <f>VLOOKUP($B150,'2022 Ventilation List SORT'!$A$6:$I$101,7)</f>
        <v>2</v>
      </c>
      <c r="I150" s="62" t="str">
        <f>VLOOKUP($B150,'2022 Ventilation List SORT'!$A$6:$I$101,8)</f>
        <v/>
      </c>
      <c r="J150" s="103" t="str">
        <f>VLOOKUP($B150,'2022 Ventilation List SORT'!$A$6:$I$101,9)</f>
        <v>No</v>
      </c>
      <c r="K150" s="182">
        <f>INDEX('For CSV - 2022 SpcFuncData'!$D$5:$D$88,MATCH($A150,'For CSV - 2022 SpcFuncData'!$B$5:$B$87,0))*0.5</f>
        <v>5</v>
      </c>
      <c r="L150" s="182">
        <f>INDEX('For CSV - 2022 VentSpcFuncData'!$K$6:$K$101,MATCH($B150,'For CSV - 2022 VentSpcFuncData'!$B$6:$B$101,0))</f>
        <v>0</v>
      </c>
      <c r="M150" s="182">
        <f t="shared" si="7"/>
        <v>5</v>
      </c>
      <c r="N150" s="182">
        <f>INDEX('For CSV - 2022 VentSpcFuncData'!$J$6:$J$101,MATCH($B150,'For CSV - 2022 VentSpcFuncData'!$B$6:$B$101,0))</f>
        <v>15</v>
      </c>
      <c r="O150" s="182">
        <f t="shared" si="8"/>
        <v>15</v>
      </c>
      <c r="P150" s="184">
        <f t="shared" si="6"/>
        <v>7.4999999999999997E-2</v>
      </c>
      <c r="Q150" s="46" t="str">
        <f>_xlfn.CONCAT(A150,",",B150)</f>
        <v>Healthcare Facility and Hospitals (Physical Therapy Room),Misc - All others</v>
      </c>
      <c r="R150" s="46">
        <f>INDEX('For CSV - 2022 SpcFuncData'!$AN$5:$AN$89,MATCH($A150,'For CSV - 2022 SpcFuncData'!$B$5:$B$88,0))</f>
        <v>334</v>
      </c>
      <c r="S150" s="46">
        <f>INDEX('For CSV - 2022 VentSpcFuncData'!$L$6:$L$101,MATCH($B150,'For CSV - 2022 VentSpcFuncData'!$B$6:$B$101,0))</f>
        <v>58</v>
      </c>
      <c r="T150" s="46">
        <f>MATCH($A150,'For CSV - 2022 SpcFuncData'!$B$5:$B$87,0)</f>
        <v>33</v>
      </c>
      <c r="V150" t="str">
        <f>IF($A149&lt;&gt;$A150,$V$3&amp;$R150&amp;$W$3&amp;$S150&amp;$X$3&amp;TEXT($A150,0),IF($A150=$A149,$V$4&amp;$S150&amp;$W$4&amp;$X$4&amp;$B150&amp;""""))</f>
        <v>1, Spc:SpcFunc,        334,  58  ;  Healthcare Facility and Hospitals (Physical Therapy Room)</v>
      </c>
    </row>
    <row r="151" spans="1:22" x14ac:dyDescent="0.2">
      <c r="A151" s="50" t="s">
        <v>601</v>
      </c>
      <c r="B151" s="110" t="s">
        <v>796</v>
      </c>
      <c r="C151" s="62">
        <f>VLOOKUP($B151,'2022 Ventilation List SORT'!$A$6:$I$101,2)</f>
        <v>0.15</v>
      </c>
      <c r="D151" s="62">
        <f>VLOOKUP($B151,'2022 Ventilation List SORT'!$A$6:$I$101,3)</f>
        <v>0.15</v>
      </c>
      <c r="E151" s="67">
        <f>VLOOKUP($B151,'2022 Ventilation List SORT'!$A$6:$I$101,4)</f>
        <v>0</v>
      </c>
      <c r="F151" s="67">
        <f>VLOOKUP($B151,'2022 Ventilation List SORT'!$A$6:$I$101,5)</f>
        <v>0</v>
      </c>
      <c r="G151" s="62">
        <f>VLOOKUP($B151,'2022 Ventilation List SORT'!$A$6:$I$101,6)</f>
        <v>0</v>
      </c>
      <c r="H151" s="67">
        <f>VLOOKUP($B151,'2022 Ventilation List SORT'!$A$6:$I$101,7)</f>
        <v>2</v>
      </c>
      <c r="I151" s="62" t="str">
        <f>VLOOKUP($B151,'2022 Ventilation List SORT'!$A$6:$I$101,8)</f>
        <v/>
      </c>
      <c r="J151" s="103" t="str">
        <f>VLOOKUP($B151,'2022 Ventilation List SORT'!$A$6:$I$101,9)</f>
        <v>No</v>
      </c>
      <c r="K151" s="182">
        <f>INDEX('For CSV - 2022 SpcFuncData'!$D$5:$D$88,MATCH($A151,'For CSV - 2022 SpcFuncData'!$B$5:$B$87,0))*0.5</f>
        <v>5</v>
      </c>
      <c r="L151" s="182">
        <f>INDEX('For CSV - 2022 VentSpcFuncData'!$K$6:$K$101,MATCH($B151,'For CSV - 2022 VentSpcFuncData'!$B$6:$B$101,0))</f>
        <v>0</v>
      </c>
      <c r="M151" s="182">
        <f t="shared" si="7"/>
        <v>5</v>
      </c>
      <c r="N151" s="182">
        <f>INDEX('For CSV - 2022 VentSpcFuncData'!$J$6:$J$101,MATCH($B151,'For CSV - 2022 VentSpcFuncData'!$B$6:$B$101,0))</f>
        <v>15</v>
      </c>
      <c r="O151" s="182">
        <f t="shared" si="8"/>
        <v>15</v>
      </c>
      <c r="P151" s="184">
        <f t="shared" si="6"/>
        <v>7.4999999999999997E-2</v>
      </c>
      <c r="Q151" s="46" t="str">
        <f>_xlfn.CONCAT(A151,",",B151)</f>
        <v>Healthcare Facility and Hospitals (Physical Therapy Room),Misc - All others</v>
      </c>
      <c r="R151" s="46">
        <f>INDEX('For CSV - 2022 SpcFuncData'!$AN$5:$AN$89,MATCH($A151,'For CSV - 2022 SpcFuncData'!$B$5:$B$88,0))</f>
        <v>334</v>
      </c>
      <c r="S151" s="46">
        <f>INDEX('For CSV - 2022 VentSpcFuncData'!$L$6:$L$101,MATCH($B151,'For CSV - 2022 VentSpcFuncData'!$B$6:$B$101,0))</f>
        <v>58</v>
      </c>
      <c r="T151" s="46">
        <f>MATCH($A151,'For CSV - 2022 SpcFuncData'!$B$5:$B$87,0)</f>
        <v>33</v>
      </c>
      <c r="V151" t="str">
        <f>IF($A150&lt;&gt;$A151,$V$3&amp;$R151&amp;$W$3&amp;$S151&amp;$X$3&amp;TEXT($A151,0),IF($A151=$A150,$V$4&amp;$S151&amp;$W$4&amp;$X$4&amp;$B151&amp;""""))</f>
        <v>2,              58,     "Misc - All others"</v>
      </c>
    </row>
    <row r="152" spans="1:22" x14ac:dyDescent="0.2">
      <c r="A152" s="50" t="s">
        <v>602</v>
      </c>
      <c r="B152" s="110" t="s">
        <v>796</v>
      </c>
      <c r="C152" s="62">
        <f>VLOOKUP($B152,'2022 Ventilation List SORT'!$A$6:$I$101,2)</f>
        <v>0.15</v>
      </c>
      <c r="D152" s="62">
        <f>VLOOKUP($B152,'2022 Ventilation List SORT'!$A$6:$I$101,3)</f>
        <v>0.15</v>
      </c>
      <c r="E152" s="67">
        <f>VLOOKUP($B152,'2022 Ventilation List SORT'!$A$6:$I$101,4)</f>
        <v>0</v>
      </c>
      <c r="F152" s="67">
        <f>VLOOKUP($B152,'2022 Ventilation List SORT'!$A$6:$I$101,5)</f>
        <v>0</v>
      </c>
      <c r="G152" s="62">
        <f>VLOOKUP($B152,'2022 Ventilation List SORT'!$A$6:$I$101,6)</f>
        <v>0</v>
      </c>
      <c r="H152" s="67">
        <f>VLOOKUP($B152,'2022 Ventilation List SORT'!$A$6:$I$101,7)</f>
        <v>2</v>
      </c>
      <c r="I152" s="62" t="str">
        <f>VLOOKUP($B152,'2022 Ventilation List SORT'!$A$6:$I$101,8)</f>
        <v/>
      </c>
      <c r="J152" s="103" t="str">
        <f>VLOOKUP($B152,'2022 Ventilation List SORT'!$A$6:$I$101,9)</f>
        <v>No</v>
      </c>
      <c r="K152" s="182">
        <f>INDEX('For CSV - 2022 SpcFuncData'!$D$5:$D$88,MATCH($A152,'For CSV - 2022 SpcFuncData'!$B$5:$B$87,0))*0.5</f>
        <v>5</v>
      </c>
      <c r="L152" s="182">
        <f>INDEX('For CSV - 2022 VentSpcFuncData'!$K$6:$K$101,MATCH($B152,'For CSV - 2022 VentSpcFuncData'!$B$6:$B$101,0))</f>
        <v>0</v>
      </c>
      <c r="M152" s="182">
        <f t="shared" si="7"/>
        <v>5</v>
      </c>
      <c r="N152" s="182">
        <f>INDEX('For CSV - 2022 VentSpcFuncData'!$J$6:$J$101,MATCH($B152,'For CSV - 2022 VentSpcFuncData'!$B$6:$B$101,0))</f>
        <v>15</v>
      </c>
      <c r="O152" s="182">
        <f t="shared" si="8"/>
        <v>15</v>
      </c>
      <c r="P152" s="184">
        <f t="shared" si="6"/>
        <v>7.4999999999999997E-2</v>
      </c>
      <c r="Q152" s="46" t="str">
        <f>_xlfn.CONCAT(A152,",",B152)</f>
        <v>Healthcare Facility and Hospitals (Recovery Room),Misc - All others</v>
      </c>
      <c r="R152" s="46">
        <f>INDEX('For CSV - 2022 SpcFuncData'!$AN$5:$AN$89,MATCH($A152,'For CSV - 2022 SpcFuncData'!$B$5:$B$88,0))</f>
        <v>335</v>
      </c>
      <c r="S152" s="46">
        <f>INDEX('For CSV - 2022 VentSpcFuncData'!$L$6:$L$101,MATCH($B152,'For CSV - 2022 VentSpcFuncData'!$B$6:$B$101,0))</f>
        <v>58</v>
      </c>
      <c r="T152" s="46">
        <f>MATCH($A152,'For CSV - 2022 SpcFuncData'!$B$5:$B$87,0)</f>
        <v>34</v>
      </c>
      <c r="V152" t="str">
        <f>IF($A151&lt;&gt;$A152,$V$3&amp;$R152&amp;$W$3&amp;$S152&amp;$X$3&amp;TEXT($A152,0),IF($A152=$A151,$V$4&amp;$S152&amp;$W$4&amp;$X$4&amp;$B152&amp;""""))</f>
        <v>1, Spc:SpcFunc,        335,  58  ;  Healthcare Facility and Hospitals (Recovery Room)</v>
      </c>
    </row>
    <row r="153" spans="1:22" x14ac:dyDescent="0.2">
      <c r="A153" s="50" t="s">
        <v>602</v>
      </c>
      <c r="B153" s="110" t="s">
        <v>796</v>
      </c>
      <c r="C153" s="62">
        <f>VLOOKUP($B153,'2022 Ventilation List SORT'!$A$6:$I$101,2)</f>
        <v>0.15</v>
      </c>
      <c r="D153" s="62">
        <f>VLOOKUP($B153,'2022 Ventilation List SORT'!$A$6:$I$101,3)</f>
        <v>0.15</v>
      </c>
      <c r="E153" s="67">
        <f>VLOOKUP($B153,'2022 Ventilation List SORT'!$A$6:$I$101,4)</f>
        <v>0</v>
      </c>
      <c r="F153" s="67">
        <f>VLOOKUP($B153,'2022 Ventilation List SORT'!$A$6:$I$101,5)</f>
        <v>0</v>
      </c>
      <c r="G153" s="62">
        <f>VLOOKUP($B153,'2022 Ventilation List SORT'!$A$6:$I$101,6)</f>
        <v>0</v>
      </c>
      <c r="H153" s="67">
        <f>VLOOKUP($B153,'2022 Ventilation List SORT'!$A$6:$I$101,7)</f>
        <v>2</v>
      </c>
      <c r="I153" s="62" t="str">
        <f>VLOOKUP($B153,'2022 Ventilation List SORT'!$A$6:$I$101,8)</f>
        <v/>
      </c>
      <c r="J153" s="103" t="str">
        <f>VLOOKUP($B153,'2022 Ventilation List SORT'!$A$6:$I$101,9)</f>
        <v>No</v>
      </c>
      <c r="K153" s="182">
        <f>INDEX('For CSV - 2022 SpcFuncData'!$D$5:$D$88,MATCH($A153,'For CSV - 2022 SpcFuncData'!$B$5:$B$87,0))*0.5</f>
        <v>5</v>
      </c>
      <c r="L153" s="182">
        <f>INDEX('For CSV - 2022 VentSpcFuncData'!$K$6:$K$101,MATCH($B153,'For CSV - 2022 VentSpcFuncData'!$B$6:$B$101,0))</f>
        <v>0</v>
      </c>
      <c r="M153" s="182">
        <f t="shared" si="7"/>
        <v>5</v>
      </c>
      <c r="N153" s="182">
        <f>INDEX('For CSV - 2022 VentSpcFuncData'!$J$6:$J$101,MATCH($B153,'For CSV - 2022 VentSpcFuncData'!$B$6:$B$101,0))</f>
        <v>15</v>
      </c>
      <c r="O153" s="182">
        <f t="shared" si="8"/>
        <v>15</v>
      </c>
      <c r="P153" s="184">
        <f t="shared" si="6"/>
        <v>7.4999999999999997E-2</v>
      </c>
      <c r="Q153" s="46" t="str">
        <f>_xlfn.CONCAT(A153,",",B153)</f>
        <v>Healthcare Facility and Hospitals (Recovery Room),Misc - All others</v>
      </c>
      <c r="R153" s="46">
        <f>INDEX('For CSV - 2022 SpcFuncData'!$AN$5:$AN$89,MATCH($A153,'For CSV - 2022 SpcFuncData'!$B$5:$B$88,0))</f>
        <v>335</v>
      </c>
      <c r="S153" s="46">
        <f>INDEX('For CSV - 2022 VentSpcFuncData'!$L$6:$L$101,MATCH($B153,'For CSV - 2022 VentSpcFuncData'!$B$6:$B$101,0))</f>
        <v>58</v>
      </c>
      <c r="T153" s="46">
        <f>MATCH($A153,'For CSV - 2022 SpcFuncData'!$B$5:$B$87,0)</f>
        <v>34</v>
      </c>
      <c r="V153" t="str">
        <f>IF($A152&lt;&gt;$A153,$V$3&amp;$R153&amp;$W$3&amp;$S153&amp;$X$3&amp;TEXT($A153,0),IF($A153=$A152,$V$4&amp;$S153&amp;$W$4&amp;$X$4&amp;$B153&amp;""""))</f>
        <v>2,              58,     "Misc - All others"</v>
      </c>
    </row>
    <row r="154" spans="1:22" x14ac:dyDescent="0.2">
      <c r="A154" s="50" t="s">
        <v>637</v>
      </c>
      <c r="B154" s="110" t="s">
        <v>131</v>
      </c>
      <c r="C154" s="62">
        <f>VLOOKUP($B154,'2022 Ventilation List SORT'!$A$6:$I$101,2)</f>
        <v>0.15</v>
      </c>
      <c r="D154" s="62">
        <f>VLOOKUP($B154,'2022 Ventilation List SORT'!$A$6:$I$101,3)</f>
        <v>0.15</v>
      </c>
      <c r="E154" s="67">
        <f>VLOOKUP($B154,'2022 Ventilation List SORT'!$A$6:$I$101,4)</f>
        <v>0</v>
      </c>
      <c r="F154" s="67">
        <f>VLOOKUP($B154,'2022 Ventilation List SORT'!$A$6:$I$101,5)</f>
        <v>0</v>
      </c>
      <c r="G154" s="62">
        <f>VLOOKUP($B154,'2022 Ventilation List SORT'!$A$6:$I$101,6)</f>
        <v>0</v>
      </c>
      <c r="H154" s="67">
        <f>VLOOKUP($B154,'2022 Ventilation List SORT'!$A$6:$I$101,7)</f>
        <v>2</v>
      </c>
      <c r="I154" s="62" t="str">
        <f>VLOOKUP($B154,'2022 Ventilation List SORT'!$A$6:$I$101,8)</f>
        <v>B</v>
      </c>
      <c r="J154" s="103" t="str">
        <f>VLOOKUP($B154,'2022 Ventilation List SORT'!$A$6:$I$101,9)</f>
        <v>No</v>
      </c>
      <c r="K154" s="182">
        <f>INDEX('For CSV - 2022 SpcFuncData'!$D$5:$D$88,MATCH($A154,'For CSV - 2022 SpcFuncData'!$B$5:$B$87,0))*0.5</f>
        <v>2.5</v>
      </c>
      <c r="L154" s="182">
        <f>INDEX('For CSV - 2022 VentSpcFuncData'!$K$6:$K$101,MATCH($B154,'For CSV - 2022 VentSpcFuncData'!$B$6:$B$101,0))</f>
        <v>0</v>
      </c>
      <c r="M154" s="182">
        <f t="shared" si="7"/>
        <v>2.5</v>
      </c>
      <c r="N154" s="182">
        <f>INDEX('For CSV - 2022 VentSpcFuncData'!$J$6:$J$101,MATCH($B154,'For CSV - 2022 VentSpcFuncData'!$B$6:$B$101,0))</f>
        <v>0</v>
      </c>
      <c r="O154" s="182">
        <f t="shared" si="8"/>
        <v>0</v>
      </c>
      <c r="P154" s="184">
        <f t="shared" si="6"/>
        <v>0</v>
      </c>
      <c r="Q154" s="46" t="str">
        <f>_xlfn.CONCAT(A154,",",B154)</f>
        <v>High-Rise Residential Living Spaces,NA</v>
      </c>
      <c r="R154" s="46">
        <f>INDEX('For CSV - 2022 SpcFuncData'!$AN$5:$AN$89,MATCH($A154,'For CSV - 2022 SpcFuncData'!$B$5:$B$88,0))</f>
        <v>336</v>
      </c>
      <c r="S154" s="46">
        <f>INDEX('For CSV - 2022 VentSpcFuncData'!$L$6:$L$101,MATCH($B154,'For CSV - 2022 VentSpcFuncData'!$B$6:$B$101,0))</f>
        <v>96</v>
      </c>
      <c r="T154" s="46">
        <f>MATCH($A154,'For CSV - 2022 SpcFuncData'!$B$5:$B$87,0)</f>
        <v>35</v>
      </c>
      <c r="V154" t="str">
        <f>IF($A153&lt;&gt;$A154,$V$3&amp;$R154&amp;$W$3&amp;$S154&amp;$X$3&amp;TEXT($A154,0),IF($A154=$A153,$V$4&amp;$S154&amp;$W$4&amp;$X$4&amp;$B154&amp;""""))</f>
        <v>1, Spc:SpcFunc,        336,  96  ;  High-Rise Residential Living Spaces</v>
      </c>
    </row>
    <row r="155" spans="1:22" x14ac:dyDescent="0.2">
      <c r="A155" s="50" t="s">
        <v>637</v>
      </c>
      <c r="B155" s="110" t="s">
        <v>131</v>
      </c>
      <c r="C155" s="62">
        <f>VLOOKUP($B155,'2022 Ventilation List SORT'!$A$6:$I$101,2)</f>
        <v>0.15</v>
      </c>
      <c r="D155" s="62">
        <f>VLOOKUP($B155,'2022 Ventilation List SORT'!$A$6:$I$101,3)</f>
        <v>0.15</v>
      </c>
      <c r="E155" s="67">
        <f>VLOOKUP($B155,'2022 Ventilation List SORT'!$A$6:$I$101,4)</f>
        <v>0</v>
      </c>
      <c r="F155" s="67">
        <f>VLOOKUP($B155,'2022 Ventilation List SORT'!$A$6:$I$101,5)</f>
        <v>0</v>
      </c>
      <c r="G155" s="62">
        <f>VLOOKUP($B155,'2022 Ventilation List SORT'!$A$6:$I$101,6)</f>
        <v>0</v>
      </c>
      <c r="H155" s="67">
        <f>VLOOKUP($B155,'2022 Ventilation List SORT'!$A$6:$I$101,7)</f>
        <v>2</v>
      </c>
      <c r="I155" s="62" t="str">
        <f>VLOOKUP($B155,'2022 Ventilation List SORT'!$A$6:$I$101,8)</f>
        <v>B</v>
      </c>
      <c r="J155" s="103" t="str">
        <f>VLOOKUP($B155,'2022 Ventilation List SORT'!$A$6:$I$101,9)</f>
        <v>No</v>
      </c>
      <c r="K155" s="182">
        <f>INDEX('For CSV - 2022 SpcFuncData'!$D$5:$D$88,MATCH($A155,'For CSV - 2022 SpcFuncData'!$B$5:$B$87,0))*0.5</f>
        <v>2.5</v>
      </c>
      <c r="L155" s="182">
        <f>INDEX('For CSV - 2022 VentSpcFuncData'!$K$6:$K$101,MATCH($B155,'For CSV - 2022 VentSpcFuncData'!$B$6:$B$101,0))</f>
        <v>0</v>
      </c>
      <c r="M155" s="182">
        <f t="shared" si="7"/>
        <v>2.5</v>
      </c>
      <c r="N155" s="182">
        <f>INDEX('For CSV - 2022 VentSpcFuncData'!$J$6:$J$101,MATCH($B155,'For CSV - 2022 VentSpcFuncData'!$B$6:$B$101,0))</f>
        <v>0</v>
      </c>
      <c r="O155" s="182">
        <f t="shared" si="8"/>
        <v>0</v>
      </c>
      <c r="P155" s="184">
        <f t="shared" si="6"/>
        <v>0</v>
      </c>
      <c r="Q155" s="46" t="str">
        <f>_xlfn.CONCAT(A155,",",B155)</f>
        <v>High-Rise Residential Living Spaces,NA</v>
      </c>
      <c r="R155" s="46">
        <f>INDEX('For CSV - 2022 SpcFuncData'!$AN$5:$AN$89,MATCH($A155,'For CSV - 2022 SpcFuncData'!$B$5:$B$88,0))</f>
        <v>336</v>
      </c>
      <c r="S155" s="46">
        <f>INDEX('For CSV - 2022 VentSpcFuncData'!$L$6:$L$101,MATCH($B155,'For CSV - 2022 VentSpcFuncData'!$B$6:$B$101,0))</f>
        <v>96</v>
      </c>
      <c r="T155" s="46">
        <f>MATCH($A155,'For CSV - 2022 SpcFuncData'!$B$5:$B$87,0)</f>
        <v>35</v>
      </c>
      <c r="V155" t="str">
        <f>IF($A154&lt;&gt;$A155,$V$3&amp;$R155&amp;$W$3&amp;$S155&amp;$X$3&amp;TEXT($A155,0),IF($A155=$A154,$V$4&amp;$S155&amp;$W$4&amp;$X$4&amp;$B155&amp;""""))</f>
        <v>2,              96,     "NA"</v>
      </c>
    </row>
    <row r="156" spans="1:22" x14ac:dyDescent="0.2">
      <c r="A156" s="50" t="s">
        <v>469</v>
      </c>
      <c r="B156" s="110" t="s">
        <v>949</v>
      </c>
      <c r="C156" s="62">
        <f>VLOOKUP($B156,'2022 Ventilation List SORT'!$A$6:$I$101,2)</f>
        <v>0.5</v>
      </c>
      <c r="D156" s="62">
        <f>VLOOKUP($B156,'2022 Ventilation List SORT'!$A$6:$I$101,3)</f>
        <v>0.5</v>
      </c>
      <c r="E156" s="67">
        <f>VLOOKUP($B156,'2022 Ventilation List SORT'!$A$6:$I$101,4)</f>
        <v>0</v>
      </c>
      <c r="F156" s="67">
        <f>VLOOKUP($B156,'2022 Ventilation List SORT'!$A$6:$I$101,5)</f>
        <v>0</v>
      </c>
      <c r="G156" s="62">
        <f>VLOOKUP($B156,'2022 Ventilation List SORT'!$A$6:$I$101,6)</f>
        <v>0</v>
      </c>
      <c r="H156" s="67">
        <f>VLOOKUP($B156,'2022 Ventilation List SORT'!$A$6:$I$101,7)</f>
        <v>1</v>
      </c>
      <c r="I156" s="62" t="str">
        <f>VLOOKUP($B156,'2022 Ventilation List SORT'!$A$6:$I$101,8)</f>
        <v>F</v>
      </c>
      <c r="J156" s="103" t="str">
        <f>VLOOKUP($B156,'2022 Ventilation List SORT'!$A$6:$I$101,9)</f>
        <v>No</v>
      </c>
      <c r="K156" s="182">
        <f>INDEX('For CSV - 2022 SpcFuncData'!$D$5:$D$88,MATCH($A156,'For CSV - 2022 SpcFuncData'!$B$5:$B$87,0))*0.5</f>
        <v>71.430000000000007</v>
      </c>
      <c r="L156" s="182">
        <f>INDEX('For CSV - 2022 VentSpcFuncData'!$K$6:$K$101,MATCH($B156,'For CSV - 2022 VentSpcFuncData'!$B$6:$B$101,0))</f>
        <v>33.333333333333336</v>
      </c>
      <c r="M156" s="182">
        <f t="shared" si="7"/>
        <v>33.333333333333336</v>
      </c>
      <c r="N156" s="182">
        <f>INDEX('For CSV - 2022 VentSpcFuncData'!$J$6:$J$101,MATCH($B156,'For CSV - 2022 VentSpcFuncData'!$B$6:$B$101,0))</f>
        <v>15</v>
      </c>
      <c r="O156" s="182">
        <f t="shared" si="8"/>
        <v>6.9998600027999442</v>
      </c>
      <c r="P156" s="184">
        <f t="shared" si="6"/>
        <v>0.50000000000000011</v>
      </c>
      <c r="Q156" s="46" t="str">
        <f>_xlfn.CONCAT(A156,",",B156)</f>
        <v>Hotel Function Area,Lodging - Multipurpose assembly</v>
      </c>
      <c r="R156" s="46">
        <f>INDEX('For CSV - 2022 SpcFuncData'!$AN$5:$AN$89,MATCH($A156,'For CSV - 2022 SpcFuncData'!$B$5:$B$88,0))</f>
        <v>337</v>
      </c>
      <c r="S156" s="46">
        <f>INDEX('For CSV - 2022 VentSpcFuncData'!$L$6:$L$101,MATCH($B156,'For CSV - 2022 VentSpcFuncData'!$B$6:$B$101,0))</f>
        <v>57</v>
      </c>
      <c r="T156" s="46">
        <f>MATCH($A156,'For CSV - 2022 SpcFuncData'!$B$5:$B$87,0)</f>
        <v>36</v>
      </c>
      <c r="V156" t="str">
        <f>IF($A155&lt;&gt;$A156,$V$3&amp;$R156&amp;$W$3&amp;$S156&amp;$X$3&amp;TEXT($A156,0),IF($A156=$A155,$V$4&amp;$S156&amp;$W$4&amp;$X$4&amp;$B156&amp;""""))</f>
        <v>1, Spc:SpcFunc,        337,  57  ;  Hotel Function Area</v>
      </c>
    </row>
    <row r="157" spans="1:22" x14ac:dyDescent="0.2">
      <c r="A157" s="50" t="s">
        <v>469</v>
      </c>
      <c r="B157" s="110" t="s">
        <v>773</v>
      </c>
      <c r="C157" s="62">
        <f>VLOOKUP($B157,'2022 Ventilation List SORT'!$A$6:$I$101,2)</f>
        <v>0.5</v>
      </c>
      <c r="D157" s="62">
        <f>VLOOKUP($B157,'2022 Ventilation List SORT'!$A$6:$I$101,3)</f>
        <v>0.15</v>
      </c>
      <c r="E157" s="67">
        <f>VLOOKUP($B157,'2022 Ventilation List SORT'!$A$6:$I$101,4)</f>
        <v>0</v>
      </c>
      <c r="F157" s="67">
        <f>VLOOKUP($B157,'2022 Ventilation List SORT'!$A$6:$I$101,5)</f>
        <v>0</v>
      </c>
      <c r="G157" s="62">
        <f>VLOOKUP($B157,'2022 Ventilation List SORT'!$A$6:$I$101,6)</f>
        <v>0</v>
      </c>
      <c r="H157" s="67">
        <f>VLOOKUP($B157,'2022 Ventilation List SORT'!$A$6:$I$101,7)</f>
        <v>1</v>
      </c>
      <c r="I157" s="62" t="str">
        <f>VLOOKUP($B157,'2022 Ventilation List SORT'!$A$6:$I$101,8)</f>
        <v>F</v>
      </c>
      <c r="J157" s="103" t="str">
        <f>VLOOKUP($B157,'2022 Ventilation List SORT'!$A$6:$I$101,9)</f>
        <v>No</v>
      </c>
      <c r="K157" s="182">
        <f>INDEX('For CSV - 2022 SpcFuncData'!$D$5:$D$88,MATCH($A157,'For CSV - 2022 SpcFuncData'!$B$5:$B$87,0))*0.5</f>
        <v>71.430000000000007</v>
      </c>
      <c r="L157" s="182">
        <f>INDEX('For CSV - 2022 VentSpcFuncData'!$K$6:$K$101,MATCH($B157,'For CSV - 2022 VentSpcFuncData'!$B$6:$B$101,0))</f>
        <v>33.333333333333336</v>
      </c>
      <c r="M157" s="182">
        <f t="shared" si="7"/>
        <v>33.333333333333336</v>
      </c>
      <c r="N157" s="182">
        <f>INDEX('For CSV - 2022 VentSpcFuncData'!$J$6:$J$101,MATCH($B157,'For CSV - 2022 VentSpcFuncData'!$B$6:$B$101,0))</f>
        <v>15</v>
      </c>
      <c r="O157" s="182">
        <f t="shared" si="8"/>
        <v>6.9998600027999442</v>
      </c>
      <c r="P157" s="184">
        <f t="shared" si="6"/>
        <v>0.50000000000000011</v>
      </c>
      <c r="Q157" s="46" t="str">
        <f>_xlfn.CONCAT(A157,",",B157)</f>
        <v>Hotel Function Area,General - Conference/meeting</v>
      </c>
      <c r="R157" s="46">
        <f>INDEX('For CSV - 2022 SpcFuncData'!$AN$5:$AN$89,MATCH($A157,'For CSV - 2022 SpcFuncData'!$B$5:$B$88,0))</f>
        <v>337</v>
      </c>
      <c r="S157" s="46">
        <f>INDEX('For CSV - 2022 VentSpcFuncData'!$L$6:$L$101,MATCH($B157,'For CSV - 2022 VentSpcFuncData'!$B$6:$B$101,0))</f>
        <v>48</v>
      </c>
      <c r="T157" s="46">
        <f>MATCH($A157,'For CSV - 2022 SpcFuncData'!$B$5:$B$87,0)</f>
        <v>36</v>
      </c>
      <c r="V157" t="str">
        <f>IF($A156&lt;&gt;$A157,$V$3&amp;$R157&amp;$W$3&amp;$S157&amp;$X$3&amp;TEXT($A157,0),IF($A157=$A156,$V$4&amp;$S157&amp;$W$4&amp;$X$4&amp;$B157&amp;""""))</f>
        <v>2,              48,     "General - Conference/meeting"</v>
      </c>
    </row>
    <row r="158" spans="1:22" x14ac:dyDescent="0.2">
      <c r="A158" s="50" t="s">
        <v>469</v>
      </c>
      <c r="B158" s="110" t="s">
        <v>780</v>
      </c>
      <c r="C158" s="62">
        <f>VLOOKUP($B158,'2022 Ventilation List SORT'!$A$6:$I$101,2)</f>
        <v>0.5</v>
      </c>
      <c r="D158" s="62">
        <f>VLOOKUP($B158,'2022 Ventilation List SORT'!$A$6:$I$101,3)</f>
        <v>0.15</v>
      </c>
      <c r="E158" s="67">
        <f>VLOOKUP($B158,'2022 Ventilation List SORT'!$A$6:$I$101,4)</f>
        <v>0</v>
      </c>
      <c r="F158" s="67">
        <f>VLOOKUP($B158,'2022 Ventilation List SORT'!$A$6:$I$101,5)</f>
        <v>0</v>
      </c>
      <c r="G158" s="62">
        <f>VLOOKUP($B158,'2022 Ventilation List SORT'!$A$6:$I$101,6)</f>
        <v>0</v>
      </c>
      <c r="H158" s="67">
        <f>VLOOKUP($B158,'2022 Ventilation List SORT'!$A$6:$I$101,7)</f>
        <v>1</v>
      </c>
      <c r="I158" s="62" t="str">
        <f>VLOOKUP($B158,'2022 Ventilation List SORT'!$A$6:$I$101,8)</f>
        <v>F</v>
      </c>
      <c r="J158" s="103" t="str">
        <f>VLOOKUP($B158,'2022 Ventilation List SORT'!$A$6:$I$101,9)</f>
        <v>No</v>
      </c>
      <c r="K158" s="182">
        <f>INDEX('For CSV - 2022 SpcFuncData'!$D$5:$D$88,MATCH($A158,'For CSV - 2022 SpcFuncData'!$B$5:$B$87,0))*0.5</f>
        <v>71.430000000000007</v>
      </c>
      <c r="L158" s="182">
        <f>INDEX('For CSV - 2022 VentSpcFuncData'!$K$6:$K$101,MATCH($B158,'For CSV - 2022 VentSpcFuncData'!$B$6:$B$101,0))</f>
        <v>33.333333333333336</v>
      </c>
      <c r="M158" s="182">
        <f t="shared" si="7"/>
        <v>33.333333333333336</v>
      </c>
      <c r="N158" s="182">
        <f>INDEX('For CSV - 2022 VentSpcFuncData'!$J$6:$J$101,MATCH($B158,'For CSV - 2022 VentSpcFuncData'!$B$6:$B$101,0))</f>
        <v>15</v>
      </c>
      <c r="O158" s="182">
        <f t="shared" si="8"/>
        <v>6.9998600027999442</v>
      </c>
      <c r="P158" s="184">
        <f t="shared" si="6"/>
        <v>0.50000000000000011</v>
      </c>
      <c r="Q158" s="46" t="str">
        <f>_xlfn.CONCAT(A158,",",B158)</f>
        <v>Hotel Function Area,Lodging - Lobbies/pre-function</v>
      </c>
      <c r="R158" s="46">
        <f>INDEX('For CSV - 2022 SpcFuncData'!$AN$5:$AN$89,MATCH($A158,'For CSV - 2022 SpcFuncData'!$B$5:$B$88,0))</f>
        <v>337</v>
      </c>
      <c r="S158" s="46">
        <f>INDEX('For CSV - 2022 VentSpcFuncData'!$L$6:$L$101,MATCH($B158,'For CSV - 2022 VentSpcFuncData'!$B$6:$B$101,0))</f>
        <v>56</v>
      </c>
      <c r="T158" s="46">
        <f>MATCH($A158,'For CSV - 2022 SpcFuncData'!$B$5:$B$87,0)</f>
        <v>36</v>
      </c>
      <c r="V158" t="str">
        <f>IF($A157&lt;&gt;$A158,$V$3&amp;$R158&amp;$W$3&amp;$S158&amp;$X$3&amp;TEXT($A158,0),IF($A158=$A157,$V$4&amp;$S158&amp;$W$4&amp;$X$4&amp;$B158&amp;""""))</f>
        <v>2,              56,     "Lodging - Lobbies/pre-function"</v>
      </c>
    </row>
    <row r="159" spans="1:22" x14ac:dyDescent="0.2">
      <c r="A159" s="50" t="s">
        <v>469</v>
      </c>
      <c r="B159" s="110" t="s">
        <v>949</v>
      </c>
      <c r="C159" s="62">
        <f>VLOOKUP($B159,'2022 Ventilation List SORT'!$A$6:$I$101,2)</f>
        <v>0.5</v>
      </c>
      <c r="D159" s="62">
        <f>VLOOKUP($B159,'2022 Ventilation List SORT'!$A$6:$I$101,3)</f>
        <v>0.5</v>
      </c>
      <c r="E159" s="67">
        <f>VLOOKUP($B159,'2022 Ventilation List SORT'!$A$6:$I$101,4)</f>
        <v>0</v>
      </c>
      <c r="F159" s="67">
        <f>VLOOKUP($B159,'2022 Ventilation List SORT'!$A$6:$I$101,5)</f>
        <v>0</v>
      </c>
      <c r="G159" s="62">
        <f>VLOOKUP($B159,'2022 Ventilation List SORT'!$A$6:$I$101,6)</f>
        <v>0</v>
      </c>
      <c r="H159" s="67">
        <f>VLOOKUP($B159,'2022 Ventilation List SORT'!$A$6:$I$101,7)</f>
        <v>1</v>
      </c>
      <c r="I159" s="62" t="str">
        <f>VLOOKUP($B159,'2022 Ventilation List SORT'!$A$6:$I$101,8)</f>
        <v>F</v>
      </c>
      <c r="J159" s="103" t="str">
        <f>VLOOKUP($B159,'2022 Ventilation List SORT'!$A$6:$I$101,9)</f>
        <v>No</v>
      </c>
      <c r="K159" s="182">
        <f>INDEX('For CSV - 2022 SpcFuncData'!$D$5:$D$88,MATCH($A159,'For CSV - 2022 SpcFuncData'!$B$5:$B$87,0))*0.5</f>
        <v>71.430000000000007</v>
      </c>
      <c r="L159" s="182">
        <f>INDEX('For CSV - 2022 VentSpcFuncData'!$K$6:$K$101,MATCH($B159,'For CSV - 2022 VentSpcFuncData'!$B$6:$B$101,0))</f>
        <v>33.333333333333336</v>
      </c>
      <c r="M159" s="182">
        <f t="shared" si="7"/>
        <v>33.333333333333336</v>
      </c>
      <c r="N159" s="182">
        <f>INDEX('For CSV - 2022 VentSpcFuncData'!$J$6:$J$101,MATCH($B159,'For CSV - 2022 VentSpcFuncData'!$B$6:$B$101,0))</f>
        <v>15</v>
      </c>
      <c r="O159" s="182">
        <f t="shared" si="8"/>
        <v>6.9998600027999442</v>
      </c>
      <c r="P159" s="184">
        <f t="shared" si="6"/>
        <v>0.50000000000000011</v>
      </c>
      <c r="Q159" s="46" t="str">
        <f>_xlfn.CONCAT(A159,",",B159)</f>
        <v>Hotel Function Area,Lodging - Multipurpose assembly</v>
      </c>
      <c r="R159" s="46">
        <f>INDEX('For CSV - 2022 SpcFuncData'!$AN$5:$AN$89,MATCH($A159,'For CSV - 2022 SpcFuncData'!$B$5:$B$88,0))</f>
        <v>337</v>
      </c>
      <c r="S159" s="46">
        <f>INDEX('For CSV - 2022 VentSpcFuncData'!$L$6:$L$101,MATCH($B159,'For CSV - 2022 VentSpcFuncData'!$B$6:$B$101,0))</f>
        <v>57</v>
      </c>
      <c r="T159" s="46">
        <f>MATCH($A159,'For CSV - 2022 SpcFuncData'!$B$5:$B$87,0)</f>
        <v>36</v>
      </c>
      <c r="V159" t="str">
        <f>IF($A158&lt;&gt;$A159,$V$3&amp;$R159&amp;$W$3&amp;$S159&amp;$X$3&amp;TEXT($A159,0),IF($A159=$A158,$V$4&amp;$S159&amp;$W$4&amp;$X$4&amp;$B159&amp;""""))</f>
        <v>2,              57,     "Lodging - Multipurpose assembly"</v>
      </c>
    </row>
    <row r="160" spans="1:22" x14ac:dyDescent="0.2">
      <c r="A160" s="50" t="s">
        <v>469</v>
      </c>
      <c r="B160" s="110" t="s">
        <v>849</v>
      </c>
      <c r="C160" s="62">
        <f>VLOOKUP($B160,'2022 Ventilation List SORT'!$A$6:$I$101,2)</f>
        <v>0.68</v>
      </c>
      <c r="D160" s="62">
        <f>VLOOKUP($B160,'2022 Ventilation List SORT'!$A$6:$I$101,3)</f>
        <v>0.15</v>
      </c>
      <c r="E160" s="67">
        <f>VLOOKUP($B160,'2022 Ventilation List SORT'!$A$6:$I$101,4)</f>
        <v>0</v>
      </c>
      <c r="F160" s="67">
        <f>VLOOKUP($B160,'2022 Ventilation List SORT'!$A$6:$I$101,5)</f>
        <v>0</v>
      </c>
      <c r="G160" s="62">
        <f>VLOOKUP($B160,'2022 Ventilation List SORT'!$A$6:$I$101,6)</f>
        <v>0</v>
      </c>
      <c r="H160" s="67">
        <f>VLOOKUP($B160,'2022 Ventilation List SORT'!$A$6:$I$101,7)</f>
        <v>1</v>
      </c>
      <c r="I160" s="62" t="str">
        <f>VLOOKUP($B160,'2022 Ventilation List SORT'!$A$6:$I$101,8)</f>
        <v/>
      </c>
      <c r="J160" s="103" t="str">
        <f>VLOOKUP($B160,'2022 Ventilation List SORT'!$A$6:$I$101,9)</f>
        <v>No</v>
      </c>
      <c r="K160" s="182">
        <f>INDEX('For CSV - 2022 SpcFuncData'!$D$5:$D$88,MATCH($A160,'For CSV - 2022 SpcFuncData'!$B$5:$B$87,0))*0.5</f>
        <v>71.430000000000007</v>
      </c>
      <c r="L160" s="182">
        <f>INDEX('For CSV - 2022 VentSpcFuncData'!$K$6:$K$101,MATCH($B160,'For CSV - 2022 VentSpcFuncData'!$B$6:$B$101,0))</f>
        <v>45.333333333333336</v>
      </c>
      <c r="M160" s="182">
        <f t="shared" si="7"/>
        <v>45.333333333333336</v>
      </c>
      <c r="N160" s="182">
        <f>INDEX('For CSV - 2022 VentSpcFuncData'!$J$6:$J$101,MATCH($B160,'For CSV - 2022 VentSpcFuncData'!$B$6:$B$101,0))</f>
        <v>15</v>
      </c>
      <c r="O160" s="182">
        <f t="shared" si="8"/>
        <v>9.5198096038079232</v>
      </c>
      <c r="P160" s="184">
        <f t="shared" si="6"/>
        <v>0.68</v>
      </c>
      <c r="Q160" s="46" t="str">
        <f>_xlfn.CONCAT(A160,",",B160)</f>
        <v>Hotel Function Area,Sports/Entertainment - Gambling casinos</v>
      </c>
      <c r="R160" s="46">
        <f>INDEX('For CSV - 2022 SpcFuncData'!$AN$5:$AN$89,MATCH($A160,'For CSV - 2022 SpcFuncData'!$B$5:$B$88,0))</f>
        <v>337</v>
      </c>
      <c r="S160" s="46">
        <f>INDEX('For CSV - 2022 VentSpcFuncData'!$L$6:$L$101,MATCH($B160,'For CSV - 2022 VentSpcFuncData'!$B$6:$B$101,0))</f>
        <v>87</v>
      </c>
      <c r="T160" s="46">
        <f>MATCH($A160,'For CSV - 2022 SpcFuncData'!$B$5:$B$87,0)</f>
        <v>36</v>
      </c>
      <c r="V160" t="str">
        <f>IF($A159&lt;&gt;$A160,$V$3&amp;$R160&amp;$W$3&amp;$S160&amp;$X$3&amp;TEXT($A160,0),IF($A160=$A159,$V$4&amp;$S160&amp;$W$4&amp;$X$4&amp;$B160&amp;""""))</f>
        <v>2,              87,     "Sports/Entertainment - Gambling casinos"</v>
      </c>
    </row>
    <row r="161" spans="1:22" x14ac:dyDescent="0.2">
      <c r="A161" s="50" t="s">
        <v>638</v>
      </c>
      <c r="B161" s="110" t="s">
        <v>776</v>
      </c>
      <c r="C161" s="62">
        <f>VLOOKUP($B161,'2022 Ventilation List SORT'!$A$6:$I$101,2)</f>
        <v>0.15</v>
      </c>
      <c r="D161" s="62">
        <f>VLOOKUP($B161,'2022 Ventilation List SORT'!$A$6:$I$101,3)</f>
        <v>0.15</v>
      </c>
      <c r="E161" s="67">
        <f>VLOOKUP($B161,'2022 Ventilation List SORT'!$A$6:$I$101,4)</f>
        <v>0</v>
      </c>
      <c r="F161" s="67">
        <f>VLOOKUP($B161,'2022 Ventilation List SORT'!$A$6:$I$101,5)</f>
        <v>0</v>
      </c>
      <c r="G161" s="62">
        <f>VLOOKUP($B161,'2022 Ventilation List SORT'!$A$6:$I$101,6)</f>
        <v>0</v>
      </c>
      <c r="H161" s="67">
        <f>VLOOKUP($B161,'2022 Ventilation List SORT'!$A$6:$I$101,7)</f>
        <v>1</v>
      </c>
      <c r="I161" s="62" t="str">
        <f>VLOOKUP($B161,'2022 Ventilation List SORT'!$A$6:$I$101,8)</f>
        <v>F</v>
      </c>
      <c r="J161" s="103" t="str">
        <f>VLOOKUP($B161,'2022 Ventilation List SORT'!$A$6:$I$101,9)</f>
        <v>No</v>
      </c>
      <c r="K161" s="182">
        <f>INDEX('For CSV - 2022 SpcFuncData'!$D$5:$D$88,MATCH($A161,'For CSV - 2022 SpcFuncData'!$B$5:$B$87,0))*0.5</f>
        <v>2.5</v>
      </c>
      <c r="L161" s="182">
        <f>INDEX('For CSV - 2022 VentSpcFuncData'!$K$6:$K$101,MATCH($B161,'For CSV - 2022 VentSpcFuncData'!$B$6:$B$101,0))</f>
        <v>0</v>
      </c>
      <c r="M161" s="182">
        <f t="shared" si="7"/>
        <v>2.5</v>
      </c>
      <c r="N161" s="182">
        <f>INDEX('For CSV - 2022 VentSpcFuncData'!$J$6:$J$101,MATCH($B161,'For CSV - 2022 VentSpcFuncData'!$B$6:$B$101,0))</f>
        <v>15</v>
      </c>
      <c r="O161" s="182">
        <f t="shared" si="8"/>
        <v>15</v>
      </c>
      <c r="P161" s="184">
        <f t="shared" si="6"/>
        <v>3.7499999999999999E-2</v>
      </c>
      <c r="Q161" s="46" t="str">
        <f>_xlfn.CONCAT(A161,",",B161)</f>
        <v>Hotel/Motel Guest Room,Lodging - Bedroom/living room</v>
      </c>
      <c r="R161" s="46">
        <f>INDEX('For CSV - 2022 SpcFuncData'!$AN$5:$AN$89,MATCH($A161,'For CSV - 2022 SpcFuncData'!$B$5:$B$88,0))</f>
        <v>338</v>
      </c>
      <c r="S161" s="46">
        <f>INDEX('For CSV - 2022 VentSpcFuncData'!$L$6:$L$101,MATCH($B161,'For CSV - 2022 VentSpcFuncData'!$B$6:$B$101,0))</f>
        <v>53</v>
      </c>
      <c r="T161" s="46">
        <f>MATCH($A161,'For CSV - 2022 SpcFuncData'!$B$5:$B$87,0)</f>
        <v>37</v>
      </c>
      <c r="V161" t="str">
        <f>IF($A160&lt;&gt;$A161,$V$3&amp;$R161&amp;$W$3&amp;$S161&amp;$X$3&amp;TEXT($A161,0),IF($A161=$A160,$V$4&amp;$S161&amp;$W$4&amp;$X$4&amp;$B161&amp;""""))</f>
        <v>1, Spc:SpcFunc,        338,  53  ;  Hotel/Motel Guest Room</v>
      </c>
    </row>
    <row r="162" spans="1:22" x14ac:dyDescent="0.2">
      <c r="A162" s="50" t="s">
        <v>638</v>
      </c>
      <c r="B162" s="110" t="s">
        <v>777</v>
      </c>
      <c r="C162" s="62">
        <f>VLOOKUP($B162,'2022 Ventilation List SORT'!$A$6:$I$101,2)</f>
        <v>0.15</v>
      </c>
      <c r="D162" s="62">
        <f>VLOOKUP($B162,'2022 Ventilation List SORT'!$A$6:$I$101,3)</f>
        <v>0.15</v>
      </c>
      <c r="E162" s="67">
        <f>VLOOKUP($B162,'2022 Ventilation List SORT'!$A$6:$I$101,4)</f>
        <v>0</v>
      </c>
      <c r="F162" s="67">
        <f>VLOOKUP($B162,'2022 Ventilation List SORT'!$A$6:$I$101,5)</f>
        <v>0</v>
      </c>
      <c r="G162" s="62">
        <f>VLOOKUP($B162,'2022 Ventilation List SORT'!$A$6:$I$101,6)</f>
        <v>0</v>
      </c>
      <c r="H162" s="67">
        <f>VLOOKUP($B162,'2022 Ventilation List SORT'!$A$6:$I$101,7)</f>
        <v>1</v>
      </c>
      <c r="I162" s="62" t="str">
        <f>VLOOKUP($B162,'2022 Ventilation List SORT'!$A$6:$I$101,8)</f>
        <v>F</v>
      </c>
      <c r="J162" s="103" t="str">
        <f>VLOOKUP($B162,'2022 Ventilation List SORT'!$A$6:$I$101,9)</f>
        <v>No</v>
      </c>
      <c r="K162" s="182">
        <f>INDEX('For CSV - 2022 SpcFuncData'!$D$5:$D$88,MATCH($A162,'For CSV - 2022 SpcFuncData'!$B$5:$B$87,0))*0.5</f>
        <v>2.5</v>
      </c>
      <c r="L162" s="182">
        <f>INDEX('For CSV - 2022 VentSpcFuncData'!$K$6:$K$101,MATCH($B162,'For CSV - 2022 VentSpcFuncData'!$B$6:$B$101,0))</f>
        <v>0</v>
      </c>
      <c r="M162" s="182">
        <f t="shared" si="7"/>
        <v>2.5</v>
      </c>
      <c r="N162" s="182">
        <f>INDEX('For CSV - 2022 VentSpcFuncData'!$J$6:$J$101,MATCH($B162,'For CSV - 2022 VentSpcFuncData'!$B$6:$B$101,0))</f>
        <v>15</v>
      </c>
      <c r="O162" s="182">
        <f t="shared" si="8"/>
        <v>15</v>
      </c>
      <c r="P162" s="184">
        <f t="shared" si="6"/>
        <v>3.7499999999999999E-2</v>
      </c>
      <c r="Q162" s="46" t="str">
        <f>_xlfn.CONCAT(A162,",",B162)</f>
        <v>Hotel/Motel Guest Room,Lodging - Barracks sleeping areas</v>
      </c>
      <c r="R162" s="46">
        <f>INDEX('For CSV - 2022 SpcFuncData'!$AN$5:$AN$89,MATCH($A162,'For CSV - 2022 SpcFuncData'!$B$5:$B$88,0))</f>
        <v>338</v>
      </c>
      <c r="S162" s="46">
        <f>INDEX('For CSV - 2022 VentSpcFuncData'!$L$6:$L$101,MATCH($B162,'For CSV - 2022 VentSpcFuncData'!$B$6:$B$101,0))</f>
        <v>52</v>
      </c>
      <c r="T162" s="46">
        <f>MATCH($A162,'For CSV - 2022 SpcFuncData'!$B$5:$B$87,0)</f>
        <v>37</v>
      </c>
      <c r="V162" t="str">
        <f>IF($A161&lt;&gt;$A162,$V$3&amp;$R162&amp;$W$3&amp;$S162&amp;$X$3&amp;TEXT($A162,0),IF($A162=$A161,$V$4&amp;$S162&amp;$W$4&amp;$X$4&amp;$B162&amp;""""))</f>
        <v>2,              52,     "Lodging - Barracks sleeping areas"</v>
      </c>
    </row>
    <row r="163" spans="1:22" x14ac:dyDescent="0.2">
      <c r="A163" s="50" t="s">
        <v>638</v>
      </c>
      <c r="B163" s="110" t="s">
        <v>776</v>
      </c>
      <c r="C163" s="62">
        <f>VLOOKUP($B163,'2022 Ventilation List SORT'!$A$6:$I$101,2)</f>
        <v>0.15</v>
      </c>
      <c r="D163" s="62">
        <f>VLOOKUP($B163,'2022 Ventilation List SORT'!$A$6:$I$101,3)</f>
        <v>0.15</v>
      </c>
      <c r="E163" s="67">
        <f>VLOOKUP($B163,'2022 Ventilation List SORT'!$A$6:$I$101,4)</f>
        <v>0</v>
      </c>
      <c r="F163" s="67">
        <f>VLOOKUP($B163,'2022 Ventilation List SORT'!$A$6:$I$101,5)</f>
        <v>0</v>
      </c>
      <c r="G163" s="62">
        <f>VLOOKUP($B163,'2022 Ventilation List SORT'!$A$6:$I$101,6)</f>
        <v>0</v>
      </c>
      <c r="H163" s="67">
        <f>VLOOKUP($B163,'2022 Ventilation List SORT'!$A$6:$I$101,7)</f>
        <v>1</v>
      </c>
      <c r="I163" s="62" t="str">
        <f>VLOOKUP($B163,'2022 Ventilation List SORT'!$A$6:$I$101,8)</f>
        <v>F</v>
      </c>
      <c r="J163" s="103" t="str">
        <f>VLOOKUP($B163,'2022 Ventilation List SORT'!$A$6:$I$101,9)</f>
        <v>No</v>
      </c>
      <c r="K163" s="182">
        <f>INDEX('For CSV - 2022 SpcFuncData'!$D$5:$D$88,MATCH($A163,'For CSV - 2022 SpcFuncData'!$B$5:$B$87,0))*0.5</f>
        <v>2.5</v>
      </c>
      <c r="L163" s="182">
        <f>INDEX('For CSV - 2022 VentSpcFuncData'!$K$6:$K$101,MATCH($B163,'For CSV - 2022 VentSpcFuncData'!$B$6:$B$101,0))</f>
        <v>0</v>
      </c>
      <c r="M163" s="182">
        <f t="shared" si="7"/>
        <v>2.5</v>
      </c>
      <c r="N163" s="182">
        <f>INDEX('For CSV - 2022 VentSpcFuncData'!$J$6:$J$101,MATCH($B163,'For CSV - 2022 VentSpcFuncData'!$B$6:$B$101,0))</f>
        <v>15</v>
      </c>
      <c r="O163" s="182">
        <f t="shared" si="8"/>
        <v>15</v>
      </c>
      <c r="P163" s="184">
        <f t="shared" si="6"/>
        <v>3.7499999999999999E-2</v>
      </c>
      <c r="Q163" s="46" t="str">
        <f>_xlfn.CONCAT(A163,",",B163)</f>
        <v>Hotel/Motel Guest Room,Lodging - Bedroom/living room</v>
      </c>
      <c r="R163" s="46">
        <f>INDEX('For CSV - 2022 SpcFuncData'!$AN$5:$AN$89,MATCH($A163,'For CSV - 2022 SpcFuncData'!$B$5:$B$88,0))</f>
        <v>338</v>
      </c>
      <c r="S163" s="46">
        <f>INDEX('For CSV - 2022 VentSpcFuncData'!$L$6:$L$101,MATCH($B163,'For CSV - 2022 VentSpcFuncData'!$B$6:$B$101,0))</f>
        <v>53</v>
      </c>
      <c r="T163" s="46">
        <f>MATCH($A163,'For CSV - 2022 SpcFuncData'!$B$5:$B$87,0)</f>
        <v>37</v>
      </c>
      <c r="V163" t="str">
        <f>IF($A162&lt;&gt;$A163,$V$3&amp;$R163&amp;$W$3&amp;$S163&amp;$X$3&amp;TEXT($A163,0),IF($A163=$A162,$V$4&amp;$S163&amp;$W$4&amp;$X$4&amp;$B163&amp;""""))</f>
        <v>2,              53,     "Lodging - Bedroom/living room"</v>
      </c>
    </row>
    <row r="164" spans="1:22" x14ac:dyDescent="0.2">
      <c r="A164" s="50" t="s">
        <v>591</v>
      </c>
      <c r="B164" s="110" t="s">
        <v>770</v>
      </c>
      <c r="C164" s="62">
        <f>VLOOKUP($B164,'2022 Ventilation List SORT'!$A$6:$I$101,2)</f>
        <v>0.15</v>
      </c>
      <c r="D164" s="62">
        <f>VLOOKUP($B164,'2022 Ventilation List SORT'!$A$6:$I$101,3)</f>
        <v>0.15</v>
      </c>
      <c r="E164" s="67">
        <f>VLOOKUP($B164,'2022 Ventilation List SORT'!$A$6:$I$101,4)</f>
        <v>0</v>
      </c>
      <c r="F164" s="67">
        <f>VLOOKUP($B164,'2022 Ventilation List SORT'!$A$6:$I$101,5)</f>
        <v>0</v>
      </c>
      <c r="G164" s="62">
        <f>VLOOKUP($B164,'2022 Ventilation List SORT'!$A$6:$I$101,6)</f>
        <v>0.7</v>
      </c>
      <c r="H164" s="67">
        <f>VLOOKUP($B164,'2022 Ventilation List SORT'!$A$6:$I$101,7)</f>
        <v>2</v>
      </c>
      <c r="I164" s="62" t="str">
        <f>VLOOKUP($B164,'2022 Ventilation List SORT'!$A$6:$I$101,8)</f>
        <v/>
      </c>
      <c r="J164" s="103" t="str">
        <f>VLOOKUP($B164,'2022 Ventilation List SORT'!$A$6:$I$101,9)</f>
        <v>Yes</v>
      </c>
      <c r="K164" s="182">
        <f>INDEX('For CSV - 2022 SpcFuncData'!$D$5:$D$88,MATCH($A164,'For CSV - 2022 SpcFuncData'!$B$5:$B$87,0))*0.5</f>
        <v>2.5</v>
      </c>
      <c r="L164" s="182">
        <f>INDEX('For CSV - 2022 VentSpcFuncData'!$K$6:$K$101,MATCH($B164,'For CSV - 2022 VentSpcFuncData'!$B$6:$B$101,0))</f>
        <v>0</v>
      </c>
      <c r="M164" s="182">
        <f t="shared" si="7"/>
        <v>2.5</v>
      </c>
      <c r="N164" s="182">
        <f>INDEX('For CSV - 2022 VentSpcFuncData'!$J$6:$J$101,MATCH($B164,'For CSV - 2022 VentSpcFuncData'!$B$6:$B$101,0))</f>
        <v>15</v>
      </c>
      <c r="O164" s="182">
        <f t="shared" si="8"/>
        <v>15</v>
      </c>
      <c r="P164" s="184">
        <f t="shared" si="6"/>
        <v>3.7499999999999999E-2</v>
      </c>
      <c r="Q164" s="46" t="str">
        <f>_xlfn.CONCAT(A164,",",B164)</f>
        <v>Kitchen/Food Preparation Area,Food Service - Kitchen (cooking)</v>
      </c>
      <c r="R164" s="46">
        <f>INDEX('For CSV - 2022 SpcFuncData'!$AN$5:$AN$89,MATCH($A164,'For CSV - 2022 SpcFuncData'!$B$5:$B$88,0))</f>
        <v>339</v>
      </c>
      <c r="S164" s="46">
        <f>INDEX('For CSV - 2022 VentSpcFuncData'!$L$6:$L$101,MATCH($B164,'For CSV - 2022 VentSpcFuncData'!$B$6:$B$101,0))</f>
        <v>44</v>
      </c>
      <c r="T164" s="46">
        <f>MATCH($A164,'For CSV - 2022 SpcFuncData'!$B$5:$B$87,0)</f>
        <v>38</v>
      </c>
      <c r="V164" t="str">
        <f>IF($A163&lt;&gt;$A164,$V$3&amp;$R164&amp;$W$3&amp;$S164&amp;$X$3&amp;TEXT($A164,0),IF($A164=$A163,$V$4&amp;$S164&amp;$W$4&amp;$X$4&amp;$B164&amp;""""))</f>
        <v>1, Spc:SpcFunc,        339,  44  ;  Kitchen/Food Preparation Area</v>
      </c>
    </row>
    <row r="165" spans="1:22" x14ac:dyDescent="0.2">
      <c r="A165" s="50" t="s">
        <v>591</v>
      </c>
      <c r="B165" s="110" t="s">
        <v>770</v>
      </c>
      <c r="C165" s="62">
        <f>VLOOKUP($B165,'2022 Ventilation List SORT'!$A$6:$I$101,2)</f>
        <v>0.15</v>
      </c>
      <c r="D165" s="62">
        <f>VLOOKUP($B165,'2022 Ventilation List SORT'!$A$6:$I$101,3)</f>
        <v>0.15</v>
      </c>
      <c r="E165" s="67">
        <f>VLOOKUP($B165,'2022 Ventilation List SORT'!$A$6:$I$101,4)</f>
        <v>0</v>
      </c>
      <c r="F165" s="67">
        <f>VLOOKUP($B165,'2022 Ventilation List SORT'!$A$6:$I$101,5)</f>
        <v>0</v>
      </c>
      <c r="G165" s="62">
        <f>VLOOKUP($B165,'2022 Ventilation List SORT'!$A$6:$I$101,6)</f>
        <v>0.7</v>
      </c>
      <c r="H165" s="67">
        <f>VLOOKUP($B165,'2022 Ventilation List SORT'!$A$6:$I$101,7)</f>
        <v>2</v>
      </c>
      <c r="I165" s="62" t="str">
        <f>VLOOKUP($B165,'2022 Ventilation List SORT'!$A$6:$I$101,8)</f>
        <v/>
      </c>
      <c r="J165" s="103" t="str">
        <f>VLOOKUP($B165,'2022 Ventilation List SORT'!$A$6:$I$101,9)</f>
        <v>Yes</v>
      </c>
      <c r="K165" s="182">
        <f>INDEX('For CSV - 2022 SpcFuncData'!$D$5:$D$88,MATCH($A165,'For CSV - 2022 SpcFuncData'!$B$5:$B$87,0))*0.5</f>
        <v>2.5</v>
      </c>
      <c r="L165" s="182">
        <f>INDEX('For CSV - 2022 VentSpcFuncData'!$K$6:$K$101,MATCH($B165,'For CSV - 2022 VentSpcFuncData'!$B$6:$B$101,0))</f>
        <v>0</v>
      </c>
      <c r="M165" s="182">
        <f t="shared" si="7"/>
        <v>2.5</v>
      </c>
      <c r="N165" s="182">
        <f>INDEX('For CSV - 2022 VentSpcFuncData'!$J$6:$J$101,MATCH($B165,'For CSV - 2022 VentSpcFuncData'!$B$6:$B$101,0))</f>
        <v>15</v>
      </c>
      <c r="O165" s="182">
        <f t="shared" si="8"/>
        <v>15</v>
      </c>
      <c r="P165" s="184">
        <f t="shared" si="6"/>
        <v>3.7499999999999999E-2</v>
      </c>
      <c r="Q165" s="46" t="str">
        <f>_xlfn.CONCAT(A165,",",B165)</f>
        <v>Kitchen/Food Preparation Area,Food Service - Kitchen (cooking)</v>
      </c>
      <c r="R165" s="46">
        <f>INDEX('For CSV - 2022 SpcFuncData'!$AN$5:$AN$89,MATCH($A165,'For CSV - 2022 SpcFuncData'!$B$5:$B$88,0))</f>
        <v>339</v>
      </c>
      <c r="S165" s="46">
        <f>INDEX('For CSV - 2022 VentSpcFuncData'!$L$6:$L$101,MATCH($B165,'For CSV - 2022 VentSpcFuncData'!$B$6:$B$101,0))</f>
        <v>44</v>
      </c>
      <c r="T165" s="46">
        <f>MATCH($A165,'For CSV - 2022 SpcFuncData'!$B$5:$B$87,0)</f>
        <v>38</v>
      </c>
      <c r="V165" t="str">
        <f>IF($A164&lt;&gt;$A165,$V$3&amp;$R165&amp;$W$3&amp;$S165&amp;$X$3&amp;TEXT($A165,0),IF($A165=$A164,$V$4&amp;$S165&amp;$W$4&amp;$X$4&amp;$B165&amp;""""))</f>
        <v>2,              44,     "Food Service - Kitchen (cooking)"</v>
      </c>
    </row>
    <row r="166" spans="1:22" x14ac:dyDescent="0.2">
      <c r="A166" s="50" t="s">
        <v>273</v>
      </c>
      <c r="B166" s="110" t="s">
        <v>809</v>
      </c>
      <c r="C166" s="62">
        <f>VLOOKUP($B166,'2022 Ventilation List SORT'!$A$6:$I$101,2)</f>
        <v>0</v>
      </c>
      <c r="D166" s="62">
        <f>VLOOKUP($B166,'2022 Ventilation List SORT'!$A$6:$I$101,3)</f>
        <v>0</v>
      </c>
      <c r="E166" s="67">
        <f>VLOOKUP($B166,'2022 Ventilation List SORT'!$A$6:$I$101,4)</f>
        <v>0</v>
      </c>
      <c r="F166" s="67">
        <f>VLOOKUP($B166,'2022 Ventilation List SORT'!$A$6:$I$101,5)</f>
        <v>0</v>
      </c>
      <c r="G166" s="62">
        <f>VLOOKUP($B166,'2022 Ventilation List SORT'!$A$6:$I$101,6)</f>
        <v>0.3</v>
      </c>
      <c r="H166" s="67">
        <f>VLOOKUP($B166,'2022 Ventilation List SORT'!$A$6:$I$101,7)</f>
        <v>2</v>
      </c>
      <c r="I166" s="62" t="str">
        <f>VLOOKUP($B166,'2022 Ventilation List SORT'!$A$6:$I$101,8)</f>
        <v/>
      </c>
      <c r="J166" s="103" t="str">
        <f>VLOOKUP($B166,'2022 Ventilation List SORT'!$A$6:$I$101,9)</f>
        <v>No</v>
      </c>
      <c r="K166" s="182">
        <f>INDEX('For CSV - 2022 SpcFuncData'!$D$5:$D$88,MATCH($A166,'For CSV - 2022 SpcFuncData'!$B$5:$B$87,0))*0.5</f>
        <v>2.5</v>
      </c>
      <c r="L166" s="182">
        <f>INDEX('For CSV - 2022 VentSpcFuncData'!$K$6:$K$101,MATCH($B166,'For CSV - 2022 VentSpcFuncData'!$B$6:$B$101,0))</f>
        <v>0</v>
      </c>
      <c r="M166" s="182">
        <f t="shared" si="7"/>
        <v>2.5</v>
      </c>
      <c r="N166" s="182">
        <f>INDEX('For CSV - 2022 VentSpcFuncData'!$J$6:$J$101,MATCH($B166,'For CSV - 2022 VentSpcFuncData'!$B$6:$B$101,0))</f>
        <v>0</v>
      </c>
      <c r="O166" s="182">
        <f t="shared" si="8"/>
        <v>0</v>
      </c>
      <c r="P166" s="184">
        <f t="shared" si="6"/>
        <v>0</v>
      </c>
      <c r="Q166" s="46" t="str">
        <f>_xlfn.CONCAT(A166,",",B166)</f>
        <v>Kitchenette or Residential Kitchen,Exhaust - Kitchenettes</v>
      </c>
      <c r="R166" s="46">
        <f>INDEX('For CSV - 2022 SpcFuncData'!$AN$5:$AN$89,MATCH($A166,'For CSV - 2022 SpcFuncData'!$B$5:$B$88,0))</f>
        <v>340</v>
      </c>
      <c r="S166" s="46">
        <f>INDEX('For CSV - 2022 VentSpcFuncData'!$L$6:$L$101,MATCH($B166,'For CSV - 2022 VentSpcFuncData'!$B$6:$B$101,0))</f>
        <v>31</v>
      </c>
      <c r="T166" s="46">
        <f>MATCH($A166,'For CSV - 2022 SpcFuncData'!$B$5:$B$87,0)</f>
        <v>39</v>
      </c>
      <c r="V166" t="str">
        <f>IF($A165&lt;&gt;$A166,$V$3&amp;$R166&amp;$W$3&amp;$S166&amp;$X$3&amp;TEXT($A166,0),IF($A166=$A165,$V$4&amp;$S166&amp;$W$4&amp;$X$4&amp;$B166&amp;""""))</f>
        <v>1, Spc:SpcFunc,        340,  31  ;  Kitchenette or Residential Kitchen</v>
      </c>
    </row>
    <row r="167" spans="1:22" x14ac:dyDescent="0.2">
      <c r="A167" s="50" t="s">
        <v>273</v>
      </c>
      <c r="B167" s="110" t="s">
        <v>809</v>
      </c>
      <c r="C167" s="62">
        <f>VLOOKUP($B167,'2022 Ventilation List SORT'!$A$6:$I$101,2)</f>
        <v>0</v>
      </c>
      <c r="D167" s="62">
        <f>VLOOKUP($B167,'2022 Ventilation List SORT'!$A$6:$I$101,3)</f>
        <v>0</v>
      </c>
      <c r="E167" s="67">
        <f>VLOOKUP($B167,'2022 Ventilation List SORT'!$A$6:$I$101,4)</f>
        <v>0</v>
      </c>
      <c r="F167" s="67">
        <f>VLOOKUP($B167,'2022 Ventilation List SORT'!$A$6:$I$101,5)</f>
        <v>0</v>
      </c>
      <c r="G167" s="62">
        <f>VLOOKUP($B167,'2022 Ventilation List SORT'!$A$6:$I$101,6)</f>
        <v>0.3</v>
      </c>
      <c r="H167" s="67">
        <f>VLOOKUP($B167,'2022 Ventilation List SORT'!$A$6:$I$101,7)</f>
        <v>2</v>
      </c>
      <c r="I167" s="62" t="str">
        <f>VLOOKUP($B167,'2022 Ventilation List SORT'!$A$6:$I$101,8)</f>
        <v/>
      </c>
      <c r="J167" s="103" t="str">
        <f>VLOOKUP($B167,'2022 Ventilation List SORT'!$A$6:$I$101,9)</f>
        <v>No</v>
      </c>
      <c r="K167" s="182">
        <f>INDEX('For CSV - 2022 SpcFuncData'!$D$5:$D$88,MATCH($A167,'For CSV - 2022 SpcFuncData'!$B$5:$B$87,0))*0.5</f>
        <v>2.5</v>
      </c>
      <c r="L167" s="182">
        <f>INDEX('For CSV - 2022 VentSpcFuncData'!$K$6:$K$101,MATCH($B167,'For CSV - 2022 VentSpcFuncData'!$B$6:$B$101,0))</f>
        <v>0</v>
      </c>
      <c r="M167" s="182">
        <f t="shared" si="7"/>
        <v>2.5</v>
      </c>
      <c r="N167" s="182">
        <f>INDEX('For CSV - 2022 VentSpcFuncData'!$J$6:$J$101,MATCH($B167,'For CSV - 2022 VentSpcFuncData'!$B$6:$B$101,0))</f>
        <v>0</v>
      </c>
      <c r="O167" s="182">
        <f t="shared" si="8"/>
        <v>0</v>
      </c>
      <c r="P167" s="184">
        <f t="shared" si="6"/>
        <v>0</v>
      </c>
      <c r="Q167" s="46" t="str">
        <f>_xlfn.CONCAT(A167,",",B167)</f>
        <v>Kitchenette or Residential Kitchen,Exhaust - Kitchenettes</v>
      </c>
      <c r="R167" s="46">
        <f>INDEX('For CSV - 2022 SpcFuncData'!$AN$5:$AN$89,MATCH($A167,'For CSV - 2022 SpcFuncData'!$B$5:$B$88,0))</f>
        <v>340</v>
      </c>
      <c r="S167" s="46">
        <f>INDEX('For CSV - 2022 VentSpcFuncData'!$L$6:$L$101,MATCH($B167,'For CSV - 2022 VentSpcFuncData'!$B$6:$B$101,0))</f>
        <v>31</v>
      </c>
      <c r="T167" s="46">
        <f>MATCH($A167,'For CSV - 2022 SpcFuncData'!$B$5:$B$87,0)</f>
        <v>39</v>
      </c>
      <c r="V167" t="str">
        <f>IF($A166&lt;&gt;$A167,$V$3&amp;$R167&amp;$W$3&amp;$S167&amp;$X$3&amp;TEXT($A167,0),IF($A167=$A166,$V$4&amp;$S167&amp;$W$4&amp;$X$4&amp;$B167&amp;""""))</f>
        <v>2,              31,     "Exhaust - Kitchenettes"</v>
      </c>
    </row>
    <row r="168" spans="1:22" x14ac:dyDescent="0.2">
      <c r="A168" s="63" t="s">
        <v>7</v>
      </c>
      <c r="B168" s="110" t="s">
        <v>841</v>
      </c>
      <c r="C168" s="62">
        <f>VLOOKUP($B168,'2022 Ventilation List SORT'!$A$6:$I$101,2)</f>
        <v>0.15</v>
      </c>
      <c r="D168" s="62">
        <f>VLOOKUP($B168,'2022 Ventilation List SORT'!$A$6:$I$101,3)</f>
        <v>0.15</v>
      </c>
      <c r="E168" s="67">
        <f>VLOOKUP($B168,'2022 Ventilation List SORT'!$A$6:$I$101,4)</f>
        <v>0</v>
      </c>
      <c r="F168" s="67">
        <f>VLOOKUP($B168,'2022 Ventilation List SORT'!$A$6:$I$101,5)</f>
        <v>0</v>
      </c>
      <c r="G168" s="62">
        <f>VLOOKUP($B168,'2022 Ventilation List SORT'!$A$6:$I$101,6)</f>
        <v>1</v>
      </c>
      <c r="H168" s="67">
        <f>VLOOKUP($B168,'2022 Ventilation List SORT'!$A$6:$I$101,7)</f>
        <v>2</v>
      </c>
      <c r="I168" s="62" t="str">
        <f>VLOOKUP($B168,'2022 Ventilation List SORT'!$A$6:$I$101,8)</f>
        <v/>
      </c>
      <c r="J168" s="103" t="str">
        <f>VLOOKUP($B168,'2022 Ventilation List SORT'!$A$6:$I$101,9)</f>
        <v>Yes</v>
      </c>
      <c r="K168" s="182">
        <f>INDEX('For CSV - 2022 SpcFuncData'!$D$5:$D$88,MATCH($A168,'For CSV - 2022 SpcFuncData'!$B$5:$B$87,0))*0.5</f>
        <v>5</v>
      </c>
      <c r="L168" s="182">
        <f>INDEX('For CSV - 2022 VentSpcFuncData'!$K$6:$K$101,MATCH($B168,'For CSV - 2022 VentSpcFuncData'!$B$6:$B$101,0))</f>
        <v>0</v>
      </c>
      <c r="M168" s="182">
        <f t="shared" si="7"/>
        <v>5</v>
      </c>
      <c r="N168" s="182">
        <f>INDEX('For CSV - 2022 VentSpcFuncData'!$J$6:$J$101,MATCH($B168,'For CSV - 2022 VentSpcFuncData'!$B$6:$B$101,0))</f>
        <v>15</v>
      </c>
      <c r="O168" s="182">
        <f t="shared" si="8"/>
        <v>15</v>
      </c>
      <c r="P168" s="184">
        <f t="shared" si="6"/>
        <v>7.4999999999999997E-2</v>
      </c>
      <c r="Q168" s="46" t="str">
        <f>_xlfn.CONCAT(A168,",",B168)</f>
        <v>Laboratory, Scientific,Education - University/college laboratories</v>
      </c>
      <c r="R168" s="46">
        <f>INDEX('For CSV - 2022 SpcFuncData'!$AN$5:$AN$89,MATCH($A168,'For CSV - 2022 SpcFuncData'!$B$5:$B$88,0))</f>
        <v>341</v>
      </c>
      <c r="S168" s="46">
        <f>INDEX('For CSV - 2022 VentSpcFuncData'!$L$6:$L$101,MATCH($B168,'For CSV - 2022 VentSpcFuncData'!$B$6:$B$101,0))</f>
        <v>22</v>
      </c>
      <c r="T168" s="46">
        <f>MATCH($A168,'For CSV - 2022 SpcFuncData'!$B$5:$B$87,0)</f>
        <v>40</v>
      </c>
      <c r="V168" t="str">
        <f>IF($A167&lt;&gt;$A168,$V$3&amp;$R168&amp;$W$3&amp;$S168&amp;$X$3&amp;TEXT($A168,0),IF($A168=$A167,$V$4&amp;$S168&amp;$W$4&amp;$X$4&amp;$B168&amp;""""))</f>
        <v>1, Spc:SpcFunc,        341,  22  ;  Laboratory, Scientific</v>
      </c>
    </row>
    <row r="169" spans="1:22" x14ac:dyDescent="0.2">
      <c r="A169" s="50" t="s">
        <v>7</v>
      </c>
      <c r="B169" s="110" t="s">
        <v>840</v>
      </c>
      <c r="C169" s="62">
        <f>VLOOKUP($B169,'2022 Ventilation List SORT'!$A$6:$I$101,2)</f>
        <v>0.15</v>
      </c>
      <c r="D169" s="62">
        <f>VLOOKUP($B169,'2022 Ventilation List SORT'!$A$6:$I$101,3)</f>
        <v>0.15</v>
      </c>
      <c r="E169" s="67">
        <f>VLOOKUP($B169,'2022 Ventilation List SORT'!$A$6:$I$101,4)</f>
        <v>0</v>
      </c>
      <c r="F169" s="67">
        <f>VLOOKUP($B169,'2022 Ventilation List SORT'!$A$6:$I$101,5)</f>
        <v>0</v>
      </c>
      <c r="G169" s="62">
        <f>VLOOKUP($B169,'2022 Ventilation List SORT'!$A$6:$I$101,6)</f>
        <v>1</v>
      </c>
      <c r="H169" s="67">
        <f>VLOOKUP($B169,'2022 Ventilation List SORT'!$A$6:$I$101,7)</f>
        <v>2</v>
      </c>
      <c r="I169" s="62" t="str">
        <f>VLOOKUP($B169,'2022 Ventilation List SORT'!$A$6:$I$101,8)</f>
        <v/>
      </c>
      <c r="J169" s="103" t="str">
        <f>VLOOKUP($B169,'2022 Ventilation List SORT'!$A$6:$I$101,9)</f>
        <v>Yes</v>
      </c>
      <c r="K169" s="182">
        <f>INDEX('For CSV - 2022 SpcFuncData'!$D$5:$D$88,MATCH($A169,'For CSV - 2022 SpcFuncData'!$B$5:$B$87,0))*0.5</f>
        <v>5</v>
      </c>
      <c r="L169" s="182">
        <f>INDEX('For CSV - 2022 VentSpcFuncData'!$K$6:$K$101,MATCH($B169,'For CSV - 2022 VentSpcFuncData'!$B$6:$B$101,0))</f>
        <v>0</v>
      </c>
      <c r="M169" s="182">
        <f t="shared" si="7"/>
        <v>5</v>
      </c>
      <c r="N169" s="182">
        <f>INDEX('For CSV - 2022 VentSpcFuncData'!$J$6:$J$101,MATCH($B169,'For CSV - 2022 VentSpcFuncData'!$B$6:$B$101,0))</f>
        <v>15</v>
      </c>
      <c r="O169" s="182">
        <f t="shared" si="8"/>
        <v>15</v>
      </c>
      <c r="P169" s="184">
        <f t="shared" si="6"/>
        <v>7.4999999999999997E-2</v>
      </c>
      <c r="Q169" s="46" t="str">
        <f>_xlfn.CONCAT(A169,",",B169)</f>
        <v>Laboratory, Scientific,Education - Science laboratories</v>
      </c>
      <c r="R169" s="46">
        <f>INDEX('For CSV - 2022 SpcFuncData'!$AN$5:$AN$89,MATCH($A169,'For CSV - 2022 SpcFuncData'!$B$5:$B$88,0))</f>
        <v>341</v>
      </c>
      <c r="S169" s="46">
        <f>INDEX('For CSV - 2022 VentSpcFuncData'!$L$6:$L$101,MATCH($B169,'For CSV - 2022 VentSpcFuncData'!$B$6:$B$101,0))</f>
        <v>21</v>
      </c>
      <c r="T169" s="46">
        <f>MATCH($A169,'For CSV - 2022 SpcFuncData'!$B$5:$B$87,0)</f>
        <v>40</v>
      </c>
      <c r="V169" t="str">
        <f>IF($A168&lt;&gt;$A169,$V$3&amp;$R169&amp;$W$3&amp;$S169&amp;$X$3&amp;TEXT($A169,0),IF($A169=$A168,$V$4&amp;$S169&amp;$W$4&amp;$X$4&amp;$B169&amp;""""))</f>
        <v>2,              21,     "Education - Science laboratories"</v>
      </c>
    </row>
    <row r="170" spans="1:22" x14ac:dyDescent="0.2">
      <c r="A170" s="50" t="s">
        <v>7</v>
      </c>
      <c r="B170" s="110" t="s">
        <v>841</v>
      </c>
      <c r="C170" s="62">
        <f>VLOOKUP($B170,'2022 Ventilation List SORT'!$A$6:$I$101,2)</f>
        <v>0.15</v>
      </c>
      <c r="D170" s="62">
        <f>VLOOKUP($B170,'2022 Ventilation List SORT'!$A$6:$I$101,3)</f>
        <v>0.15</v>
      </c>
      <c r="E170" s="67">
        <f>VLOOKUP($B170,'2022 Ventilation List SORT'!$A$6:$I$101,4)</f>
        <v>0</v>
      </c>
      <c r="F170" s="67">
        <f>VLOOKUP($B170,'2022 Ventilation List SORT'!$A$6:$I$101,5)</f>
        <v>0</v>
      </c>
      <c r="G170" s="62">
        <f>VLOOKUP($B170,'2022 Ventilation List SORT'!$A$6:$I$101,6)</f>
        <v>1</v>
      </c>
      <c r="H170" s="67">
        <f>VLOOKUP($B170,'2022 Ventilation List SORT'!$A$6:$I$101,7)</f>
        <v>2</v>
      </c>
      <c r="I170" s="62" t="str">
        <f>VLOOKUP($B170,'2022 Ventilation List SORT'!$A$6:$I$101,8)</f>
        <v/>
      </c>
      <c r="J170" s="103" t="str">
        <f>VLOOKUP($B170,'2022 Ventilation List SORT'!$A$6:$I$101,9)</f>
        <v>Yes</v>
      </c>
      <c r="K170" s="182">
        <f>INDEX('For CSV - 2022 SpcFuncData'!$D$5:$D$88,MATCH($A170,'For CSV - 2022 SpcFuncData'!$B$5:$B$87,0))*0.5</f>
        <v>5</v>
      </c>
      <c r="L170" s="182">
        <f>INDEX('For CSV - 2022 VentSpcFuncData'!$K$6:$K$101,MATCH($B170,'For CSV - 2022 VentSpcFuncData'!$B$6:$B$101,0))</f>
        <v>0</v>
      </c>
      <c r="M170" s="182">
        <f t="shared" si="7"/>
        <v>5</v>
      </c>
      <c r="N170" s="182">
        <f>INDEX('For CSV - 2022 VentSpcFuncData'!$J$6:$J$101,MATCH($B170,'For CSV - 2022 VentSpcFuncData'!$B$6:$B$101,0))</f>
        <v>15</v>
      </c>
      <c r="O170" s="182">
        <f t="shared" si="8"/>
        <v>15</v>
      </c>
      <c r="P170" s="184">
        <f t="shared" si="6"/>
        <v>7.4999999999999997E-2</v>
      </c>
      <c r="Q170" s="46" t="str">
        <f>_xlfn.CONCAT(A170,",",B170)</f>
        <v>Laboratory, Scientific,Education - University/college laboratories</v>
      </c>
      <c r="R170" s="46">
        <f>INDEX('For CSV - 2022 SpcFuncData'!$AN$5:$AN$89,MATCH($A170,'For CSV - 2022 SpcFuncData'!$B$5:$B$88,0))</f>
        <v>341</v>
      </c>
      <c r="S170" s="46">
        <f>INDEX('For CSV - 2022 VentSpcFuncData'!$L$6:$L$101,MATCH($B170,'For CSV - 2022 VentSpcFuncData'!$B$6:$B$101,0))</f>
        <v>22</v>
      </c>
      <c r="T170" s="46">
        <f>MATCH($A170,'For CSV - 2022 SpcFuncData'!$B$5:$B$87,0)</f>
        <v>40</v>
      </c>
      <c r="V170" t="str">
        <f>IF($A169&lt;&gt;$A170,$V$3&amp;$R170&amp;$W$3&amp;$S170&amp;$X$3&amp;TEXT($A170,0),IF($A170=$A169,$V$4&amp;$S170&amp;$W$4&amp;$X$4&amp;$B170&amp;""""))</f>
        <v>2,              22,     "Education - University/college laboratories"</v>
      </c>
    </row>
    <row r="171" spans="1:22" x14ac:dyDescent="0.2">
      <c r="A171" s="50" t="s">
        <v>7</v>
      </c>
      <c r="B171" s="110" t="s">
        <v>790</v>
      </c>
      <c r="C171" s="62">
        <f>VLOOKUP($B171,'2022 Ventilation List SORT'!$A$6:$I$101,2)</f>
        <v>0.15</v>
      </c>
      <c r="D171" s="62">
        <f>VLOOKUP($B171,'2022 Ventilation List SORT'!$A$6:$I$101,3)</f>
        <v>0.15</v>
      </c>
      <c r="E171" s="67">
        <f>VLOOKUP($B171,'2022 Ventilation List SORT'!$A$6:$I$101,4)</f>
        <v>0</v>
      </c>
      <c r="F171" s="67">
        <f>VLOOKUP($B171,'2022 Ventilation List SORT'!$A$6:$I$101,5)</f>
        <v>0</v>
      </c>
      <c r="G171" s="62">
        <f>VLOOKUP($B171,'2022 Ventilation List SORT'!$A$6:$I$101,6)</f>
        <v>0</v>
      </c>
      <c r="H171" s="67">
        <f>VLOOKUP($B171,'2022 Ventilation List SORT'!$A$6:$I$101,7)</f>
        <v>3</v>
      </c>
      <c r="I171" s="62" t="str">
        <f>VLOOKUP($B171,'2022 Ventilation List SORT'!$A$6:$I$101,8)</f>
        <v/>
      </c>
      <c r="J171" s="103" t="str">
        <f>VLOOKUP($B171,'2022 Ventilation List SORT'!$A$6:$I$101,9)</f>
        <v>Yes</v>
      </c>
      <c r="K171" s="182">
        <f>INDEX('For CSV - 2022 SpcFuncData'!$D$5:$D$88,MATCH($A171,'For CSV - 2022 SpcFuncData'!$B$5:$B$87,0))*0.5</f>
        <v>5</v>
      </c>
      <c r="L171" s="182">
        <f>INDEX('For CSV - 2022 VentSpcFuncData'!$K$6:$K$101,MATCH($B171,'For CSV - 2022 VentSpcFuncData'!$B$6:$B$101,0))</f>
        <v>0</v>
      </c>
      <c r="M171" s="182">
        <f t="shared" si="7"/>
        <v>5</v>
      </c>
      <c r="N171" s="182">
        <f>INDEX('For CSV - 2022 VentSpcFuncData'!$J$6:$J$101,MATCH($B171,'For CSV - 2022 VentSpcFuncData'!$B$6:$B$101,0))</f>
        <v>15</v>
      </c>
      <c r="O171" s="182">
        <f t="shared" si="8"/>
        <v>15</v>
      </c>
      <c r="P171" s="184">
        <f t="shared" si="6"/>
        <v>7.4999999999999997E-2</v>
      </c>
      <c r="Q171" s="46" t="str">
        <f>_xlfn.CONCAT(A171,",",B171)</f>
        <v>Laboratory, Scientific,Misc - General manufacturing (excludes heavy industrial and process using chemicals)</v>
      </c>
      <c r="R171" s="46">
        <f>INDEX('For CSV - 2022 SpcFuncData'!$AN$5:$AN$89,MATCH($A171,'For CSV - 2022 SpcFuncData'!$B$5:$B$88,0))</f>
        <v>341</v>
      </c>
      <c r="S171" s="46">
        <f>INDEX('For CSV - 2022 VentSpcFuncData'!$L$6:$L$101,MATCH($B171,'For CSV - 2022 VentSpcFuncData'!$B$6:$B$101,0))</f>
        <v>63</v>
      </c>
      <c r="T171" s="46">
        <f>MATCH($A171,'For CSV - 2022 SpcFuncData'!$B$5:$B$87,0)</f>
        <v>40</v>
      </c>
      <c r="V171" t="str">
        <f>IF($A170&lt;&gt;$A171,$V$3&amp;$R171&amp;$W$3&amp;$S171&amp;$X$3&amp;TEXT($A171,0),IF($A171=$A170,$V$4&amp;$S171&amp;$W$4&amp;$X$4&amp;$B171&amp;""""))</f>
        <v>2,              63,     "Misc - General manufacturing (excludes heavy industrial and process using chemicals)"</v>
      </c>
    </row>
    <row r="172" spans="1:22" x14ac:dyDescent="0.2">
      <c r="A172" s="50" t="s">
        <v>7</v>
      </c>
      <c r="B172" s="110" t="s">
        <v>908</v>
      </c>
      <c r="C172" s="62">
        <f>VLOOKUP($B172,'2022 Ventilation List SORT'!$A$6:$I$101,2)</f>
        <v>0.15</v>
      </c>
      <c r="D172" s="62">
        <f>VLOOKUP($B172,'2022 Ventilation List SORT'!$A$6:$I$101,3)</f>
        <v>0.15</v>
      </c>
      <c r="E172" s="67">
        <f>VLOOKUP($B172,'2022 Ventilation List SORT'!$A$6:$I$101,4)</f>
        <v>0</v>
      </c>
      <c r="F172" s="67">
        <f>VLOOKUP($B172,'2022 Ventilation List SORT'!$A$6:$I$101,5)</f>
        <v>0</v>
      </c>
      <c r="G172" s="62">
        <f>VLOOKUP($B172,'2022 Ventilation List SORT'!$A$6:$I$101,6)</f>
        <v>0</v>
      </c>
      <c r="H172" s="67">
        <f>VLOOKUP($B172,'2022 Ventilation List SORT'!$A$6:$I$101,7)</f>
        <v>2</v>
      </c>
      <c r="I172" s="62" t="str">
        <f>VLOOKUP($B172,'2022 Ventilation List SORT'!$A$6:$I$101,8)</f>
        <v/>
      </c>
      <c r="J172" s="103" t="str">
        <f>VLOOKUP($B172,'2022 Ventilation List SORT'!$A$6:$I$101,9)</f>
        <v>No</v>
      </c>
      <c r="K172" s="182">
        <f>INDEX('For CSV - 2022 SpcFuncData'!$D$5:$D$88,MATCH($A172,'For CSV - 2022 SpcFuncData'!$B$5:$B$87,0))*0.5</f>
        <v>5</v>
      </c>
      <c r="L172" s="182">
        <f>INDEX('For CSV - 2022 VentSpcFuncData'!$K$6:$K$101,MATCH($B172,'For CSV - 2022 VentSpcFuncData'!$B$6:$B$101,0))</f>
        <v>0</v>
      </c>
      <c r="M172" s="182">
        <f t="shared" si="7"/>
        <v>5</v>
      </c>
      <c r="N172" s="182">
        <f>INDEX('For CSV - 2022 VentSpcFuncData'!$J$6:$J$101,MATCH($B172,'For CSV - 2022 VentSpcFuncData'!$B$6:$B$101,0))</f>
        <v>15</v>
      </c>
      <c r="O172" s="182">
        <f t="shared" si="8"/>
        <v>15</v>
      </c>
      <c r="P172" s="184">
        <f t="shared" si="6"/>
        <v>7.4999999999999997E-2</v>
      </c>
      <c r="Q172" s="46" t="str">
        <f>_xlfn.CONCAT(A172,",",B172)</f>
        <v>Laboratory, Scientific,Misc - Pharmacy (preparation area)</v>
      </c>
      <c r="R172" s="46">
        <f>INDEX('For CSV - 2022 SpcFuncData'!$AN$5:$AN$89,MATCH($A172,'For CSV - 2022 SpcFuncData'!$B$5:$B$88,0))</f>
        <v>341</v>
      </c>
      <c r="S172" s="46">
        <f>INDEX('For CSV - 2022 VentSpcFuncData'!$L$6:$L$101,MATCH($B172,'For CSV - 2022 VentSpcFuncData'!$B$6:$B$101,0))</f>
        <v>64</v>
      </c>
      <c r="T172" s="46">
        <f>MATCH($A172,'For CSV - 2022 SpcFuncData'!$B$5:$B$87,0)</f>
        <v>40</v>
      </c>
      <c r="V172" t="str">
        <f>IF($A171&lt;&gt;$A172,$V$3&amp;$R172&amp;$W$3&amp;$S172&amp;$X$3&amp;TEXT($A172,0),IF($A172=$A171,$V$4&amp;$S172&amp;$W$4&amp;$X$4&amp;$B172&amp;""""))</f>
        <v>2,              64,     "Misc - Pharmacy (preparation area)"</v>
      </c>
    </row>
    <row r="173" spans="1:22" x14ac:dyDescent="0.2">
      <c r="A173" s="50" t="s">
        <v>7</v>
      </c>
      <c r="B173" s="110" t="s">
        <v>796</v>
      </c>
      <c r="C173" s="62">
        <f>VLOOKUP($B173,'2022 Ventilation List SORT'!$A$6:$I$101,2)</f>
        <v>0.15</v>
      </c>
      <c r="D173" s="62">
        <f>VLOOKUP($B173,'2022 Ventilation List SORT'!$A$6:$I$101,3)</f>
        <v>0.15</v>
      </c>
      <c r="E173" s="67">
        <f>VLOOKUP($B173,'2022 Ventilation List SORT'!$A$6:$I$101,4)</f>
        <v>0</v>
      </c>
      <c r="F173" s="67">
        <f>VLOOKUP($B173,'2022 Ventilation List SORT'!$A$6:$I$101,5)</f>
        <v>0</v>
      </c>
      <c r="G173" s="62">
        <f>VLOOKUP($B173,'2022 Ventilation List SORT'!$A$6:$I$101,6)</f>
        <v>0</v>
      </c>
      <c r="H173" s="67">
        <f>VLOOKUP($B173,'2022 Ventilation List SORT'!$A$6:$I$101,7)</f>
        <v>2</v>
      </c>
      <c r="I173" s="62" t="str">
        <f>VLOOKUP($B173,'2022 Ventilation List SORT'!$A$6:$I$101,8)</f>
        <v/>
      </c>
      <c r="J173" s="103" t="str">
        <f>VLOOKUP($B173,'2022 Ventilation List SORT'!$A$6:$I$101,9)</f>
        <v>No</v>
      </c>
      <c r="K173" s="182">
        <f>INDEX('For CSV - 2022 SpcFuncData'!$D$5:$D$88,MATCH($A173,'For CSV - 2022 SpcFuncData'!$B$5:$B$87,0))*0.5</f>
        <v>5</v>
      </c>
      <c r="L173" s="182">
        <f>INDEX('For CSV - 2022 VentSpcFuncData'!$K$6:$K$101,MATCH($B173,'For CSV - 2022 VentSpcFuncData'!$B$6:$B$101,0))</f>
        <v>0</v>
      </c>
      <c r="M173" s="182">
        <f t="shared" si="7"/>
        <v>5</v>
      </c>
      <c r="N173" s="182">
        <f>INDEX('For CSV - 2022 VentSpcFuncData'!$J$6:$J$101,MATCH($B173,'For CSV - 2022 VentSpcFuncData'!$B$6:$B$101,0))</f>
        <v>15</v>
      </c>
      <c r="O173" s="182">
        <f t="shared" si="8"/>
        <v>15</v>
      </c>
      <c r="P173" s="184">
        <f t="shared" si="6"/>
        <v>7.4999999999999997E-2</v>
      </c>
      <c r="Q173" s="46" t="str">
        <f>_xlfn.CONCAT(A173,",",B173)</f>
        <v>Laboratory, Scientific,Misc - All others</v>
      </c>
      <c r="R173" s="46">
        <f>INDEX('For CSV - 2022 SpcFuncData'!$AN$5:$AN$89,MATCH($A173,'For CSV - 2022 SpcFuncData'!$B$5:$B$88,0))</f>
        <v>341</v>
      </c>
      <c r="S173" s="46">
        <f>INDEX('For CSV - 2022 VentSpcFuncData'!$L$6:$L$101,MATCH($B173,'For CSV - 2022 VentSpcFuncData'!$B$6:$B$101,0))</f>
        <v>58</v>
      </c>
      <c r="T173" s="46">
        <f>MATCH($A173,'For CSV - 2022 SpcFuncData'!$B$5:$B$87,0)</f>
        <v>40</v>
      </c>
      <c r="V173" t="str">
        <f>IF($A172&lt;&gt;$A173,$V$3&amp;$R173&amp;$W$3&amp;$S173&amp;$X$3&amp;TEXT($A173,0),IF($A173=$A172,$V$4&amp;$S173&amp;$W$4&amp;$X$4&amp;$B173&amp;""""))</f>
        <v>2,              58,     "Misc - All others"</v>
      </c>
    </row>
    <row r="174" spans="1:22" x14ac:dyDescent="0.2">
      <c r="A174" s="50" t="s">
        <v>981</v>
      </c>
      <c r="B174" s="110" t="s">
        <v>778</v>
      </c>
      <c r="C174" s="62">
        <f>VLOOKUP($B174,'2022 Ventilation List SORT'!$A$6:$I$101,2)</f>
        <v>0.15</v>
      </c>
      <c r="D174" s="62">
        <f>VLOOKUP($B174,'2022 Ventilation List SORT'!$A$6:$I$101,3)</f>
        <v>0.15</v>
      </c>
      <c r="E174" s="67">
        <f>VLOOKUP($B174,'2022 Ventilation List SORT'!$A$6:$I$101,4)</f>
        <v>0</v>
      </c>
      <c r="F174" s="67">
        <f>VLOOKUP($B174,'2022 Ventilation List SORT'!$A$6:$I$101,5)</f>
        <v>0</v>
      </c>
      <c r="G174" s="62">
        <f>VLOOKUP($B174,'2022 Ventilation List SORT'!$A$6:$I$101,6)</f>
        <v>0</v>
      </c>
      <c r="H174" s="67">
        <f>VLOOKUP($B174,'2022 Ventilation List SORT'!$A$6:$I$101,7)</f>
        <v>2</v>
      </c>
      <c r="I174" s="62" t="str">
        <f>VLOOKUP($B174,'2022 Ventilation List SORT'!$A$6:$I$101,8)</f>
        <v/>
      </c>
      <c r="J174" s="103" t="str">
        <f>VLOOKUP($B174,'2022 Ventilation List SORT'!$A$6:$I$101,9)</f>
        <v>No</v>
      </c>
      <c r="K174" s="182">
        <f>INDEX('For CSV - 2022 SpcFuncData'!$D$5:$D$88,MATCH($A174,'For CSV - 2022 SpcFuncData'!$B$5:$B$87,0))*0.5</f>
        <v>5</v>
      </c>
      <c r="L174" s="182">
        <f>INDEX('For CSV - 2022 VentSpcFuncData'!$K$6:$K$101,MATCH($B174,'For CSV - 2022 VentSpcFuncData'!$B$6:$B$101,0))</f>
        <v>0</v>
      </c>
      <c r="M174" s="182">
        <f t="shared" si="7"/>
        <v>5</v>
      </c>
      <c r="N174" s="182">
        <f>INDEX('For CSV - 2022 VentSpcFuncData'!$J$6:$J$101,MATCH($B174,'For CSV - 2022 VentSpcFuncData'!$B$6:$B$101,0))</f>
        <v>15</v>
      </c>
      <c r="O174" s="182">
        <f t="shared" si="8"/>
        <v>15</v>
      </c>
      <c r="P174" s="184">
        <f t="shared" si="6"/>
        <v>7.4999999999999997E-2</v>
      </c>
      <c r="Q174" s="46" t="str">
        <f>_xlfn.CONCAT(A174,",",B174)</f>
        <v>Laundry Area,Lodging - Laundry rooms, central</v>
      </c>
      <c r="R174" s="46">
        <f>INDEX('For CSV - 2022 SpcFuncData'!$AN$5:$AN$89,MATCH($A174,'For CSV - 2022 SpcFuncData'!$B$5:$B$88,0))</f>
        <v>342</v>
      </c>
      <c r="S174" s="46">
        <f>INDEX('For CSV - 2022 VentSpcFuncData'!$L$6:$L$101,MATCH($B174,'For CSV - 2022 VentSpcFuncData'!$B$6:$B$101,0))</f>
        <v>55</v>
      </c>
      <c r="T174" s="46">
        <f>MATCH($A174,'For CSV - 2022 SpcFuncData'!$B$5:$B$87,0)</f>
        <v>41</v>
      </c>
      <c r="V174" t="str">
        <f>IF($A173&lt;&gt;$A174,$V$3&amp;$R174&amp;$W$3&amp;$S174&amp;$X$3&amp;TEXT($A174,0),IF($A174=$A173,$V$4&amp;$S174&amp;$W$4&amp;$X$4&amp;$B174&amp;""""))</f>
        <v>1, Spc:SpcFunc,        342,  55  ;  Laundry Area</v>
      </c>
    </row>
    <row r="175" spans="1:22" x14ac:dyDescent="0.2">
      <c r="A175" s="50" t="s">
        <v>981</v>
      </c>
      <c r="B175" s="110" t="s">
        <v>816</v>
      </c>
      <c r="C175" s="62">
        <f>VLOOKUP($B175,'2022 Ventilation List SORT'!$A$6:$I$101,2)</f>
        <v>0</v>
      </c>
      <c r="D175" s="62">
        <f>VLOOKUP($B175,'2022 Ventilation List SORT'!$A$6:$I$101,3)</f>
        <v>0</v>
      </c>
      <c r="E175" s="67">
        <f>VLOOKUP($B175,'2022 Ventilation List SORT'!$A$6:$I$101,4)</f>
        <v>0</v>
      </c>
      <c r="F175" s="67">
        <f>VLOOKUP($B175,'2022 Ventilation List SORT'!$A$6:$I$101,5)</f>
        <v>0</v>
      </c>
      <c r="G175" s="62">
        <f>VLOOKUP($B175,'2022 Ventilation List SORT'!$A$6:$I$101,6)</f>
        <v>1</v>
      </c>
      <c r="H175" s="67">
        <f>VLOOKUP($B175,'2022 Ventilation List SORT'!$A$6:$I$101,7)</f>
        <v>3</v>
      </c>
      <c r="I175" s="62" t="str">
        <f>VLOOKUP($B175,'2022 Ventilation List SORT'!$A$6:$I$101,8)</f>
        <v>Exh. Note F</v>
      </c>
      <c r="J175" s="103" t="str">
        <f>VLOOKUP($B175,'2022 Ventilation List SORT'!$A$6:$I$101,9)</f>
        <v>No</v>
      </c>
      <c r="K175" s="182">
        <f>INDEX('For CSV - 2022 SpcFuncData'!$D$5:$D$88,MATCH($A175,'For CSV - 2022 SpcFuncData'!$B$5:$B$87,0))*0.5</f>
        <v>5</v>
      </c>
      <c r="L175" s="182">
        <f>INDEX('For CSV - 2022 VentSpcFuncData'!$K$6:$K$101,MATCH($B175,'For CSV - 2022 VentSpcFuncData'!$B$6:$B$101,0))</f>
        <v>0</v>
      </c>
      <c r="M175" s="182">
        <f t="shared" si="7"/>
        <v>5</v>
      </c>
      <c r="N175" s="182">
        <f>INDEX('For CSV - 2022 VentSpcFuncData'!$J$6:$J$101,MATCH($B175,'For CSV - 2022 VentSpcFuncData'!$B$6:$B$101,0))</f>
        <v>0</v>
      </c>
      <c r="O175" s="182">
        <f t="shared" si="8"/>
        <v>0</v>
      </c>
      <c r="P175" s="184">
        <f t="shared" si="6"/>
        <v>0</v>
      </c>
      <c r="Q175" s="46" t="str">
        <f>_xlfn.CONCAT(A175,",",B175)</f>
        <v>Laundry Area,Exhaust - Soiled laundry storage rooms</v>
      </c>
      <c r="R175" s="46">
        <f>INDEX('For CSV - 2022 SpcFuncData'!$AN$5:$AN$89,MATCH($A175,'For CSV - 2022 SpcFuncData'!$B$5:$B$88,0))</f>
        <v>342</v>
      </c>
      <c r="S175" s="46">
        <f>INDEX('For CSV - 2022 VentSpcFuncData'!$L$6:$L$101,MATCH($B175,'For CSV - 2022 VentSpcFuncData'!$B$6:$B$101,0))</f>
        <v>37</v>
      </c>
      <c r="T175" s="46">
        <f>MATCH($A175,'For CSV - 2022 SpcFuncData'!$B$5:$B$87,0)</f>
        <v>41</v>
      </c>
      <c r="V175" t="str">
        <f>IF($A174&lt;&gt;$A175,$V$3&amp;$R175&amp;$W$3&amp;$S175&amp;$X$3&amp;TEXT($A175,0),IF($A175=$A174,$V$4&amp;$S175&amp;$W$4&amp;$X$4&amp;$B175&amp;""""))</f>
        <v>2,              37,     "Exhaust - Soiled laundry storage rooms"</v>
      </c>
    </row>
    <row r="176" spans="1:22" x14ac:dyDescent="0.2">
      <c r="A176" s="46" t="s">
        <v>981</v>
      </c>
      <c r="B176" s="110" t="s">
        <v>779</v>
      </c>
      <c r="C176" s="62">
        <f>VLOOKUP($B176,'2022 Ventilation List SORT'!$A$6:$I$101,2)</f>
        <v>0.15</v>
      </c>
      <c r="D176" s="62">
        <f>VLOOKUP($B176,'2022 Ventilation List SORT'!$A$6:$I$101,3)</f>
        <v>0.15</v>
      </c>
      <c r="E176" s="67">
        <f>VLOOKUP($B176,'2022 Ventilation List SORT'!$A$6:$I$101,4)</f>
        <v>0</v>
      </c>
      <c r="F176" s="67">
        <f>VLOOKUP($B176,'2022 Ventilation List SORT'!$A$6:$I$101,5)</f>
        <v>0</v>
      </c>
      <c r="G176" s="62">
        <f>VLOOKUP($B176,'2022 Ventilation List SORT'!$A$6:$I$101,6)</f>
        <v>0</v>
      </c>
      <c r="H176" s="67">
        <f>VLOOKUP($B176,'2022 Ventilation List SORT'!$A$6:$I$101,7)</f>
        <v>1</v>
      </c>
      <c r="I176" s="62" t="str">
        <f>VLOOKUP($B176,'2022 Ventilation List SORT'!$A$6:$I$101,8)</f>
        <v/>
      </c>
      <c r="J176" s="103" t="str">
        <f>VLOOKUP($B176,'2022 Ventilation List SORT'!$A$6:$I$101,9)</f>
        <v>No</v>
      </c>
      <c r="K176" s="182">
        <f>INDEX('For CSV - 2022 SpcFuncData'!$D$5:$D$88,MATCH($A176,'For CSV - 2022 SpcFuncData'!$B$5:$B$87,0))*0.5</f>
        <v>5</v>
      </c>
      <c r="L176" s="182">
        <f>INDEX('For CSV - 2022 VentSpcFuncData'!$K$6:$K$101,MATCH($B176,'For CSV - 2022 VentSpcFuncData'!$B$6:$B$101,0))</f>
        <v>0</v>
      </c>
      <c r="M176" s="182">
        <f t="shared" si="7"/>
        <v>5</v>
      </c>
      <c r="N176" s="182">
        <f>INDEX('For CSV - 2022 VentSpcFuncData'!$J$6:$J$101,MATCH($B176,'For CSV - 2022 VentSpcFuncData'!$B$6:$B$101,0))</f>
        <v>15</v>
      </c>
      <c r="O176" s="182">
        <f t="shared" si="8"/>
        <v>15</v>
      </c>
      <c r="P176" s="184">
        <f t="shared" si="6"/>
        <v>7.4999999999999997E-2</v>
      </c>
      <c r="Q176" s="46" t="str">
        <f>_xlfn.CONCAT(A176,",",B176)</f>
        <v>Laundry Area,Lodging - Laundry rooms within dwelling units</v>
      </c>
      <c r="R176" s="46">
        <f>INDEX('For CSV - 2022 SpcFuncData'!$AN$5:$AN$89,MATCH($A176,'For CSV - 2022 SpcFuncData'!$B$5:$B$88,0))</f>
        <v>342</v>
      </c>
      <c r="S176" s="46">
        <f>INDEX('For CSV - 2022 VentSpcFuncData'!$L$6:$L$101,MATCH($B176,'For CSV - 2022 VentSpcFuncData'!$B$6:$B$101,0))</f>
        <v>54</v>
      </c>
      <c r="T176" s="46">
        <f>MATCH($A176,'For CSV - 2022 SpcFuncData'!$B$5:$B$87,0)</f>
        <v>41</v>
      </c>
      <c r="V176" t="str">
        <f>IF($A175&lt;&gt;$A176,$V$3&amp;$R176&amp;$W$3&amp;$S176&amp;$X$3&amp;TEXT($A176,0),IF($A176=$A175,$V$4&amp;$S176&amp;$W$4&amp;$X$4&amp;$B176&amp;""""))</f>
        <v>2,              54,     "Lodging - Laundry rooms within dwelling units"</v>
      </c>
    </row>
    <row r="177" spans="1:22" x14ac:dyDescent="0.2">
      <c r="A177" s="46" t="s">
        <v>981</v>
      </c>
      <c r="B177" s="110" t="s">
        <v>778</v>
      </c>
      <c r="C177" s="62">
        <f>VLOOKUP($B177,'2022 Ventilation List SORT'!$A$6:$I$101,2)</f>
        <v>0.15</v>
      </c>
      <c r="D177" s="62">
        <f>VLOOKUP($B177,'2022 Ventilation List SORT'!$A$6:$I$101,3)</f>
        <v>0.15</v>
      </c>
      <c r="E177" s="67">
        <f>VLOOKUP($B177,'2022 Ventilation List SORT'!$A$6:$I$101,4)</f>
        <v>0</v>
      </c>
      <c r="F177" s="67">
        <f>VLOOKUP($B177,'2022 Ventilation List SORT'!$A$6:$I$101,5)</f>
        <v>0</v>
      </c>
      <c r="G177" s="62">
        <f>VLOOKUP($B177,'2022 Ventilation List SORT'!$A$6:$I$101,6)</f>
        <v>0</v>
      </c>
      <c r="H177" s="67">
        <f>VLOOKUP($B177,'2022 Ventilation List SORT'!$A$6:$I$101,7)</f>
        <v>2</v>
      </c>
      <c r="I177" s="62" t="str">
        <f>VLOOKUP($B177,'2022 Ventilation List SORT'!$A$6:$I$101,8)</f>
        <v/>
      </c>
      <c r="J177" s="103" t="str">
        <f>VLOOKUP($B177,'2022 Ventilation List SORT'!$A$6:$I$101,9)</f>
        <v>No</v>
      </c>
      <c r="K177" s="182">
        <f>INDEX('For CSV - 2022 SpcFuncData'!$D$5:$D$88,MATCH($A177,'For CSV - 2022 SpcFuncData'!$B$5:$B$87,0))*0.5</f>
        <v>5</v>
      </c>
      <c r="L177" s="182">
        <f>INDEX('For CSV - 2022 VentSpcFuncData'!$K$6:$K$101,MATCH($B177,'For CSV - 2022 VentSpcFuncData'!$B$6:$B$101,0))</f>
        <v>0</v>
      </c>
      <c r="M177" s="182">
        <f t="shared" si="7"/>
        <v>5</v>
      </c>
      <c r="N177" s="182">
        <f>INDEX('For CSV - 2022 VentSpcFuncData'!$J$6:$J$101,MATCH($B177,'For CSV - 2022 VentSpcFuncData'!$B$6:$B$101,0))</f>
        <v>15</v>
      </c>
      <c r="O177" s="182">
        <f t="shared" si="8"/>
        <v>15</v>
      </c>
      <c r="P177" s="184">
        <f t="shared" si="6"/>
        <v>7.4999999999999997E-2</v>
      </c>
      <c r="Q177" s="46" t="s">
        <v>991</v>
      </c>
      <c r="R177" s="46">
        <f>INDEX('For CSV - 2022 SpcFuncData'!$AN$5:$AN$89,MATCH($A177,'For CSV - 2022 SpcFuncData'!$B$5:$B$88,0))</f>
        <v>342</v>
      </c>
      <c r="S177" s="46">
        <f>INDEX('For CSV - 2022 VentSpcFuncData'!$L$6:$L$101,MATCH($B177,'For CSV - 2022 VentSpcFuncData'!$B$6:$B$101,0))</f>
        <v>55</v>
      </c>
      <c r="T177" s="46">
        <f>MATCH($A177,'For CSV - 2022 SpcFuncData'!$B$5:$B$87,0)</f>
        <v>41</v>
      </c>
      <c r="V177" t="str">
        <f>IF($A176&lt;&gt;$A177,$V$3&amp;$R177&amp;$W$3&amp;$S177&amp;$X$3&amp;TEXT($A177,0),IF($A177=$A176,$V$4&amp;$S177&amp;$W$4&amp;$X$4&amp;$B177&amp;""""))</f>
        <v>2,              55,     "Lodging - Laundry rooms, central"</v>
      </c>
    </row>
    <row r="178" spans="1:22" x14ac:dyDescent="0.2">
      <c r="A178" s="46" t="s">
        <v>981</v>
      </c>
      <c r="B178" s="110" t="s">
        <v>802</v>
      </c>
      <c r="C178" s="62">
        <f>VLOOKUP($B178,'2022 Ventilation List SORT'!$A$6:$I$101,2)</f>
        <v>0.3</v>
      </c>
      <c r="D178" s="62">
        <f>VLOOKUP($B178,'2022 Ventilation List SORT'!$A$6:$I$101,3)</f>
        <v>0.3</v>
      </c>
      <c r="E178" s="67">
        <f>VLOOKUP($B178,'2022 Ventilation List SORT'!$A$6:$I$101,4)</f>
        <v>0</v>
      </c>
      <c r="F178" s="67">
        <f>VLOOKUP($B178,'2022 Ventilation List SORT'!$A$6:$I$101,5)</f>
        <v>0</v>
      </c>
      <c r="G178" s="62">
        <f>VLOOKUP($B178,'2022 Ventilation List SORT'!$A$6:$I$101,6)</f>
        <v>0</v>
      </c>
      <c r="H178" s="67">
        <f>VLOOKUP($B178,'2022 Ventilation List SORT'!$A$6:$I$101,7)</f>
        <v>2</v>
      </c>
      <c r="I178" s="62" t="str">
        <f>VLOOKUP($B178,'2022 Ventilation List SORT'!$A$6:$I$101,8)</f>
        <v/>
      </c>
      <c r="J178" s="103" t="str">
        <f>VLOOKUP($B178,'2022 Ventilation List SORT'!$A$6:$I$101,9)</f>
        <v>No</v>
      </c>
      <c r="K178" s="182">
        <f>INDEX('For CSV - 2022 SpcFuncData'!$D$5:$D$88,MATCH($A178,'For CSV - 2022 SpcFuncData'!$B$5:$B$87,0))*0.5</f>
        <v>5</v>
      </c>
      <c r="L178" s="182">
        <f>INDEX('For CSV - 2022 VentSpcFuncData'!$K$6:$K$101,MATCH($B178,'For CSV - 2022 VentSpcFuncData'!$B$6:$B$101,0))</f>
        <v>0</v>
      </c>
      <c r="M178" s="182">
        <f t="shared" si="7"/>
        <v>5</v>
      </c>
      <c r="N178" s="182">
        <f>INDEX('For CSV - 2022 VentSpcFuncData'!$J$6:$J$101,MATCH($B178,'For CSV - 2022 VentSpcFuncData'!$B$6:$B$101,0))</f>
        <v>15</v>
      </c>
      <c r="O178" s="182">
        <f t="shared" si="8"/>
        <v>15</v>
      </c>
      <c r="P178" s="184">
        <f t="shared" si="6"/>
        <v>7.4999999999999997E-2</v>
      </c>
      <c r="Q178" s="46" t="str">
        <f>_xlfn.CONCAT(A178,",",B178)</f>
        <v>Laundry Area,Retail - Coin-operated laundries</v>
      </c>
      <c r="R178" s="46">
        <f>INDEX('For CSV - 2022 SpcFuncData'!$AN$5:$AN$89,MATCH($A178,'For CSV - 2022 SpcFuncData'!$B$5:$B$88,0))</f>
        <v>342</v>
      </c>
      <c r="S178" s="46">
        <f>INDEX('For CSV - 2022 VentSpcFuncData'!$L$6:$L$101,MATCH($B178,'For CSV - 2022 VentSpcFuncData'!$B$6:$B$101,0))</f>
        <v>80</v>
      </c>
      <c r="T178" s="46">
        <f>MATCH($A178,'For CSV - 2022 SpcFuncData'!$B$5:$B$87,0)</f>
        <v>41</v>
      </c>
      <c r="V178" t="str">
        <f>IF($A177&lt;&gt;$A178,$V$3&amp;$R178&amp;$W$3&amp;$S178&amp;$X$3&amp;TEXT($A178,0),IF($A178=$A177,$V$4&amp;$S178&amp;$W$4&amp;$X$4&amp;$B178&amp;""""))</f>
        <v>2,              80,     "Retail - Coin-operated laundries"</v>
      </c>
    </row>
    <row r="179" spans="1:22" x14ac:dyDescent="0.2">
      <c r="A179" s="46" t="s">
        <v>568</v>
      </c>
      <c r="B179" s="110" t="s">
        <v>844</v>
      </c>
      <c r="C179" s="62">
        <f>VLOOKUP($B179,'2022 Ventilation List SORT'!$A$6:$I$101,2)</f>
        <v>0.15</v>
      </c>
      <c r="D179" s="62">
        <f>VLOOKUP($B179,'2022 Ventilation List SORT'!$A$6:$I$101,3)</f>
        <v>0.15</v>
      </c>
      <c r="E179" s="67">
        <f>VLOOKUP($B179,'2022 Ventilation List SORT'!$A$6:$I$101,4)</f>
        <v>0</v>
      </c>
      <c r="F179" s="67">
        <f>VLOOKUP($B179,'2022 Ventilation List SORT'!$A$6:$I$101,5)</f>
        <v>0</v>
      </c>
      <c r="G179" s="62">
        <f>VLOOKUP($B179,'2022 Ventilation List SORT'!$A$6:$I$101,6)</f>
        <v>0</v>
      </c>
      <c r="H179" s="67">
        <f>VLOOKUP($B179,'2022 Ventilation List SORT'!$A$6:$I$101,7)</f>
        <v>1</v>
      </c>
      <c r="I179" s="62" t="str">
        <f>VLOOKUP($B179,'2022 Ventilation List SORT'!$A$6:$I$101,8)</f>
        <v/>
      </c>
      <c r="J179" s="103" t="str">
        <f>VLOOKUP($B179,'2022 Ventilation List SORT'!$A$6:$I$101,9)</f>
        <v>No</v>
      </c>
      <c r="K179" s="182">
        <f>INDEX('For CSV - 2022 SpcFuncData'!$D$5:$D$88,MATCH($A179,'For CSV - 2022 SpcFuncData'!$B$5:$B$87,0))*0.5</f>
        <v>10</v>
      </c>
      <c r="L179" s="182">
        <f>INDEX('For CSV - 2022 VentSpcFuncData'!$K$6:$K$101,MATCH($B179,'For CSV - 2022 VentSpcFuncData'!$B$6:$B$101,0))</f>
        <v>0</v>
      </c>
      <c r="M179" s="182">
        <f t="shared" si="7"/>
        <v>10</v>
      </c>
      <c r="N179" s="182">
        <f>INDEX('For CSV - 2022 VentSpcFuncData'!$J$6:$J$101,MATCH($B179,'For CSV - 2022 VentSpcFuncData'!$B$6:$B$101,0))</f>
        <v>15</v>
      </c>
      <c r="O179" s="182">
        <f t="shared" si="8"/>
        <v>15</v>
      </c>
      <c r="P179" s="184">
        <f t="shared" si="6"/>
        <v>0.15</v>
      </c>
      <c r="Q179" s="46" t="str">
        <f>_xlfn.CONCAT(A179,",",B179)</f>
        <v>Library (Reading Area),Assembly - Libraries (reading rooms and stack areas)</v>
      </c>
      <c r="R179" s="46">
        <f>INDEX('For CSV - 2022 SpcFuncData'!$AN$5:$AN$89,MATCH($A179,'For CSV - 2022 SpcFuncData'!$B$5:$B$88,0))</f>
        <v>343</v>
      </c>
      <c r="S179" s="46">
        <f>INDEX('For CSV - 2022 VentSpcFuncData'!$L$6:$L$101,MATCH($B179,'For CSV - 2022 VentSpcFuncData'!$B$6:$B$101,0))</f>
        <v>4</v>
      </c>
      <c r="T179" s="46">
        <f>MATCH($A179,'For CSV - 2022 SpcFuncData'!$B$5:$B$87,0)</f>
        <v>42</v>
      </c>
      <c r="V179" t="str">
        <f>IF($A178&lt;&gt;$A179,$V$3&amp;$R179&amp;$W$3&amp;$S179&amp;$X$3&amp;TEXT($A179,0),IF($A179=$A178,$V$4&amp;$S179&amp;$W$4&amp;$X$4&amp;$B179&amp;""""))</f>
        <v>1, Spc:SpcFunc,        343,  4  ;  Library (Reading Area)</v>
      </c>
    </row>
    <row r="180" spans="1:22" x14ac:dyDescent="0.2">
      <c r="A180" s="46" t="s">
        <v>568</v>
      </c>
      <c r="B180" s="110" t="s">
        <v>844</v>
      </c>
      <c r="C180" s="62">
        <f>VLOOKUP($B180,'2022 Ventilation List SORT'!$A$6:$I$101,2)</f>
        <v>0.15</v>
      </c>
      <c r="D180" s="62">
        <f>VLOOKUP($B180,'2022 Ventilation List SORT'!$A$6:$I$101,3)</f>
        <v>0.15</v>
      </c>
      <c r="E180" s="67">
        <f>VLOOKUP($B180,'2022 Ventilation List SORT'!$A$6:$I$101,4)</f>
        <v>0</v>
      </c>
      <c r="F180" s="67">
        <f>VLOOKUP($B180,'2022 Ventilation List SORT'!$A$6:$I$101,5)</f>
        <v>0</v>
      </c>
      <c r="G180" s="62">
        <f>VLOOKUP($B180,'2022 Ventilation List SORT'!$A$6:$I$101,6)</f>
        <v>0</v>
      </c>
      <c r="H180" s="67">
        <f>VLOOKUP($B180,'2022 Ventilation List SORT'!$A$6:$I$101,7)</f>
        <v>1</v>
      </c>
      <c r="I180" s="62" t="str">
        <f>VLOOKUP($B180,'2022 Ventilation List SORT'!$A$6:$I$101,8)</f>
        <v/>
      </c>
      <c r="J180" s="103" t="str">
        <f>VLOOKUP($B180,'2022 Ventilation List SORT'!$A$6:$I$101,9)</f>
        <v>No</v>
      </c>
      <c r="K180" s="182">
        <f>INDEX('For CSV - 2022 SpcFuncData'!$D$5:$D$88,MATCH($A180,'For CSV - 2022 SpcFuncData'!$B$5:$B$87,0))*0.5</f>
        <v>10</v>
      </c>
      <c r="L180" s="182">
        <f>INDEX('For CSV - 2022 VentSpcFuncData'!$K$6:$K$101,MATCH($B180,'For CSV - 2022 VentSpcFuncData'!$B$6:$B$101,0))</f>
        <v>0</v>
      </c>
      <c r="M180" s="182">
        <f t="shared" si="7"/>
        <v>10</v>
      </c>
      <c r="N180" s="182">
        <f>INDEX('For CSV - 2022 VentSpcFuncData'!$J$6:$J$101,MATCH($B180,'For CSV - 2022 VentSpcFuncData'!$B$6:$B$101,0))</f>
        <v>15</v>
      </c>
      <c r="O180" s="182">
        <f t="shared" si="8"/>
        <v>15</v>
      </c>
      <c r="P180" s="184">
        <f t="shared" si="6"/>
        <v>0.15</v>
      </c>
      <c r="Q180" s="46" t="str">
        <f>_xlfn.CONCAT(A180,",",B180)</f>
        <v>Library (Reading Area),Assembly - Libraries (reading rooms and stack areas)</v>
      </c>
      <c r="R180" s="46">
        <f>INDEX('For CSV - 2022 SpcFuncData'!$AN$5:$AN$89,MATCH($A180,'For CSV - 2022 SpcFuncData'!$B$5:$B$88,0))</f>
        <v>343</v>
      </c>
      <c r="S180" s="46">
        <f>INDEX('For CSV - 2022 VentSpcFuncData'!$L$6:$L$101,MATCH($B180,'For CSV - 2022 VentSpcFuncData'!$B$6:$B$101,0))</f>
        <v>4</v>
      </c>
      <c r="T180" s="46">
        <f>MATCH($A180,'For CSV - 2022 SpcFuncData'!$B$5:$B$87,0)</f>
        <v>42</v>
      </c>
      <c r="V180" t="str">
        <f>IF($A179&lt;&gt;$A180,$V$3&amp;$R180&amp;$W$3&amp;$S180&amp;$X$3&amp;TEXT($A180,0),IF($A180=$A179,$V$4&amp;$S180&amp;$W$4&amp;$X$4&amp;$B180&amp;""""))</f>
        <v>2,              4,     "Assembly - Libraries (reading rooms and stack areas)"</v>
      </c>
    </row>
    <row r="181" spans="1:22" x14ac:dyDescent="0.2">
      <c r="A181" s="46" t="s">
        <v>569</v>
      </c>
      <c r="B181" s="110" t="s">
        <v>844</v>
      </c>
      <c r="C181" s="62">
        <f>VLOOKUP($B181,'2022 Ventilation List SORT'!$A$6:$I$101,2)</f>
        <v>0.15</v>
      </c>
      <c r="D181" s="62">
        <f>VLOOKUP($B181,'2022 Ventilation List SORT'!$A$6:$I$101,3)</f>
        <v>0.15</v>
      </c>
      <c r="E181" s="67">
        <f>VLOOKUP($B181,'2022 Ventilation List SORT'!$A$6:$I$101,4)</f>
        <v>0</v>
      </c>
      <c r="F181" s="67">
        <f>VLOOKUP($B181,'2022 Ventilation List SORT'!$A$6:$I$101,5)</f>
        <v>0</v>
      </c>
      <c r="G181" s="62">
        <f>VLOOKUP($B181,'2022 Ventilation List SORT'!$A$6:$I$101,6)</f>
        <v>0</v>
      </c>
      <c r="H181" s="67">
        <f>VLOOKUP($B181,'2022 Ventilation List SORT'!$A$6:$I$101,7)</f>
        <v>1</v>
      </c>
      <c r="I181" s="62" t="str">
        <f>VLOOKUP($B181,'2022 Ventilation List SORT'!$A$6:$I$101,8)</f>
        <v/>
      </c>
      <c r="J181" s="103" t="str">
        <f>VLOOKUP($B181,'2022 Ventilation List SORT'!$A$6:$I$101,9)</f>
        <v>No</v>
      </c>
      <c r="K181" s="182">
        <f>INDEX('For CSV - 2022 SpcFuncData'!$D$5:$D$88,MATCH($A181,'For CSV - 2022 SpcFuncData'!$B$5:$B$87,0))*0.5</f>
        <v>5</v>
      </c>
      <c r="L181" s="182">
        <f>INDEX('For CSV - 2022 VentSpcFuncData'!$K$6:$K$101,MATCH($B181,'For CSV - 2022 VentSpcFuncData'!$B$6:$B$101,0))</f>
        <v>0</v>
      </c>
      <c r="M181" s="182">
        <f t="shared" si="7"/>
        <v>5</v>
      </c>
      <c r="N181" s="182">
        <f>INDEX('For CSV - 2022 VentSpcFuncData'!$J$6:$J$101,MATCH($B181,'For CSV - 2022 VentSpcFuncData'!$B$6:$B$101,0))</f>
        <v>15</v>
      </c>
      <c r="O181" s="182">
        <f t="shared" si="8"/>
        <v>15</v>
      </c>
      <c r="P181" s="184">
        <f t="shared" si="6"/>
        <v>7.4999999999999997E-2</v>
      </c>
      <c r="Q181" s="46" t="str">
        <f>_xlfn.CONCAT(A181,",",B181)</f>
        <v>Library (Stacks Area),Assembly - Libraries (reading rooms and stack areas)</v>
      </c>
      <c r="R181" s="46">
        <f>INDEX('For CSV - 2022 SpcFuncData'!$AN$5:$AN$89,MATCH($A181,'For CSV - 2022 SpcFuncData'!$B$5:$B$88,0))</f>
        <v>344</v>
      </c>
      <c r="S181" s="46">
        <f>INDEX('For CSV - 2022 VentSpcFuncData'!$L$6:$L$101,MATCH($B181,'For CSV - 2022 VentSpcFuncData'!$B$6:$B$101,0))</f>
        <v>4</v>
      </c>
      <c r="T181" s="46">
        <f>MATCH($A181,'For CSV - 2022 SpcFuncData'!$B$5:$B$87,0)</f>
        <v>43</v>
      </c>
      <c r="V181" t="str">
        <f>IF($A180&lt;&gt;$A181,$V$3&amp;$R181&amp;$W$3&amp;$S181&amp;$X$3&amp;TEXT($A181,0),IF($A181=$A180,$V$4&amp;$S181&amp;$W$4&amp;$X$4&amp;$B181&amp;""""))</f>
        <v>1, Spc:SpcFunc,        344,  4  ;  Library (Stacks Area)</v>
      </c>
    </row>
    <row r="182" spans="1:22" x14ac:dyDescent="0.2">
      <c r="A182" s="46" t="s">
        <v>569</v>
      </c>
      <c r="B182" s="110" t="s">
        <v>844</v>
      </c>
      <c r="C182" s="62">
        <f>VLOOKUP($B182,'2022 Ventilation List SORT'!$A$6:$I$101,2)</f>
        <v>0.15</v>
      </c>
      <c r="D182" s="62">
        <f>VLOOKUP($B182,'2022 Ventilation List SORT'!$A$6:$I$101,3)</f>
        <v>0.15</v>
      </c>
      <c r="E182" s="67">
        <f>VLOOKUP($B182,'2022 Ventilation List SORT'!$A$6:$I$101,4)</f>
        <v>0</v>
      </c>
      <c r="F182" s="67">
        <f>VLOOKUP($B182,'2022 Ventilation List SORT'!$A$6:$I$101,5)</f>
        <v>0</v>
      </c>
      <c r="G182" s="62">
        <f>VLOOKUP($B182,'2022 Ventilation List SORT'!$A$6:$I$101,6)</f>
        <v>0</v>
      </c>
      <c r="H182" s="67">
        <f>VLOOKUP($B182,'2022 Ventilation List SORT'!$A$6:$I$101,7)</f>
        <v>1</v>
      </c>
      <c r="I182" s="62" t="str">
        <f>VLOOKUP($B182,'2022 Ventilation List SORT'!$A$6:$I$101,8)</f>
        <v/>
      </c>
      <c r="J182" s="103" t="str">
        <f>VLOOKUP($B182,'2022 Ventilation List SORT'!$A$6:$I$101,9)</f>
        <v>No</v>
      </c>
      <c r="K182" s="182">
        <f>INDEX('For CSV - 2022 SpcFuncData'!$D$5:$D$88,MATCH($A182,'For CSV - 2022 SpcFuncData'!$B$5:$B$87,0))*0.5</f>
        <v>5</v>
      </c>
      <c r="L182" s="182">
        <f>INDEX('For CSV - 2022 VentSpcFuncData'!$K$6:$K$101,MATCH($B182,'For CSV - 2022 VentSpcFuncData'!$B$6:$B$101,0))</f>
        <v>0</v>
      </c>
      <c r="M182" s="182">
        <f t="shared" si="7"/>
        <v>5</v>
      </c>
      <c r="N182" s="182">
        <f>INDEX('For CSV - 2022 VentSpcFuncData'!$J$6:$J$101,MATCH($B182,'For CSV - 2022 VentSpcFuncData'!$B$6:$B$101,0))</f>
        <v>15</v>
      </c>
      <c r="O182" s="182">
        <f t="shared" si="8"/>
        <v>15</v>
      </c>
      <c r="P182" s="184">
        <f t="shared" si="6"/>
        <v>7.4999999999999997E-2</v>
      </c>
      <c r="Q182" s="46" t="str">
        <f>_xlfn.CONCAT(A182,",",B182)</f>
        <v>Library (Stacks Area),Assembly - Libraries (reading rooms and stack areas)</v>
      </c>
      <c r="R182" s="46">
        <f>INDEX('For CSV - 2022 SpcFuncData'!$AN$5:$AN$89,MATCH($A182,'For CSV - 2022 SpcFuncData'!$B$5:$B$88,0))</f>
        <v>344</v>
      </c>
      <c r="S182" s="46">
        <f>INDEX('For CSV - 2022 VentSpcFuncData'!$L$6:$L$101,MATCH($B182,'For CSV - 2022 VentSpcFuncData'!$B$6:$B$101,0))</f>
        <v>4</v>
      </c>
      <c r="T182" s="46">
        <f>MATCH($A182,'For CSV - 2022 SpcFuncData'!$B$5:$B$87,0)</f>
        <v>43</v>
      </c>
      <c r="V182" t="str">
        <f>IF($A181&lt;&gt;$A182,$V$3&amp;$R182&amp;$W$3&amp;$S182&amp;$X$3&amp;TEXT($A182,0),IF($A182=$A181,$V$4&amp;$S182&amp;$W$4&amp;$X$4&amp;$B182&amp;""""))</f>
        <v>2,              4,     "Assembly - Libraries (reading rooms and stack areas)"</v>
      </c>
    </row>
    <row r="183" spans="1:22" x14ac:dyDescent="0.2">
      <c r="A183" s="63" t="s">
        <v>12</v>
      </c>
      <c r="B183" s="110" t="s">
        <v>782</v>
      </c>
      <c r="C183" s="62">
        <f>VLOOKUP($B183,'2022 Ventilation List SORT'!$A$6:$I$101,2)</f>
        <v>0.5</v>
      </c>
      <c r="D183" s="62">
        <f>VLOOKUP($B183,'2022 Ventilation List SORT'!$A$6:$I$101,3)</f>
        <v>0.15</v>
      </c>
      <c r="E183" s="67">
        <f>VLOOKUP($B183,'2022 Ventilation List SORT'!$A$6:$I$101,4)</f>
        <v>0</v>
      </c>
      <c r="F183" s="67">
        <f>VLOOKUP($B183,'2022 Ventilation List SORT'!$A$6:$I$101,5)</f>
        <v>0</v>
      </c>
      <c r="G183" s="62">
        <f>VLOOKUP($B183,'2022 Ventilation List SORT'!$A$6:$I$101,6)</f>
        <v>0</v>
      </c>
      <c r="H183" s="67">
        <f>VLOOKUP($B183,'2022 Ventilation List SORT'!$A$6:$I$101,7)</f>
        <v>1</v>
      </c>
      <c r="I183" s="62" t="str">
        <f>VLOOKUP($B183,'2022 Ventilation List SORT'!$A$6:$I$101,8)</f>
        <v>F</v>
      </c>
      <c r="J183" s="103" t="str">
        <f>VLOOKUP($B183,'2022 Ventilation List SORT'!$A$6:$I$101,9)</f>
        <v>No</v>
      </c>
      <c r="K183" s="182">
        <f>INDEX('For CSV - 2022 SpcFuncData'!$D$5:$D$88,MATCH($A183,'For CSV - 2022 SpcFuncData'!$B$5:$B$87,0))*0.5</f>
        <v>33.335000000000001</v>
      </c>
      <c r="L183" s="182">
        <f>INDEX('For CSV - 2022 VentSpcFuncData'!$K$6:$K$101,MATCH($B183,'For CSV - 2022 VentSpcFuncData'!$B$6:$B$101,0))</f>
        <v>33.333333333333336</v>
      </c>
      <c r="M183" s="182">
        <f t="shared" si="7"/>
        <v>33.333333333333336</v>
      </c>
      <c r="N183" s="182">
        <f>INDEX('For CSV - 2022 VentSpcFuncData'!$J$6:$J$101,MATCH($B183,'For CSV - 2022 VentSpcFuncData'!$B$6:$B$101,0))</f>
        <v>15</v>
      </c>
      <c r="O183" s="182">
        <f t="shared" si="8"/>
        <v>14.999250037498125</v>
      </c>
      <c r="P183" s="184">
        <f t="shared" si="6"/>
        <v>0.5</v>
      </c>
      <c r="Q183" s="46" t="str">
        <f>_xlfn.CONCAT(A183,",",B183)</f>
        <v>Lobby, Main Entry,Office - Main entry lobbies</v>
      </c>
      <c r="R183" s="46">
        <f>INDEX('For CSV - 2022 SpcFuncData'!$AN$5:$AN$89,MATCH($A183,'For CSV - 2022 SpcFuncData'!$B$5:$B$88,0))</f>
        <v>345</v>
      </c>
      <c r="S183" s="46">
        <f>INDEX('For CSV - 2022 VentSpcFuncData'!$L$6:$L$101,MATCH($B183,'For CSV - 2022 VentSpcFuncData'!$B$6:$B$101,0))</f>
        <v>72</v>
      </c>
      <c r="T183" s="46">
        <f>MATCH($A183,'For CSV - 2022 SpcFuncData'!$B$5:$B$87,0)</f>
        <v>44</v>
      </c>
      <c r="V183" t="str">
        <f>IF($A182&lt;&gt;$A183,$V$3&amp;$R183&amp;$W$3&amp;$S183&amp;$X$3&amp;TEXT($A183,0),IF($A183=$A182,$V$4&amp;$S183&amp;$W$4&amp;$X$4&amp;$B183&amp;""""))</f>
        <v>1, Spc:SpcFunc,        345,  72  ;  Lobby, Main Entry</v>
      </c>
    </row>
    <row r="184" spans="1:22" x14ac:dyDescent="0.2">
      <c r="A184" s="46" t="s">
        <v>12</v>
      </c>
      <c r="B184" s="110" t="s">
        <v>845</v>
      </c>
      <c r="C184" s="62">
        <f>VLOOKUP($B184,'2022 Ventilation List SORT'!$A$6:$I$101,2)</f>
        <v>0.5</v>
      </c>
      <c r="D184" s="62">
        <f>VLOOKUP($B184,'2022 Ventilation List SORT'!$A$6:$I$101,3)</f>
        <v>0.15</v>
      </c>
      <c r="E184" s="67">
        <f>VLOOKUP($B184,'2022 Ventilation List SORT'!$A$6:$I$101,4)</f>
        <v>0</v>
      </c>
      <c r="F184" s="67">
        <f>VLOOKUP($B184,'2022 Ventilation List SORT'!$A$6:$I$101,5)</f>
        <v>0</v>
      </c>
      <c r="G184" s="62">
        <f>VLOOKUP($B184,'2022 Ventilation List SORT'!$A$6:$I$101,6)</f>
        <v>0</v>
      </c>
      <c r="H184" s="67">
        <f>VLOOKUP($B184,'2022 Ventilation List SORT'!$A$6:$I$101,7)</f>
        <v>1</v>
      </c>
      <c r="I184" s="62" t="str">
        <f>VLOOKUP($B184,'2022 Ventilation List SORT'!$A$6:$I$101,8)</f>
        <v>F</v>
      </c>
      <c r="J184" s="103" t="str">
        <f>VLOOKUP($B184,'2022 Ventilation List SORT'!$A$6:$I$101,9)</f>
        <v>No</v>
      </c>
      <c r="K184" s="182">
        <f>INDEX('For CSV - 2022 SpcFuncData'!$D$5:$D$88,MATCH($A184,'For CSV - 2022 SpcFuncData'!$B$5:$B$87,0))*0.5</f>
        <v>33.335000000000001</v>
      </c>
      <c r="L184" s="182">
        <f>INDEX('For CSV - 2022 VentSpcFuncData'!$K$6:$K$101,MATCH($B184,'For CSV - 2022 VentSpcFuncData'!$B$6:$B$101,0))</f>
        <v>33.333333333333336</v>
      </c>
      <c r="M184" s="182">
        <f t="shared" si="7"/>
        <v>33.333333333333336</v>
      </c>
      <c r="N184" s="182">
        <f>INDEX('For CSV - 2022 VentSpcFuncData'!$J$6:$J$101,MATCH($B184,'For CSV - 2022 VentSpcFuncData'!$B$6:$B$101,0))</f>
        <v>15</v>
      </c>
      <c r="O184" s="182">
        <f t="shared" si="8"/>
        <v>14.999250037498125</v>
      </c>
      <c r="P184" s="184">
        <f t="shared" si="6"/>
        <v>0.5</v>
      </c>
      <c r="Q184" s="46" t="str">
        <f>_xlfn.CONCAT(A184,",",B184)</f>
        <v>Lobby, Main Entry,Assembly - Lobbies</v>
      </c>
      <c r="R184" s="46">
        <f>INDEX('For CSV - 2022 SpcFuncData'!$AN$5:$AN$89,MATCH($A184,'For CSV - 2022 SpcFuncData'!$B$5:$B$88,0))</f>
        <v>345</v>
      </c>
      <c r="S184" s="46">
        <f>INDEX('For CSV - 2022 VentSpcFuncData'!$L$6:$L$101,MATCH($B184,'For CSV - 2022 VentSpcFuncData'!$B$6:$B$101,0))</f>
        <v>5</v>
      </c>
      <c r="T184" s="46">
        <f>MATCH($A184,'For CSV - 2022 SpcFuncData'!$B$5:$B$87,0)</f>
        <v>44</v>
      </c>
      <c r="V184" t="str">
        <f>IF($A183&lt;&gt;$A184,$V$3&amp;$R184&amp;$W$3&amp;$S184&amp;$X$3&amp;TEXT($A184,0),IF($A184=$A183,$V$4&amp;$S184&amp;$W$4&amp;$X$4&amp;$B184&amp;""""))</f>
        <v>2,              5,     "Assembly - Lobbies"</v>
      </c>
    </row>
    <row r="185" spans="1:22" x14ac:dyDescent="0.2">
      <c r="A185" s="46" t="s">
        <v>12</v>
      </c>
      <c r="B185" s="110" t="s">
        <v>780</v>
      </c>
      <c r="C185" s="62">
        <f>VLOOKUP($B185,'2022 Ventilation List SORT'!$A$6:$I$101,2)</f>
        <v>0.5</v>
      </c>
      <c r="D185" s="62">
        <f>VLOOKUP($B185,'2022 Ventilation List SORT'!$A$6:$I$101,3)</f>
        <v>0.15</v>
      </c>
      <c r="E185" s="67">
        <f>VLOOKUP($B185,'2022 Ventilation List SORT'!$A$6:$I$101,4)</f>
        <v>0</v>
      </c>
      <c r="F185" s="67">
        <f>VLOOKUP($B185,'2022 Ventilation List SORT'!$A$6:$I$101,5)</f>
        <v>0</v>
      </c>
      <c r="G185" s="62">
        <f>VLOOKUP($B185,'2022 Ventilation List SORT'!$A$6:$I$101,6)</f>
        <v>0</v>
      </c>
      <c r="H185" s="67">
        <f>VLOOKUP($B185,'2022 Ventilation List SORT'!$A$6:$I$101,7)</f>
        <v>1</v>
      </c>
      <c r="I185" s="62" t="str">
        <f>VLOOKUP($B185,'2022 Ventilation List SORT'!$A$6:$I$101,8)</f>
        <v>F</v>
      </c>
      <c r="J185" s="103" t="str">
        <f>VLOOKUP($B185,'2022 Ventilation List SORT'!$A$6:$I$101,9)</f>
        <v>No</v>
      </c>
      <c r="K185" s="182">
        <f>INDEX('For CSV - 2022 SpcFuncData'!$D$5:$D$88,MATCH($A185,'For CSV - 2022 SpcFuncData'!$B$5:$B$87,0))*0.5</f>
        <v>33.335000000000001</v>
      </c>
      <c r="L185" s="182">
        <f>INDEX('For CSV - 2022 VentSpcFuncData'!$K$6:$K$101,MATCH($B185,'For CSV - 2022 VentSpcFuncData'!$B$6:$B$101,0))</f>
        <v>33.333333333333336</v>
      </c>
      <c r="M185" s="182">
        <f t="shared" si="7"/>
        <v>33.333333333333336</v>
      </c>
      <c r="N185" s="182">
        <f>INDEX('For CSV - 2022 VentSpcFuncData'!$J$6:$J$101,MATCH($B185,'For CSV - 2022 VentSpcFuncData'!$B$6:$B$101,0))</f>
        <v>15</v>
      </c>
      <c r="O185" s="182">
        <f t="shared" si="8"/>
        <v>14.999250037498125</v>
      </c>
      <c r="P185" s="184">
        <f t="shared" si="6"/>
        <v>0.5</v>
      </c>
      <c r="Q185" s="46" t="str">
        <f>_xlfn.CONCAT(A185,",",B185)</f>
        <v>Lobby, Main Entry,Lodging - Lobbies/pre-function</v>
      </c>
      <c r="R185" s="46">
        <f>INDEX('For CSV - 2022 SpcFuncData'!$AN$5:$AN$89,MATCH($A185,'For CSV - 2022 SpcFuncData'!$B$5:$B$88,0))</f>
        <v>345</v>
      </c>
      <c r="S185" s="46">
        <f>INDEX('For CSV - 2022 VentSpcFuncData'!$L$6:$L$101,MATCH($B185,'For CSV - 2022 VentSpcFuncData'!$B$6:$B$101,0))</f>
        <v>56</v>
      </c>
      <c r="T185" s="46">
        <f>MATCH($A185,'For CSV - 2022 SpcFuncData'!$B$5:$B$87,0)</f>
        <v>44</v>
      </c>
      <c r="V185" t="str">
        <f>IF($A184&lt;&gt;$A185,$V$3&amp;$R185&amp;$W$3&amp;$S185&amp;$X$3&amp;TEXT($A185,0),IF($A185=$A184,$V$4&amp;$S185&amp;$W$4&amp;$X$4&amp;$B185&amp;""""))</f>
        <v>2,              56,     "Lodging - Lobbies/pre-function"</v>
      </c>
    </row>
    <row r="186" spans="1:22" x14ac:dyDescent="0.2">
      <c r="A186" s="46" t="s">
        <v>12</v>
      </c>
      <c r="B186" s="110" t="s">
        <v>788</v>
      </c>
      <c r="C186" s="62">
        <f>VLOOKUP($B186,'2022 Ventilation List SORT'!$A$6:$I$101,2)</f>
        <v>0.15</v>
      </c>
      <c r="D186" s="62">
        <f>VLOOKUP($B186,'2022 Ventilation List SORT'!$A$6:$I$101,3)</f>
        <v>0.15</v>
      </c>
      <c r="E186" s="67">
        <f>VLOOKUP($B186,'2022 Ventilation List SORT'!$A$6:$I$101,4)</f>
        <v>0</v>
      </c>
      <c r="F186" s="67">
        <f>VLOOKUP($B186,'2022 Ventilation List SORT'!$A$6:$I$101,5)</f>
        <v>0</v>
      </c>
      <c r="G186" s="62">
        <f>VLOOKUP($B186,'2022 Ventilation List SORT'!$A$6:$I$101,6)</f>
        <v>0</v>
      </c>
      <c r="H186" s="67">
        <f>VLOOKUP($B186,'2022 Ventilation List SORT'!$A$6:$I$101,7)</f>
        <v>1</v>
      </c>
      <c r="I186" s="62" t="str">
        <f>VLOOKUP($B186,'2022 Ventilation List SORT'!$A$6:$I$101,8)</f>
        <v>F</v>
      </c>
      <c r="J186" s="103" t="str">
        <f>VLOOKUP($B186,'2022 Ventilation List SORT'!$A$6:$I$101,9)</f>
        <v>No</v>
      </c>
      <c r="K186" s="182">
        <f>INDEX('For CSV - 2022 SpcFuncData'!$D$5:$D$88,MATCH($A186,'For CSV - 2022 SpcFuncData'!$B$5:$B$87,0))*0.5</f>
        <v>33.335000000000001</v>
      </c>
      <c r="L186" s="182">
        <f>INDEX('For CSV - 2022 VentSpcFuncData'!$K$6:$K$101,MATCH($B186,'For CSV - 2022 VentSpcFuncData'!$B$6:$B$101,0))</f>
        <v>0</v>
      </c>
      <c r="M186" s="182">
        <f t="shared" si="7"/>
        <v>33.335000000000001</v>
      </c>
      <c r="N186" s="182">
        <f>INDEX('For CSV - 2022 VentSpcFuncData'!$J$6:$J$101,MATCH($B186,'For CSV - 2022 VentSpcFuncData'!$B$6:$B$101,0))</f>
        <v>15</v>
      </c>
      <c r="O186" s="182">
        <f t="shared" si="8"/>
        <v>15</v>
      </c>
      <c r="P186" s="184">
        <f t="shared" si="6"/>
        <v>0.50002500000000005</v>
      </c>
      <c r="Q186" s="46" t="str">
        <f>_xlfn.CONCAT(A186,",",B186)</f>
        <v>Lobby, Main Entry,Misc - Banks or bank lobbies</v>
      </c>
      <c r="R186" s="46">
        <f>INDEX('For CSV - 2022 SpcFuncData'!$AN$5:$AN$89,MATCH($A186,'For CSV - 2022 SpcFuncData'!$B$5:$B$88,0))</f>
        <v>345</v>
      </c>
      <c r="S186" s="46">
        <f>INDEX('For CSV - 2022 VentSpcFuncData'!$L$6:$L$101,MATCH($B186,'For CSV - 2022 VentSpcFuncData'!$B$6:$B$101,0))</f>
        <v>60</v>
      </c>
      <c r="T186" s="46">
        <f>MATCH($A186,'For CSV - 2022 SpcFuncData'!$B$5:$B$87,0)</f>
        <v>44</v>
      </c>
      <c r="V186" t="str">
        <f>IF($A185&lt;&gt;$A186,$V$3&amp;$R186&amp;$W$3&amp;$S186&amp;$X$3&amp;TEXT($A186,0),IF($A186=$A185,$V$4&amp;$S186&amp;$W$4&amp;$X$4&amp;$B186&amp;""""))</f>
        <v>2,              60,     "Misc - Banks or bank lobbies"</v>
      </c>
    </row>
    <row r="187" spans="1:22" x14ac:dyDescent="0.2">
      <c r="A187" s="46" t="s">
        <v>12</v>
      </c>
      <c r="B187" s="110" t="s">
        <v>782</v>
      </c>
      <c r="C187" s="62">
        <f>VLOOKUP($B187,'2022 Ventilation List SORT'!$A$6:$I$101,2)</f>
        <v>0.5</v>
      </c>
      <c r="D187" s="62">
        <f>VLOOKUP($B187,'2022 Ventilation List SORT'!$A$6:$I$101,3)</f>
        <v>0.15</v>
      </c>
      <c r="E187" s="67">
        <f>VLOOKUP($B187,'2022 Ventilation List SORT'!$A$6:$I$101,4)</f>
        <v>0</v>
      </c>
      <c r="F187" s="67">
        <f>VLOOKUP($B187,'2022 Ventilation List SORT'!$A$6:$I$101,5)</f>
        <v>0</v>
      </c>
      <c r="G187" s="62">
        <f>VLOOKUP($B187,'2022 Ventilation List SORT'!$A$6:$I$101,6)</f>
        <v>0</v>
      </c>
      <c r="H187" s="67">
        <f>VLOOKUP($B187,'2022 Ventilation List SORT'!$A$6:$I$101,7)</f>
        <v>1</v>
      </c>
      <c r="I187" s="62" t="str">
        <f>VLOOKUP($B187,'2022 Ventilation List SORT'!$A$6:$I$101,8)</f>
        <v>F</v>
      </c>
      <c r="J187" s="103" t="str">
        <f>VLOOKUP($B187,'2022 Ventilation List SORT'!$A$6:$I$101,9)</f>
        <v>No</v>
      </c>
      <c r="K187" s="182">
        <f>INDEX('For CSV - 2022 SpcFuncData'!$D$5:$D$88,MATCH($A187,'For CSV - 2022 SpcFuncData'!$B$5:$B$87,0))*0.5</f>
        <v>33.335000000000001</v>
      </c>
      <c r="L187" s="182">
        <f>INDEX('For CSV - 2022 VentSpcFuncData'!$K$6:$K$101,MATCH($B187,'For CSV - 2022 VentSpcFuncData'!$B$6:$B$101,0))</f>
        <v>33.333333333333336</v>
      </c>
      <c r="M187" s="182">
        <f t="shared" si="7"/>
        <v>33.333333333333336</v>
      </c>
      <c r="N187" s="182">
        <f>INDEX('For CSV - 2022 VentSpcFuncData'!$J$6:$J$101,MATCH($B187,'For CSV - 2022 VentSpcFuncData'!$B$6:$B$101,0))</f>
        <v>15</v>
      </c>
      <c r="O187" s="182">
        <f t="shared" si="8"/>
        <v>14.999250037498125</v>
      </c>
      <c r="P187" s="184">
        <f t="shared" si="6"/>
        <v>0.5</v>
      </c>
      <c r="Q187" s="46" t="str">
        <f>_xlfn.CONCAT(A187,",",B187)</f>
        <v>Lobby, Main Entry,Office - Main entry lobbies</v>
      </c>
      <c r="R187" s="46">
        <f>INDEX('For CSV - 2022 SpcFuncData'!$AN$5:$AN$89,MATCH($A187,'For CSV - 2022 SpcFuncData'!$B$5:$B$88,0))</f>
        <v>345</v>
      </c>
      <c r="S187" s="46">
        <f>INDEX('For CSV - 2022 VentSpcFuncData'!$L$6:$L$101,MATCH($B187,'For CSV - 2022 VentSpcFuncData'!$B$6:$B$101,0))</f>
        <v>72</v>
      </c>
      <c r="T187" s="46">
        <f>MATCH($A187,'For CSV - 2022 SpcFuncData'!$B$5:$B$87,0)</f>
        <v>44</v>
      </c>
      <c r="V187" t="str">
        <f>IF($A186&lt;&gt;$A187,$V$3&amp;$R187&amp;$W$3&amp;$S187&amp;$X$3&amp;TEXT($A187,0),IF($A187=$A186,$V$4&amp;$S187&amp;$W$4&amp;$X$4&amp;$B187&amp;""""))</f>
        <v>2,              72,     "Office - Main entry lobbies"</v>
      </c>
    </row>
    <row r="188" spans="1:22" x14ac:dyDescent="0.2">
      <c r="A188" s="63" t="s">
        <v>571</v>
      </c>
      <c r="B188" s="110" t="s">
        <v>810</v>
      </c>
      <c r="C188" s="62">
        <f>VLOOKUP($B188,'2022 Ventilation List SORT'!$A$6:$I$101,2)</f>
        <v>0</v>
      </c>
      <c r="D188" s="62">
        <f>VLOOKUP($B188,'2022 Ventilation List SORT'!$A$6:$I$101,3)</f>
        <v>0</v>
      </c>
      <c r="E188" s="67">
        <f>VLOOKUP($B188,'2022 Ventilation List SORT'!$A$6:$I$101,4)</f>
        <v>0</v>
      </c>
      <c r="F188" s="67">
        <f>VLOOKUP($B188,'2022 Ventilation List SORT'!$A$6:$I$101,5)</f>
        <v>0</v>
      </c>
      <c r="G188" s="62">
        <f>VLOOKUP($B188,'2022 Ventilation List SORT'!$A$6:$I$101,6)</f>
        <v>0.5</v>
      </c>
      <c r="H188" s="67">
        <f>VLOOKUP($B188,'2022 Ventilation List SORT'!$A$6:$I$101,7)</f>
        <v>2</v>
      </c>
      <c r="I188" s="62" t="str">
        <f>VLOOKUP($B188,'2022 Ventilation List SORT'!$A$6:$I$101,8)</f>
        <v/>
      </c>
      <c r="J188" s="103" t="str">
        <f>VLOOKUP($B188,'2022 Ventilation List SORT'!$A$6:$I$101,9)</f>
        <v>No</v>
      </c>
      <c r="K188" s="182">
        <f>INDEX('For CSV - 2022 SpcFuncData'!$D$5:$D$88,MATCH($A188,'For CSV - 2022 SpcFuncData'!$B$5:$B$87,0))*0.5</f>
        <v>10</v>
      </c>
      <c r="L188" s="182">
        <f>INDEX('For CSV - 2022 VentSpcFuncData'!$K$6:$K$101,MATCH($B188,'For CSV - 2022 VentSpcFuncData'!$B$6:$B$101,0))</f>
        <v>0</v>
      </c>
      <c r="M188" s="182">
        <f t="shared" si="7"/>
        <v>10</v>
      </c>
      <c r="N188" s="182">
        <f>INDEX('For CSV - 2022 VentSpcFuncData'!$J$6:$J$101,MATCH($B188,'For CSV - 2022 VentSpcFuncData'!$B$6:$B$101,0))</f>
        <v>0</v>
      </c>
      <c r="O188" s="182">
        <f t="shared" si="8"/>
        <v>0</v>
      </c>
      <c r="P188" s="184">
        <f t="shared" si="6"/>
        <v>0</v>
      </c>
      <c r="Q188" s="46" t="str">
        <f>_xlfn.CONCAT(A188,",",B188)</f>
        <v>Locker Room,Exhaust - Locker rooms for athletic or industrial facilities</v>
      </c>
      <c r="R188" s="46">
        <f>INDEX('For CSV - 2022 SpcFuncData'!$AN$5:$AN$89,MATCH($A188,'For CSV - 2022 SpcFuncData'!$B$5:$B$88,0))</f>
        <v>346</v>
      </c>
      <c r="S188" s="46">
        <f>INDEX('For CSV - 2022 VentSpcFuncData'!$L$6:$L$101,MATCH($B188,'For CSV - 2022 VentSpcFuncData'!$B$6:$B$101,0))</f>
        <v>32</v>
      </c>
      <c r="T188" s="46">
        <f>MATCH($A188,'For CSV - 2022 SpcFuncData'!$B$5:$B$87,0)</f>
        <v>45</v>
      </c>
      <c r="V188" t="str">
        <f>IF($A187&lt;&gt;$A188,$V$3&amp;$R188&amp;$W$3&amp;$S188&amp;$X$3&amp;TEXT($A188,0),IF($A188=$A187,$V$4&amp;$S188&amp;$W$4&amp;$X$4&amp;$B188&amp;""""))</f>
        <v>1, Spc:SpcFunc,        346,  32  ;  Locker Room</v>
      </c>
    </row>
    <row r="189" spans="1:22" x14ac:dyDescent="0.2">
      <c r="A189" s="63" t="s">
        <v>571</v>
      </c>
      <c r="B189" s="110" t="s">
        <v>811</v>
      </c>
      <c r="C189" s="62">
        <f>VLOOKUP($B189,'2022 Ventilation List SORT'!$A$6:$I$101,2)</f>
        <v>0</v>
      </c>
      <c r="D189" s="62">
        <f>VLOOKUP($B189,'2022 Ventilation List SORT'!$A$6:$I$101,3)</f>
        <v>0</v>
      </c>
      <c r="E189" s="67">
        <f>VLOOKUP($B189,'2022 Ventilation List SORT'!$A$6:$I$101,4)</f>
        <v>0</v>
      </c>
      <c r="F189" s="67">
        <f>VLOOKUP($B189,'2022 Ventilation List SORT'!$A$6:$I$101,5)</f>
        <v>0</v>
      </c>
      <c r="G189" s="62">
        <f>VLOOKUP($B189,'2022 Ventilation List SORT'!$A$6:$I$101,6)</f>
        <v>0.25</v>
      </c>
      <c r="H189" s="67">
        <f>VLOOKUP($B189,'2022 Ventilation List SORT'!$A$6:$I$101,7)</f>
        <v>2</v>
      </c>
      <c r="I189" s="62" t="str">
        <f>VLOOKUP($B189,'2022 Ventilation List SORT'!$A$6:$I$101,8)</f>
        <v/>
      </c>
      <c r="J189" s="103" t="str">
        <f>VLOOKUP($B189,'2022 Ventilation List SORT'!$A$6:$I$101,9)</f>
        <v>No</v>
      </c>
      <c r="K189" s="182">
        <f>INDEX('For CSV - 2022 SpcFuncData'!$D$5:$D$88,MATCH($A189,'For CSV - 2022 SpcFuncData'!$B$5:$B$87,0))*0.5</f>
        <v>10</v>
      </c>
      <c r="L189" s="182">
        <f>INDEX('For CSV - 2022 VentSpcFuncData'!$K$6:$K$101,MATCH($B189,'For CSV - 2022 VentSpcFuncData'!$B$6:$B$101,0))</f>
        <v>0</v>
      </c>
      <c r="M189" s="182">
        <f t="shared" si="7"/>
        <v>10</v>
      </c>
      <c r="N189" s="182">
        <f>INDEX('For CSV - 2022 VentSpcFuncData'!$J$6:$J$101,MATCH($B189,'For CSV - 2022 VentSpcFuncData'!$B$6:$B$101,0))</f>
        <v>0</v>
      </c>
      <c r="O189" s="182">
        <f t="shared" si="8"/>
        <v>0</v>
      </c>
      <c r="P189" s="184">
        <f t="shared" si="6"/>
        <v>0</v>
      </c>
      <c r="Q189" s="46" t="str">
        <f>_xlfn.CONCAT(A189,",",B189)</f>
        <v>Locker Room,Exhaust - All other locker rooms</v>
      </c>
      <c r="R189" s="46">
        <f>INDEX('For CSV - 2022 SpcFuncData'!$AN$5:$AN$89,MATCH($A189,'For CSV - 2022 SpcFuncData'!$B$5:$B$88,0))</f>
        <v>346</v>
      </c>
      <c r="S189" s="46">
        <f>INDEX('For CSV - 2022 VentSpcFuncData'!$L$6:$L$101,MATCH($B189,'For CSV - 2022 VentSpcFuncData'!$B$6:$B$101,0))</f>
        <v>24</v>
      </c>
      <c r="T189" s="46">
        <f>MATCH($A189,'For CSV - 2022 SpcFuncData'!$B$5:$B$87,0)</f>
        <v>45</v>
      </c>
      <c r="V189" t="str">
        <f>IF($A188&lt;&gt;$A189,$V$3&amp;$R189&amp;$W$3&amp;$S189&amp;$X$3&amp;TEXT($A189,0),IF($A189=$A188,$V$4&amp;$S189&amp;$W$4&amp;$X$4&amp;$B189&amp;""""))</f>
        <v>2,              24,     "Exhaust - All other locker rooms"</v>
      </c>
    </row>
    <row r="190" spans="1:22" x14ac:dyDescent="0.2">
      <c r="A190" s="46" t="s">
        <v>571</v>
      </c>
      <c r="B190" s="110" t="s">
        <v>810</v>
      </c>
      <c r="C190" s="62">
        <f>VLOOKUP($B190,'2022 Ventilation List SORT'!$A$6:$I$101,2)</f>
        <v>0</v>
      </c>
      <c r="D190" s="62">
        <f>VLOOKUP($B190,'2022 Ventilation List SORT'!$A$6:$I$101,3)</f>
        <v>0</v>
      </c>
      <c r="E190" s="67">
        <f>VLOOKUP($B190,'2022 Ventilation List SORT'!$A$6:$I$101,4)</f>
        <v>0</v>
      </c>
      <c r="F190" s="67">
        <f>VLOOKUP($B190,'2022 Ventilation List SORT'!$A$6:$I$101,5)</f>
        <v>0</v>
      </c>
      <c r="G190" s="62">
        <f>VLOOKUP($B190,'2022 Ventilation List SORT'!$A$6:$I$101,6)</f>
        <v>0.5</v>
      </c>
      <c r="H190" s="67">
        <f>VLOOKUP($B190,'2022 Ventilation List SORT'!$A$6:$I$101,7)</f>
        <v>2</v>
      </c>
      <c r="I190" s="62" t="str">
        <f>VLOOKUP($B190,'2022 Ventilation List SORT'!$A$6:$I$101,8)</f>
        <v/>
      </c>
      <c r="J190" s="103" t="str">
        <f>VLOOKUP($B190,'2022 Ventilation List SORT'!$A$6:$I$101,9)</f>
        <v>No</v>
      </c>
      <c r="K190" s="182">
        <f>INDEX('For CSV - 2022 SpcFuncData'!$D$5:$D$88,MATCH($A190,'For CSV - 2022 SpcFuncData'!$B$5:$B$87,0))*0.5</f>
        <v>10</v>
      </c>
      <c r="L190" s="182">
        <f>INDEX('For CSV - 2022 VentSpcFuncData'!$K$6:$K$101,MATCH($B190,'For CSV - 2022 VentSpcFuncData'!$B$6:$B$101,0))</f>
        <v>0</v>
      </c>
      <c r="M190" s="182">
        <f t="shared" si="7"/>
        <v>10</v>
      </c>
      <c r="N190" s="182">
        <f>INDEX('For CSV - 2022 VentSpcFuncData'!$J$6:$J$101,MATCH($B190,'For CSV - 2022 VentSpcFuncData'!$B$6:$B$101,0))</f>
        <v>0</v>
      </c>
      <c r="O190" s="182">
        <f t="shared" si="8"/>
        <v>0</v>
      </c>
      <c r="P190" s="184">
        <f t="shared" si="6"/>
        <v>0</v>
      </c>
      <c r="Q190" s="46" t="str">
        <f>_xlfn.CONCAT(A190,",",B190)</f>
        <v>Locker Room,Exhaust - Locker rooms for athletic or industrial facilities</v>
      </c>
      <c r="R190" s="46">
        <f>INDEX('For CSV - 2022 SpcFuncData'!$AN$5:$AN$89,MATCH($A190,'For CSV - 2022 SpcFuncData'!$B$5:$B$88,0))</f>
        <v>346</v>
      </c>
      <c r="S190" s="46">
        <f>INDEX('For CSV - 2022 VentSpcFuncData'!$L$6:$L$101,MATCH($B190,'For CSV - 2022 VentSpcFuncData'!$B$6:$B$101,0))</f>
        <v>32</v>
      </c>
      <c r="T190" s="46">
        <f>MATCH($A190,'For CSV - 2022 SpcFuncData'!$B$5:$B$87,0)</f>
        <v>45</v>
      </c>
      <c r="V190" t="str">
        <f>IF($A189&lt;&gt;$A190,$V$3&amp;$R190&amp;$W$3&amp;$S190&amp;$X$3&amp;TEXT($A190,0),IF($A190=$A189,$V$4&amp;$S190&amp;$W$4&amp;$X$4&amp;$B190&amp;""""))</f>
        <v>2,              32,     "Exhaust - Locker rooms for athletic or industrial facilities"</v>
      </c>
    </row>
    <row r="191" spans="1:22" x14ac:dyDescent="0.2">
      <c r="A191" s="46" t="s">
        <v>571</v>
      </c>
      <c r="B191" s="110" t="s">
        <v>812</v>
      </c>
      <c r="C191" s="62">
        <f>VLOOKUP($B191,'2022 Ventilation List SORT'!$A$6:$I$101,2)</f>
        <v>0</v>
      </c>
      <c r="D191" s="62">
        <f>VLOOKUP($B191,'2022 Ventilation List SORT'!$A$6:$I$101,3)</f>
        <v>0</v>
      </c>
      <c r="E191" s="67">
        <f>VLOOKUP($B191,'2022 Ventilation List SORT'!$A$6:$I$101,4)</f>
        <v>20</v>
      </c>
      <c r="F191" s="67">
        <f>VLOOKUP($B191,'2022 Ventilation List SORT'!$A$6:$I$101,5)</f>
        <v>50</v>
      </c>
      <c r="G191" s="62">
        <f>VLOOKUP($B191,'2022 Ventilation List SORT'!$A$6:$I$101,6)</f>
        <v>0</v>
      </c>
      <c r="H191" s="67">
        <f>VLOOKUP($B191,'2022 Ventilation List SORT'!$A$6:$I$101,7)</f>
        <v>2</v>
      </c>
      <c r="I191" s="62" t="str">
        <f>VLOOKUP($B191,'2022 Ventilation List SORT'!$A$6:$I$101,8)</f>
        <v>Exh. Note G,H</v>
      </c>
      <c r="J191" s="103" t="str">
        <f>VLOOKUP($B191,'2022 Ventilation List SORT'!$A$6:$I$101,9)</f>
        <v>No</v>
      </c>
      <c r="K191" s="182">
        <f>INDEX('For CSV - 2022 SpcFuncData'!$D$5:$D$88,MATCH($A191,'For CSV - 2022 SpcFuncData'!$B$5:$B$87,0))*0.5</f>
        <v>10</v>
      </c>
      <c r="L191" s="182">
        <f>INDEX('For CSV - 2022 VentSpcFuncData'!$K$6:$K$101,MATCH($B191,'For CSV - 2022 VentSpcFuncData'!$B$6:$B$101,0))</f>
        <v>0</v>
      </c>
      <c r="M191" s="182">
        <f t="shared" si="7"/>
        <v>10</v>
      </c>
      <c r="N191" s="182">
        <f>INDEX('For CSV - 2022 VentSpcFuncData'!$J$6:$J$101,MATCH($B191,'For CSV - 2022 VentSpcFuncData'!$B$6:$B$101,0))</f>
        <v>0</v>
      </c>
      <c r="O191" s="182">
        <f t="shared" si="8"/>
        <v>0</v>
      </c>
      <c r="P191" s="184">
        <f t="shared" si="6"/>
        <v>0</v>
      </c>
      <c r="Q191" s="46" t="str">
        <f>_xlfn.CONCAT(A191,",",B191)</f>
        <v>Locker Room,Exhaust - Shower rooms</v>
      </c>
      <c r="R191" s="46">
        <f>INDEX('For CSV - 2022 SpcFuncData'!$AN$5:$AN$89,MATCH($A191,'For CSV - 2022 SpcFuncData'!$B$5:$B$88,0))</f>
        <v>346</v>
      </c>
      <c r="S191" s="46">
        <f>INDEX('For CSV - 2022 VentSpcFuncData'!$L$6:$L$101,MATCH($B191,'For CSV - 2022 VentSpcFuncData'!$B$6:$B$101,0))</f>
        <v>36</v>
      </c>
      <c r="T191" s="46">
        <f>MATCH($A191,'For CSV - 2022 SpcFuncData'!$B$5:$B$87,0)</f>
        <v>45</v>
      </c>
      <c r="V191" t="str">
        <f>IF($A190&lt;&gt;$A191,$V$3&amp;$R191&amp;$W$3&amp;$S191&amp;$X$3&amp;TEXT($A191,0),IF($A191=$A190,$V$4&amp;$S191&amp;$W$4&amp;$X$4&amp;$B191&amp;""""))</f>
        <v>2,              36,     "Exhaust - Shower rooms"</v>
      </c>
    </row>
    <row r="192" spans="1:22" x14ac:dyDescent="0.2">
      <c r="A192" s="46" t="s">
        <v>572</v>
      </c>
      <c r="B192" s="110" t="s">
        <v>771</v>
      </c>
      <c r="C192" s="62">
        <f>VLOOKUP($B192,'2022 Ventilation List SORT'!$A$6:$I$101,2)</f>
        <v>0.5</v>
      </c>
      <c r="D192" s="62">
        <f>VLOOKUP($B192,'2022 Ventilation List SORT'!$A$6:$I$101,3)</f>
        <v>0.15</v>
      </c>
      <c r="E192" s="67">
        <f>VLOOKUP($B192,'2022 Ventilation List SORT'!$A$6:$I$101,4)</f>
        <v>0</v>
      </c>
      <c r="F192" s="67">
        <f>VLOOKUP($B192,'2022 Ventilation List SORT'!$A$6:$I$101,5)</f>
        <v>0</v>
      </c>
      <c r="G192" s="62">
        <f>VLOOKUP($B192,'2022 Ventilation List SORT'!$A$6:$I$101,6)</f>
        <v>0</v>
      </c>
      <c r="H192" s="67">
        <f>VLOOKUP($B192,'2022 Ventilation List SORT'!$A$6:$I$101,7)</f>
        <v>1</v>
      </c>
      <c r="I192" s="62" t="str">
        <f>VLOOKUP($B192,'2022 Ventilation List SORT'!$A$6:$I$101,8)</f>
        <v>F</v>
      </c>
      <c r="J192" s="103" t="str">
        <f>VLOOKUP($B192,'2022 Ventilation List SORT'!$A$6:$I$101,9)</f>
        <v>No</v>
      </c>
      <c r="K192" s="182">
        <f>INDEX('For CSV - 2022 SpcFuncData'!$D$5:$D$88,MATCH($A192,'For CSV - 2022 SpcFuncData'!$B$5:$B$87,0))*0.5</f>
        <v>33.335000000000001</v>
      </c>
      <c r="L192" s="182">
        <f>INDEX('For CSV - 2022 VentSpcFuncData'!$K$6:$K$101,MATCH($B192,'For CSV - 2022 VentSpcFuncData'!$B$6:$B$101,0))</f>
        <v>33.333333333333336</v>
      </c>
      <c r="M192" s="182">
        <f t="shared" si="7"/>
        <v>33.333333333333336</v>
      </c>
      <c r="N192" s="182">
        <f>INDEX('For CSV - 2022 VentSpcFuncData'!$J$6:$J$101,MATCH($B192,'For CSV - 2022 VentSpcFuncData'!$B$6:$B$101,0))</f>
        <v>15</v>
      </c>
      <c r="O192" s="182">
        <f t="shared" si="8"/>
        <v>14.999250037498125</v>
      </c>
      <c r="P192" s="184">
        <f t="shared" si="6"/>
        <v>0.5</v>
      </c>
      <c r="Q192" s="46" t="str">
        <f>_xlfn.CONCAT(A192,",",B192)</f>
        <v>Lounge, Breakroom, or Waiting Area,General - Break rooms</v>
      </c>
      <c r="R192" s="46">
        <f>INDEX('For CSV - 2022 SpcFuncData'!$AN$5:$AN$89,MATCH($A192,'For CSV - 2022 SpcFuncData'!$B$5:$B$88,0))</f>
        <v>347</v>
      </c>
      <c r="S192" s="46">
        <f>INDEX('For CSV - 2022 VentSpcFuncData'!$L$6:$L$101,MATCH($B192,'For CSV - 2022 VentSpcFuncData'!$B$6:$B$101,0))</f>
        <v>46</v>
      </c>
      <c r="T192" s="46">
        <f>MATCH($A192,'For CSV - 2022 SpcFuncData'!$B$5:$B$87,0)</f>
        <v>46</v>
      </c>
      <c r="V192" t="str">
        <f>IF($A191&lt;&gt;$A192,$V$3&amp;$R192&amp;$W$3&amp;$S192&amp;$X$3&amp;TEXT($A192,0),IF($A192=$A191,$V$4&amp;$S192&amp;$W$4&amp;$X$4&amp;$B192&amp;""""))</f>
        <v>1, Spc:SpcFunc,        347,  46  ;  Lounge, Breakroom, or Waiting Area</v>
      </c>
    </row>
    <row r="193" spans="1:22" x14ac:dyDescent="0.2">
      <c r="A193" s="46" t="s">
        <v>572</v>
      </c>
      <c r="B193" s="110" t="s">
        <v>771</v>
      </c>
      <c r="C193" s="62">
        <f>VLOOKUP($B193,'2022 Ventilation List SORT'!$A$6:$I$101,2)</f>
        <v>0.5</v>
      </c>
      <c r="D193" s="62">
        <f>VLOOKUP($B193,'2022 Ventilation List SORT'!$A$6:$I$101,3)</f>
        <v>0.15</v>
      </c>
      <c r="E193" s="67">
        <f>VLOOKUP($B193,'2022 Ventilation List SORT'!$A$6:$I$101,4)</f>
        <v>0</v>
      </c>
      <c r="F193" s="67">
        <f>VLOOKUP($B193,'2022 Ventilation List SORT'!$A$6:$I$101,5)</f>
        <v>0</v>
      </c>
      <c r="G193" s="62">
        <f>VLOOKUP($B193,'2022 Ventilation List SORT'!$A$6:$I$101,6)</f>
        <v>0</v>
      </c>
      <c r="H193" s="67">
        <f>VLOOKUP($B193,'2022 Ventilation List SORT'!$A$6:$I$101,7)</f>
        <v>1</v>
      </c>
      <c r="I193" s="62" t="str">
        <f>VLOOKUP($B193,'2022 Ventilation List SORT'!$A$6:$I$101,8)</f>
        <v>F</v>
      </c>
      <c r="J193" s="103" t="str">
        <f>VLOOKUP($B193,'2022 Ventilation List SORT'!$A$6:$I$101,9)</f>
        <v>No</v>
      </c>
      <c r="K193" s="182">
        <f>INDEX('For CSV - 2022 SpcFuncData'!$D$5:$D$88,MATCH($A193,'For CSV - 2022 SpcFuncData'!$B$5:$B$87,0))*0.5</f>
        <v>33.335000000000001</v>
      </c>
      <c r="L193" s="182">
        <f>INDEX('For CSV - 2022 VentSpcFuncData'!$K$6:$K$101,MATCH($B193,'For CSV - 2022 VentSpcFuncData'!$B$6:$B$101,0))</f>
        <v>33.333333333333336</v>
      </c>
      <c r="M193" s="182">
        <f t="shared" si="7"/>
        <v>33.333333333333336</v>
      </c>
      <c r="N193" s="182">
        <f>INDEX('For CSV - 2022 VentSpcFuncData'!$J$6:$J$101,MATCH($B193,'For CSV - 2022 VentSpcFuncData'!$B$6:$B$101,0))</f>
        <v>15</v>
      </c>
      <c r="O193" s="182">
        <f t="shared" si="8"/>
        <v>14.999250037498125</v>
      </c>
      <c r="P193" s="184">
        <f t="shared" si="6"/>
        <v>0.5</v>
      </c>
      <c r="Q193" s="46" t="str">
        <f>_xlfn.CONCAT(A193,",",B193)</f>
        <v>Lounge, Breakroom, or Waiting Area,General - Break rooms</v>
      </c>
      <c r="R193" s="46">
        <f>INDEX('For CSV - 2022 SpcFuncData'!$AN$5:$AN$89,MATCH($A193,'For CSV - 2022 SpcFuncData'!$B$5:$B$88,0))</f>
        <v>347</v>
      </c>
      <c r="S193" s="46">
        <f>INDEX('For CSV - 2022 VentSpcFuncData'!$L$6:$L$101,MATCH($B193,'For CSV - 2022 VentSpcFuncData'!$B$6:$B$101,0))</f>
        <v>46</v>
      </c>
      <c r="T193" s="46">
        <f>MATCH($A193,'For CSV - 2022 SpcFuncData'!$B$5:$B$87,0)</f>
        <v>46</v>
      </c>
      <c r="V193" t="str">
        <f>IF($A192&lt;&gt;$A193,$V$3&amp;$R193&amp;$W$3&amp;$S193&amp;$X$3&amp;TEXT($A193,0),IF($A193=$A192,$V$4&amp;$S193&amp;$W$4&amp;$X$4&amp;$B193&amp;""""))</f>
        <v>2,              46,     "General - Break rooms"</v>
      </c>
    </row>
    <row r="194" spans="1:22" x14ac:dyDescent="0.2">
      <c r="A194" s="46" t="s">
        <v>572</v>
      </c>
      <c r="B194" s="110" t="s">
        <v>772</v>
      </c>
      <c r="C194" s="62">
        <f>VLOOKUP($B194,'2022 Ventilation List SORT'!$A$6:$I$101,2)</f>
        <v>0.5</v>
      </c>
      <c r="D194" s="62">
        <f>VLOOKUP($B194,'2022 Ventilation List SORT'!$A$6:$I$101,3)</f>
        <v>0.15</v>
      </c>
      <c r="E194" s="67">
        <f>VLOOKUP($B194,'2022 Ventilation List SORT'!$A$6:$I$101,4)</f>
        <v>0</v>
      </c>
      <c r="F194" s="67">
        <f>VLOOKUP($B194,'2022 Ventilation List SORT'!$A$6:$I$101,5)</f>
        <v>0</v>
      </c>
      <c r="G194" s="62">
        <f>VLOOKUP($B194,'2022 Ventilation List SORT'!$A$6:$I$101,6)</f>
        <v>0</v>
      </c>
      <c r="H194" s="67">
        <f>VLOOKUP($B194,'2022 Ventilation List SORT'!$A$6:$I$101,7)</f>
        <v>1</v>
      </c>
      <c r="I194" s="62" t="str">
        <f>VLOOKUP($B194,'2022 Ventilation List SORT'!$A$6:$I$101,8)</f>
        <v>F</v>
      </c>
      <c r="J194" s="103" t="str">
        <f>VLOOKUP($B194,'2022 Ventilation List SORT'!$A$6:$I$101,9)</f>
        <v>No</v>
      </c>
      <c r="K194" s="182">
        <f>INDEX('For CSV - 2022 SpcFuncData'!$D$5:$D$88,MATCH($A194,'For CSV - 2022 SpcFuncData'!$B$5:$B$87,0))*0.5</f>
        <v>33.335000000000001</v>
      </c>
      <c r="L194" s="182">
        <f>INDEX('For CSV - 2022 VentSpcFuncData'!$K$6:$K$101,MATCH($B194,'For CSV - 2022 VentSpcFuncData'!$B$6:$B$101,0))</f>
        <v>33.333333333333336</v>
      </c>
      <c r="M194" s="182">
        <f t="shared" si="7"/>
        <v>33.333333333333336</v>
      </c>
      <c r="N194" s="182">
        <f>INDEX('For CSV - 2022 VentSpcFuncData'!$J$6:$J$101,MATCH($B194,'For CSV - 2022 VentSpcFuncData'!$B$6:$B$101,0))</f>
        <v>15</v>
      </c>
      <c r="O194" s="182">
        <f t="shared" si="8"/>
        <v>14.999250037498125</v>
      </c>
      <c r="P194" s="184">
        <f t="shared" si="6"/>
        <v>0.5</v>
      </c>
      <c r="Q194" s="46" t="str">
        <f>_xlfn.CONCAT(A194,",",B194)</f>
        <v>Lounge, Breakroom, or Waiting Area,General - Coffee Stations</v>
      </c>
      <c r="R194" s="46">
        <f>INDEX('For CSV - 2022 SpcFuncData'!$AN$5:$AN$89,MATCH($A194,'For CSV - 2022 SpcFuncData'!$B$5:$B$88,0))</f>
        <v>347</v>
      </c>
      <c r="S194" s="46">
        <f>INDEX('For CSV - 2022 VentSpcFuncData'!$L$6:$L$101,MATCH($B194,'For CSV - 2022 VentSpcFuncData'!$B$6:$B$101,0))</f>
        <v>47</v>
      </c>
      <c r="T194" s="46">
        <f>MATCH($A194,'For CSV - 2022 SpcFuncData'!$B$5:$B$87,0)</f>
        <v>46</v>
      </c>
      <c r="V194" t="str">
        <f>IF($A193&lt;&gt;$A194,$V$3&amp;$R194&amp;$W$3&amp;$S194&amp;$X$3&amp;TEXT($A194,0),IF($A194=$A193,$V$4&amp;$S194&amp;$W$4&amp;$X$4&amp;$B194&amp;""""))</f>
        <v>2,              47,     "General - Coffee Stations"</v>
      </c>
    </row>
    <row r="195" spans="1:22" x14ac:dyDescent="0.2">
      <c r="A195" s="46" t="s">
        <v>572</v>
      </c>
      <c r="B195" s="110" t="s">
        <v>796</v>
      </c>
      <c r="C195" s="62">
        <f>VLOOKUP($B195,'2022 Ventilation List SORT'!$A$6:$I$101,2)</f>
        <v>0.15</v>
      </c>
      <c r="D195" s="62">
        <f>VLOOKUP($B195,'2022 Ventilation List SORT'!$A$6:$I$101,3)</f>
        <v>0.15</v>
      </c>
      <c r="E195" s="67">
        <f>VLOOKUP($B195,'2022 Ventilation List SORT'!$A$6:$I$101,4)</f>
        <v>0</v>
      </c>
      <c r="F195" s="67">
        <f>VLOOKUP($B195,'2022 Ventilation List SORT'!$A$6:$I$101,5)</f>
        <v>0</v>
      </c>
      <c r="G195" s="62">
        <f>VLOOKUP($B195,'2022 Ventilation List SORT'!$A$6:$I$101,6)</f>
        <v>0</v>
      </c>
      <c r="H195" s="67">
        <f>VLOOKUP($B195,'2022 Ventilation List SORT'!$A$6:$I$101,7)</f>
        <v>2</v>
      </c>
      <c r="I195" s="62" t="str">
        <f>VLOOKUP($B195,'2022 Ventilation List SORT'!$A$6:$I$101,8)</f>
        <v/>
      </c>
      <c r="J195" s="103" t="str">
        <f>VLOOKUP($B195,'2022 Ventilation List SORT'!$A$6:$I$101,9)</f>
        <v>No</v>
      </c>
      <c r="K195" s="182">
        <f>INDEX('For CSV - 2022 SpcFuncData'!$D$5:$D$88,MATCH($A195,'For CSV - 2022 SpcFuncData'!$B$5:$B$87,0))*0.5</f>
        <v>33.335000000000001</v>
      </c>
      <c r="L195" s="182">
        <f>INDEX('For CSV - 2022 VentSpcFuncData'!$K$6:$K$101,MATCH($B195,'For CSV - 2022 VentSpcFuncData'!$B$6:$B$101,0))</f>
        <v>0</v>
      </c>
      <c r="M195" s="182">
        <f t="shared" si="7"/>
        <v>33.335000000000001</v>
      </c>
      <c r="N195" s="182">
        <f>INDEX('For CSV - 2022 VentSpcFuncData'!$J$6:$J$101,MATCH($B195,'For CSV - 2022 VentSpcFuncData'!$B$6:$B$101,0))</f>
        <v>15</v>
      </c>
      <c r="O195" s="182">
        <f t="shared" si="8"/>
        <v>15</v>
      </c>
      <c r="P195" s="184">
        <f t="shared" si="6"/>
        <v>0.50002500000000005</v>
      </c>
      <c r="Q195" s="46" t="str">
        <f>_xlfn.CONCAT(A195,",",B195)</f>
        <v>Lounge, Breakroom, or Waiting Area,Misc - All others</v>
      </c>
      <c r="R195" s="46">
        <f>INDEX('For CSV - 2022 SpcFuncData'!$AN$5:$AN$89,MATCH($A195,'For CSV - 2022 SpcFuncData'!$B$5:$B$88,0))</f>
        <v>347</v>
      </c>
      <c r="S195" s="46">
        <f>INDEX('For CSV - 2022 VentSpcFuncData'!$L$6:$L$101,MATCH($B195,'For CSV - 2022 VentSpcFuncData'!$B$6:$B$101,0))</f>
        <v>58</v>
      </c>
      <c r="T195" s="46">
        <f>MATCH($A195,'For CSV - 2022 SpcFuncData'!$B$5:$B$87,0)</f>
        <v>46</v>
      </c>
      <c r="V195" t="str">
        <f>IF($A194&lt;&gt;$A195,$V$3&amp;$R195&amp;$W$3&amp;$S195&amp;$X$3&amp;TEXT($A195,0),IF($A195=$A194,$V$4&amp;$S195&amp;$W$4&amp;$X$4&amp;$B195&amp;""""))</f>
        <v>2,              58,     "Misc - All others"</v>
      </c>
    </row>
    <row r="196" spans="1:22" x14ac:dyDescent="0.2">
      <c r="A196" s="46" t="s">
        <v>572</v>
      </c>
      <c r="B196" s="110" t="s">
        <v>794</v>
      </c>
      <c r="C196" s="62">
        <f>VLOOKUP($B196,'2022 Ventilation List SORT'!$A$6:$I$101,2)</f>
        <v>0.5</v>
      </c>
      <c r="D196" s="62">
        <f>VLOOKUP($B196,'2022 Ventilation List SORT'!$A$6:$I$101,3)</f>
        <v>0.15</v>
      </c>
      <c r="E196" s="67">
        <f>VLOOKUP($B196,'2022 Ventilation List SORT'!$A$6:$I$101,4)</f>
        <v>0</v>
      </c>
      <c r="F196" s="67">
        <f>VLOOKUP($B196,'2022 Ventilation List SORT'!$A$6:$I$101,5)</f>
        <v>0</v>
      </c>
      <c r="G196" s="62">
        <f>VLOOKUP($B196,'2022 Ventilation List SORT'!$A$6:$I$101,6)</f>
        <v>0</v>
      </c>
      <c r="H196" s="67">
        <f>VLOOKUP($B196,'2022 Ventilation List SORT'!$A$6:$I$101,7)</f>
        <v>1</v>
      </c>
      <c r="I196" s="62" t="str">
        <f>VLOOKUP($B196,'2022 Ventilation List SORT'!$A$6:$I$101,8)</f>
        <v>F</v>
      </c>
      <c r="J196" s="103" t="str">
        <f>VLOOKUP($B196,'2022 Ventilation List SORT'!$A$6:$I$101,9)</f>
        <v>No</v>
      </c>
      <c r="K196" s="182">
        <f>INDEX('For CSV - 2022 SpcFuncData'!$D$5:$D$88,MATCH($A196,'For CSV - 2022 SpcFuncData'!$B$5:$B$87,0))*0.5</f>
        <v>33.335000000000001</v>
      </c>
      <c r="L196" s="182">
        <f>INDEX('For CSV - 2022 VentSpcFuncData'!$K$6:$K$101,MATCH($B196,'For CSV - 2022 VentSpcFuncData'!$B$6:$B$101,0))</f>
        <v>33.333333333333336</v>
      </c>
      <c r="M196" s="182">
        <f t="shared" si="7"/>
        <v>33.333333333333336</v>
      </c>
      <c r="N196" s="182">
        <f>INDEX('For CSV - 2022 VentSpcFuncData'!$J$6:$J$101,MATCH($B196,'For CSV - 2022 VentSpcFuncData'!$B$6:$B$101,0))</f>
        <v>15</v>
      </c>
      <c r="O196" s="182">
        <f t="shared" si="8"/>
        <v>14.999250037498125</v>
      </c>
      <c r="P196" s="184">
        <f t="shared" si="6"/>
        <v>0.5</v>
      </c>
      <c r="Q196" s="46" t="str">
        <f>_xlfn.CONCAT(A196,",",B196)</f>
        <v>Lounge, Breakroom, or Waiting Area,Misc - Transportation waiting</v>
      </c>
      <c r="R196" s="46">
        <f>INDEX('For CSV - 2022 SpcFuncData'!$AN$5:$AN$89,MATCH($A196,'For CSV - 2022 SpcFuncData'!$B$5:$B$88,0))</f>
        <v>347</v>
      </c>
      <c r="S196" s="46">
        <f>INDEX('For CSV - 2022 VentSpcFuncData'!$L$6:$L$101,MATCH($B196,'For CSV - 2022 VentSpcFuncData'!$B$6:$B$101,0))</f>
        <v>69</v>
      </c>
      <c r="T196" s="46">
        <f>MATCH($A196,'For CSV - 2022 SpcFuncData'!$B$5:$B$87,0)</f>
        <v>46</v>
      </c>
      <c r="V196" t="str">
        <f>IF($A195&lt;&gt;$A196,$V$3&amp;$R196&amp;$W$3&amp;$S196&amp;$X$3&amp;TEXT($A196,0),IF($A196=$A195,$V$4&amp;$S196&amp;$W$4&amp;$X$4&amp;$B196&amp;""""))</f>
        <v>2,              69,     "Misc - Transportation waiting"</v>
      </c>
    </row>
    <row r="197" spans="1:22" x14ac:dyDescent="0.2">
      <c r="A197" s="63" t="s">
        <v>572</v>
      </c>
      <c r="B197" s="110" t="s">
        <v>781</v>
      </c>
      <c r="C197" s="62">
        <f>VLOOKUP($B197,'2022 Ventilation List SORT'!$A$6:$I$101,2)</f>
        <v>0.5</v>
      </c>
      <c r="D197" s="62">
        <f>VLOOKUP($B197,'2022 Ventilation List SORT'!$A$6:$I$101,3)</f>
        <v>0.15</v>
      </c>
      <c r="E197" s="67">
        <f>VLOOKUP($B197,'2022 Ventilation List SORT'!$A$6:$I$101,4)</f>
        <v>0</v>
      </c>
      <c r="F197" s="67">
        <f>VLOOKUP($B197,'2022 Ventilation List SORT'!$A$6:$I$101,5)</f>
        <v>0</v>
      </c>
      <c r="G197" s="62">
        <f>VLOOKUP($B197,'2022 Ventilation List SORT'!$A$6:$I$101,6)</f>
        <v>0</v>
      </c>
      <c r="H197" s="67">
        <f>VLOOKUP($B197,'2022 Ventilation List SORT'!$A$6:$I$101,7)</f>
        <v>1</v>
      </c>
      <c r="I197" s="62" t="str">
        <f>VLOOKUP($B197,'2022 Ventilation List SORT'!$A$6:$I$101,8)</f>
        <v/>
      </c>
      <c r="J197" s="103" t="str">
        <f>VLOOKUP($B197,'2022 Ventilation List SORT'!$A$6:$I$101,9)</f>
        <v>No</v>
      </c>
      <c r="K197" s="182">
        <f>INDEX('For CSV - 2022 SpcFuncData'!$D$5:$D$88,MATCH($A197,'For CSV - 2022 SpcFuncData'!$B$5:$B$87,0))*0.5</f>
        <v>33.335000000000001</v>
      </c>
      <c r="L197" s="182">
        <f>INDEX('For CSV - 2022 VentSpcFuncData'!$K$6:$K$101,MATCH($B197,'For CSV - 2022 VentSpcFuncData'!$B$6:$B$101,0))</f>
        <v>33.333333333333336</v>
      </c>
      <c r="M197" s="182">
        <f t="shared" si="7"/>
        <v>33.333333333333336</v>
      </c>
      <c r="N197" s="182">
        <f>INDEX('For CSV - 2022 VentSpcFuncData'!$J$6:$J$101,MATCH($B197,'For CSV - 2022 VentSpcFuncData'!$B$6:$B$101,0))</f>
        <v>15</v>
      </c>
      <c r="O197" s="182">
        <f t="shared" si="8"/>
        <v>14.999250037498125</v>
      </c>
      <c r="P197" s="184">
        <f t="shared" si="6"/>
        <v>0.5</v>
      </c>
      <c r="Q197" s="46" t="str">
        <f>_xlfn.CONCAT(A197,",",B197)</f>
        <v>Lounge, Breakroom, or Waiting Area,Office - Breakrooms</v>
      </c>
      <c r="R197" s="46">
        <f>INDEX('For CSV - 2022 SpcFuncData'!$AN$5:$AN$89,MATCH($A197,'For CSV - 2022 SpcFuncData'!$B$5:$B$88,0))</f>
        <v>347</v>
      </c>
      <c r="S197" s="46">
        <f>INDEX('For CSV - 2022 VentSpcFuncData'!$L$6:$L$101,MATCH($B197,'For CSV - 2022 VentSpcFuncData'!$B$6:$B$101,0))</f>
        <v>71</v>
      </c>
      <c r="T197" s="46">
        <f>MATCH($A197,'For CSV - 2022 SpcFuncData'!$B$5:$B$87,0)</f>
        <v>46</v>
      </c>
      <c r="V197" t="str">
        <f>IF($A196&lt;&gt;$A197,$V$3&amp;$R197&amp;$W$3&amp;$S197&amp;$X$3&amp;TEXT($A197,0),IF($A197=$A196,$V$4&amp;$S197&amp;$W$4&amp;$X$4&amp;$B197&amp;""""))</f>
        <v>2,              71,     "Office - Breakrooms"</v>
      </c>
    </row>
    <row r="198" spans="1:22" x14ac:dyDescent="0.2">
      <c r="A198" s="63" t="s">
        <v>572</v>
      </c>
      <c r="B198" s="110" t="s">
        <v>785</v>
      </c>
      <c r="C198" s="62">
        <f>VLOOKUP($B198,'2022 Ventilation List SORT'!$A$6:$I$101,2)</f>
        <v>0.15</v>
      </c>
      <c r="D198" s="62">
        <f>VLOOKUP($B198,'2022 Ventilation List SORT'!$A$6:$I$101,3)</f>
        <v>0.15</v>
      </c>
      <c r="E198" s="67">
        <f>VLOOKUP($B198,'2022 Ventilation List SORT'!$A$6:$I$101,4)</f>
        <v>0</v>
      </c>
      <c r="F198" s="67">
        <f>VLOOKUP($B198,'2022 Ventilation List SORT'!$A$6:$I$101,5)</f>
        <v>0</v>
      </c>
      <c r="G198" s="62">
        <f>VLOOKUP($B198,'2022 Ventilation List SORT'!$A$6:$I$101,6)</f>
        <v>0</v>
      </c>
      <c r="H198" s="67">
        <f>VLOOKUP($B198,'2022 Ventilation List SORT'!$A$6:$I$101,7)</f>
        <v>1</v>
      </c>
      <c r="I198" s="62" t="str">
        <f>VLOOKUP($B198,'2022 Ventilation List SORT'!$A$6:$I$101,8)</f>
        <v>F</v>
      </c>
      <c r="J198" s="103" t="str">
        <f>VLOOKUP($B198,'2022 Ventilation List SORT'!$A$6:$I$101,9)</f>
        <v>No</v>
      </c>
      <c r="K198" s="182">
        <f>INDEX('For CSV - 2022 SpcFuncData'!$D$5:$D$88,MATCH($A198,'For CSV - 2022 SpcFuncData'!$B$5:$B$87,0))*0.5</f>
        <v>33.335000000000001</v>
      </c>
      <c r="L198" s="182">
        <f>INDEX('For CSV - 2022 VentSpcFuncData'!$K$6:$K$101,MATCH($B198,'For CSV - 2022 VentSpcFuncData'!$B$6:$B$101,0))</f>
        <v>0</v>
      </c>
      <c r="M198" s="182">
        <f t="shared" si="7"/>
        <v>33.335000000000001</v>
      </c>
      <c r="N198" s="182">
        <f>INDEX('For CSV - 2022 VentSpcFuncData'!$J$6:$J$101,MATCH($B198,'For CSV - 2022 VentSpcFuncData'!$B$6:$B$101,0))</f>
        <v>15</v>
      </c>
      <c r="O198" s="182">
        <f t="shared" si="8"/>
        <v>15</v>
      </c>
      <c r="P198" s="184">
        <f t="shared" si="6"/>
        <v>0.50002500000000005</v>
      </c>
      <c r="Q198" s="46" t="str">
        <f>_xlfn.CONCAT(A198,",",B198)</f>
        <v>Lounge, Breakroom, or Waiting Area,Office - Reception areas</v>
      </c>
      <c r="R198" s="46">
        <f>INDEX('For CSV - 2022 SpcFuncData'!$AN$5:$AN$89,MATCH($A198,'For CSV - 2022 SpcFuncData'!$B$5:$B$88,0))</f>
        <v>347</v>
      </c>
      <c r="S198" s="46">
        <f>INDEX('For CSV - 2022 VentSpcFuncData'!$L$6:$L$101,MATCH($B198,'For CSV - 2022 VentSpcFuncData'!$B$6:$B$101,0))</f>
        <v>75</v>
      </c>
      <c r="T198" s="46">
        <f>MATCH($A198,'For CSV - 2022 SpcFuncData'!$B$5:$B$87,0)</f>
        <v>46</v>
      </c>
      <c r="V198" t="str">
        <f>IF($A197&lt;&gt;$A198,$V$3&amp;$R198&amp;$W$3&amp;$S198&amp;$X$3&amp;TEXT($A198,0),IF($A198=$A197,$V$4&amp;$S198&amp;$W$4&amp;$X$4&amp;$B198&amp;""""))</f>
        <v>2,              75,     "Office - Reception areas"</v>
      </c>
    </row>
    <row r="199" spans="1:22" x14ac:dyDescent="0.2">
      <c r="A199" s="63" t="s">
        <v>1133</v>
      </c>
      <c r="B199" s="110" t="s">
        <v>790</v>
      </c>
      <c r="C199" s="62">
        <f>VLOOKUP($B199,'2022 Ventilation List SORT'!$A$6:$I$101,2)</f>
        <v>0.15</v>
      </c>
      <c r="D199" s="62">
        <f>VLOOKUP($B199,'2022 Ventilation List SORT'!$A$6:$I$101,3)</f>
        <v>0.15</v>
      </c>
      <c r="E199" s="67">
        <f>VLOOKUP($B199,'2022 Ventilation List SORT'!$A$6:$I$101,4)</f>
        <v>0</v>
      </c>
      <c r="F199" s="67">
        <f>VLOOKUP($B199,'2022 Ventilation List SORT'!$A$6:$I$101,5)</f>
        <v>0</v>
      </c>
      <c r="G199" s="62">
        <f>VLOOKUP($B199,'2022 Ventilation List SORT'!$A$6:$I$101,6)</f>
        <v>0</v>
      </c>
      <c r="H199" s="67">
        <f>VLOOKUP($B199,'2022 Ventilation List SORT'!$A$6:$I$101,7)</f>
        <v>3</v>
      </c>
      <c r="I199" s="62" t="str">
        <f>VLOOKUP($B199,'2022 Ventilation List SORT'!$A$6:$I$101,8)</f>
        <v/>
      </c>
      <c r="J199" s="103" t="str">
        <f>VLOOKUP($B199,'2022 Ventilation List SORT'!$A$6:$I$101,9)</f>
        <v>Yes</v>
      </c>
      <c r="K199" s="182">
        <f>INDEX('For CSV - 2022 SpcFuncData'!$D$5:$D$88,MATCH($A199,'For CSV - 2022 SpcFuncData'!$B$5:$B$87,0))*0.5</f>
        <v>5</v>
      </c>
      <c r="L199" s="182">
        <f>INDEX('For CSV - 2022 VentSpcFuncData'!$K$6:$K$101,MATCH($B199,'For CSV - 2022 VentSpcFuncData'!$B$6:$B$101,0))</f>
        <v>0</v>
      </c>
      <c r="M199" s="182">
        <f t="shared" si="7"/>
        <v>5</v>
      </c>
      <c r="N199" s="182">
        <f>INDEX('For CSV - 2022 VentSpcFuncData'!$J$6:$J$101,MATCH($B199,'For CSV - 2022 VentSpcFuncData'!$B$6:$B$101,0))</f>
        <v>15</v>
      </c>
      <c r="O199" s="182">
        <f t="shared" si="8"/>
        <v>15</v>
      </c>
      <c r="P199" s="184">
        <f t="shared" si="6"/>
        <v>7.4999999999999997E-2</v>
      </c>
      <c r="Q199" s="46" t="str">
        <f>_xlfn.CONCAT(A199,",",B199)</f>
        <v>Manufacturing, Commercial &amp; Industrial Work Area (Low Bay),Misc - General manufacturing (excludes heavy industrial and process using chemicals)</v>
      </c>
      <c r="R199" s="46">
        <f>INDEX('For CSV - 2022 SpcFuncData'!$AN$5:$AN$89,MATCH($A199,'For CSV - 2022 SpcFuncData'!$B$5:$B$88,0))</f>
        <v>348</v>
      </c>
      <c r="S199" s="46">
        <f>INDEX('For CSV - 2022 VentSpcFuncData'!$L$6:$L$101,MATCH($B199,'For CSV - 2022 VentSpcFuncData'!$B$6:$B$101,0))</f>
        <v>63</v>
      </c>
      <c r="T199" s="46">
        <f>MATCH($A199,'For CSV - 2022 SpcFuncData'!$B$5:$B$87,0)</f>
        <v>47</v>
      </c>
      <c r="V199" t="str">
        <f>IF($A198&lt;&gt;$A199,$V$3&amp;$R199&amp;$W$3&amp;$S199&amp;$X$3&amp;TEXT($A199,0),IF($A199=$A198,$V$4&amp;$S199&amp;$W$4&amp;$X$4&amp;$B199&amp;""""))</f>
        <v>1, Spc:SpcFunc,        348,  63  ;  Manufacturing, Commercial &amp; Industrial Work Area (Low Bay)</v>
      </c>
    </row>
    <row r="200" spans="1:22" x14ac:dyDescent="0.2">
      <c r="A200" s="63" t="s">
        <v>1133</v>
      </c>
      <c r="B200" s="110" t="s">
        <v>806</v>
      </c>
      <c r="C200" s="62">
        <f>VLOOKUP($B200,'2022 Ventilation List SORT'!$A$6:$I$101,2)</f>
        <v>0</v>
      </c>
      <c r="D200" s="62">
        <f>VLOOKUP($B200,'2022 Ventilation List SORT'!$A$6:$I$101,3)</f>
        <v>0</v>
      </c>
      <c r="E200" s="67">
        <f>VLOOKUP($B200,'2022 Ventilation List SORT'!$A$6:$I$101,4)</f>
        <v>0</v>
      </c>
      <c r="F200" s="67">
        <f>VLOOKUP($B200,'2022 Ventilation List SORT'!$A$6:$I$101,5)</f>
        <v>0</v>
      </c>
      <c r="G200" s="62">
        <f>VLOOKUP($B200,'2022 Ventilation List SORT'!$A$6:$I$101,6)</f>
        <v>0.5</v>
      </c>
      <c r="H200" s="67">
        <f>VLOOKUP($B200,'2022 Ventilation List SORT'!$A$6:$I$101,7)</f>
        <v>2</v>
      </c>
      <c r="I200" s="62" t="str">
        <f>VLOOKUP($B200,'2022 Ventilation List SORT'!$A$6:$I$101,8)</f>
        <v/>
      </c>
      <c r="J200" s="103" t="str">
        <f>VLOOKUP($B200,'2022 Ventilation List SORT'!$A$6:$I$101,9)</f>
        <v>No</v>
      </c>
      <c r="K200" s="182">
        <f>INDEX('For CSV - 2022 SpcFuncData'!$D$5:$D$88,MATCH($A200,'For CSV - 2022 SpcFuncData'!$B$5:$B$87,0))*0.5</f>
        <v>5</v>
      </c>
      <c r="L200" s="182">
        <f>INDEX('For CSV - 2022 VentSpcFuncData'!$K$6:$K$101,MATCH($B200,'For CSV - 2022 VentSpcFuncData'!$B$6:$B$101,0))</f>
        <v>0</v>
      </c>
      <c r="M200" s="182">
        <f t="shared" si="7"/>
        <v>5</v>
      </c>
      <c r="N200" s="182">
        <f>INDEX('For CSV - 2022 VentSpcFuncData'!$J$6:$J$101,MATCH($B200,'For CSV - 2022 VentSpcFuncData'!$B$6:$B$101,0))</f>
        <v>0</v>
      </c>
      <c r="O200" s="182">
        <f t="shared" si="8"/>
        <v>0</v>
      </c>
      <c r="P200" s="184">
        <f t="shared" ref="P200:P263" si="9">K200*O200/1000</f>
        <v>0</v>
      </c>
      <c r="Q200" s="46" t="str">
        <f>_xlfn.CONCAT(A200,",",B200)</f>
        <v>Manufacturing, Commercial &amp; Industrial Work Area (Low Bay),Exhaust - Copy, printing rooms</v>
      </c>
      <c r="R200" s="46">
        <f>INDEX('For CSV - 2022 SpcFuncData'!$AN$5:$AN$89,MATCH($A200,'For CSV - 2022 SpcFuncData'!$B$5:$B$88,0))</f>
        <v>348</v>
      </c>
      <c r="S200" s="46">
        <f>INDEX('For CSV - 2022 VentSpcFuncData'!$L$6:$L$101,MATCH($B200,'For CSV - 2022 VentSpcFuncData'!$B$6:$B$101,0))</f>
        <v>28</v>
      </c>
      <c r="T200" s="46">
        <f>MATCH($A200,'For CSV - 2022 SpcFuncData'!$B$5:$B$87,0)</f>
        <v>47</v>
      </c>
      <c r="V200" t="str">
        <f>IF($A199&lt;&gt;$A200,$V$3&amp;$R200&amp;$W$3&amp;$S200&amp;$X$3&amp;TEXT($A200,0),IF($A200=$A199,$V$4&amp;$S200&amp;$W$4&amp;$X$4&amp;$B200&amp;""""))</f>
        <v>2,              28,     "Exhaust - Copy, printing rooms"</v>
      </c>
    </row>
    <row r="201" spans="1:22" x14ac:dyDescent="0.2">
      <c r="A201" s="63" t="s">
        <v>1133</v>
      </c>
      <c r="B201" s="110" t="s">
        <v>807</v>
      </c>
      <c r="C201" s="62">
        <f>VLOOKUP($B201,'2022 Ventilation List SORT'!$A$6:$I$101,2)</f>
        <v>0</v>
      </c>
      <c r="D201" s="62">
        <f>VLOOKUP($B201,'2022 Ventilation List SORT'!$A$6:$I$101,3)</f>
        <v>0</v>
      </c>
      <c r="E201" s="67">
        <f>VLOOKUP($B201,'2022 Ventilation List SORT'!$A$6:$I$101,4)</f>
        <v>0</v>
      </c>
      <c r="F201" s="67">
        <f>VLOOKUP($B201,'2022 Ventilation List SORT'!$A$6:$I$101,5)</f>
        <v>0</v>
      </c>
      <c r="G201" s="62">
        <f>VLOOKUP($B201,'2022 Ventilation List SORT'!$A$6:$I$101,6)</f>
        <v>1</v>
      </c>
      <c r="H201" s="67">
        <f>VLOOKUP($B201,'2022 Ventilation List SORT'!$A$6:$I$101,7)</f>
        <v>2</v>
      </c>
      <c r="I201" s="62" t="str">
        <f>VLOOKUP($B201,'2022 Ventilation List SORT'!$A$6:$I$101,8)</f>
        <v/>
      </c>
      <c r="J201" s="103" t="str">
        <f>VLOOKUP($B201,'2022 Ventilation List SORT'!$A$6:$I$101,9)</f>
        <v>No</v>
      </c>
      <c r="K201" s="182">
        <f>INDEX('For CSV - 2022 SpcFuncData'!$D$5:$D$88,MATCH($A201,'For CSV - 2022 SpcFuncData'!$B$5:$B$87,0))*0.5</f>
        <v>5</v>
      </c>
      <c r="L201" s="182">
        <f>INDEX('For CSV - 2022 VentSpcFuncData'!$K$6:$K$101,MATCH($B201,'For CSV - 2022 VentSpcFuncData'!$B$6:$B$101,0))</f>
        <v>0</v>
      </c>
      <c r="M201" s="182">
        <f t="shared" ref="M201:M265" si="10">IF(L201=0,K201,L201)</f>
        <v>5</v>
      </c>
      <c r="N201" s="182">
        <f>INDEX('For CSV - 2022 VentSpcFuncData'!$J$6:$J$101,MATCH($B201,'For CSV - 2022 VentSpcFuncData'!$B$6:$B$101,0))</f>
        <v>0</v>
      </c>
      <c r="O201" s="182">
        <f t="shared" ref="O201:O264" si="11">IF(SUM(K201,M201)=0,0,M201/K201*N201)</f>
        <v>0</v>
      </c>
      <c r="P201" s="184">
        <f t="shared" si="9"/>
        <v>0</v>
      </c>
      <c r="Q201" s="46" t="str">
        <f>_xlfn.CONCAT(A201,",",B201)</f>
        <v>Manufacturing, Commercial &amp; Industrial Work Area (Low Bay),Exhaust - Darkrooms</v>
      </c>
      <c r="R201" s="46">
        <f>INDEX('For CSV - 2022 SpcFuncData'!$AN$5:$AN$89,MATCH($A201,'For CSV - 2022 SpcFuncData'!$B$5:$B$88,0))</f>
        <v>348</v>
      </c>
      <c r="S201" s="46">
        <f>INDEX('For CSV - 2022 VentSpcFuncData'!$L$6:$L$101,MATCH($B201,'For CSV - 2022 VentSpcFuncData'!$B$6:$B$101,0))</f>
        <v>29</v>
      </c>
      <c r="T201" s="46">
        <f>MATCH($A201,'For CSV - 2022 SpcFuncData'!$B$5:$B$87,0)</f>
        <v>47</v>
      </c>
      <c r="V201" t="str">
        <f>IF($A200&lt;&gt;$A201,$V$3&amp;$R201&amp;$W$3&amp;$S201&amp;$X$3&amp;TEXT($A201,0),IF($A201=$A200,$V$4&amp;$S201&amp;$W$4&amp;$X$4&amp;$B201&amp;""""))</f>
        <v>2,              29,     "Exhaust - Darkrooms"</v>
      </c>
    </row>
    <row r="202" spans="1:22" x14ac:dyDescent="0.2">
      <c r="A202" s="63" t="s">
        <v>1133</v>
      </c>
      <c r="B202" s="110" t="s">
        <v>808</v>
      </c>
      <c r="C202" s="62">
        <f>VLOOKUP($B202,'2022 Ventilation List SORT'!$A$6:$I$101,2)</f>
        <v>0</v>
      </c>
      <c r="D202" s="62">
        <f>VLOOKUP($B202,'2022 Ventilation List SORT'!$A$6:$I$101,3)</f>
        <v>0</v>
      </c>
      <c r="E202" s="67">
        <f>VLOOKUP($B202,'2022 Ventilation List SORT'!$A$6:$I$101,4)</f>
        <v>0</v>
      </c>
      <c r="F202" s="67">
        <f>VLOOKUP($B202,'2022 Ventilation List SORT'!$A$6:$I$101,5)</f>
        <v>0</v>
      </c>
      <c r="G202" s="62">
        <f>VLOOKUP($B202,'2022 Ventilation List SORT'!$A$6:$I$101,6)</f>
        <v>1</v>
      </c>
      <c r="H202" s="67">
        <f>VLOOKUP($B202,'2022 Ventilation List SORT'!$A$6:$I$101,7)</f>
        <v>3</v>
      </c>
      <c r="I202" s="62" t="str">
        <f>VLOOKUP($B202,'2022 Ventilation List SORT'!$A$6:$I$101,8)</f>
        <v/>
      </c>
      <c r="J202" s="103" t="str">
        <f>VLOOKUP($B202,'2022 Ventilation List SORT'!$A$6:$I$101,9)</f>
        <v>No</v>
      </c>
      <c r="K202" s="182">
        <f>INDEX('For CSV - 2022 SpcFuncData'!$D$5:$D$88,MATCH($A202,'For CSV - 2022 SpcFuncData'!$B$5:$B$87,0))*0.5</f>
        <v>5</v>
      </c>
      <c r="L202" s="182">
        <f>INDEX('For CSV - 2022 VentSpcFuncData'!$K$6:$K$101,MATCH($B202,'For CSV - 2022 VentSpcFuncData'!$B$6:$B$101,0))</f>
        <v>0</v>
      </c>
      <c r="M202" s="182">
        <f t="shared" si="10"/>
        <v>5</v>
      </c>
      <c r="N202" s="182">
        <f>INDEX('For CSV - 2022 VentSpcFuncData'!$J$6:$J$101,MATCH($B202,'For CSV - 2022 VentSpcFuncData'!$B$6:$B$101,0))</f>
        <v>0</v>
      </c>
      <c r="O202" s="182">
        <f t="shared" si="11"/>
        <v>0</v>
      </c>
      <c r="P202" s="184">
        <f t="shared" si="9"/>
        <v>0</v>
      </c>
      <c r="Q202" s="46" t="str">
        <f>_xlfn.CONCAT(A202,",",B202)</f>
        <v>Manufacturing, Commercial &amp; Industrial Work Area (Low Bay),Exhaust - Janitor closets, trash rooms, recycling</v>
      </c>
      <c r="R202" s="46">
        <f>INDEX('For CSV - 2022 SpcFuncData'!$AN$5:$AN$89,MATCH($A202,'For CSV - 2022 SpcFuncData'!$B$5:$B$88,0))</f>
        <v>348</v>
      </c>
      <c r="S202" s="46">
        <f>INDEX('For CSV - 2022 VentSpcFuncData'!$L$6:$L$101,MATCH($B202,'For CSV - 2022 VentSpcFuncData'!$B$6:$B$101,0))</f>
        <v>30</v>
      </c>
      <c r="T202" s="46">
        <f>MATCH($A202,'For CSV - 2022 SpcFuncData'!$B$5:$B$87,0)</f>
        <v>47</v>
      </c>
      <c r="V202" t="str">
        <f>IF($A201&lt;&gt;$A202,$V$3&amp;$R202&amp;$W$3&amp;$S202&amp;$X$3&amp;TEXT($A202,0),IF($A202=$A201,$V$4&amp;$S202&amp;$W$4&amp;$X$4&amp;$B202&amp;""""))</f>
        <v>2,              30,     "Exhaust - Janitor closets, trash rooms, recycling"</v>
      </c>
    </row>
    <row r="203" spans="1:22" x14ac:dyDescent="0.2">
      <c r="A203" s="46" t="s">
        <v>1133</v>
      </c>
      <c r="B203" s="110" t="s">
        <v>813</v>
      </c>
      <c r="C203" s="62">
        <f>VLOOKUP($B203,'2022 Ventilation List SORT'!$A$6:$I$101,2)</f>
        <v>0</v>
      </c>
      <c r="D203" s="62">
        <f>VLOOKUP($B203,'2022 Ventilation List SORT'!$A$6:$I$101,3)</f>
        <v>0</v>
      </c>
      <c r="E203" s="67">
        <f>VLOOKUP($B203,'2022 Ventilation List SORT'!$A$6:$I$101,4)</f>
        <v>0</v>
      </c>
      <c r="F203" s="67">
        <f>VLOOKUP($B203,'2022 Ventilation List SORT'!$A$6:$I$101,5)</f>
        <v>0</v>
      </c>
      <c r="G203" s="62">
        <f>VLOOKUP($B203,'2022 Ventilation List SORT'!$A$6:$I$101,6)</f>
        <v>0</v>
      </c>
      <c r="H203" s="67">
        <f>VLOOKUP($B203,'2022 Ventilation List SORT'!$A$6:$I$101,7)</f>
        <v>4</v>
      </c>
      <c r="I203" s="62" t="str">
        <f>VLOOKUP($B203,'2022 Ventilation List SORT'!$A$6:$I$101,8)</f>
        <v>Exh. Note F</v>
      </c>
      <c r="J203" s="103" t="str">
        <f>VLOOKUP($B203,'2022 Ventilation List SORT'!$A$6:$I$101,9)</f>
        <v>No</v>
      </c>
      <c r="K203" s="182">
        <f>INDEX('For CSV - 2022 SpcFuncData'!$D$5:$D$88,MATCH($A203,'For CSV - 2022 SpcFuncData'!$B$5:$B$87,0))*0.5</f>
        <v>5</v>
      </c>
      <c r="L203" s="182">
        <f>INDEX('For CSV - 2022 VentSpcFuncData'!$K$6:$K$101,MATCH($B203,'For CSV - 2022 VentSpcFuncData'!$B$6:$B$101,0))</f>
        <v>0</v>
      </c>
      <c r="M203" s="182">
        <f t="shared" si="10"/>
        <v>5</v>
      </c>
      <c r="N203" s="182">
        <f>INDEX('For CSV - 2022 VentSpcFuncData'!$J$6:$J$101,MATCH($B203,'For CSV - 2022 VentSpcFuncData'!$B$6:$B$101,0))</f>
        <v>0</v>
      </c>
      <c r="O203" s="182">
        <f t="shared" si="11"/>
        <v>0</v>
      </c>
      <c r="P203" s="184">
        <f t="shared" si="9"/>
        <v>0</v>
      </c>
      <c r="Q203" s="46" t="str">
        <f>_xlfn.CONCAT(A203,",",B203)</f>
        <v>Manufacturing, Commercial &amp; Industrial Work Area (Low Bay),Exhaust - Paint spray booths</v>
      </c>
      <c r="R203" s="46">
        <f>INDEX('For CSV - 2022 SpcFuncData'!$AN$5:$AN$89,MATCH($A203,'For CSV - 2022 SpcFuncData'!$B$5:$B$88,0))</f>
        <v>348</v>
      </c>
      <c r="S203" s="46">
        <f>INDEX('For CSV - 2022 VentSpcFuncData'!$L$6:$L$101,MATCH($B203,'For CSV - 2022 VentSpcFuncData'!$B$6:$B$101,0))</f>
        <v>33</v>
      </c>
      <c r="T203" s="46">
        <f>MATCH($A203,'For CSV - 2022 SpcFuncData'!$B$5:$B$87,0)</f>
        <v>47</v>
      </c>
      <c r="V203" t="str">
        <f>IF($A202&lt;&gt;$A203,$V$3&amp;$R203&amp;$W$3&amp;$S203&amp;$X$3&amp;TEXT($A203,0),IF($A203=$A202,$V$4&amp;$S203&amp;$W$4&amp;$X$4&amp;$B203&amp;""""))</f>
        <v>2,              33,     "Exhaust - Paint spray booths"</v>
      </c>
    </row>
    <row r="204" spans="1:22" x14ac:dyDescent="0.2">
      <c r="A204" s="46" t="s">
        <v>1133</v>
      </c>
      <c r="B204" s="110" t="s">
        <v>818</v>
      </c>
      <c r="C204" s="62">
        <f>VLOOKUP($B204,'2022 Ventilation List SORT'!$A$6:$I$101,2)</f>
        <v>0</v>
      </c>
      <c r="D204" s="62">
        <f>VLOOKUP($B204,'2022 Ventilation List SORT'!$A$6:$I$101,3)</f>
        <v>0</v>
      </c>
      <c r="E204" s="67">
        <f>VLOOKUP($B204,'2022 Ventilation List SORT'!$A$6:$I$101,4)</f>
        <v>0</v>
      </c>
      <c r="F204" s="67">
        <f>VLOOKUP($B204,'2022 Ventilation List SORT'!$A$6:$I$101,5)</f>
        <v>0</v>
      </c>
      <c r="G204" s="62">
        <f>VLOOKUP($B204,'2022 Ventilation List SORT'!$A$6:$I$101,6)</f>
        <v>0.5</v>
      </c>
      <c r="H204" s="67">
        <f>VLOOKUP($B204,'2022 Ventilation List SORT'!$A$6:$I$101,7)</f>
        <v>2</v>
      </c>
      <c r="I204" s="62">
        <f>VLOOKUP($B204,'2022 Ventilation List SORT'!$A$6:$I$101,8)</f>
        <v>0</v>
      </c>
      <c r="J204" s="103" t="str">
        <f>VLOOKUP($B204,'2022 Ventilation List SORT'!$A$6:$I$101,9)</f>
        <v>No</v>
      </c>
      <c r="K204" s="182">
        <f>INDEX('For CSV - 2022 SpcFuncData'!$D$5:$D$88,MATCH($A204,'For CSV - 2022 SpcFuncData'!$B$5:$B$87,0))*0.5</f>
        <v>5</v>
      </c>
      <c r="L204" s="182">
        <f>INDEX('For CSV - 2022 VentSpcFuncData'!$K$6:$K$101,MATCH($B204,'For CSV - 2022 VentSpcFuncData'!$B$6:$B$101,0))</f>
        <v>0</v>
      </c>
      <c r="M204" s="182">
        <f t="shared" si="10"/>
        <v>5</v>
      </c>
      <c r="N204" s="182">
        <f>INDEX('For CSV - 2022 VentSpcFuncData'!$J$6:$J$101,MATCH($B204,'For CSV - 2022 VentSpcFuncData'!$B$6:$B$101,0))</f>
        <v>0</v>
      </c>
      <c r="O204" s="182">
        <f t="shared" si="11"/>
        <v>0</v>
      </c>
      <c r="P204" s="184">
        <f t="shared" si="9"/>
        <v>0</v>
      </c>
      <c r="Q204" s="46" t="str">
        <f>_xlfn.CONCAT(A204,",",B204)</f>
        <v>Manufacturing, Commercial &amp; Industrial Work Area (Low Bay),Exhaust - Woodwork shop/classrooms</v>
      </c>
      <c r="R204" s="46">
        <f>INDEX('For CSV - 2022 SpcFuncData'!$AN$5:$AN$89,MATCH($A204,'For CSV - 2022 SpcFuncData'!$B$5:$B$88,0))</f>
        <v>348</v>
      </c>
      <c r="S204" s="46">
        <f>INDEX('For CSV - 2022 VentSpcFuncData'!$L$6:$L$101,MATCH($B204,'For CSV - 2022 VentSpcFuncData'!$B$6:$B$101,0))</f>
        <v>41</v>
      </c>
      <c r="T204" s="46">
        <f>MATCH($A204,'For CSV - 2022 SpcFuncData'!$B$5:$B$87,0)</f>
        <v>47</v>
      </c>
      <c r="V204" t="str">
        <f>IF($A203&lt;&gt;$A204,$V$3&amp;$R204&amp;$W$3&amp;$S204&amp;$X$3&amp;TEXT($A204,0),IF($A204=$A203,$V$4&amp;$S204&amp;$W$4&amp;$X$4&amp;$B204&amp;""""))</f>
        <v>2,              41,     "Exhaust - Woodwork shop/classrooms"</v>
      </c>
    </row>
    <row r="205" spans="1:22" x14ac:dyDescent="0.2">
      <c r="A205" s="46" t="s">
        <v>1133</v>
      </c>
      <c r="B205" s="110" t="s">
        <v>778</v>
      </c>
      <c r="C205" s="62">
        <f>VLOOKUP($B205,'2022 Ventilation List SORT'!$A$6:$I$101,2)</f>
        <v>0.15</v>
      </c>
      <c r="D205" s="62">
        <f>VLOOKUP($B205,'2022 Ventilation List SORT'!$A$6:$I$101,3)</f>
        <v>0.15</v>
      </c>
      <c r="E205" s="67">
        <f>VLOOKUP($B205,'2022 Ventilation List SORT'!$A$6:$I$101,4)</f>
        <v>0</v>
      </c>
      <c r="F205" s="67">
        <f>VLOOKUP($B205,'2022 Ventilation List SORT'!$A$6:$I$101,5)</f>
        <v>0</v>
      </c>
      <c r="G205" s="62">
        <f>VLOOKUP($B205,'2022 Ventilation List SORT'!$A$6:$I$101,6)</f>
        <v>0</v>
      </c>
      <c r="H205" s="67">
        <f>VLOOKUP($B205,'2022 Ventilation List SORT'!$A$6:$I$101,7)</f>
        <v>2</v>
      </c>
      <c r="I205" s="62" t="str">
        <f>VLOOKUP($B205,'2022 Ventilation List SORT'!$A$6:$I$101,8)</f>
        <v/>
      </c>
      <c r="J205" s="103" t="str">
        <f>VLOOKUP($B205,'2022 Ventilation List SORT'!$A$6:$I$101,9)</f>
        <v>No</v>
      </c>
      <c r="K205" s="182">
        <f>INDEX('For CSV - 2022 SpcFuncData'!$D$5:$D$88,MATCH($A205,'For CSV - 2022 SpcFuncData'!$B$5:$B$87,0))*0.5</f>
        <v>5</v>
      </c>
      <c r="L205" s="182">
        <f>INDEX('For CSV - 2022 VentSpcFuncData'!$K$6:$K$101,MATCH($B205,'For CSV - 2022 VentSpcFuncData'!$B$6:$B$101,0))</f>
        <v>0</v>
      </c>
      <c r="M205" s="182">
        <f t="shared" si="10"/>
        <v>5</v>
      </c>
      <c r="N205" s="182">
        <f>INDEX('For CSV - 2022 VentSpcFuncData'!$J$6:$J$101,MATCH($B205,'For CSV - 2022 VentSpcFuncData'!$B$6:$B$101,0))</f>
        <v>15</v>
      </c>
      <c r="O205" s="182">
        <f t="shared" si="11"/>
        <v>15</v>
      </c>
      <c r="P205" s="184">
        <f t="shared" si="9"/>
        <v>7.4999999999999997E-2</v>
      </c>
      <c r="Q205" s="46" t="str">
        <f>_xlfn.CONCAT(A205,",",B205)</f>
        <v>Manufacturing, Commercial &amp; Industrial Work Area (Low Bay),Lodging - Laundry rooms, central</v>
      </c>
      <c r="R205" s="46">
        <f>INDEX('For CSV - 2022 SpcFuncData'!$AN$5:$AN$89,MATCH($A205,'For CSV - 2022 SpcFuncData'!$B$5:$B$88,0))</f>
        <v>348</v>
      </c>
      <c r="S205" s="46">
        <f>INDEX('For CSV - 2022 VentSpcFuncData'!$L$6:$L$101,MATCH($B205,'For CSV - 2022 VentSpcFuncData'!$B$6:$B$101,0))</f>
        <v>55</v>
      </c>
      <c r="T205" s="46">
        <f>MATCH($A205,'For CSV - 2022 SpcFuncData'!$B$5:$B$87,0)</f>
        <v>47</v>
      </c>
      <c r="V205" t="str">
        <f>IF($A204&lt;&gt;$A205,$V$3&amp;$R205&amp;$W$3&amp;$S205&amp;$X$3&amp;TEXT($A205,0),IF($A205=$A204,$V$4&amp;$S205&amp;$W$4&amp;$X$4&amp;$B205&amp;""""))</f>
        <v>2,              55,     "Lodging - Laundry rooms, central"</v>
      </c>
    </row>
    <row r="206" spans="1:22" x14ac:dyDescent="0.2">
      <c r="A206" s="46" t="s">
        <v>1133</v>
      </c>
      <c r="B206" s="110" t="s">
        <v>796</v>
      </c>
      <c r="C206" s="62">
        <f>VLOOKUP($B206,'2022 Ventilation List SORT'!$A$6:$I$101,2)</f>
        <v>0.15</v>
      </c>
      <c r="D206" s="62">
        <f>VLOOKUP($B206,'2022 Ventilation List SORT'!$A$6:$I$101,3)</f>
        <v>0.15</v>
      </c>
      <c r="E206" s="67">
        <f>VLOOKUP($B206,'2022 Ventilation List SORT'!$A$6:$I$101,4)</f>
        <v>0</v>
      </c>
      <c r="F206" s="67">
        <f>VLOOKUP($B206,'2022 Ventilation List SORT'!$A$6:$I$101,5)</f>
        <v>0</v>
      </c>
      <c r="G206" s="62">
        <f>VLOOKUP($B206,'2022 Ventilation List SORT'!$A$6:$I$101,6)</f>
        <v>0</v>
      </c>
      <c r="H206" s="67">
        <f>VLOOKUP($B206,'2022 Ventilation List SORT'!$A$6:$I$101,7)</f>
        <v>2</v>
      </c>
      <c r="I206" s="62" t="str">
        <f>VLOOKUP($B206,'2022 Ventilation List SORT'!$A$6:$I$101,8)</f>
        <v/>
      </c>
      <c r="J206" s="103" t="str">
        <f>VLOOKUP($B206,'2022 Ventilation List SORT'!$A$6:$I$101,9)</f>
        <v>No</v>
      </c>
      <c r="K206" s="182">
        <f>INDEX('For CSV - 2022 SpcFuncData'!$D$5:$D$88,MATCH($A206,'For CSV - 2022 SpcFuncData'!$B$5:$B$87,0))*0.5</f>
        <v>5</v>
      </c>
      <c r="L206" s="182">
        <f>INDEX('For CSV - 2022 VentSpcFuncData'!$K$6:$K$101,MATCH($B206,'For CSV - 2022 VentSpcFuncData'!$B$6:$B$101,0))</f>
        <v>0</v>
      </c>
      <c r="M206" s="182">
        <f t="shared" si="10"/>
        <v>5</v>
      </c>
      <c r="N206" s="182">
        <f>INDEX('For CSV - 2022 VentSpcFuncData'!$J$6:$J$101,MATCH($B206,'For CSV - 2022 VentSpcFuncData'!$B$6:$B$101,0))</f>
        <v>15</v>
      </c>
      <c r="O206" s="182">
        <f t="shared" si="11"/>
        <v>15</v>
      </c>
      <c r="P206" s="184">
        <f t="shared" si="9"/>
        <v>7.4999999999999997E-2</v>
      </c>
      <c r="Q206" s="46" t="str">
        <f>_xlfn.CONCAT(A206,",",B206)</f>
        <v>Manufacturing, Commercial &amp; Industrial Work Area (Low Bay),Misc - All others</v>
      </c>
      <c r="R206" s="46">
        <f>INDEX('For CSV - 2022 SpcFuncData'!$AN$5:$AN$89,MATCH($A206,'For CSV - 2022 SpcFuncData'!$B$5:$B$88,0))</f>
        <v>348</v>
      </c>
      <c r="S206" s="46">
        <f>INDEX('For CSV - 2022 VentSpcFuncData'!$L$6:$L$101,MATCH($B206,'For CSV - 2022 VentSpcFuncData'!$B$6:$B$101,0))</f>
        <v>58</v>
      </c>
      <c r="T206" s="46">
        <f>MATCH($A206,'For CSV - 2022 SpcFuncData'!$B$5:$B$87,0)</f>
        <v>47</v>
      </c>
      <c r="V206" t="str">
        <f>IF($A205&lt;&gt;$A206,$V$3&amp;$R206&amp;$W$3&amp;$S206&amp;$X$3&amp;TEXT($A206,0),IF($A206=$A205,$V$4&amp;$S206&amp;$W$4&amp;$X$4&amp;$B206&amp;""""))</f>
        <v>2,              58,     "Misc - All others"</v>
      </c>
    </row>
    <row r="207" spans="1:22" x14ac:dyDescent="0.2">
      <c r="A207" s="46" t="s">
        <v>1133</v>
      </c>
      <c r="B207" s="110" t="s">
        <v>790</v>
      </c>
      <c r="C207" s="62">
        <f>VLOOKUP($B207,'2022 Ventilation List SORT'!$A$6:$I$101,2)</f>
        <v>0.15</v>
      </c>
      <c r="D207" s="62">
        <f>VLOOKUP($B207,'2022 Ventilation List SORT'!$A$6:$I$101,3)</f>
        <v>0.15</v>
      </c>
      <c r="E207" s="67">
        <f>VLOOKUP($B207,'2022 Ventilation List SORT'!$A$6:$I$101,4)</f>
        <v>0</v>
      </c>
      <c r="F207" s="67">
        <f>VLOOKUP($B207,'2022 Ventilation List SORT'!$A$6:$I$101,5)</f>
        <v>0</v>
      </c>
      <c r="G207" s="62">
        <f>VLOOKUP($B207,'2022 Ventilation List SORT'!$A$6:$I$101,6)</f>
        <v>0</v>
      </c>
      <c r="H207" s="67">
        <f>VLOOKUP($B207,'2022 Ventilation List SORT'!$A$6:$I$101,7)</f>
        <v>3</v>
      </c>
      <c r="I207" s="62" t="str">
        <f>VLOOKUP($B207,'2022 Ventilation List SORT'!$A$6:$I$101,8)</f>
        <v/>
      </c>
      <c r="J207" s="103" t="str">
        <f>VLOOKUP($B207,'2022 Ventilation List SORT'!$A$6:$I$101,9)</f>
        <v>Yes</v>
      </c>
      <c r="K207" s="182">
        <f>INDEX('For CSV - 2022 SpcFuncData'!$D$5:$D$88,MATCH($A207,'For CSV - 2022 SpcFuncData'!$B$5:$B$87,0))*0.5</f>
        <v>5</v>
      </c>
      <c r="L207" s="182">
        <f>INDEX('For CSV - 2022 VentSpcFuncData'!$K$6:$K$101,MATCH($B207,'For CSV - 2022 VentSpcFuncData'!$B$6:$B$101,0))</f>
        <v>0</v>
      </c>
      <c r="M207" s="182">
        <f t="shared" si="10"/>
        <v>5</v>
      </c>
      <c r="N207" s="182">
        <f>INDEX('For CSV - 2022 VentSpcFuncData'!$J$6:$J$101,MATCH($B207,'For CSV - 2022 VentSpcFuncData'!$B$6:$B$101,0))</f>
        <v>15</v>
      </c>
      <c r="O207" s="182">
        <f t="shared" si="11"/>
        <v>15</v>
      </c>
      <c r="P207" s="184">
        <f t="shared" si="9"/>
        <v>7.4999999999999997E-2</v>
      </c>
      <c r="Q207" s="46" t="str">
        <f>_xlfn.CONCAT(A207,",",B207)</f>
        <v>Manufacturing, Commercial &amp; Industrial Work Area (Low Bay),Misc - General manufacturing (excludes heavy industrial and process using chemicals)</v>
      </c>
      <c r="R207" s="46">
        <f>INDEX('For CSV - 2022 SpcFuncData'!$AN$5:$AN$89,MATCH($A207,'For CSV - 2022 SpcFuncData'!$B$5:$B$88,0))</f>
        <v>348</v>
      </c>
      <c r="S207" s="46">
        <f>INDEX('For CSV - 2022 VentSpcFuncData'!$L$6:$L$101,MATCH($B207,'For CSV - 2022 VentSpcFuncData'!$B$6:$B$101,0))</f>
        <v>63</v>
      </c>
      <c r="T207" s="46">
        <f>MATCH($A207,'For CSV - 2022 SpcFuncData'!$B$5:$B$87,0)</f>
        <v>47</v>
      </c>
      <c r="V207" t="str">
        <f>IF($A206&lt;&gt;$A207,$V$3&amp;$R207&amp;$W$3&amp;$S207&amp;$X$3&amp;TEXT($A207,0),IF($A207=$A206,$V$4&amp;$S207&amp;$W$4&amp;$X$4&amp;$B207&amp;""""))</f>
        <v>2,              63,     "Misc - General manufacturing (excludes heavy industrial and process using chemicals)"</v>
      </c>
    </row>
    <row r="208" spans="1:22" x14ac:dyDescent="0.2">
      <c r="A208" s="46" t="s">
        <v>1133</v>
      </c>
      <c r="B208" s="110" t="s">
        <v>950</v>
      </c>
      <c r="C208" s="62">
        <f>VLOOKUP($B208,'2022 Ventilation List SORT'!$A$6:$I$101,2)</f>
        <v>0.15</v>
      </c>
      <c r="D208" s="62">
        <f>VLOOKUP($B208,'2022 Ventilation List SORT'!$A$6:$I$101,3)</f>
        <v>0.15</v>
      </c>
      <c r="E208" s="67">
        <f>VLOOKUP($B208,'2022 Ventilation List SORT'!$A$6:$I$101,4)</f>
        <v>0</v>
      </c>
      <c r="F208" s="67">
        <f>VLOOKUP($B208,'2022 Ventilation List SORT'!$A$6:$I$101,5)</f>
        <v>0</v>
      </c>
      <c r="G208" s="62">
        <f>VLOOKUP($B208,'2022 Ventilation List SORT'!$A$6:$I$101,6)</f>
        <v>0</v>
      </c>
      <c r="H208" s="67">
        <f>VLOOKUP($B208,'2022 Ventilation List SORT'!$A$6:$I$101,7)</f>
        <v>2</v>
      </c>
      <c r="I208" s="62" t="str">
        <f>VLOOKUP($B208,'2022 Ventilation List SORT'!$A$6:$I$101,8)</f>
        <v/>
      </c>
      <c r="J208" s="103" t="str">
        <f>VLOOKUP($B208,'2022 Ventilation List SORT'!$A$6:$I$101,9)</f>
        <v>No</v>
      </c>
      <c r="K208" s="182">
        <f>INDEX('For CSV - 2022 SpcFuncData'!$D$5:$D$88,MATCH($A208,'For CSV - 2022 SpcFuncData'!$B$5:$B$87,0))*0.5</f>
        <v>5</v>
      </c>
      <c r="L208" s="182">
        <f>INDEX('For CSV - 2022 VentSpcFuncData'!$K$6:$K$101,MATCH($B208,'For CSV - 2022 VentSpcFuncData'!$B$6:$B$101,0))</f>
        <v>0</v>
      </c>
      <c r="M208" s="182">
        <f t="shared" si="10"/>
        <v>5</v>
      </c>
      <c r="N208" s="182">
        <f>INDEX('For CSV - 2022 VentSpcFuncData'!$J$6:$J$101,MATCH($B208,'For CSV - 2022 VentSpcFuncData'!$B$6:$B$101,0))</f>
        <v>15</v>
      </c>
      <c r="O208" s="182">
        <f t="shared" si="11"/>
        <v>15</v>
      </c>
      <c r="P208" s="184">
        <f t="shared" si="9"/>
        <v>7.4999999999999997E-2</v>
      </c>
      <c r="Q208" s="46" t="str">
        <f>_xlfn.CONCAT(A208,",",B208)</f>
        <v>Manufacturing, Commercial &amp; Industrial Work Area (Low Bay),Misc - Sorting, packing, light assembly</v>
      </c>
      <c r="R208" s="46">
        <f>INDEX('For CSV - 2022 SpcFuncData'!$AN$5:$AN$89,MATCH($A208,'For CSV - 2022 SpcFuncData'!$B$5:$B$88,0))</f>
        <v>348</v>
      </c>
      <c r="S208" s="46">
        <f>INDEX('For CSV - 2022 VentSpcFuncData'!$L$6:$L$101,MATCH($B208,'For CSV - 2022 VentSpcFuncData'!$B$6:$B$101,0))</f>
        <v>67</v>
      </c>
      <c r="T208" s="46">
        <f>MATCH($A208,'For CSV - 2022 SpcFuncData'!$B$5:$B$87,0)</f>
        <v>47</v>
      </c>
      <c r="V208" t="str">
        <f>IF($A207&lt;&gt;$A208,$V$3&amp;$R208&amp;$W$3&amp;$S208&amp;$X$3&amp;TEXT($A208,0),IF($A208=$A207,$V$4&amp;$S208&amp;$W$4&amp;$X$4&amp;$B208&amp;""""))</f>
        <v>2,              67,     "Misc - Sorting, packing, light assembly"</v>
      </c>
    </row>
    <row r="209" spans="1:22" x14ac:dyDescent="0.2">
      <c r="A209" s="46" t="s">
        <v>1132</v>
      </c>
      <c r="B209" s="110" t="s">
        <v>790</v>
      </c>
      <c r="C209" s="62">
        <f>VLOOKUP($B209,'2022 Ventilation List SORT'!$A$6:$I$101,2)</f>
        <v>0.15</v>
      </c>
      <c r="D209" s="62">
        <f>VLOOKUP($B209,'2022 Ventilation List SORT'!$A$6:$I$101,3)</f>
        <v>0.15</v>
      </c>
      <c r="E209" s="67">
        <f>VLOOKUP($B209,'2022 Ventilation List SORT'!$A$6:$I$101,4)</f>
        <v>0</v>
      </c>
      <c r="F209" s="67">
        <f>VLOOKUP($B209,'2022 Ventilation List SORT'!$A$6:$I$101,5)</f>
        <v>0</v>
      </c>
      <c r="G209" s="62">
        <f>VLOOKUP($B209,'2022 Ventilation List SORT'!$A$6:$I$101,6)</f>
        <v>0</v>
      </c>
      <c r="H209" s="67">
        <f>VLOOKUP($B209,'2022 Ventilation List SORT'!$A$6:$I$101,7)</f>
        <v>3</v>
      </c>
      <c r="I209" s="62" t="str">
        <f>VLOOKUP($B209,'2022 Ventilation List SORT'!$A$6:$I$101,8)</f>
        <v/>
      </c>
      <c r="J209" s="103" t="str">
        <f>VLOOKUP($B209,'2022 Ventilation List SORT'!$A$6:$I$101,9)</f>
        <v>Yes</v>
      </c>
      <c r="K209" s="182">
        <f>INDEX('For CSV - 2022 SpcFuncData'!$D$5:$D$88,MATCH($A209,'For CSV - 2022 SpcFuncData'!$B$5:$B$87,0))*0.5</f>
        <v>5</v>
      </c>
      <c r="L209" s="182">
        <f>INDEX('For CSV - 2022 VentSpcFuncData'!$K$6:$K$101,MATCH($B209,'For CSV - 2022 VentSpcFuncData'!$B$6:$B$101,0))</f>
        <v>0</v>
      </c>
      <c r="M209" s="182">
        <f t="shared" si="10"/>
        <v>5</v>
      </c>
      <c r="N209" s="182">
        <f>INDEX('For CSV - 2022 VentSpcFuncData'!$J$6:$J$101,MATCH($B209,'For CSV - 2022 VentSpcFuncData'!$B$6:$B$101,0))</f>
        <v>15</v>
      </c>
      <c r="O209" s="182">
        <f t="shared" si="11"/>
        <v>15</v>
      </c>
      <c r="P209" s="184">
        <f t="shared" si="9"/>
        <v>7.4999999999999997E-2</v>
      </c>
      <c r="Q209" s="46" t="str">
        <f>_xlfn.CONCAT(A209,",",B209)</f>
        <v>Manufacturing, Commercial &amp; Industrial Work Area (High Bay),Misc - General manufacturing (excludes heavy industrial and process using chemicals)</v>
      </c>
      <c r="R209" s="46">
        <f>INDEX('For CSV - 2022 SpcFuncData'!$AN$5:$AN$89,MATCH($A209,'For CSV - 2022 SpcFuncData'!$B$5:$B$88,0))</f>
        <v>349</v>
      </c>
      <c r="S209" s="46">
        <f>INDEX('For CSV - 2022 VentSpcFuncData'!$L$6:$L$101,MATCH($B209,'For CSV - 2022 VentSpcFuncData'!$B$6:$B$101,0))</f>
        <v>63</v>
      </c>
      <c r="T209" s="46">
        <f>MATCH($A209,'For CSV - 2022 SpcFuncData'!$B$5:$B$87,0)</f>
        <v>48</v>
      </c>
      <c r="V209" t="str">
        <f>IF($A208&lt;&gt;$A209,$V$3&amp;$R209&amp;$W$3&amp;$S209&amp;$X$3&amp;TEXT($A209,0),IF($A209=$A208,$V$4&amp;$S209&amp;$W$4&amp;$X$4&amp;$B209&amp;""""))</f>
        <v>1, Spc:SpcFunc,        349,  63  ;  Manufacturing, Commercial &amp; Industrial Work Area (High Bay)</v>
      </c>
    </row>
    <row r="210" spans="1:22" x14ac:dyDescent="0.2">
      <c r="A210" s="46" t="s">
        <v>1132</v>
      </c>
      <c r="B210" s="110" t="s">
        <v>806</v>
      </c>
      <c r="C210" s="62">
        <f>VLOOKUP($B210,'2022 Ventilation List SORT'!$A$6:$I$101,2)</f>
        <v>0</v>
      </c>
      <c r="D210" s="62">
        <f>VLOOKUP($B210,'2022 Ventilation List SORT'!$A$6:$I$101,3)</f>
        <v>0</v>
      </c>
      <c r="E210" s="67">
        <f>VLOOKUP($B210,'2022 Ventilation List SORT'!$A$6:$I$101,4)</f>
        <v>0</v>
      </c>
      <c r="F210" s="67">
        <f>VLOOKUP($B210,'2022 Ventilation List SORT'!$A$6:$I$101,5)</f>
        <v>0</v>
      </c>
      <c r="G210" s="62">
        <f>VLOOKUP($B210,'2022 Ventilation List SORT'!$A$6:$I$101,6)</f>
        <v>0.5</v>
      </c>
      <c r="H210" s="67">
        <f>VLOOKUP($B210,'2022 Ventilation List SORT'!$A$6:$I$101,7)</f>
        <v>2</v>
      </c>
      <c r="I210" s="62" t="str">
        <f>VLOOKUP($B210,'2022 Ventilation List SORT'!$A$6:$I$101,8)</f>
        <v/>
      </c>
      <c r="J210" s="103" t="str">
        <f>VLOOKUP($B210,'2022 Ventilation List SORT'!$A$6:$I$101,9)</f>
        <v>No</v>
      </c>
      <c r="K210" s="182">
        <f>INDEX('For CSV - 2022 SpcFuncData'!$D$5:$D$88,MATCH($A210,'For CSV - 2022 SpcFuncData'!$B$5:$B$87,0))*0.5</f>
        <v>5</v>
      </c>
      <c r="L210" s="182">
        <f>INDEX('For CSV - 2022 VentSpcFuncData'!$K$6:$K$101,MATCH($B210,'For CSV - 2022 VentSpcFuncData'!$B$6:$B$101,0))</f>
        <v>0</v>
      </c>
      <c r="M210" s="182">
        <f t="shared" si="10"/>
        <v>5</v>
      </c>
      <c r="N210" s="182">
        <f>INDEX('For CSV - 2022 VentSpcFuncData'!$J$6:$J$101,MATCH($B210,'For CSV - 2022 VentSpcFuncData'!$B$6:$B$101,0))</f>
        <v>0</v>
      </c>
      <c r="O210" s="182">
        <f t="shared" si="11"/>
        <v>0</v>
      </c>
      <c r="P210" s="184">
        <f t="shared" si="9"/>
        <v>0</v>
      </c>
      <c r="Q210" s="46" t="str">
        <f>_xlfn.CONCAT(A210,",",B210)</f>
        <v>Manufacturing, Commercial &amp; Industrial Work Area (High Bay),Exhaust - Copy, printing rooms</v>
      </c>
      <c r="R210" s="46">
        <f>INDEX('For CSV - 2022 SpcFuncData'!$AN$5:$AN$89,MATCH($A210,'For CSV - 2022 SpcFuncData'!$B$5:$B$88,0))</f>
        <v>349</v>
      </c>
      <c r="S210" s="46">
        <f>INDEX('For CSV - 2022 VentSpcFuncData'!$L$6:$L$101,MATCH($B210,'For CSV - 2022 VentSpcFuncData'!$B$6:$B$101,0))</f>
        <v>28</v>
      </c>
      <c r="T210" s="46">
        <f>MATCH($A210,'For CSV - 2022 SpcFuncData'!$B$5:$B$87,0)</f>
        <v>48</v>
      </c>
      <c r="V210" t="str">
        <f>IF($A209&lt;&gt;$A210,$V$3&amp;$R210&amp;$W$3&amp;$S210&amp;$X$3&amp;TEXT($A210,0),IF($A210=$A209,$V$4&amp;$S210&amp;$W$4&amp;$X$4&amp;$B210&amp;""""))</f>
        <v>2,              28,     "Exhaust - Copy, printing rooms"</v>
      </c>
    </row>
    <row r="211" spans="1:22" x14ac:dyDescent="0.2">
      <c r="A211" s="46" t="s">
        <v>1132</v>
      </c>
      <c r="B211" s="110" t="s">
        <v>807</v>
      </c>
      <c r="C211" s="62">
        <f>VLOOKUP($B211,'2022 Ventilation List SORT'!$A$6:$I$101,2)</f>
        <v>0</v>
      </c>
      <c r="D211" s="62">
        <f>VLOOKUP($B211,'2022 Ventilation List SORT'!$A$6:$I$101,3)</f>
        <v>0</v>
      </c>
      <c r="E211" s="67">
        <f>VLOOKUP($B211,'2022 Ventilation List SORT'!$A$6:$I$101,4)</f>
        <v>0</v>
      </c>
      <c r="F211" s="67">
        <f>VLOOKUP($B211,'2022 Ventilation List SORT'!$A$6:$I$101,5)</f>
        <v>0</v>
      </c>
      <c r="G211" s="62">
        <f>VLOOKUP($B211,'2022 Ventilation List SORT'!$A$6:$I$101,6)</f>
        <v>1</v>
      </c>
      <c r="H211" s="67">
        <f>VLOOKUP($B211,'2022 Ventilation List SORT'!$A$6:$I$101,7)</f>
        <v>2</v>
      </c>
      <c r="I211" s="62" t="str">
        <f>VLOOKUP($B211,'2022 Ventilation List SORT'!$A$6:$I$101,8)</f>
        <v/>
      </c>
      <c r="J211" s="103" t="str">
        <f>VLOOKUP($B211,'2022 Ventilation List SORT'!$A$6:$I$101,9)</f>
        <v>No</v>
      </c>
      <c r="K211" s="182">
        <f>INDEX('For CSV - 2022 SpcFuncData'!$D$5:$D$88,MATCH($A211,'For CSV - 2022 SpcFuncData'!$B$5:$B$87,0))*0.5</f>
        <v>5</v>
      </c>
      <c r="L211" s="182">
        <f>INDEX('For CSV - 2022 VentSpcFuncData'!$K$6:$K$101,MATCH($B211,'For CSV - 2022 VentSpcFuncData'!$B$6:$B$101,0))</f>
        <v>0</v>
      </c>
      <c r="M211" s="182">
        <f t="shared" si="10"/>
        <v>5</v>
      </c>
      <c r="N211" s="182">
        <f>INDEX('For CSV - 2022 VentSpcFuncData'!$J$6:$J$101,MATCH($B211,'For CSV - 2022 VentSpcFuncData'!$B$6:$B$101,0))</f>
        <v>0</v>
      </c>
      <c r="O211" s="182">
        <f t="shared" si="11"/>
        <v>0</v>
      </c>
      <c r="P211" s="184">
        <f t="shared" si="9"/>
        <v>0</v>
      </c>
      <c r="Q211" s="46" t="str">
        <f>_xlfn.CONCAT(A211,",",B211)</f>
        <v>Manufacturing, Commercial &amp; Industrial Work Area (High Bay),Exhaust - Darkrooms</v>
      </c>
      <c r="R211" s="46">
        <f>INDEX('For CSV - 2022 SpcFuncData'!$AN$5:$AN$89,MATCH($A211,'For CSV - 2022 SpcFuncData'!$B$5:$B$88,0))</f>
        <v>349</v>
      </c>
      <c r="S211" s="46">
        <f>INDEX('For CSV - 2022 VentSpcFuncData'!$L$6:$L$101,MATCH($B211,'For CSV - 2022 VentSpcFuncData'!$B$6:$B$101,0))</f>
        <v>29</v>
      </c>
      <c r="T211" s="46">
        <f>MATCH($A211,'For CSV - 2022 SpcFuncData'!$B$5:$B$87,0)</f>
        <v>48</v>
      </c>
      <c r="V211" t="str">
        <f>IF($A210&lt;&gt;$A211,$V$3&amp;$R211&amp;$W$3&amp;$S211&amp;$X$3&amp;TEXT($A211,0),IF($A211=$A210,$V$4&amp;$S211&amp;$W$4&amp;$X$4&amp;$B211&amp;""""))</f>
        <v>2,              29,     "Exhaust - Darkrooms"</v>
      </c>
    </row>
    <row r="212" spans="1:22" x14ac:dyDescent="0.2">
      <c r="A212" s="46" t="s">
        <v>1132</v>
      </c>
      <c r="B212" s="110" t="s">
        <v>813</v>
      </c>
      <c r="C212" s="62">
        <f>VLOOKUP($B212,'2022 Ventilation List SORT'!$A$6:$I$101,2)</f>
        <v>0</v>
      </c>
      <c r="D212" s="62">
        <f>VLOOKUP($B212,'2022 Ventilation List SORT'!$A$6:$I$101,3)</f>
        <v>0</v>
      </c>
      <c r="E212" s="67">
        <f>VLOOKUP($B212,'2022 Ventilation List SORT'!$A$6:$I$101,4)</f>
        <v>0</v>
      </c>
      <c r="F212" s="67">
        <f>VLOOKUP($B212,'2022 Ventilation List SORT'!$A$6:$I$101,5)</f>
        <v>0</v>
      </c>
      <c r="G212" s="62">
        <f>VLOOKUP($B212,'2022 Ventilation List SORT'!$A$6:$I$101,6)</f>
        <v>0</v>
      </c>
      <c r="H212" s="67">
        <f>VLOOKUP($B212,'2022 Ventilation List SORT'!$A$6:$I$101,7)</f>
        <v>4</v>
      </c>
      <c r="I212" s="62" t="str">
        <f>VLOOKUP($B212,'2022 Ventilation List SORT'!$A$6:$I$101,8)</f>
        <v>Exh. Note F</v>
      </c>
      <c r="J212" s="103" t="str">
        <f>VLOOKUP($B212,'2022 Ventilation List SORT'!$A$6:$I$101,9)</f>
        <v>No</v>
      </c>
      <c r="K212" s="182">
        <f>INDEX('For CSV - 2022 SpcFuncData'!$D$5:$D$88,MATCH($A212,'For CSV - 2022 SpcFuncData'!$B$5:$B$87,0))*0.5</f>
        <v>5</v>
      </c>
      <c r="L212" s="182">
        <f>INDEX('For CSV - 2022 VentSpcFuncData'!$K$6:$K$101,MATCH($B212,'For CSV - 2022 VentSpcFuncData'!$B$6:$B$101,0))</f>
        <v>0</v>
      </c>
      <c r="M212" s="182">
        <f t="shared" si="10"/>
        <v>5</v>
      </c>
      <c r="N212" s="182">
        <f>INDEX('For CSV - 2022 VentSpcFuncData'!$J$6:$J$101,MATCH($B212,'For CSV - 2022 VentSpcFuncData'!$B$6:$B$101,0))</f>
        <v>0</v>
      </c>
      <c r="O212" s="182">
        <f t="shared" si="11"/>
        <v>0</v>
      </c>
      <c r="P212" s="184">
        <f t="shared" si="9"/>
        <v>0</v>
      </c>
      <c r="Q212" s="46" t="str">
        <f>_xlfn.CONCAT(A212,",",B212)</f>
        <v>Manufacturing, Commercial &amp; Industrial Work Area (High Bay),Exhaust - Paint spray booths</v>
      </c>
      <c r="R212" s="46">
        <f>INDEX('For CSV - 2022 SpcFuncData'!$AN$5:$AN$89,MATCH($A212,'For CSV - 2022 SpcFuncData'!$B$5:$B$88,0))</f>
        <v>349</v>
      </c>
      <c r="S212" s="46">
        <f>INDEX('For CSV - 2022 VentSpcFuncData'!$L$6:$L$101,MATCH($B212,'For CSV - 2022 VentSpcFuncData'!$B$6:$B$101,0))</f>
        <v>33</v>
      </c>
      <c r="T212" s="46">
        <f>MATCH($A212,'For CSV - 2022 SpcFuncData'!$B$5:$B$87,0)</f>
        <v>48</v>
      </c>
      <c r="V212" t="str">
        <f>IF($A211&lt;&gt;$A212,$V$3&amp;$R212&amp;$W$3&amp;$S212&amp;$X$3&amp;TEXT($A212,0),IF($A212=$A211,$V$4&amp;$S212&amp;$W$4&amp;$X$4&amp;$B212&amp;""""))</f>
        <v>2,              33,     "Exhaust - Paint spray booths"</v>
      </c>
    </row>
    <row r="213" spans="1:22" x14ac:dyDescent="0.2">
      <c r="A213" s="46" t="s">
        <v>1132</v>
      </c>
      <c r="B213" s="110" t="s">
        <v>818</v>
      </c>
      <c r="C213" s="62">
        <f>VLOOKUP($B213,'2022 Ventilation List SORT'!$A$6:$I$101,2)</f>
        <v>0</v>
      </c>
      <c r="D213" s="62">
        <f>VLOOKUP($B213,'2022 Ventilation List SORT'!$A$6:$I$101,3)</f>
        <v>0</v>
      </c>
      <c r="E213" s="67">
        <f>VLOOKUP($B213,'2022 Ventilation List SORT'!$A$6:$I$101,4)</f>
        <v>0</v>
      </c>
      <c r="F213" s="67">
        <f>VLOOKUP($B213,'2022 Ventilation List SORT'!$A$6:$I$101,5)</f>
        <v>0</v>
      </c>
      <c r="G213" s="62">
        <f>VLOOKUP($B213,'2022 Ventilation List SORT'!$A$6:$I$101,6)</f>
        <v>0.5</v>
      </c>
      <c r="H213" s="67">
        <f>VLOOKUP($B213,'2022 Ventilation List SORT'!$A$6:$I$101,7)</f>
        <v>2</v>
      </c>
      <c r="I213" s="62">
        <f>VLOOKUP($B213,'2022 Ventilation List SORT'!$A$6:$I$101,8)</f>
        <v>0</v>
      </c>
      <c r="J213" s="103" t="str">
        <f>VLOOKUP($B213,'2022 Ventilation List SORT'!$A$6:$I$101,9)</f>
        <v>No</v>
      </c>
      <c r="K213" s="182">
        <f>INDEX('For CSV - 2022 SpcFuncData'!$D$5:$D$88,MATCH($A213,'For CSV - 2022 SpcFuncData'!$B$5:$B$87,0))*0.5</f>
        <v>5</v>
      </c>
      <c r="L213" s="182">
        <f>INDEX('For CSV - 2022 VentSpcFuncData'!$K$6:$K$101,MATCH($B213,'For CSV - 2022 VentSpcFuncData'!$B$6:$B$101,0))</f>
        <v>0</v>
      </c>
      <c r="M213" s="182">
        <f t="shared" si="10"/>
        <v>5</v>
      </c>
      <c r="N213" s="182">
        <f>INDEX('For CSV - 2022 VentSpcFuncData'!$J$6:$J$101,MATCH($B213,'For CSV - 2022 VentSpcFuncData'!$B$6:$B$101,0))</f>
        <v>0</v>
      </c>
      <c r="O213" s="182">
        <f t="shared" si="11"/>
        <v>0</v>
      </c>
      <c r="P213" s="184">
        <f t="shared" si="9"/>
        <v>0</v>
      </c>
      <c r="Q213" s="46" t="str">
        <f>_xlfn.CONCAT(A213,",",B213)</f>
        <v>Manufacturing, Commercial &amp; Industrial Work Area (High Bay),Exhaust - Woodwork shop/classrooms</v>
      </c>
      <c r="R213" s="46">
        <f>INDEX('For CSV - 2022 SpcFuncData'!$AN$5:$AN$89,MATCH($A213,'For CSV - 2022 SpcFuncData'!$B$5:$B$88,0))</f>
        <v>349</v>
      </c>
      <c r="S213" s="46">
        <f>INDEX('For CSV - 2022 VentSpcFuncData'!$L$6:$L$101,MATCH($B213,'For CSV - 2022 VentSpcFuncData'!$B$6:$B$101,0))</f>
        <v>41</v>
      </c>
      <c r="T213" s="46">
        <f>MATCH($A213,'For CSV - 2022 SpcFuncData'!$B$5:$B$87,0)</f>
        <v>48</v>
      </c>
      <c r="V213" t="str">
        <f>IF($A212&lt;&gt;$A213,$V$3&amp;$R213&amp;$W$3&amp;$S213&amp;$X$3&amp;TEXT($A213,0),IF($A213=$A212,$V$4&amp;$S213&amp;$W$4&amp;$X$4&amp;$B213&amp;""""))</f>
        <v>2,              41,     "Exhaust - Woodwork shop/classrooms"</v>
      </c>
    </row>
    <row r="214" spans="1:22" x14ac:dyDescent="0.2">
      <c r="A214" s="46" t="s">
        <v>1132</v>
      </c>
      <c r="B214" s="110" t="s">
        <v>796</v>
      </c>
      <c r="C214" s="62">
        <f>VLOOKUP($B214,'2022 Ventilation List SORT'!$A$6:$I$101,2)</f>
        <v>0.15</v>
      </c>
      <c r="D214" s="62">
        <f>VLOOKUP($B214,'2022 Ventilation List SORT'!$A$6:$I$101,3)</f>
        <v>0.15</v>
      </c>
      <c r="E214" s="67">
        <f>VLOOKUP($B214,'2022 Ventilation List SORT'!$A$6:$I$101,4)</f>
        <v>0</v>
      </c>
      <c r="F214" s="67">
        <f>VLOOKUP($B214,'2022 Ventilation List SORT'!$A$6:$I$101,5)</f>
        <v>0</v>
      </c>
      <c r="G214" s="62">
        <f>VLOOKUP($B214,'2022 Ventilation List SORT'!$A$6:$I$101,6)</f>
        <v>0</v>
      </c>
      <c r="H214" s="67">
        <f>VLOOKUP($B214,'2022 Ventilation List SORT'!$A$6:$I$101,7)</f>
        <v>2</v>
      </c>
      <c r="I214" s="62" t="str">
        <f>VLOOKUP($B214,'2022 Ventilation List SORT'!$A$6:$I$101,8)</f>
        <v/>
      </c>
      <c r="J214" s="103" t="str">
        <f>VLOOKUP($B214,'2022 Ventilation List SORT'!$A$6:$I$101,9)</f>
        <v>No</v>
      </c>
      <c r="K214" s="182">
        <f>INDEX('For CSV - 2022 SpcFuncData'!$D$5:$D$88,MATCH($A214,'For CSV - 2022 SpcFuncData'!$B$5:$B$87,0))*0.5</f>
        <v>5</v>
      </c>
      <c r="L214" s="182">
        <f>INDEX('For CSV - 2022 VentSpcFuncData'!$K$6:$K$101,MATCH($B214,'For CSV - 2022 VentSpcFuncData'!$B$6:$B$101,0))</f>
        <v>0</v>
      </c>
      <c r="M214" s="182">
        <f t="shared" si="10"/>
        <v>5</v>
      </c>
      <c r="N214" s="182">
        <f>INDEX('For CSV - 2022 VentSpcFuncData'!$J$6:$J$101,MATCH($B214,'For CSV - 2022 VentSpcFuncData'!$B$6:$B$101,0))</f>
        <v>15</v>
      </c>
      <c r="O214" s="182">
        <f t="shared" si="11"/>
        <v>15</v>
      </c>
      <c r="P214" s="184">
        <f t="shared" si="9"/>
        <v>7.4999999999999997E-2</v>
      </c>
      <c r="Q214" s="46" t="str">
        <f>_xlfn.CONCAT(A214,",",B214)</f>
        <v>Manufacturing, Commercial &amp; Industrial Work Area (High Bay),Misc - All others</v>
      </c>
      <c r="R214" s="46">
        <f>INDEX('For CSV - 2022 SpcFuncData'!$AN$5:$AN$89,MATCH($A214,'For CSV - 2022 SpcFuncData'!$B$5:$B$88,0))</f>
        <v>349</v>
      </c>
      <c r="S214" s="46">
        <f>INDEX('For CSV - 2022 VentSpcFuncData'!$L$6:$L$101,MATCH($B214,'For CSV - 2022 VentSpcFuncData'!$B$6:$B$101,0))</f>
        <v>58</v>
      </c>
      <c r="T214" s="46">
        <f>MATCH($A214,'For CSV - 2022 SpcFuncData'!$B$5:$B$87,0)</f>
        <v>48</v>
      </c>
      <c r="V214" t="str">
        <f>IF($A213&lt;&gt;$A214,$V$3&amp;$R214&amp;$W$3&amp;$S214&amp;$X$3&amp;TEXT($A214,0),IF($A214=$A213,$V$4&amp;$S214&amp;$W$4&amp;$X$4&amp;$B214&amp;""""))</f>
        <v>2,              58,     "Misc - All others"</v>
      </c>
    </row>
    <row r="215" spans="1:22" x14ac:dyDescent="0.2">
      <c r="A215" s="46" t="s">
        <v>1132</v>
      </c>
      <c r="B215" s="110" t="s">
        <v>790</v>
      </c>
      <c r="C215" s="62">
        <f>VLOOKUP($B215,'2022 Ventilation List SORT'!$A$6:$I$101,2)</f>
        <v>0.15</v>
      </c>
      <c r="D215" s="62">
        <f>VLOOKUP($B215,'2022 Ventilation List SORT'!$A$6:$I$101,3)</f>
        <v>0.15</v>
      </c>
      <c r="E215" s="67">
        <f>VLOOKUP($B215,'2022 Ventilation List SORT'!$A$6:$I$101,4)</f>
        <v>0</v>
      </c>
      <c r="F215" s="67">
        <f>VLOOKUP($B215,'2022 Ventilation List SORT'!$A$6:$I$101,5)</f>
        <v>0</v>
      </c>
      <c r="G215" s="62">
        <f>VLOOKUP($B215,'2022 Ventilation List SORT'!$A$6:$I$101,6)</f>
        <v>0</v>
      </c>
      <c r="H215" s="67">
        <f>VLOOKUP($B215,'2022 Ventilation List SORT'!$A$6:$I$101,7)</f>
        <v>3</v>
      </c>
      <c r="I215" s="62" t="str">
        <f>VLOOKUP($B215,'2022 Ventilation List SORT'!$A$6:$I$101,8)</f>
        <v/>
      </c>
      <c r="J215" s="103" t="str">
        <f>VLOOKUP($B215,'2022 Ventilation List SORT'!$A$6:$I$101,9)</f>
        <v>Yes</v>
      </c>
      <c r="K215" s="182">
        <f>INDEX('For CSV - 2022 SpcFuncData'!$D$5:$D$88,MATCH($A215,'For CSV - 2022 SpcFuncData'!$B$5:$B$87,0))*0.5</f>
        <v>5</v>
      </c>
      <c r="L215" s="182">
        <f>INDEX('For CSV - 2022 VentSpcFuncData'!$K$6:$K$101,MATCH($B215,'For CSV - 2022 VentSpcFuncData'!$B$6:$B$101,0))</f>
        <v>0</v>
      </c>
      <c r="M215" s="182">
        <f t="shared" si="10"/>
        <v>5</v>
      </c>
      <c r="N215" s="182">
        <f>INDEX('For CSV - 2022 VentSpcFuncData'!$J$6:$J$101,MATCH($B215,'For CSV - 2022 VentSpcFuncData'!$B$6:$B$101,0))</f>
        <v>15</v>
      </c>
      <c r="O215" s="182">
        <f t="shared" si="11"/>
        <v>15</v>
      </c>
      <c r="P215" s="184">
        <f t="shared" si="9"/>
        <v>7.4999999999999997E-2</v>
      </c>
      <c r="Q215" s="46" t="str">
        <f>_xlfn.CONCAT(A215,",",B215)</f>
        <v>Manufacturing, Commercial &amp; Industrial Work Area (High Bay),Misc - General manufacturing (excludes heavy industrial and process using chemicals)</v>
      </c>
      <c r="R215" s="46">
        <f>INDEX('For CSV - 2022 SpcFuncData'!$AN$5:$AN$89,MATCH($A215,'For CSV - 2022 SpcFuncData'!$B$5:$B$88,0))</f>
        <v>349</v>
      </c>
      <c r="S215" s="46">
        <f>INDEX('For CSV - 2022 VentSpcFuncData'!$L$6:$L$101,MATCH($B215,'For CSV - 2022 VentSpcFuncData'!$B$6:$B$101,0))</f>
        <v>63</v>
      </c>
      <c r="T215" s="46">
        <f>MATCH($A215,'For CSV - 2022 SpcFuncData'!$B$5:$B$87,0)</f>
        <v>48</v>
      </c>
      <c r="V215" t="str">
        <f>IF($A214&lt;&gt;$A215,$V$3&amp;$R215&amp;$W$3&amp;$S215&amp;$X$3&amp;TEXT($A215,0),IF($A215=$A214,$V$4&amp;$S215&amp;$W$4&amp;$X$4&amp;$B215&amp;""""))</f>
        <v>2,              63,     "Misc - General manufacturing (excludes heavy industrial and process using chemicals)"</v>
      </c>
    </row>
    <row r="216" spans="1:22" x14ac:dyDescent="0.2">
      <c r="A216" s="46" t="s">
        <v>1132</v>
      </c>
      <c r="B216" s="110" t="s">
        <v>950</v>
      </c>
      <c r="C216" s="62">
        <f>VLOOKUP($B216,'2022 Ventilation List SORT'!$A$6:$I$101,2)</f>
        <v>0.15</v>
      </c>
      <c r="D216" s="62">
        <f>VLOOKUP($B216,'2022 Ventilation List SORT'!$A$6:$I$101,3)</f>
        <v>0.15</v>
      </c>
      <c r="E216" s="67">
        <f>VLOOKUP($B216,'2022 Ventilation List SORT'!$A$6:$I$101,4)</f>
        <v>0</v>
      </c>
      <c r="F216" s="67">
        <f>VLOOKUP($B216,'2022 Ventilation List SORT'!$A$6:$I$101,5)</f>
        <v>0</v>
      </c>
      <c r="G216" s="62">
        <f>VLOOKUP($B216,'2022 Ventilation List SORT'!$A$6:$I$101,6)</f>
        <v>0</v>
      </c>
      <c r="H216" s="67">
        <f>VLOOKUP($B216,'2022 Ventilation List SORT'!$A$6:$I$101,7)</f>
        <v>2</v>
      </c>
      <c r="I216" s="62" t="str">
        <f>VLOOKUP($B216,'2022 Ventilation List SORT'!$A$6:$I$101,8)</f>
        <v/>
      </c>
      <c r="J216" s="103" t="str">
        <f>VLOOKUP($B216,'2022 Ventilation List SORT'!$A$6:$I$101,9)</f>
        <v>No</v>
      </c>
      <c r="K216" s="182">
        <f>INDEX('For CSV - 2022 SpcFuncData'!$D$5:$D$88,MATCH($A216,'For CSV - 2022 SpcFuncData'!$B$5:$B$87,0))*0.5</f>
        <v>5</v>
      </c>
      <c r="L216" s="182">
        <f>INDEX('For CSV - 2022 VentSpcFuncData'!$K$6:$K$101,MATCH($B216,'For CSV - 2022 VentSpcFuncData'!$B$6:$B$101,0))</f>
        <v>0</v>
      </c>
      <c r="M216" s="182">
        <f t="shared" si="10"/>
        <v>5</v>
      </c>
      <c r="N216" s="182">
        <f>INDEX('For CSV - 2022 VentSpcFuncData'!$J$6:$J$101,MATCH($B216,'For CSV - 2022 VentSpcFuncData'!$B$6:$B$101,0))</f>
        <v>15</v>
      </c>
      <c r="O216" s="182">
        <f t="shared" si="11"/>
        <v>15</v>
      </c>
      <c r="P216" s="184">
        <f t="shared" si="9"/>
        <v>7.4999999999999997E-2</v>
      </c>
      <c r="Q216" s="46" t="str">
        <f>_xlfn.CONCAT(A216,",",B216)</f>
        <v>Manufacturing, Commercial &amp; Industrial Work Area (High Bay),Misc - Sorting, packing, light assembly</v>
      </c>
      <c r="R216" s="46">
        <f>INDEX('For CSV - 2022 SpcFuncData'!$AN$5:$AN$89,MATCH($A216,'For CSV - 2022 SpcFuncData'!$B$5:$B$88,0))</f>
        <v>349</v>
      </c>
      <c r="S216" s="46">
        <f>INDEX('For CSV - 2022 VentSpcFuncData'!$L$6:$L$101,MATCH($B216,'For CSV - 2022 VentSpcFuncData'!$B$6:$B$101,0))</f>
        <v>67</v>
      </c>
      <c r="T216" s="46">
        <f>MATCH($A216,'For CSV - 2022 SpcFuncData'!$B$5:$B$87,0)</f>
        <v>48</v>
      </c>
      <c r="V216" t="str">
        <f>IF($A215&lt;&gt;$A216,$V$3&amp;$R216&amp;$W$3&amp;$S216&amp;$X$3&amp;TEXT($A216,0),IF($A216=$A215,$V$4&amp;$S216&amp;$W$4&amp;$X$4&amp;$B216&amp;""""))</f>
        <v>2,              67,     "Misc - Sorting, packing, light assembly"</v>
      </c>
    </row>
    <row r="217" spans="1:22" x14ac:dyDescent="0.2">
      <c r="A217" s="46" t="s">
        <v>1134</v>
      </c>
      <c r="B217" s="110" t="s">
        <v>790</v>
      </c>
      <c r="C217" s="62">
        <f>VLOOKUP($B217,'2022 Ventilation List SORT'!$A$6:$I$101,2)</f>
        <v>0.15</v>
      </c>
      <c r="D217" s="62">
        <f>VLOOKUP($B217,'2022 Ventilation List SORT'!$A$6:$I$101,3)</f>
        <v>0.15</v>
      </c>
      <c r="E217" s="67">
        <f>VLOOKUP($B217,'2022 Ventilation List SORT'!$A$6:$I$101,4)</f>
        <v>0</v>
      </c>
      <c r="F217" s="67">
        <f>VLOOKUP($B217,'2022 Ventilation List SORT'!$A$6:$I$101,5)</f>
        <v>0</v>
      </c>
      <c r="G217" s="62">
        <f>VLOOKUP($B217,'2022 Ventilation List SORT'!$A$6:$I$101,6)</f>
        <v>0</v>
      </c>
      <c r="H217" s="67">
        <f>VLOOKUP($B217,'2022 Ventilation List SORT'!$A$6:$I$101,7)</f>
        <v>3</v>
      </c>
      <c r="I217" s="62" t="str">
        <f>VLOOKUP($B217,'2022 Ventilation List SORT'!$A$6:$I$101,8)</f>
        <v/>
      </c>
      <c r="J217" s="103" t="str">
        <f>VLOOKUP($B217,'2022 Ventilation List SORT'!$A$6:$I$101,9)</f>
        <v>Yes</v>
      </c>
      <c r="K217" s="182">
        <f>INDEX('For CSV - 2022 SpcFuncData'!$D$5:$D$88,MATCH($A217,'For CSV - 2022 SpcFuncData'!$B$5:$B$87,0))*0.5</f>
        <v>5</v>
      </c>
      <c r="L217" s="182">
        <f>INDEX('For CSV - 2022 VentSpcFuncData'!$K$6:$K$101,MATCH($B217,'For CSV - 2022 VentSpcFuncData'!$B$6:$B$101,0))</f>
        <v>0</v>
      </c>
      <c r="M217" s="182">
        <f t="shared" si="10"/>
        <v>5</v>
      </c>
      <c r="N217" s="182">
        <f>INDEX('For CSV - 2022 VentSpcFuncData'!$J$6:$J$101,MATCH($B217,'For CSV - 2022 VentSpcFuncData'!$B$6:$B$101,0))</f>
        <v>15</v>
      </c>
      <c r="O217" s="182">
        <f t="shared" si="11"/>
        <v>15</v>
      </c>
      <c r="P217" s="184">
        <f t="shared" si="9"/>
        <v>7.4999999999999997E-2</v>
      </c>
      <c r="Q217" s="46" t="str">
        <f>_xlfn.CONCAT(A217,",",B217)</f>
        <v>Manufacturing, Commercial &amp; Industrial Work Area (Precision),Misc - General manufacturing (excludes heavy industrial and process using chemicals)</v>
      </c>
      <c r="R217" s="46">
        <f>INDEX('For CSV - 2022 SpcFuncData'!$AN$5:$AN$89,MATCH($A217,'For CSV - 2022 SpcFuncData'!$B$5:$B$88,0))</f>
        <v>350</v>
      </c>
      <c r="S217" s="46">
        <f>INDEX('For CSV - 2022 VentSpcFuncData'!$L$6:$L$101,MATCH($B217,'For CSV - 2022 VentSpcFuncData'!$B$6:$B$101,0))</f>
        <v>63</v>
      </c>
      <c r="T217" s="46">
        <f>MATCH($A217,'For CSV - 2022 SpcFuncData'!$B$5:$B$87,0)</f>
        <v>49</v>
      </c>
      <c r="V217" t="str">
        <f>IF($A216&lt;&gt;$A217,$V$3&amp;$R217&amp;$W$3&amp;$S217&amp;$X$3&amp;TEXT($A217,0),IF($A217=$A216,$V$4&amp;$S217&amp;$W$4&amp;$X$4&amp;$B217&amp;""""))</f>
        <v>1, Spc:SpcFunc,        350,  63  ;  Manufacturing, Commercial &amp; Industrial Work Area (Precision)</v>
      </c>
    </row>
    <row r="218" spans="1:22" x14ac:dyDescent="0.2">
      <c r="A218" s="46" t="s">
        <v>1134</v>
      </c>
      <c r="B218" s="110" t="s">
        <v>806</v>
      </c>
      <c r="C218" s="62">
        <f>VLOOKUP($B218,'2022 Ventilation List SORT'!$A$6:$I$101,2)</f>
        <v>0</v>
      </c>
      <c r="D218" s="62">
        <f>VLOOKUP($B218,'2022 Ventilation List SORT'!$A$6:$I$101,3)</f>
        <v>0</v>
      </c>
      <c r="E218" s="67">
        <f>VLOOKUP($B218,'2022 Ventilation List SORT'!$A$6:$I$101,4)</f>
        <v>0</v>
      </c>
      <c r="F218" s="67">
        <f>VLOOKUP($B218,'2022 Ventilation List SORT'!$A$6:$I$101,5)</f>
        <v>0</v>
      </c>
      <c r="G218" s="62">
        <f>VLOOKUP($B218,'2022 Ventilation List SORT'!$A$6:$I$101,6)</f>
        <v>0.5</v>
      </c>
      <c r="H218" s="67">
        <f>VLOOKUP($B218,'2022 Ventilation List SORT'!$A$6:$I$101,7)</f>
        <v>2</v>
      </c>
      <c r="I218" s="62" t="str">
        <f>VLOOKUP($B218,'2022 Ventilation List SORT'!$A$6:$I$101,8)</f>
        <v/>
      </c>
      <c r="J218" s="103" t="str">
        <f>VLOOKUP($B218,'2022 Ventilation List SORT'!$A$6:$I$101,9)</f>
        <v>No</v>
      </c>
      <c r="K218" s="182">
        <f>INDEX('For CSV - 2022 SpcFuncData'!$D$5:$D$88,MATCH($A218,'For CSV - 2022 SpcFuncData'!$B$5:$B$87,0))*0.5</f>
        <v>5</v>
      </c>
      <c r="L218" s="182">
        <f>INDEX('For CSV - 2022 VentSpcFuncData'!$K$6:$K$101,MATCH($B218,'For CSV - 2022 VentSpcFuncData'!$B$6:$B$101,0))</f>
        <v>0</v>
      </c>
      <c r="M218" s="182">
        <f t="shared" si="10"/>
        <v>5</v>
      </c>
      <c r="N218" s="182">
        <f>INDEX('For CSV - 2022 VentSpcFuncData'!$J$6:$J$101,MATCH($B218,'For CSV - 2022 VentSpcFuncData'!$B$6:$B$101,0))</f>
        <v>0</v>
      </c>
      <c r="O218" s="182">
        <f t="shared" si="11"/>
        <v>0</v>
      </c>
      <c r="P218" s="184">
        <f t="shared" si="9"/>
        <v>0</v>
      </c>
      <c r="Q218" s="46" t="str">
        <f>_xlfn.CONCAT(A218,",",B218)</f>
        <v>Manufacturing, Commercial &amp; Industrial Work Area (Precision),Exhaust - Copy, printing rooms</v>
      </c>
      <c r="R218" s="46">
        <f>INDEX('For CSV - 2022 SpcFuncData'!$AN$5:$AN$89,MATCH($A218,'For CSV - 2022 SpcFuncData'!$B$5:$B$88,0))</f>
        <v>350</v>
      </c>
      <c r="S218" s="46">
        <f>INDEX('For CSV - 2022 VentSpcFuncData'!$L$6:$L$101,MATCH($B218,'For CSV - 2022 VentSpcFuncData'!$B$6:$B$101,0))</f>
        <v>28</v>
      </c>
      <c r="T218" s="46">
        <f>MATCH($A218,'For CSV - 2022 SpcFuncData'!$B$5:$B$87,0)</f>
        <v>49</v>
      </c>
      <c r="V218" t="str">
        <f>IF($A217&lt;&gt;$A218,$V$3&amp;$R218&amp;$W$3&amp;$S218&amp;$X$3&amp;TEXT($A218,0),IF($A218=$A217,$V$4&amp;$S218&amp;$W$4&amp;$X$4&amp;$B218&amp;""""))</f>
        <v>2,              28,     "Exhaust - Copy, printing rooms"</v>
      </c>
    </row>
    <row r="219" spans="1:22" x14ac:dyDescent="0.2">
      <c r="A219" s="46" t="s">
        <v>1134</v>
      </c>
      <c r="B219" s="110" t="s">
        <v>807</v>
      </c>
      <c r="C219" s="62">
        <f>VLOOKUP($B219,'2022 Ventilation List SORT'!$A$6:$I$101,2)</f>
        <v>0</v>
      </c>
      <c r="D219" s="62">
        <f>VLOOKUP($B219,'2022 Ventilation List SORT'!$A$6:$I$101,3)</f>
        <v>0</v>
      </c>
      <c r="E219" s="67">
        <f>VLOOKUP($B219,'2022 Ventilation List SORT'!$A$6:$I$101,4)</f>
        <v>0</v>
      </c>
      <c r="F219" s="67">
        <f>VLOOKUP($B219,'2022 Ventilation List SORT'!$A$6:$I$101,5)</f>
        <v>0</v>
      </c>
      <c r="G219" s="62">
        <f>VLOOKUP($B219,'2022 Ventilation List SORT'!$A$6:$I$101,6)</f>
        <v>1</v>
      </c>
      <c r="H219" s="67">
        <f>VLOOKUP($B219,'2022 Ventilation List SORT'!$A$6:$I$101,7)</f>
        <v>2</v>
      </c>
      <c r="I219" s="62" t="str">
        <f>VLOOKUP($B219,'2022 Ventilation List SORT'!$A$6:$I$101,8)</f>
        <v/>
      </c>
      <c r="J219" s="103" t="str">
        <f>VLOOKUP($B219,'2022 Ventilation List SORT'!$A$6:$I$101,9)</f>
        <v>No</v>
      </c>
      <c r="K219" s="182">
        <f>INDEX('For CSV - 2022 SpcFuncData'!$D$5:$D$88,MATCH($A219,'For CSV - 2022 SpcFuncData'!$B$5:$B$87,0))*0.5</f>
        <v>5</v>
      </c>
      <c r="L219" s="182">
        <f>INDEX('For CSV - 2022 VentSpcFuncData'!$K$6:$K$101,MATCH($B219,'For CSV - 2022 VentSpcFuncData'!$B$6:$B$101,0))</f>
        <v>0</v>
      </c>
      <c r="M219" s="182">
        <f t="shared" si="10"/>
        <v>5</v>
      </c>
      <c r="N219" s="182">
        <f>INDEX('For CSV - 2022 VentSpcFuncData'!$J$6:$J$101,MATCH($B219,'For CSV - 2022 VentSpcFuncData'!$B$6:$B$101,0))</f>
        <v>0</v>
      </c>
      <c r="O219" s="182">
        <f t="shared" si="11"/>
        <v>0</v>
      </c>
      <c r="P219" s="184">
        <f t="shared" si="9"/>
        <v>0</v>
      </c>
      <c r="Q219" s="46" t="str">
        <f>_xlfn.CONCAT(A219,",",B219)</f>
        <v>Manufacturing, Commercial &amp; Industrial Work Area (Precision),Exhaust - Darkrooms</v>
      </c>
      <c r="R219" s="46">
        <f>INDEX('For CSV - 2022 SpcFuncData'!$AN$5:$AN$89,MATCH($A219,'For CSV - 2022 SpcFuncData'!$B$5:$B$88,0))</f>
        <v>350</v>
      </c>
      <c r="S219" s="46">
        <f>INDEX('For CSV - 2022 VentSpcFuncData'!$L$6:$L$101,MATCH($B219,'For CSV - 2022 VentSpcFuncData'!$B$6:$B$101,0))</f>
        <v>29</v>
      </c>
      <c r="T219" s="46">
        <f>MATCH($A219,'For CSV - 2022 SpcFuncData'!$B$5:$B$87,0)</f>
        <v>49</v>
      </c>
      <c r="V219" t="str">
        <f>IF($A218&lt;&gt;$A219,$V$3&amp;$R219&amp;$W$3&amp;$S219&amp;$X$3&amp;TEXT($A219,0),IF($A219=$A218,$V$4&amp;$S219&amp;$W$4&amp;$X$4&amp;$B219&amp;""""))</f>
        <v>2,              29,     "Exhaust - Darkrooms"</v>
      </c>
    </row>
    <row r="220" spans="1:22" x14ac:dyDescent="0.2">
      <c r="A220" s="46" t="s">
        <v>1134</v>
      </c>
      <c r="B220" s="110" t="s">
        <v>813</v>
      </c>
      <c r="C220" s="62">
        <f>VLOOKUP($B220,'2022 Ventilation List SORT'!$A$6:$I$101,2)</f>
        <v>0</v>
      </c>
      <c r="D220" s="62">
        <f>VLOOKUP($B220,'2022 Ventilation List SORT'!$A$6:$I$101,3)</f>
        <v>0</v>
      </c>
      <c r="E220" s="67">
        <f>VLOOKUP($B220,'2022 Ventilation List SORT'!$A$6:$I$101,4)</f>
        <v>0</v>
      </c>
      <c r="F220" s="67">
        <f>VLOOKUP($B220,'2022 Ventilation List SORT'!$A$6:$I$101,5)</f>
        <v>0</v>
      </c>
      <c r="G220" s="62">
        <f>VLOOKUP($B220,'2022 Ventilation List SORT'!$A$6:$I$101,6)</f>
        <v>0</v>
      </c>
      <c r="H220" s="67">
        <f>VLOOKUP($B220,'2022 Ventilation List SORT'!$A$6:$I$101,7)</f>
        <v>4</v>
      </c>
      <c r="I220" s="62" t="str">
        <f>VLOOKUP($B220,'2022 Ventilation List SORT'!$A$6:$I$101,8)</f>
        <v>Exh. Note F</v>
      </c>
      <c r="J220" s="103" t="str">
        <f>VLOOKUP($B220,'2022 Ventilation List SORT'!$A$6:$I$101,9)</f>
        <v>No</v>
      </c>
      <c r="K220" s="182">
        <f>INDEX('For CSV - 2022 SpcFuncData'!$D$5:$D$88,MATCH($A220,'For CSV - 2022 SpcFuncData'!$B$5:$B$87,0))*0.5</f>
        <v>5</v>
      </c>
      <c r="L220" s="182">
        <f>INDEX('For CSV - 2022 VentSpcFuncData'!$K$6:$K$101,MATCH($B220,'For CSV - 2022 VentSpcFuncData'!$B$6:$B$101,0))</f>
        <v>0</v>
      </c>
      <c r="M220" s="182">
        <f t="shared" si="10"/>
        <v>5</v>
      </c>
      <c r="N220" s="182">
        <f>INDEX('For CSV - 2022 VentSpcFuncData'!$J$6:$J$101,MATCH($B220,'For CSV - 2022 VentSpcFuncData'!$B$6:$B$101,0))</f>
        <v>0</v>
      </c>
      <c r="O220" s="182">
        <f t="shared" si="11"/>
        <v>0</v>
      </c>
      <c r="P220" s="184">
        <f t="shared" si="9"/>
        <v>0</v>
      </c>
      <c r="Q220" s="46" t="str">
        <f>_xlfn.CONCAT(A220,",",B220)</f>
        <v>Manufacturing, Commercial &amp; Industrial Work Area (Precision),Exhaust - Paint spray booths</v>
      </c>
      <c r="R220" s="46">
        <f>INDEX('For CSV - 2022 SpcFuncData'!$AN$5:$AN$89,MATCH($A220,'For CSV - 2022 SpcFuncData'!$B$5:$B$88,0))</f>
        <v>350</v>
      </c>
      <c r="S220" s="46">
        <f>INDEX('For CSV - 2022 VentSpcFuncData'!$L$6:$L$101,MATCH($B220,'For CSV - 2022 VentSpcFuncData'!$B$6:$B$101,0))</f>
        <v>33</v>
      </c>
      <c r="T220" s="46">
        <f>MATCH($A220,'For CSV - 2022 SpcFuncData'!$B$5:$B$87,0)</f>
        <v>49</v>
      </c>
      <c r="V220" t="str">
        <f>IF($A219&lt;&gt;$A220,$V$3&amp;$R220&amp;$W$3&amp;$S220&amp;$X$3&amp;TEXT($A220,0),IF($A220=$A219,$V$4&amp;$S220&amp;$W$4&amp;$X$4&amp;$B220&amp;""""))</f>
        <v>2,              33,     "Exhaust - Paint spray booths"</v>
      </c>
    </row>
    <row r="221" spans="1:22" x14ac:dyDescent="0.2">
      <c r="A221" s="46" t="s">
        <v>1134</v>
      </c>
      <c r="B221" s="110" t="s">
        <v>818</v>
      </c>
      <c r="C221" s="62">
        <f>VLOOKUP($B221,'2022 Ventilation List SORT'!$A$6:$I$101,2)</f>
        <v>0</v>
      </c>
      <c r="D221" s="62">
        <f>VLOOKUP($B221,'2022 Ventilation List SORT'!$A$6:$I$101,3)</f>
        <v>0</v>
      </c>
      <c r="E221" s="67">
        <f>VLOOKUP($B221,'2022 Ventilation List SORT'!$A$6:$I$101,4)</f>
        <v>0</v>
      </c>
      <c r="F221" s="67">
        <f>VLOOKUP($B221,'2022 Ventilation List SORT'!$A$6:$I$101,5)</f>
        <v>0</v>
      </c>
      <c r="G221" s="62">
        <f>VLOOKUP($B221,'2022 Ventilation List SORT'!$A$6:$I$101,6)</f>
        <v>0.5</v>
      </c>
      <c r="H221" s="67">
        <f>VLOOKUP($B221,'2022 Ventilation List SORT'!$A$6:$I$101,7)</f>
        <v>2</v>
      </c>
      <c r="I221" s="62">
        <f>VLOOKUP($B221,'2022 Ventilation List SORT'!$A$6:$I$101,8)</f>
        <v>0</v>
      </c>
      <c r="J221" s="103" t="str">
        <f>VLOOKUP($B221,'2022 Ventilation List SORT'!$A$6:$I$101,9)</f>
        <v>No</v>
      </c>
      <c r="K221" s="182">
        <f>INDEX('For CSV - 2022 SpcFuncData'!$D$5:$D$88,MATCH($A221,'For CSV - 2022 SpcFuncData'!$B$5:$B$87,0))*0.5</f>
        <v>5</v>
      </c>
      <c r="L221" s="182">
        <f>INDEX('For CSV - 2022 VentSpcFuncData'!$K$6:$K$101,MATCH($B221,'For CSV - 2022 VentSpcFuncData'!$B$6:$B$101,0))</f>
        <v>0</v>
      </c>
      <c r="M221" s="182">
        <f t="shared" si="10"/>
        <v>5</v>
      </c>
      <c r="N221" s="182">
        <f>INDEX('For CSV - 2022 VentSpcFuncData'!$J$6:$J$101,MATCH($B221,'For CSV - 2022 VentSpcFuncData'!$B$6:$B$101,0))</f>
        <v>0</v>
      </c>
      <c r="O221" s="182">
        <f t="shared" si="11"/>
        <v>0</v>
      </c>
      <c r="P221" s="184">
        <f t="shared" si="9"/>
        <v>0</v>
      </c>
      <c r="Q221" s="46" t="str">
        <f>_xlfn.CONCAT(A221,",",B221)</f>
        <v>Manufacturing, Commercial &amp; Industrial Work Area (Precision),Exhaust - Woodwork shop/classrooms</v>
      </c>
      <c r="R221" s="46">
        <f>INDEX('For CSV - 2022 SpcFuncData'!$AN$5:$AN$89,MATCH($A221,'For CSV - 2022 SpcFuncData'!$B$5:$B$88,0))</f>
        <v>350</v>
      </c>
      <c r="S221" s="46">
        <f>INDEX('For CSV - 2022 VentSpcFuncData'!$L$6:$L$101,MATCH($B221,'For CSV - 2022 VentSpcFuncData'!$B$6:$B$101,0))</f>
        <v>41</v>
      </c>
      <c r="T221" s="46">
        <f>MATCH($A221,'For CSV - 2022 SpcFuncData'!$B$5:$B$87,0)</f>
        <v>49</v>
      </c>
      <c r="V221" t="str">
        <f>IF($A220&lt;&gt;$A221,$V$3&amp;$R221&amp;$W$3&amp;$S221&amp;$X$3&amp;TEXT($A221,0),IF($A221=$A220,$V$4&amp;$S221&amp;$W$4&amp;$X$4&amp;$B221&amp;""""))</f>
        <v>2,              41,     "Exhaust - Woodwork shop/classrooms"</v>
      </c>
    </row>
    <row r="222" spans="1:22" x14ac:dyDescent="0.2">
      <c r="A222" s="46" t="s">
        <v>1134</v>
      </c>
      <c r="B222" s="110" t="s">
        <v>796</v>
      </c>
      <c r="C222" s="62">
        <f>VLOOKUP($B222,'2022 Ventilation List SORT'!$A$6:$I$101,2)</f>
        <v>0.15</v>
      </c>
      <c r="D222" s="62">
        <f>VLOOKUP($B222,'2022 Ventilation List SORT'!$A$6:$I$101,3)</f>
        <v>0.15</v>
      </c>
      <c r="E222" s="67">
        <f>VLOOKUP($B222,'2022 Ventilation List SORT'!$A$6:$I$101,4)</f>
        <v>0</v>
      </c>
      <c r="F222" s="67">
        <f>VLOOKUP($B222,'2022 Ventilation List SORT'!$A$6:$I$101,5)</f>
        <v>0</v>
      </c>
      <c r="G222" s="62">
        <f>VLOOKUP($B222,'2022 Ventilation List SORT'!$A$6:$I$101,6)</f>
        <v>0</v>
      </c>
      <c r="H222" s="67">
        <f>VLOOKUP($B222,'2022 Ventilation List SORT'!$A$6:$I$101,7)</f>
        <v>2</v>
      </c>
      <c r="I222" s="62" t="str">
        <f>VLOOKUP($B222,'2022 Ventilation List SORT'!$A$6:$I$101,8)</f>
        <v/>
      </c>
      <c r="J222" s="103" t="str">
        <f>VLOOKUP($B222,'2022 Ventilation List SORT'!$A$6:$I$101,9)</f>
        <v>No</v>
      </c>
      <c r="K222" s="182">
        <f>INDEX('For CSV - 2022 SpcFuncData'!$D$5:$D$88,MATCH($A222,'For CSV - 2022 SpcFuncData'!$B$5:$B$87,0))*0.5</f>
        <v>5</v>
      </c>
      <c r="L222" s="182">
        <f>INDEX('For CSV - 2022 VentSpcFuncData'!$K$6:$K$101,MATCH($B222,'For CSV - 2022 VentSpcFuncData'!$B$6:$B$101,0))</f>
        <v>0</v>
      </c>
      <c r="M222" s="182">
        <f t="shared" si="10"/>
        <v>5</v>
      </c>
      <c r="N222" s="182">
        <f>INDEX('For CSV - 2022 VentSpcFuncData'!$J$6:$J$101,MATCH($B222,'For CSV - 2022 VentSpcFuncData'!$B$6:$B$101,0))</f>
        <v>15</v>
      </c>
      <c r="O222" s="182">
        <f t="shared" si="11"/>
        <v>15</v>
      </c>
      <c r="P222" s="184">
        <f t="shared" si="9"/>
        <v>7.4999999999999997E-2</v>
      </c>
      <c r="Q222" s="46" t="str">
        <f>_xlfn.CONCAT(A222,",",B222)</f>
        <v>Manufacturing, Commercial &amp; Industrial Work Area (Precision),Misc - All others</v>
      </c>
      <c r="R222" s="46">
        <f>INDEX('For CSV - 2022 SpcFuncData'!$AN$5:$AN$89,MATCH($A222,'For CSV - 2022 SpcFuncData'!$B$5:$B$88,0))</f>
        <v>350</v>
      </c>
      <c r="S222" s="46">
        <f>INDEX('For CSV - 2022 VentSpcFuncData'!$L$6:$L$101,MATCH($B222,'For CSV - 2022 VentSpcFuncData'!$B$6:$B$101,0))</f>
        <v>58</v>
      </c>
      <c r="T222" s="46">
        <f>MATCH($A222,'For CSV - 2022 SpcFuncData'!$B$5:$B$87,0)</f>
        <v>49</v>
      </c>
      <c r="V222" t="str">
        <f>IF($A221&lt;&gt;$A222,$V$3&amp;$R222&amp;$W$3&amp;$S222&amp;$X$3&amp;TEXT($A222,0),IF($A222=$A221,$V$4&amp;$S222&amp;$W$4&amp;$X$4&amp;$B222&amp;""""))</f>
        <v>2,              58,     "Misc - All others"</v>
      </c>
    </row>
    <row r="223" spans="1:22" x14ac:dyDescent="0.2">
      <c r="A223" s="46" t="s">
        <v>1134</v>
      </c>
      <c r="B223" s="110" t="s">
        <v>790</v>
      </c>
      <c r="C223" s="62">
        <f>VLOOKUP($B223,'2022 Ventilation List SORT'!$A$6:$I$101,2)</f>
        <v>0.15</v>
      </c>
      <c r="D223" s="62">
        <f>VLOOKUP($B223,'2022 Ventilation List SORT'!$A$6:$I$101,3)</f>
        <v>0.15</v>
      </c>
      <c r="E223" s="67">
        <f>VLOOKUP($B223,'2022 Ventilation List SORT'!$A$6:$I$101,4)</f>
        <v>0</v>
      </c>
      <c r="F223" s="67">
        <f>VLOOKUP($B223,'2022 Ventilation List SORT'!$A$6:$I$101,5)</f>
        <v>0</v>
      </c>
      <c r="G223" s="62">
        <f>VLOOKUP($B223,'2022 Ventilation List SORT'!$A$6:$I$101,6)</f>
        <v>0</v>
      </c>
      <c r="H223" s="67">
        <f>VLOOKUP($B223,'2022 Ventilation List SORT'!$A$6:$I$101,7)</f>
        <v>3</v>
      </c>
      <c r="I223" s="62" t="str">
        <f>VLOOKUP($B223,'2022 Ventilation List SORT'!$A$6:$I$101,8)</f>
        <v/>
      </c>
      <c r="J223" s="103" t="str">
        <f>VLOOKUP($B223,'2022 Ventilation List SORT'!$A$6:$I$101,9)</f>
        <v>Yes</v>
      </c>
      <c r="K223" s="182">
        <f>INDEX('For CSV - 2022 SpcFuncData'!$D$5:$D$88,MATCH($A223,'For CSV - 2022 SpcFuncData'!$B$5:$B$87,0))*0.5</f>
        <v>5</v>
      </c>
      <c r="L223" s="182">
        <f>INDEX('For CSV - 2022 VentSpcFuncData'!$K$6:$K$101,MATCH($B223,'For CSV - 2022 VentSpcFuncData'!$B$6:$B$101,0))</f>
        <v>0</v>
      </c>
      <c r="M223" s="182">
        <f t="shared" si="10"/>
        <v>5</v>
      </c>
      <c r="N223" s="182">
        <f>INDEX('For CSV - 2022 VentSpcFuncData'!$J$6:$J$101,MATCH($B223,'For CSV - 2022 VentSpcFuncData'!$B$6:$B$101,0))</f>
        <v>15</v>
      </c>
      <c r="O223" s="182">
        <f t="shared" si="11"/>
        <v>15</v>
      </c>
      <c r="P223" s="184">
        <f t="shared" si="9"/>
        <v>7.4999999999999997E-2</v>
      </c>
      <c r="Q223" s="46" t="str">
        <f>_xlfn.CONCAT(A223,",",B223)</f>
        <v>Manufacturing, Commercial &amp; Industrial Work Area (Precision),Misc - General manufacturing (excludes heavy industrial and process using chemicals)</v>
      </c>
      <c r="R223" s="46">
        <f>INDEX('For CSV - 2022 SpcFuncData'!$AN$5:$AN$89,MATCH($A223,'For CSV - 2022 SpcFuncData'!$B$5:$B$88,0))</f>
        <v>350</v>
      </c>
      <c r="S223" s="46">
        <f>INDEX('For CSV - 2022 VentSpcFuncData'!$L$6:$L$101,MATCH($B223,'For CSV - 2022 VentSpcFuncData'!$B$6:$B$101,0))</f>
        <v>63</v>
      </c>
      <c r="T223" s="46">
        <f>MATCH($A223,'For CSV - 2022 SpcFuncData'!$B$5:$B$87,0)</f>
        <v>49</v>
      </c>
      <c r="V223" t="str">
        <f>IF($A222&lt;&gt;$A223,$V$3&amp;$R223&amp;$W$3&amp;$S223&amp;$X$3&amp;TEXT($A223,0),IF($A223=$A222,$V$4&amp;$S223&amp;$W$4&amp;$X$4&amp;$B223&amp;""""))</f>
        <v>2,              63,     "Misc - General manufacturing (excludes heavy industrial and process using chemicals)"</v>
      </c>
    </row>
    <row r="224" spans="1:22" x14ac:dyDescent="0.2">
      <c r="A224" s="46" t="s">
        <v>1134</v>
      </c>
      <c r="B224" s="110" t="s">
        <v>950</v>
      </c>
      <c r="C224" s="62">
        <f>VLOOKUP($B224,'2022 Ventilation List SORT'!$A$6:$I$101,2)</f>
        <v>0.15</v>
      </c>
      <c r="D224" s="62">
        <f>VLOOKUP($B224,'2022 Ventilation List SORT'!$A$6:$I$101,3)</f>
        <v>0.15</v>
      </c>
      <c r="E224" s="67">
        <f>VLOOKUP($B224,'2022 Ventilation List SORT'!$A$6:$I$101,4)</f>
        <v>0</v>
      </c>
      <c r="F224" s="67">
        <f>VLOOKUP($B224,'2022 Ventilation List SORT'!$A$6:$I$101,5)</f>
        <v>0</v>
      </c>
      <c r="G224" s="62">
        <f>VLOOKUP($B224,'2022 Ventilation List SORT'!$A$6:$I$101,6)</f>
        <v>0</v>
      </c>
      <c r="H224" s="67">
        <f>VLOOKUP($B224,'2022 Ventilation List SORT'!$A$6:$I$101,7)</f>
        <v>2</v>
      </c>
      <c r="I224" s="62" t="str">
        <f>VLOOKUP($B224,'2022 Ventilation List SORT'!$A$6:$I$101,8)</f>
        <v/>
      </c>
      <c r="J224" s="103" t="str">
        <f>VLOOKUP($B224,'2022 Ventilation List SORT'!$A$6:$I$101,9)</f>
        <v>No</v>
      </c>
      <c r="K224" s="182">
        <f>INDEX('For CSV - 2022 SpcFuncData'!$D$5:$D$88,MATCH($A224,'For CSV - 2022 SpcFuncData'!$B$5:$B$87,0))*0.5</f>
        <v>5</v>
      </c>
      <c r="L224" s="182">
        <f>INDEX('For CSV - 2022 VentSpcFuncData'!$K$6:$K$101,MATCH($B224,'For CSV - 2022 VentSpcFuncData'!$B$6:$B$101,0))</f>
        <v>0</v>
      </c>
      <c r="M224" s="182">
        <f t="shared" si="10"/>
        <v>5</v>
      </c>
      <c r="N224" s="182">
        <f>INDEX('For CSV - 2022 VentSpcFuncData'!$J$6:$J$101,MATCH($B224,'For CSV - 2022 VentSpcFuncData'!$B$6:$B$101,0))</f>
        <v>15</v>
      </c>
      <c r="O224" s="182">
        <f t="shared" si="11"/>
        <v>15</v>
      </c>
      <c r="P224" s="184">
        <f t="shared" si="9"/>
        <v>7.4999999999999997E-2</v>
      </c>
      <c r="Q224" s="46" t="str">
        <f>_xlfn.CONCAT(A224,",",B224)</f>
        <v>Manufacturing, Commercial &amp; Industrial Work Area (Precision),Misc - Sorting, packing, light assembly</v>
      </c>
      <c r="R224" s="46">
        <f>INDEX('For CSV - 2022 SpcFuncData'!$AN$5:$AN$89,MATCH($A224,'For CSV - 2022 SpcFuncData'!$B$5:$B$88,0))</f>
        <v>350</v>
      </c>
      <c r="S224" s="46">
        <f>INDEX('For CSV - 2022 VentSpcFuncData'!$L$6:$L$101,MATCH($B224,'For CSV - 2022 VentSpcFuncData'!$B$6:$B$101,0))</f>
        <v>67</v>
      </c>
      <c r="T224" s="46">
        <f>MATCH($A224,'For CSV - 2022 SpcFuncData'!$B$5:$B$87,0)</f>
        <v>49</v>
      </c>
      <c r="V224" t="str">
        <f>IF($A223&lt;&gt;$A224,$V$3&amp;$R224&amp;$W$3&amp;$S224&amp;$X$3&amp;TEXT($A224,0),IF($A224=$A223,$V$4&amp;$S224&amp;$W$4&amp;$X$4&amp;$B224&amp;""""))</f>
        <v>2,              67,     "Misc - Sorting, packing, light assembly"</v>
      </c>
    </row>
    <row r="225" spans="1:22" x14ac:dyDescent="0.2">
      <c r="A225" s="46" t="s">
        <v>562</v>
      </c>
      <c r="B225" s="110" t="s">
        <v>846</v>
      </c>
      <c r="C225" s="62">
        <f>VLOOKUP($B225,'2022 Ventilation List SORT'!$A$6:$I$101,2)</f>
        <v>0.25</v>
      </c>
      <c r="D225" s="62">
        <f>VLOOKUP($B225,'2022 Ventilation List SORT'!$A$6:$I$101,3)</f>
        <v>0.15</v>
      </c>
      <c r="E225" s="67">
        <f>VLOOKUP($B225,'2022 Ventilation List SORT'!$A$6:$I$101,4)</f>
        <v>0</v>
      </c>
      <c r="F225" s="67">
        <f>VLOOKUP($B225,'2022 Ventilation List SORT'!$A$6:$I$101,5)</f>
        <v>0</v>
      </c>
      <c r="G225" s="62">
        <f>VLOOKUP($B225,'2022 Ventilation List SORT'!$A$6:$I$101,6)</f>
        <v>0</v>
      </c>
      <c r="H225" s="67">
        <f>VLOOKUP($B225,'2022 Ventilation List SORT'!$A$6:$I$101,7)</f>
        <v>1</v>
      </c>
      <c r="I225" s="62" t="str">
        <f>VLOOKUP($B225,'2022 Ventilation List SORT'!$A$6:$I$101,8)</f>
        <v>F</v>
      </c>
      <c r="J225" s="103" t="str">
        <f>VLOOKUP($B225,'2022 Ventilation List SORT'!$A$6:$I$101,9)</f>
        <v>No</v>
      </c>
      <c r="K225" s="182">
        <f>INDEX('For CSV - 2022 SpcFuncData'!$D$5:$D$88,MATCH($A225,'For CSV - 2022 SpcFuncData'!$B$5:$B$87,0))*0.5</f>
        <v>33.335000000000001</v>
      </c>
      <c r="L225" s="182">
        <f>INDEX('For CSV - 2022 VentSpcFuncData'!$K$6:$K$101,MATCH($B225,'For CSV - 2022 VentSpcFuncData'!$B$6:$B$101,0))</f>
        <v>16.666666666666668</v>
      </c>
      <c r="M225" s="182">
        <f t="shared" si="10"/>
        <v>16.666666666666668</v>
      </c>
      <c r="N225" s="182">
        <f>INDEX('For CSV - 2022 VentSpcFuncData'!$J$6:$J$101,MATCH($B225,'For CSV - 2022 VentSpcFuncData'!$B$6:$B$101,0))</f>
        <v>15</v>
      </c>
      <c r="O225" s="182">
        <f t="shared" si="11"/>
        <v>7.4996250187490627</v>
      </c>
      <c r="P225" s="184">
        <f t="shared" si="9"/>
        <v>0.25</v>
      </c>
      <c r="Q225" s="46" t="str">
        <f>_xlfn.CONCAT(A225,",",B225)</f>
        <v>Museum Area (Exhibition/Display),Assembly - Museums/galleries</v>
      </c>
      <c r="R225" s="46">
        <f>INDEX('For CSV - 2022 SpcFuncData'!$AN$5:$AN$89,MATCH($A225,'For CSV - 2022 SpcFuncData'!$B$5:$B$88,0))</f>
        <v>351</v>
      </c>
      <c r="S225" s="46">
        <f>INDEX('For CSV - 2022 VentSpcFuncData'!$L$6:$L$101,MATCH($B225,'For CSV - 2022 VentSpcFuncData'!$B$6:$B$101,0))</f>
        <v>7</v>
      </c>
      <c r="T225" s="46">
        <f>MATCH($A225,'For CSV - 2022 SpcFuncData'!$B$5:$B$87,0)</f>
        <v>50</v>
      </c>
      <c r="V225" t="str">
        <f>IF($A224&lt;&gt;$A225,$V$3&amp;$R225&amp;$W$3&amp;$S225&amp;$X$3&amp;TEXT($A225,0),IF($A225=$A224,$V$4&amp;$S225&amp;$W$4&amp;$X$4&amp;$B225&amp;""""))</f>
        <v>1, Spc:SpcFunc,        351,  7  ;  Museum Area (Exhibition/Display)</v>
      </c>
    </row>
    <row r="226" spans="1:22" x14ac:dyDescent="0.2">
      <c r="A226" s="46" t="s">
        <v>562</v>
      </c>
      <c r="B226" s="110" t="s">
        <v>946</v>
      </c>
      <c r="C226" s="62">
        <f>VLOOKUP($B226,'2022 Ventilation List SORT'!$A$6:$I$101,2)</f>
        <v>0.25</v>
      </c>
      <c r="D226" s="62">
        <f>VLOOKUP($B226,'2022 Ventilation List SORT'!$A$6:$I$101,3)</f>
        <v>0.15</v>
      </c>
      <c r="E226" s="67">
        <f>VLOOKUP($B226,'2022 Ventilation List SORT'!$A$6:$I$101,4)</f>
        <v>0</v>
      </c>
      <c r="F226" s="67">
        <f>VLOOKUP($B226,'2022 Ventilation List SORT'!$A$6:$I$101,5)</f>
        <v>0</v>
      </c>
      <c r="G226" s="62">
        <f>VLOOKUP($B226,'2022 Ventilation List SORT'!$A$6:$I$101,6)</f>
        <v>0</v>
      </c>
      <c r="H226" s="67">
        <f>VLOOKUP($B226,'2022 Ventilation List SORT'!$A$6:$I$101,7)</f>
        <v>1</v>
      </c>
      <c r="I226" s="62" t="str">
        <f>VLOOKUP($B226,'2022 Ventilation List SORT'!$A$6:$I$101,8)</f>
        <v/>
      </c>
      <c r="J226" s="103" t="str">
        <f>VLOOKUP($B226,'2022 Ventilation List SORT'!$A$6:$I$101,9)</f>
        <v>No</v>
      </c>
      <c r="K226" s="182">
        <f>INDEX('For CSV - 2022 SpcFuncData'!$D$5:$D$88,MATCH($A226,'For CSV - 2022 SpcFuncData'!$B$5:$B$87,0))*0.5</f>
        <v>33.335000000000001</v>
      </c>
      <c r="L226" s="182">
        <f>INDEX('For CSV - 2022 VentSpcFuncData'!$K$6:$K$101,MATCH($B226,'For CSV - 2022 VentSpcFuncData'!$B$6:$B$101,0))</f>
        <v>16.666666666666668</v>
      </c>
      <c r="M226" s="182">
        <f t="shared" si="10"/>
        <v>16.666666666666668</v>
      </c>
      <c r="N226" s="182">
        <f>INDEX('For CSV - 2022 VentSpcFuncData'!$J$6:$J$101,MATCH($B226,'For CSV - 2022 VentSpcFuncData'!$B$6:$B$101,0))</f>
        <v>15</v>
      </c>
      <c r="O226" s="182">
        <f t="shared" si="11"/>
        <v>7.4996250187490627</v>
      </c>
      <c r="P226" s="184">
        <f t="shared" si="9"/>
        <v>0.25</v>
      </c>
      <c r="Q226" s="46" t="str">
        <f>_xlfn.CONCAT(A226,",",B226)</f>
        <v>Museum Area (Exhibition/Display),Assembly - Museums (childrens)</v>
      </c>
      <c r="R226" s="46">
        <f>INDEX('For CSV - 2022 SpcFuncData'!$AN$5:$AN$89,MATCH($A226,'For CSV - 2022 SpcFuncData'!$B$5:$B$88,0))</f>
        <v>351</v>
      </c>
      <c r="S226" s="46">
        <f>INDEX('For CSV - 2022 VentSpcFuncData'!$L$6:$L$101,MATCH($B226,'For CSV - 2022 VentSpcFuncData'!$B$6:$B$101,0))</f>
        <v>6</v>
      </c>
      <c r="T226" s="46">
        <f>MATCH($A226,'For CSV - 2022 SpcFuncData'!$B$5:$B$87,0)</f>
        <v>50</v>
      </c>
      <c r="V226" t="str">
        <f>IF($A225&lt;&gt;$A226,$V$3&amp;$R226&amp;$W$3&amp;$S226&amp;$X$3&amp;TEXT($A226,0),IF($A226=$A225,$V$4&amp;$S226&amp;$W$4&amp;$X$4&amp;$B226&amp;""""))</f>
        <v>2,              6,     "Assembly - Museums (childrens)"</v>
      </c>
    </row>
    <row r="227" spans="1:22" x14ac:dyDescent="0.2">
      <c r="A227" s="46" t="s">
        <v>562</v>
      </c>
      <c r="B227" s="110" t="s">
        <v>846</v>
      </c>
      <c r="C227" s="62">
        <f>VLOOKUP($B227,'2022 Ventilation List SORT'!$A$6:$I$101,2)</f>
        <v>0.25</v>
      </c>
      <c r="D227" s="62">
        <f>VLOOKUP($B227,'2022 Ventilation List SORT'!$A$6:$I$101,3)</f>
        <v>0.15</v>
      </c>
      <c r="E227" s="67">
        <f>VLOOKUP($B227,'2022 Ventilation List SORT'!$A$6:$I$101,4)</f>
        <v>0</v>
      </c>
      <c r="F227" s="67">
        <f>VLOOKUP($B227,'2022 Ventilation List SORT'!$A$6:$I$101,5)</f>
        <v>0</v>
      </c>
      <c r="G227" s="62">
        <f>VLOOKUP($B227,'2022 Ventilation List SORT'!$A$6:$I$101,6)</f>
        <v>0</v>
      </c>
      <c r="H227" s="67">
        <f>VLOOKUP($B227,'2022 Ventilation List SORT'!$A$6:$I$101,7)</f>
        <v>1</v>
      </c>
      <c r="I227" s="62" t="str">
        <f>VLOOKUP($B227,'2022 Ventilation List SORT'!$A$6:$I$101,8)</f>
        <v>F</v>
      </c>
      <c r="J227" s="103" t="str">
        <f>VLOOKUP($B227,'2022 Ventilation List SORT'!$A$6:$I$101,9)</f>
        <v>No</v>
      </c>
      <c r="K227" s="182">
        <f>INDEX('For CSV - 2022 SpcFuncData'!$D$5:$D$88,MATCH($A227,'For CSV - 2022 SpcFuncData'!$B$5:$B$87,0))*0.5</f>
        <v>33.335000000000001</v>
      </c>
      <c r="L227" s="182">
        <f>INDEX('For CSV - 2022 VentSpcFuncData'!$K$6:$K$101,MATCH($B227,'For CSV - 2022 VentSpcFuncData'!$B$6:$B$101,0))</f>
        <v>16.666666666666668</v>
      </c>
      <c r="M227" s="182">
        <f t="shared" si="10"/>
        <v>16.666666666666668</v>
      </c>
      <c r="N227" s="182">
        <f>INDEX('For CSV - 2022 VentSpcFuncData'!$J$6:$J$101,MATCH($B227,'For CSV - 2022 VentSpcFuncData'!$B$6:$B$101,0))</f>
        <v>15</v>
      </c>
      <c r="O227" s="182">
        <f t="shared" si="11"/>
        <v>7.4996250187490627</v>
      </c>
      <c r="P227" s="184">
        <f t="shared" si="9"/>
        <v>0.25</v>
      </c>
      <c r="Q227" s="46" t="str">
        <f>_xlfn.CONCAT(A227,",",B227)</f>
        <v>Museum Area (Exhibition/Display),Assembly - Museums/galleries</v>
      </c>
      <c r="R227" s="46">
        <f>INDEX('For CSV - 2022 SpcFuncData'!$AN$5:$AN$89,MATCH($A227,'For CSV - 2022 SpcFuncData'!$B$5:$B$88,0))</f>
        <v>351</v>
      </c>
      <c r="S227" s="46">
        <f>INDEX('For CSV - 2022 VentSpcFuncData'!$L$6:$L$101,MATCH($B227,'For CSV - 2022 VentSpcFuncData'!$B$6:$B$101,0))</f>
        <v>7</v>
      </c>
      <c r="T227" s="46">
        <f>MATCH($A227,'For CSV - 2022 SpcFuncData'!$B$5:$B$87,0)</f>
        <v>50</v>
      </c>
      <c r="V227" t="str">
        <f>IF($A226&lt;&gt;$A227,$V$3&amp;$R227&amp;$W$3&amp;$S227&amp;$X$3&amp;TEXT($A227,0),IF($A227=$A226,$V$4&amp;$S227&amp;$W$4&amp;$X$4&amp;$B227&amp;""""))</f>
        <v>2,              7,     "Assembly - Museums/galleries"</v>
      </c>
    </row>
    <row r="228" spans="1:22" x14ac:dyDescent="0.2">
      <c r="A228" s="46" t="s">
        <v>563</v>
      </c>
      <c r="B228" s="110" t="s">
        <v>790</v>
      </c>
      <c r="C228" s="62">
        <f>VLOOKUP($B228,'2022 Ventilation List SORT'!$A$6:$I$101,2)</f>
        <v>0.15</v>
      </c>
      <c r="D228" s="62">
        <f>VLOOKUP($B228,'2022 Ventilation List SORT'!$A$6:$I$101,3)</f>
        <v>0.15</v>
      </c>
      <c r="E228" s="67">
        <f>VLOOKUP($B228,'2022 Ventilation List SORT'!$A$6:$I$101,4)</f>
        <v>0</v>
      </c>
      <c r="F228" s="67">
        <f>VLOOKUP($B228,'2022 Ventilation List SORT'!$A$6:$I$101,5)</f>
        <v>0</v>
      </c>
      <c r="G228" s="62">
        <f>VLOOKUP($B228,'2022 Ventilation List SORT'!$A$6:$I$101,6)</f>
        <v>0</v>
      </c>
      <c r="H228" s="67">
        <f>VLOOKUP($B228,'2022 Ventilation List SORT'!$A$6:$I$101,7)</f>
        <v>3</v>
      </c>
      <c r="I228" s="62" t="str">
        <f>VLOOKUP($B228,'2022 Ventilation List SORT'!$A$6:$I$101,8)</f>
        <v/>
      </c>
      <c r="J228" s="103" t="str">
        <f>VLOOKUP($B228,'2022 Ventilation List SORT'!$A$6:$I$101,9)</f>
        <v>Yes</v>
      </c>
      <c r="K228" s="182">
        <f>INDEX('For CSV - 2022 SpcFuncData'!$D$5:$D$88,MATCH($A228,'For CSV - 2022 SpcFuncData'!$B$5:$B$87,0))*0.5</f>
        <v>5</v>
      </c>
      <c r="L228" s="182">
        <f>INDEX('For CSV - 2022 VentSpcFuncData'!$K$6:$K$101,MATCH($B228,'For CSV - 2022 VentSpcFuncData'!$B$6:$B$101,0))</f>
        <v>0</v>
      </c>
      <c r="M228" s="182">
        <f t="shared" si="10"/>
        <v>5</v>
      </c>
      <c r="N228" s="182">
        <f>INDEX('For CSV - 2022 VentSpcFuncData'!$J$6:$J$101,MATCH($B228,'For CSV - 2022 VentSpcFuncData'!$B$6:$B$101,0))</f>
        <v>15</v>
      </c>
      <c r="O228" s="182">
        <f t="shared" si="11"/>
        <v>15</v>
      </c>
      <c r="P228" s="184">
        <f t="shared" si="9"/>
        <v>7.4999999999999997E-2</v>
      </c>
      <c r="Q228" s="46" t="str">
        <f>_xlfn.CONCAT(A228,",",B228)</f>
        <v>Museum Area (Restoration Room),Misc - General manufacturing (excludes heavy industrial and process using chemicals)</v>
      </c>
      <c r="R228" s="46">
        <f>INDEX('For CSV - 2022 SpcFuncData'!$AN$5:$AN$89,MATCH($A228,'For CSV - 2022 SpcFuncData'!$B$5:$B$88,0))</f>
        <v>352</v>
      </c>
      <c r="S228" s="46">
        <f>INDEX('For CSV - 2022 VentSpcFuncData'!$L$6:$L$101,MATCH($B228,'For CSV - 2022 VentSpcFuncData'!$B$6:$B$101,0))</f>
        <v>63</v>
      </c>
      <c r="T228" s="46">
        <f>MATCH($A228,'For CSV - 2022 SpcFuncData'!$B$5:$B$87,0)</f>
        <v>51</v>
      </c>
      <c r="V228" t="str">
        <f>IF($A227&lt;&gt;$A228,$V$3&amp;$R228&amp;$W$3&amp;$S228&amp;$X$3&amp;TEXT($A228,0),IF($A228=$A227,$V$4&amp;$S228&amp;$W$4&amp;$X$4&amp;$B228&amp;""""))</f>
        <v>1, Spc:SpcFunc,        352,  63  ;  Museum Area (Restoration Room)</v>
      </c>
    </row>
    <row r="229" spans="1:22" x14ac:dyDescent="0.2">
      <c r="A229" s="46" t="s">
        <v>563</v>
      </c>
      <c r="B229" s="110" t="s">
        <v>831</v>
      </c>
      <c r="C229" s="62">
        <f>VLOOKUP($B229,'2022 Ventilation List SORT'!$A$6:$I$101,2)</f>
        <v>0.15</v>
      </c>
      <c r="D229" s="62">
        <f>VLOOKUP($B229,'2022 Ventilation List SORT'!$A$6:$I$101,3)</f>
        <v>0.15</v>
      </c>
      <c r="E229" s="67">
        <f>VLOOKUP($B229,'2022 Ventilation List SORT'!$A$6:$I$101,4)</f>
        <v>0</v>
      </c>
      <c r="F229" s="67">
        <f>VLOOKUP($B229,'2022 Ventilation List SORT'!$A$6:$I$101,5)</f>
        <v>0</v>
      </c>
      <c r="G229" s="62">
        <f>VLOOKUP($B229,'2022 Ventilation List SORT'!$A$6:$I$101,6)</f>
        <v>0.7</v>
      </c>
      <c r="H229" s="67">
        <f>VLOOKUP($B229,'2022 Ventilation List SORT'!$A$6:$I$101,7)</f>
        <v>2</v>
      </c>
      <c r="I229" s="62" t="str">
        <f>VLOOKUP($B229,'2022 Ventilation List SORT'!$A$6:$I$101,8)</f>
        <v/>
      </c>
      <c r="J229" s="103" t="str">
        <f>VLOOKUP($B229,'2022 Ventilation List SORT'!$A$6:$I$101,9)</f>
        <v>No</v>
      </c>
      <c r="K229" s="182">
        <f>INDEX('For CSV - 2022 SpcFuncData'!$D$5:$D$88,MATCH($A229,'For CSV - 2022 SpcFuncData'!$B$5:$B$87,0))*0.5</f>
        <v>5</v>
      </c>
      <c r="L229" s="182">
        <f>INDEX('For CSV - 2022 VentSpcFuncData'!$K$6:$K$101,MATCH($B229,'For CSV - 2022 VentSpcFuncData'!$B$6:$B$101,0))</f>
        <v>0</v>
      </c>
      <c r="M229" s="182">
        <f t="shared" si="10"/>
        <v>5</v>
      </c>
      <c r="N229" s="182">
        <f>INDEX('For CSV - 2022 VentSpcFuncData'!$J$6:$J$101,MATCH($B229,'For CSV - 2022 VentSpcFuncData'!$B$6:$B$101,0))</f>
        <v>15</v>
      </c>
      <c r="O229" s="182">
        <f t="shared" si="11"/>
        <v>15</v>
      </c>
      <c r="P229" s="184">
        <f t="shared" si="9"/>
        <v>7.4999999999999997E-2</v>
      </c>
      <c r="Q229" s="46" t="str">
        <f>_xlfn.CONCAT(A229,",",B229)</f>
        <v>Museum Area (Restoration Room),Education - Art classroom</v>
      </c>
      <c r="R229" s="46">
        <f>INDEX('For CSV - 2022 SpcFuncData'!$AN$5:$AN$89,MATCH($A229,'For CSV - 2022 SpcFuncData'!$B$5:$B$88,0))</f>
        <v>352</v>
      </c>
      <c r="S229" s="46">
        <f>INDEX('For CSV - 2022 VentSpcFuncData'!$L$6:$L$101,MATCH($B229,'For CSV - 2022 VentSpcFuncData'!$B$6:$B$101,0))</f>
        <v>9</v>
      </c>
      <c r="T229" s="46">
        <f>MATCH($A229,'For CSV - 2022 SpcFuncData'!$B$5:$B$87,0)</f>
        <v>51</v>
      </c>
      <c r="V229" t="str">
        <f>IF($A228&lt;&gt;$A229,$V$3&amp;$R229&amp;$W$3&amp;$S229&amp;$X$3&amp;TEXT($A229,0),IF($A229=$A228,$V$4&amp;$S229&amp;$W$4&amp;$X$4&amp;$B229&amp;""""))</f>
        <v>2,              9,     "Education - Art classroom"</v>
      </c>
    </row>
    <row r="230" spans="1:22" x14ac:dyDescent="0.2">
      <c r="A230" s="46" t="s">
        <v>563</v>
      </c>
      <c r="B230" s="110" t="s">
        <v>840</v>
      </c>
      <c r="C230" s="62">
        <f>VLOOKUP($B230,'2022 Ventilation List SORT'!$A$6:$I$101,2)</f>
        <v>0.15</v>
      </c>
      <c r="D230" s="62">
        <f>VLOOKUP($B230,'2022 Ventilation List SORT'!$A$6:$I$101,3)</f>
        <v>0.15</v>
      </c>
      <c r="E230" s="67">
        <f>VLOOKUP($B230,'2022 Ventilation List SORT'!$A$6:$I$101,4)</f>
        <v>0</v>
      </c>
      <c r="F230" s="67">
        <f>VLOOKUP($B230,'2022 Ventilation List SORT'!$A$6:$I$101,5)</f>
        <v>0</v>
      </c>
      <c r="G230" s="62">
        <f>VLOOKUP($B230,'2022 Ventilation List SORT'!$A$6:$I$101,6)</f>
        <v>1</v>
      </c>
      <c r="H230" s="67">
        <f>VLOOKUP($B230,'2022 Ventilation List SORT'!$A$6:$I$101,7)</f>
        <v>2</v>
      </c>
      <c r="I230" s="62" t="str">
        <f>VLOOKUP($B230,'2022 Ventilation List SORT'!$A$6:$I$101,8)</f>
        <v/>
      </c>
      <c r="J230" s="103" t="str">
        <f>VLOOKUP($B230,'2022 Ventilation List SORT'!$A$6:$I$101,9)</f>
        <v>Yes</v>
      </c>
      <c r="K230" s="182">
        <f>INDEX('For CSV - 2022 SpcFuncData'!$D$5:$D$88,MATCH($A230,'For CSV - 2022 SpcFuncData'!$B$5:$B$87,0))*0.5</f>
        <v>5</v>
      </c>
      <c r="L230" s="182">
        <f>INDEX('For CSV - 2022 VentSpcFuncData'!$K$6:$K$101,MATCH($B230,'For CSV - 2022 VentSpcFuncData'!$B$6:$B$101,0))</f>
        <v>0</v>
      </c>
      <c r="M230" s="182">
        <f t="shared" si="10"/>
        <v>5</v>
      </c>
      <c r="N230" s="182">
        <f>INDEX('For CSV - 2022 VentSpcFuncData'!$J$6:$J$101,MATCH($B230,'For CSV - 2022 VentSpcFuncData'!$B$6:$B$101,0))</f>
        <v>15</v>
      </c>
      <c r="O230" s="182">
        <f t="shared" si="11"/>
        <v>15</v>
      </c>
      <c r="P230" s="184">
        <f t="shared" si="9"/>
        <v>7.4999999999999997E-2</v>
      </c>
      <c r="Q230" s="46" t="str">
        <f>_xlfn.CONCAT(A230,",",B230)</f>
        <v>Museum Area (Restoration Room),Education - Science laboratories</v>
      </c>
      <c r="R230" s="46">
        <f>INDEX('For CSV - 2022 SpcFuncData'!$AN$5:$AN$89,MATCH($A230,'For CSV - 2022 SpcFuncData'!$B$5:$B$88,0))</f>
        <v>352</v>
      </c>
      <c r="S230" s="46">
        <f>INDEX('For CSV - 2022 VentSpcFuncData'!$L$6:$L$101,MATCH($B230,'For CSV - 2022 VentSpcFuncData'!$B$6:$B$101,0))</f>
        <v>21</v>
      </c>
      <c r="T230" s="46">
        <f>MATCH($A230,'For CSV - 2022 SpcFuncData'!$B$5:$B$87,0)</f>
        <v>51</v>
      </c>
      <c r="V230" t="str">
        <f>IF($A229&lt;&gt;$A230,$V$3&amp;$R230&amp;$W$3&amp;$S230&amp;$X$3&amp;TEXT($A230,0),IF($A230=$A229,$V$4&amp;$S230&amp;$W$4&amp;$X$4&amp;$B230&amp;""""))</f>
        <v>2,              21,     "Education - Science laboratories"</v>
      </c>
    </row>
    <row r="231" spans="1:22" x14ac:dyDescent="0.2">
      <c r="A231" s="63" t="s">
        <v>563</v>
      </c>
      <c r="B231" s="110" t="s">
        <v>841</v>
      </c>
      <c r="C231" s="62">
        <f>VLOOKUP($B231,'2022 Ventilation List SORT'!$A$6:$I$101,2)</f>
        <v>0.15</v>
      </c>
      <c r="D231" s="62">
        <f>VLOOKUP($B231,'2022 Ventilation List SORT'!$A$6:$I$101,3)</f>
        <v>0.15</v>
      </c>
      <c r="E231" s="67">
        <f>VLOOKUP($B231,'2022 Ventilation List SORT'!$A$6:$I$101,4)</f>
        <v>0</v>
      </c>
      <c r="F231" s="67">
        <f>VLOOKUP($B231,'2022 Ventilation List SORT'!$A$6:$I$101,5)</f>
        <v>0</v>
      </c>
      <c r="G231" s="62">
        <f>VLOOKUP($B231,'2022 Ventilation List SORT'!$A$6:$I$101,6)</f>
        <v>1</v>
      </c>
      <c r="H231" s="67">
        <f>VLOOKUP($B231,'2022 Ventilation List SORT'!$A$6:$I$101,7)</f>
        <v>2</v>
      </c>
      <c r="I231" s="62" t="str">
        <f>VLOOKUP($B231,'2022 Ventilation List SORT'!$A$6:$I$101,8)</f>
        <v/>
      </c>
      <c r="J231" s="103" t="str">
        <f>VLOOKUP($B231,'2022 Ventilation List SORT'!$A$6:$I$101,9)</f>
        <v>Yes</v>
      </c>
      <c r="K231" s="182">
        <f>INDEX('For CSV - 2022 SpcFuncData'!$D$5:$D$88,MATCH($A231,'For CSV - 2022 SpcFuncData'!$B$5:$B$87,0))*0.5</f>
        <v>5</v>
      </c>
      <c r="L231" s="182">
        <f>INDEX('For CSV - 2022 VentSpcFuncData'!$K$6:$K$101,MATCH($B231,'For CSV - 2022 VentSpcFuncData'!$B$6:$B$101,0))</f>
        <v>0</v>
      </c>
      <c r="M231" s="182">
        <f t="shared" si="10"/>
        <v>5</v>
      </c>
      <c r="N231" s="182">
        <f>INDEX('For CSV - 2022 VentSpcFuncData'!$J$6:$J$101,MATCH($B231,'For CSV - 2022 VentSpcFuncData'!$B$6:$B$101,0))</f>
        <v>15</v>
      </c>
      <c r="O231" s="182">
        <f t="shared" si="11"/>
        <v>15</v>
      </c>
      <c r="P231" s="184">
        <f t="shared" si="9"/>
        <v>7.4999999999999997E-2</v>
      </c>
      <c r="Q231" s="46" t="str">
        <f>_xlfn.CONCAT(A231,",",B231)</f>
        <v>Museum Area (Restoration Room),Education - University/college laboratories</v>
      </c>
      <c r="R231" s="46">
        <f>INDEX('For CSV - 2022 SpcFuncData'!$AN$5:$AN$89,MATCH($A231,'For CSV - 2022 SpcFuncData'!$B$5:$B$88,0))</f>
        <v>352</v>
      </c>
      <c r="S231" s="46">
        <f>INDEX('For CSV - 2022 VentSpcFuncData'!$L$6:$L$101,MATCH($B231,'For CSV - 2022 VentSpcFuncData'!$B$6:$B$101,0))</f>
        <v>22</v>
      </c>
      <c r="T231" s="46">
        <f>MATCH($A231,'For CSV - 2022 SpcFuncData'!$B$5:$B$87,0)</f>
        <v>51</v>
      </c>
      <c r="V231" t="str">
        <f>IF($A230&lt;&gt;$A231,$V$3&amp;$R231&amp;$W$3&amp;$S231&amp;$X$3&amp;TEXT($A231,0),IF($A231=$A230,$V$4&amp;$S231&amp;$W$4&amp;$X$4&amp;$B231&amp;""""))</f>
        <v>2,              22,     "Education - University/college laboratories"</v>
      </c>
    </row>
    <row r="232" spans="1:22" x14ac:dyDescent="0.2">
      <c r="A232" s="63" t="s">
        <v>563</v>
      </c>
      <c r="B232" s="110" t="s">
        <v>843</v>
      </c>
      <c r="C232" s="62">
        <f>VLOOKUP($B232,'2022 Ventilation List SORT'!$A$6:$I$101,2)</f>
        <v>0.15</v>
      </c>
      <c r="D232" s="62">
        <f>VLOOKUP($B232,'2022 Ventilation List SORT'!$A$6:$I$101,3)</f>
        <v>0.15</v>
      </c>
      <c r="E232" s="67">
        <f>VLOOKUP($B232,'2022 Ventilation List SORT'!$A$6:$I$101,4)</f>
        <v>0</v>
      </c>
      <c r="F232" s="67">
        <f>VLOOKUP($B232,'2022 Ventilation List SORT'!$A$6:$I$101,5)</f>
        <v>0</v>
      </c>
      <c r="G232" s="62">
        <f>VLOOKUP($B232,'2022 Ventilation List SORT'!$A$6:$I$101,6)</f>
        <v>0.5</v>
      </c>
      <c r="H232" s="67">
        <f>VLOOKUP($B232,'2022 Ventilation List SORT'!$A$6:$I$101,7)</f>
        <v>2</v>
      </c>
      <c r="I232" s="62" t="str">
        <f>VLOOKUP($B232,'2022 Ventilation List SORT'!$A$6:$I$101,8)</f>
        <v/>
      </c>
      <c r="J232" s="103" t="str">
        <f>VLOOKUP($B232,'2022 Ventilation List SORT'!$A$6:$I$101,9)</f>
        <v>No</v>
      </c>
      <c r="K232" s="182">
        <f>INDEX('For CSV - 2022 SpcFuncData'!$D$5:$D$88,MATCH($A232,'For CSV - 2022 SpcFuncData'!$B$5:$B$87,0))*0.5</f>
        <v>5</v>
      </c>
      <c r="L232" s="182">
        <f>INDEX('For CSV - 2022 VentSpcFuncData'!$K$6:$K$101,MATCH($B232,'For CSV - 2022 VentSpcFuncData'!$B$6:$B$101,0))</f>
        <v>0</v>
      </c>
      <c r="M232" s="182">
        <f t="shared" si="10"/>
        <v>5</v>
      </c>
      <c r="N232" s="182">
        <f>INDEX('For CSV - 2022 VentSpcFuncData'!$J$6:$J$101,MATCH($B232,'For CSV - 2022 VentSpcFuncData'!$B$6:$B$101,0))</f>
        <v>15</v>
      </c>
      <c r="O232" s="182">
        <f t="shared" si="11"/>
        <v>15</v>
      </c>
      <c r="P232" s="184">
        <f t="shared" si="9"/>
        <v>7.4999999999999997E-2</v>
      </c>
      <c r="Q232" s="46" t="str">
        <f>_xlfn.CONCAT(A232,",",B232)</f>
        <v>Museum Area (Restoration Room),Education - Wood shop</v>
      </c>
      <c r="R232" s="46">
        <f>INDEX('For CSV - 2022 SpcFuncData'!$AN$5:$AN$89,MATCH($A232,'For CSV - 2022 SpcFuncData'!$B$5:$B$88,0))</f>
        <v>352</v>
      </c>
      <c r="S232" s="46">
        <f>INDEX('For CSV - 2022 VentSpcFuncData'!$L$6:$L$101,MATCH($B232,'For CSV - 2022 VentSpcFuncData'!$B$6:$B$101,0))</f>
        <v>23</v>
      </c>
      <c r="T232" s="46">
        <f>MATCH($A232,'For CSV - 2022 SpcFuncData'!$B$5:$B$87,0)</f>
        <v>51</v>
      </c>
      <c r="V232" t="str">
        <f>IF($A231&lt;&gt;$A232,$V$3&amp;$R232&amp;$W$3&amp;$S232&amp;$X$3&amp;TEXT($A232,0),IF($A232=$A231,$V$4&amp;$S232&amp;$W$4&amp;$X$4&amp;$B232&amp;""""))</f>
        <v>2,              23,     "Education - Wood shop"</v>
      </c>
    </row>
    <row r="233" spans="1:22" x14ac:dyDescent="0.2">
      <c r="A233" s="63" t="s">
        <v>563</v>
      </c>
      <c r="B233" s="110" t="s">
        <v>806</v>
      </c>
      <c r="C233" s="62">
        <f>VLOOKUP($B233,'2022 Ventilation List SORT'!$A$6:$I$101,2)</f>
        <v>0</v>
      </c>
      <c r="D233" s="62">
        <f>VLOOKUP($B233,'2022 Ventilation List SORT'!$A$6:$I$101,3)</f>
        <v>0</v>
      </c>
      <c r="E233" s="67">
        <f>VLOOKUP($B233,'2022 Ventilation List SORT'!$A$6:$I$101,4)</f>
        <v>0</v>
      </c>
      <c r="F233" s="67">
        <f>VLOOKUP($B233,'2022 Ventilation List SORT'!$A$6:$I$101,5)</f>
        <v>0</v>
      </c>
      <c r="G233" s="62">
        <f>VLOOKUP($B233,'2022 Ventilation List SORT'!$A$6:$I$101,6)</f>
        <v>0.5</v>
      </c>
      <c r="H233" s="67">
        <f>VLOOKUP($B233,'2022 Ventilation List SORT'!$A$6:$I$101,7)</f>
        <v>2</v>
      </c>
      <c r="I233" s="62" t="str">
        <f>VLOOKUP($B233,'2022 Ventilation List SORT'!$A$6:$I$101,8)</f>
        <v/>
      </c>
      <c r="J233" s="103" t="str">
        <f>VLOOKUP($B233,'2022 Ventilation List SORT'!$A$6:$I$101,9)</f>
        <v>No</v>
      </c>
      <c r="K233" s="182">
        <f>INDEX('For CSV - 2022 SpcFuncData'!$D$5:$D$88,MATCH($A233,'For CSV - 2022 SpcFuncData'!$B$5:$B$87,0))*0.5</f>
        <v>5</v>
      </c>
      <c r="L233" s="182">
        <f>INDEX('For CSV - 2022 VentSpcFuncData'!$K$6:$K$101,MATCH($B233,'For CSV - 2022 VentSpcFuncData'!$B$6:$B$101,0))</f>
        <v>0</v>
      </c>
      <c r="M233" s="182">
        <f t="shared" si="10"/>
        <v>5</v>
      </c>
      <c r="N233" s="182">
        <f>INDEX('For CSV - 2022 VentSpcFuncData'!$J$6:$J$101,MATCH($B233,'For CSV - 2022 VentSpcFuncData'!$B$6:$B$101,0))</f>
        <v>0</v>
      </c>
      <c r="O233" s="182">
        <f t="shared" si="11"/>
        <v>0</v>
      </c>
      <c r="P233" s="184">
        <f t="shared" si="9"/>
        <v>0</v>
      </c>
      <c r="Q233" s="46" t="str">
        <f>_xlfn.CONCAT(A233,",",B233)</f>
        <v>Museum Area (Restoration Room),Exhaust - Copy, printing rooms</v>
      </c>
      <c r="R233" s="46">
        <f>INDEX('For CSV - 2022 SpcFuncData'!$AN$5:$AN$89,MATCH($A233,'For CSV - 2022 SpcFuncData'!$B$5:$B$88,0))</f>
        <v>352</v>
      </c>
      <c r="S233" s="46">
        <f>INDEX('For CSV - 2022 VentSpcFuncData'!$L$6:$L$101,MATCH($B233,'For CSV - 2022 VentSpcFuncData'!$B$6:$B$101,0))</f>
        <v>28</v>
      </c>
      <c r="T233" s="46">
        <f>MATCH($A233,'For CSV - 2022 SpcFuncData'!$B$5:$B$87,0)</f>
        <v>51</v>
      </c>
      <c r="V233" t="str">
        <f>IF($A232&lt;&gt;$A233,$V$3&amp;$R233&amp;$W$3&amp;$S233&amp;$X$3&amp;TEXT($A233,0),IF($A233=$A232,$V$4&amp;$S233&amp;$W$4&amp;$X$4&amp;$B233&amp;""""))</f>
        <v>2,              28,     "Exhaust - Copy, printing rooms"</v>
      </c>
    </row>
    <row r="234" spans="1:22" x14ac:dyDescent="0.2">
      <c r="A234" s="63" t="s">
        <v>563</v>
      </c>
      <c r="B234" s="110" t="s">
        <v>807</v>
      </c>
      <c r="C234" s="62">
        <f>VLOOKUP($B234,'2022 Ventilation List SORT'!$A$6:$I$101,2)</f>
        <v>0</v>
      </c>
      <c r="D234" s="62">
        <f>VLOOKUP($B234,'2022 Ventilation List SORT'!$A$6:$I$101,3)</f>
        <v>0</v>
      </c>
      <c r="E234" s="67">
        <f>VLOOKUP($B234,'2022 Ventilation List SORT'!$A$6:$I$101,4)</f>
        <v>0</v>
      </c>
      <c r="F234" s="67">
        <f>VLOOKUP($B234,'2022 Ventilation List SORT'!$A$6:$I$101,5)</f>
        <v>0</v>
      </c>
      <c r="G234" s="62">
        <f>VLOOKUP($B234,'2022 Ventilation List SORT'!$A$6:$I$101,6)</f>
        <v>1</v>
      </c>
      <c r="H234" s="67">
        <f>VLOOKUP($B234,'2022 Ventilation List SORT'!$A$6:$I$101,7)</f>
        <v>2</v>
      </c>
      <c r="I234" s="62" t="str">
        <f>VLOOKUP($B234,'2022 Ventilation List SORT'!$A$6:$I$101,8)</f>
        <v/>
      </c>
      <c r="J234" s="103" t="str">
        <f>VLOOKUP($B234,'2022 Ventilation List SORT'!$A$6:$I$101,9)</f>
        <v>No</v>
      </c>
      <c r="K234" s="182">
        <f>INDEX('For CSV - 2022 SpcFuncData'!$D$5:$D$88,MATCH($A234,'For CSV - 2022 SpcFuncData'!$B$5:$B$87,0))*0.5</f>
        <v>5</v>
      </c>
      <c r="L234" s="182">
        <f>INDEX('For CSV - 2022 VentSpcFuncData'!$K$6:$K$101,MATCH($B234,'For CSV - 2022 VentSpcFuncData'!$B$6:$B$101,0))</f>
        <v>0</v>
      </c>
      <c r="M234" s="182">
        <f t="shared" si="10"/>
        <v>5</v>
      </c>
      <c r="N234" s="182">
        <f>INDEX('For CSV - 2022 VentSpcFuncData'!$J$6:$J$101,MATCH($B234,'For CSV - 2022 VentSpcFuncData'!$B$6:$B$101,0))</f>
        <v>0</v>
      </c>
      <c r="O234" s="182">
        <f t="shared" si="11"/>
        <v>0</v>
      </c>
      <c r="P234" s="184">
        <f t="shared" si="9"/>
        <v>0</v>
      </c>
      <c r="Q234" s="46" t="str">
        <f>_xlfn.CONCAT(A234,",",B234)</f>
        <v>Museum Area (Restoration Room),Exhaust - Darkrooms</v>
      </c>
      <c r="R234" s="46">
        <f>INDEX('For CSV - 2022 SpcFuncData'!$AN$5:$AN$89,MATCH($A234,'For CSV - 2022 SpcFuncData'!$B$5:$B$88,0))</f>
        <v>352</v>
      </c>
      <c r="S234" s="46">
        <f>INDEX('For CSV - 2022 VentSpcFuncData'!$L$6:$L$101,MATCH($B234,'For CSV - 2022 VentSpcFuncData'!$B$6:$B$101,0))</f>
        <v>29</v>
      </c>
      <c r="T234" s="46">
        <f>MATCH($A234,'For CSV - 2022 SpcFuncData'!$B$5:$B$87,0)</f>
        <v>51</v>
      </c>
      <c r="V234" t="str">
        <f>IF($A233&lt;&gt;$A234,$V$3&amp;$R234&amp;$W$3&amp;$S234&amp;$X$3&amp;TEXT($A234,0),IF($A234=$A233,$V$4&amp;$S234&amp;$W$4&amp;$X$4&amp;$B234&amp;""""))</f>
        <v>2,              29,     "Exhaust - Darkrooms"</v>
      </c>
    </row>
    <row r="235" spans="1:22" x14ac:dyDescent="0.2">
      <c r="A235" s="63" t="s">
        <v>563</v>
      </c>
      <c r="B235" s="110" t="s">
        <v>818</v>
      </c>
      <c r="C235" s="62">
        <f>VLOOKUP($B235,'2022 Ventilation List SORT'!$A$6:$I$101,2)</f>
        <v>0</v>
      </c>
      <c r="D235" s="62">
        <f>VLOOKUP($B235,'2022 Ventilation List SORT'!$A$6:$I$101,3)</f>
        <v>0</v>
      </c>
      <c r="E235" s="67">
        <f>VLOOKUP($B235,'2022 Ventilation List SORT'!$A$6:$I$101,4)</f>
        <v>0</v>
      </c>
      <c r="F235" s="67">
        <f>VLOOKUP($B235,'2022 Ventilation List SORT'!$A$6:$I$101,5)</f>
        <v>0</v>
      </c>
      <c r="G235" s="62">
        <f>VLOOKUP($B235,'2022 Ventilation List SORT'!$A$6:$I$101,6)</f>
        <v>0.5</v>
      </c>
      <c r="H235" s="67">
        <f>VLOOKUP($B235,'2022 Ventilation List SORT'!$A$6:$I$101,7)</f>
        <v>2</v>
      </c>
      <c r="I235" s="62">
        <f>VLOOKUP($B235,'2022 Ventilation List SORT'!$A$6:$I$101,8)</f>
        <v>0</v>
      </c>
      <c r="J235" s="103" t="str">
        <f>VLOOKUP($B235,'2022 Ventilation List SORT'!$A$6:$I$101,9)</f>
        <v>No</v>
      </c>
      <c r="K235" s="182">
        <f>INDEX('For CSV - 2022 SpcFuncData'!$D$5:$D$88,MATCH($A235,'For CSV - 2022 SpcFuncData'!$B$5:$B$87,0))*0.5</f>
        <v>5</v>
      </c>
      <c r="L235" s="182">
        <f>INDEX('For CSV - 2022 VentSpcFuncData'!$K$6:$K$101,MATCH($B235,'For CSV - 2022 VentSpcFuncData'!$B$6:$B$101,0))</f>
        <v>0</v>
      </c>
      <c r="M235" s="182">
        <f t="shared" si="10"/>
        <v>5</v>
      </c>
      <c r="N235" s="182">
        <f>INDEX('For CSV - 2022 VentSpcFuncData'!$J$6:$J$101,MATCH($B235,'For CSV - 2022 VentSpcFuncData'!$B$6:$B$101,0))</f>
        <v>0</v>
      </c>
      <c r="O235" s="182">
        <f t="shared" si="11"/>
        <v>0</v>
      </c>
      <c r="P235" s="184">
        <f t="shared" si="9"/>
        <v>0</v>
      </c>
      <c r="Q235" s="46" t="str">
        <f>_xlfn.CONCAT(A235,",",B235)</f>
        <v>Museum Area (Restoration Room),Exhaust - Woodwork shop/classrooms</v>
      </c>
      <c r="R235" s="46">
        <f>INDEX('For CSV - 2022 SpcFuncData'!$AN$5:$AN$89,MATCH($A235,'For CSV - 2022 SpcFuncData'!$B$5:$B$88,0))</f>
        <v>352</v>
      </c>
      <c r="S235" s="46">
        <f>INDEX('For CSV - 2022 VentSpcFuncData'!$L$6:$L$101,MATCH($B235,'For CSV - 2022 VentSpcFuncData'!$B$6:$B$101,0))</f>
        <v>41</v>
      </c>
      <c r="T235" s="46">
        <f>MATCH($A235,'For CSV - 2022 SpcFuncData'!$B$5:$B$87,0)</f>
        <v>51</v>
      </c>
      <c r="V235" t="str">
        <f>IF($A234&lt;&gt;$A235,$V$3&amp;$R235&amp;$W$3&amp;$S235&amp;$X$3&amp;TEXT($A235,0),IF($A235=$A234,$V$4&amp;$S235&amp;$W$4&amp;$X$4&amp;$B235&amp;""""))</f>
        <v>2,              41,     "Exhaust - Woodwork shop/classrooms"</v>
      </c>
    </row>
    <row r="236" spans="1:22" x14ac:dyDescent="0.2">
      <c r="A236" s="63" t="s">
        <v>563</v>
      </c>
      <c r="B236" s="110" t="s">
        <v>775</v>
      </c>
      <c r="C236" s="62">
        <f>VLOOKUP($B236,'2022 Ventilation List SORT'!$A$6:$I$101,2)</f>
        <v>0.15</v>
      </c>
      <c r="D236" s="62">
        <f>VLOOKUP($B236,'2022 Ventilation List SORT'!$A$6:$I$101,3)</f>
        <v>0.15</v>
      </c>
      <c r="E236" s="67">
        <f>VLOOKUP($B236,'2022 Ventilation List SORT'!$A$6:$I$101,4)</f>
        <v>0</v>
      </c>
      <c r="F236" s="67">
        <f>VLOOKUP($B236,'2022 Ventilation List SORT'!$A$6:$I$101,5)</f>
        <v>0</v>
      </c>
      <c r="G236" s="62">
        <f>VLOOKUP($B236,'2022 Ventilation List SORT'!$A$6:$I$101,6)</f>
        <v>0</v>
      </c>
      <c r="H236" s="67">
        <f>VLOOKUP($B236,'2022 Ventilation List SORT'!$A$6:$I$101,7)</f>
        <v>2</v>
      </c>
      <c r="I236" s="62" t="str">
        <f>VLOOKUP($B236,'2022 Ventilation List SORT'!$A$6:$I$101,8)</f>
        <v>B</v>
      </c>
      <c r="J236" s="103" t="str">
        <f>VLOOKUP($B236,'2022 Ventilation List SORT'!$A$6:$I$101,9)</f>
        <v>Yes</v>
      </c>
      <c r="K236" s="182">
        <f>INDEX('For CSV - 2022 SpcFuncData'!$D$5:$D$88,MATCH($A236,'For CSV - 2022 SpcFuncData'!$B$5:$B$87,0))*0.5</f>
        <v>5</v>
      </c>
      <c r="L236" s="182">
        <f>INDEX('For CSV - 2022 VentSpcFuncData'!$K$6:$K$101,MATCH($B236,'For CSV - 2022 VentSpcFuncData'!$B$6:$B$101,0))</f>
        <v>0</v>
      </c>
      <c r="M236" s="182">
        <f t="shared" si="10"/>
        <v>5</v>
      </c>
      <c r="N236" s="182">
        <f>INDEX('For CSV - 2022 VentSpcFuncData'!$J$6:$J$101,MATCH($B236,'For CSV - 2022 VentSpcFuncData'!$B$6:$B$101,0))</f>
        <v>15</v>
      </c>
      <c r="O236" s="182">
        <f t="shared" si="11"/>
        <v>15</v>
      </c>
      <c r="P236" s="184">
        <f t="shared" si="9"/>
        <v>7.4999999999999997E-2</v>
      </c>
      <c r="Q236" s="46" t="str">
        <f>_xlfn.CONCAT(A236,",",B236)</f>
        <v>Museum Area (Restoration Room),General - Occupiable storage rooms for liquids or gels</v>
      </c>
      <c r="R236" s="46">
        <f>INDEX('For CSV - 2022 SpcFuncData'!$AN$5:$AN$89,MATCH($A236,'For CSV - 2022 SpcFuncData'!$B$5:$B$88,0))</f>
        <v>352</v>
      </c>
      <c r="S236" s="46">
        <f>INDEX('For CSV - 2022 VentSpcFuncData'!$L$6:$L$101,MATCH($B236,'For CSV - 2022 VentSpcFuncData'!$B$6:$B$101,0))</f>
        <v>50</v>
      </c>
      <c r="T236" s="46">
        <f>MATCH($A236,'For CSV - 2022 SpcFuncData'!$B$5:$B$87,0)</f>
        <v>51</v>
      </c>
      <c r="V236" t="str">
        <f>IF($A235&lt;&gt;$A236,$V$3&amp;$R236&amp;$W$3&amp;$S236&amp;$X$3&amp;TEXT($A236,0),IF($A236=$A235,$V$4&amp;$S236&amp;$W$4&amp;$X$4&amp;$B236&amp;""""))</f>
        <v>2,              50,     "General - Occupiable storage rooms for liquids or gels"</v>
      </c>
    </row>
    <row r="237" spans="1:22" x14ac:dyDescent="0.2">
      <c r="A237" s="63" t="s">
        <v>563</v>
      </c>
      <c r="B237" s="110" t="s">
        <v>796</v>
      </c>
      <c r="C237" s="62">
        <f>VLOOKUP($B237,'2022 Ventilation List SORT'!$A$6:$I$101,2)</f>
        <v>0.15</v>
      </c>
      <c r="D237" s="62">
        <f>VLOOKUP($B237,'2022 Ventilation List SORT'!$A$6:$I$101,3)</f>
        <v>0.15</v>
      </c>
      <c r="E237" s="67">
        <f>VLOOKUP($B237,'2022 Ventilation List SORT'!$A$6:$I$101,4)</f>
        <v>0</v>
      </c>
      <c r="F237" s="67">
        <f>VLOOKUP($B237,'2022 Ventilation List SORT'!$A$6:$I$101,5)</f>
        <v>0</v>
      </c>
      <c r="G237" s="62">
        <f>VLOOKUP($B237,'2022 Ventilation List SORT'!$A$6:$I$101,6)</f>
        <v>0</v>
      </c>
      <c r="H237" s="67">
        <f>VLOOKUP($B237,'2022 Ventilation List SORT'!$A$6:$I$101,7)</f>
        <v>2</v>
      </c>
      <c r="I237" s="62" t="str">
        <f>VLOOKUP($B237,'2022 Ventilation List SORT'!$A$6:$I$101,8)</f>
        <v/>
      </c>
      <c r="J237" s="103" t="str">
        <f>VLOOKUP($B237,'2022 Ventilation List SORT'!$A$6:$I$101,9)</f>
        <v>No</v>
      </c>
      <c r="K237" s="182">
        <f>INDEX('For CSV - 2022 SpcFuncData'!$D$5:$D$88,MATCH($A237,'For CSV - 2022 SpcFuncData'!$B$5:$B$87,0))*0.5</f>
        <v>5</v>
      </c>
      <c r="L237" s="182">
        <f>INDEX('For CSV - 2022 VentSpcFuncData'!$K$6:$K$101,MATCH($B237,'For CSV - 2022 VentSpcFuncData'!$B$6:$B$101,0))</f>
        <v>0</v>
      </c>
      <c r="M237" s="182">
        <f t="shared" si="10"/>
        <v>5</v>
      </c>
      <c r="N237" s="182">
        <f>INDEX('For CSV - 2022 VentSpcFuncData'!$J$6:$J$101,MATCH($B237,'For CSV - 2022 VentSpcFuncData'!$B$6:$B$101,0))</f>
        <v>15</v>
      </c>
      <c r="O237" s="182">
        <f t="shared" si="11"/>
        <v>15</v>
      </c>
      <c r="P237" s="184">
        <f t="shared" si="9"/>
        <v>7.4999999999999997E-2</v>
      </c>
      <c r="Q237" s="46" t="str">
        <f>_xlfn.CONCAT(A237,",",B237)</f>
        <v>Museum Area (Restoration Room),Misc - All others</v>
      </c>
      <c r="R237" s="46">
        <f>INDEX('For CSV - 2022 SpcFuncData'!$AN$5:$AN$89,MATCH($A237,'For CSV - 2022 SpcFuncData'!$B$5:$B$88,0))</f>
        <v>352</v>
      </c>
      <c r="S237" s="46">
        <f>INDEX('For CSV - 2022 VentSpcFuncData'!$L$6:$L$101,MATCH($B237,'For CSV - 2022 VentSpcFuncData'!$B$6:$B$101,0))</f>
        <v>58</v>
      </c>
      <c r="T237" s="46">
        <f>MATCH($A237,'For CSV - 2022 SpcFuncData'!$B$5:$B$87,0)</f>
        <v>51</v>
      </c>
      <c r="V237" t="str">
        <f>IF($A236&lt;&gt;$A237,$V$3&amp;$R237&amp;$W$3&amp;$S237&amp;$X$3&amp;TEXT($A237,0),IF($A237=$A236,$V$4&amp;$S237&amp;$W$4&amp;$X$4&amp;$B237&amp;""""))</f>
        <v>2,              58,     "Misc - All others"</v>
      </c>
    </row>
    <row r="238" spans="1:22" x14ac:dyDescent="0.2">
      <c r="A238" s="63" t="s">
        <v>563</v>
      </c>
      <c r="B238" s="110" t="s">
        <v>790</v>
      </c>
      <c r="C238" s="62">
        <f>VLOOKUP($B238,'2022 Ventilation List SORT'!$A$6:$I$101,2)</f>
        <v>0.15</v>
      </c>
      <c r="D238" s="62">
        <f>VLOOKUP($B238,'2022 Ventilation List SORT'!$A$6:$I$101,3)</f>
        <v>0.15</v>
      </c>
      <c r="E238" s="67">
        <f>VLOOKUP($B238,'2022 Ventilation List SORT'!$A$6:$I$101,4)</f>
        <v>0</v>
      </c>
      <c r="F238" s="67">
        <f>VLOOKUP($B238,'2022 Ventilation List SORT'!$A$6:$I$101,5)</f>
        <v>0</v>
      </c>
      <c r="G238" s="62">
        <f>VLOOKUP($B238,'2022 Ventilation List SORT'!$A$6:$I$101,6)</f>
        <v>0</v>
      </c>
      <c r="H238" s="67">
        <f>VLOOKUP($B238,'2022 Ventilation List SORT'!$A$6:$I$101,7)</f>
        <v>3</v>
      </c>
      <c r="I238" s="62" t="str">
        <f>VLOOKUP($B238,'2022 Ventilation List SORT'!$A$6:$I$101,8)</f>
        <v/>
      </c>
      <c r="J238" s="103" t="str">
        <f>VLOOKUP($B238,'2022 Ventilation List SORT'!$A$6:$I$101,9)</f>
        <v>Yes</v>
      </c>
      <c r="K238" s="182">
        <f>INDEX('For CSV - 2022 SpcFuncData'!$D$5:$D$88,MATCH($A238,'For CSV - 2022 SpcFuncData'!$B$5:$B$87,0))*0.5</f>
        <v>5</v>
      </c>
      <c r="L238" s="182">
        <f>INDEX('For CSV - 2022 VentSpcFuncData'!$K$6:$K$101,MATCH($B238,'For CSV - 2022 VentSpcFuncData'!$B$6:$B$101,0))</f>
        <v>0</v>
      </c>
      <c r="M238" s="182">
        <f t="shared" si="10"/>
        <v>5</v>
      </c>
      <c r="N238" s="182">
        <f>INDEX('For CSV - 2022 VentSpcFuncData'!$J$6:$J$101,MATCH($B238,'For CSV - 2022 VentSpcFuncData'!$B$6:$B$101,0))</f>
        <v>15</v>
      </c>
      <c r="O238" s="182">
        <f t="shared" si="11"/>
        <v>15</v>
      </c>
      <c r="P238" s="184">
        <f t="shared" si="9"/>
        <v>7.4999999999999997E-2</v>
      </c>
      <c r="Q238" s="46" t="str">
        <f>_xlfn.CONCAT(A238,",",B238)</f>
        <v>Museum Area (Restoration Room),Misc - General manufacturing (excludes heavy industrial and process using chemicals)</v>
      </c>
      <c r="R238" s="46">
        <f>INDEX('For CSV - 2022 SpcFuncData'!$AN$5:$AN$89,MATCH($A238,'For CSV - 2022 SpcFuncData'!$B$5:$B$88,0))</f>
        <v>352</v>
      </c>
      <c r="S238" s="46">
        <f>INDEX('For CSV - 2022 VentSpcFuncData'!$L$6:$L$101,MATCH($B238,'For CSV - 2022 VentSpcFuncData'!$B$6:$B$101,0))</f>
        <v>63</v>
      </c>
      <c r="T238" s="46">
        <f>MATCH($A238,'For CSV - 2022 SpcFuncData'!$B$5:$B$87,0)</f>
        <v>51</v>
      </c>
      <c r="V238" t="str">
        <f>IF($A237&lt;&gt;$A238,$V$3&amp;$R238&amp;$W$3&amp;$S238&amp;$X$3&amp;TEXT($A238,0),IF($A238=$A237,$V$4&amp;$S238&amp;$W$4&amp;$X$4&amp;$B238&amp;""""))</f>
        <v>2,              63,     "Misc - General manufacturing (excludes heavy industrial and process using chemicals)"</v>
      </c>
    </row>
    <row r="239" spans="1:22" x14ac:dyDescent="0.2">
      <c r="A239" s="63" t="s">
        <v>563</v>
      </c>
      <c r="B239" s="110" t="s">
        <v>791</v>
      </c>
      <c r="C239" s="62">
        <f>VLOOKUP($B239,'2022 Ventilation List SORT'!$A$6:$I$101,2)</f>
        <v>0.15</v>
      </c>
      <c r="D239" s="62">
        <f>VLOOKUP($B239,'2022 Ventilation List SORT'!$A$6:$I$101,3)</f>
        <v>0.15</v>
      </c>
      <c r="E239" s="67">
        <f>VLOOKUP($B239,'2022 Ventilation List SORT'!$A$6:$I$101,4)</f>
        <v>0</v>
      </c>
      <c r="F239" s="67">
        <f>VLOOKUP($B239,'2022 Ventilation List SORT'!$A$6:$I$101,5)</f>
        <v>0</v>
      </c>
      <c r="G239" s="62">
        <f>VLOOKUP($B239,'2022 Ventilation List SORT'!$A$6:$I$101,6)</f>
        <v>0</v>
      </c>
      <c r="H239" s="67">
        <f>VLOOKUP($B239,'2022 Ventilation List SORT'!$A$6:$I$101,7)</f>
        <v>1</v>
      </c>
      <c r="I239" s="62" t="str">
        <f>VLOOKUP($B239,'2022 Ventilation List SORT'!$A$6:$I$101,8)</f>
        <v/>
      </c>
      <c r="J239" s="103" t="str">
        <f>VLOOKUP($B239,'2022 Ventilation List SORT'!$A$6:$I$101,9)</f>
        <v>No</v>
      </c>
      <c r="K239" s="182">
        <f>INDEX('For CSV - 2022 SpcFuncData'!$D$5:$D$88,MATCH($A239,'For CSV - 2022 SpcFuncData'!$B$5:$B$87,0))*0.5</f>
        <v>5</v>
      </c>
      <c r="L239" s="182">
        <f>INDEX('For CSV - 2022 VentSpcFuncData'!$K$6:$K$101,MATCH($B239,'For CSV - 2022 VentSpcFuncData'!$B$6:$B$101,0))</f>
        <v>0</v>
      </c>
      <c r="M239" s="182">
        <f t="shared" si="10"/>
        <v>5</v>
      </c>
      <c r="N239" s="182">
        <f>INDEX('For CSV - 2022 VentSpcFuncData'!$J$6:$J$101,MATCH($B239,'For CSV - 2022 VentSpcFuncData'!$B$6:$B$101,0))</f>
        <v>15</v>
      </c>
      <c r="O239" s="182">
        <f t="shared" si="11"/>
        <v>15</v>
      </c>
      <c r="P239" s="184">
        <f t="shared" si="9"/>
        <v>7.4999999999999997E-2</v>
      </c>
      <c r="Q239" s="46" t="str">
        <f>_xlfn.CONCAT(A239,",",B239)</f>
        <v>Museum Area (Restoration Room),Misc - Photo studios</v>
      </c>
      <c r="R239" s="46">
        <f>INDEX('For CSV - 2022 SpcFuncData'!$AN$5:$AN$89,MATCH($A239,'For CSV - 2022 SpcFuncData'!$B$5:$B$88,0))</f>
        <v>352</v>
      </c>
      <c r="S239" s="46">
        <f>INDEX('For CSV - 2022 VentSpcFuncData'!$L$6:$L$101,MATCH($B239,'For CSV - 2022 VentSpcFuncData'!$B$6:$B$101,0))</f>
        <v>65</v>
      </c>
      <c r="T239" s="46">
        <f>MATCH($A239,'For CSV - 2022 SpcFuncData'!$B$5:$B$87,0)</f>
        <v>51</v>
      </c>
      <c r="V239" t="str">
        <f>IF($A238&lt;&gt;$A239,$V$3&amp;$R239&amp;$W$3&amp;$S239&amp;$X$3&amp;TEXT($A239,0),IF($A239=$A238,$V$4&amp;$S239&amp;$W$4&amp;$X$4&amp;$B239&amp;""""))</f>
        <v>2,              65,     "Misc - Photo studios"</v>
      </c>
    </row>
    <row r="240" spans="1:22" x14ac:dyDescent="0.2">
      <c r="A240" s="63" t="s">
        <v>563</v>
      </c>
      <c r="B240" s="110" t="s">
        <v>950</v>
      </c>
      <c r="C240" s="62">
        <f>VLOOKUP($B240,'2022 Ventilation List SORT'!$A$6:$I$101,2)</f>
        <v>0.15</v>
      </c>
      <c r="D240" s="62">
        <f>VLOOKUP($B240,'2022 Ventilation List SORT'!$A$6:$I$101,3)</f>
        <v>0.15</v>
      </c>
      <c r="E240" s="67">
        <f>VLOOKUP($B240,'2022 Ventilation List SORT'!$A$6:$I$101,4)</f>
        <v>0</v>
      </c>
      <c r="F240" s="67">
        <f>VLOOKUP($B240,'2022 Ventilation List SORT'!$A$6:$I$101,5)</f>
        <v>0</v>
      </c>
      <c r="G240" s="62">
        <f>VLOOKUP($B240,'2022 Ventilation List SORT'!$A$6:$I$101,6)</f>
        <v>0</v>
      </c>
      <c r="H240" s="67">
        <f>VLOOKUP($B240,'2022 Ventilation List SORT'!$A$6:$I$101,7)</f>
        <v>2</v>
      </c>
      <c r="I240" s="62" t="str">
        <f>VLOOKUP($B240,'2022 Ventilation List SORT'!$A$6:$I$101,8)</f>
        <v/>
      </c>
      <c r="J240" s="103" t="str">
        <f>VLOOKUP($B240,'2022 Ventilation List SORT'!$A$6:$I$101,9)</f>
        <v>No</v>
      </c>
      <c r="K240" s="182">
        <f>INDEX('For CSV - 2022 SpcFuncData'!$D$5:$D$88,MATCH($A240,'For CSV - 2022 SpcFuncData'!$B$5:$B$87,0))*0.5</f>
        <v>5</v>
      </c>
      <c r="L240" s="182">
        <f>INDEX('For CSV - 2022 VentSpcFuncData'!$K$6:$K$101,MATCH($B240,'For CSV - 2022 VentSpcFuncData'!$B$6:$B$101,0))</f>
        <v>0</v>
      </c>
      <c r="M240" s="182">
        <f t="shared" si="10"/>
        <v>5</v>
      </c>
      <c r="N240" s="182">
        <f>INDEX('For CSV - 2022 VentSpcFuncData'!$J$6:$J$101,MATCH($B240,'For CSV - 2022 VentSpcFuncData'!$B$6:$B$101,0))</f>
        <v>15</v>
      </c>
      <c r="O240" s="182">
        <f t="shared" si="11"/>
        <v>15</v>
      </c>
      <c r="P240" s="184">
        <f t="shared" si="9"/>
        <v>7.4999999999999997E-2</v>
      </c>
      <c r="Q240" s="46" t="str">
        <f>_xlfn.CONCAT(A240,",",B240)</f>
        <v>Museum Area (Restoration Room),Misc - Sorting, packing, light assembly</v>
      </c>
      <c r="R240" s="46">
        <f>INDEX('For CSV - 2022 SpcFuncData'!$AN$5:$AN$89,MATCH($A240,'For CSV - 2022 SpcFuncData'!$B$5:$B$88,0))</f>
        <v>352</v>
      </c>
      <c r="S240" s="46">
        <f>INDEX('For CSV - 2022 VentSpcFuncData'!$L$6:$L$101,MATCH($B240,'For CSV - 2022 VentSpcFuncData'!$B$6:$B$101,0))</f>
        <v>67</v>
      </c>
      <c r="T240" s="46">
        <f>MATCH($A240,'For CSV - 2022 SpcFuncData'!$B$5:$B$87,0)</f>
        <v>51</v>
      </c>
      <c r="V240" t="str">
        <f>IF($A239&lt;&gt;$A240,$V$3&amp;$R240&amp;$W$3&amp;$S240&amp;$X$3&amp;TEXT($A240,0),IF($A240=$A239,$V$4&amp;$S240&amp;$W$4&amp;$X$4&amp;$B240&amp;""""))</f>
        <v>2,              67,     "Misc - Sorting, packing, light assembly"</v>
      </c>
    </row>
    <row r="241" spans="1:22" x14ac:dyDescent="0.2">
      <c r="A241" s="63" t="s">
        <v>576</v>
      </c>
      <c r="B241" s="110" t="s">
        <v>784</v>
      </c>
      <c r="C241" s="62">
        <f>VLOOKUP($B241,'2022 Ventilation List SORT'!$A$6:$I$101,2)</f>
        <v>0.15</v>
      </c>
      <c r="D241" s="62">
        <f>VLOOKUP($B241,'2022 Ventilation List SORT'!$A$6:$I$101,3)</f>
        <v>0.15</v>
      </c>
      <c r="E241" s="67">
        <f>VLOOKUP($B241,'2022 Ventilation List SORT'!$A$6:$I$101,4)</f>
        <v>0</v>
      </c>
      <c r="F241" s="67">
        <f>VLOOKUP($B241,'2022 Ventilation List SORT'!$A$6:$I$101,5)</f>
        <v>0</v>
      </c>
      <c r="G241" s="62">
        <f>VLOOKUP($B241,'2022 Ventilation List SORT'!$A$6:$I$101,6)</f>
        <v>0</v>
      </c>
      <c r="H241" s="67">
        <f>VLOOKUP($B241,'2022 Ventilation List SORT'!$A$6:$I$101,7)</f>
        <v>1</v>
      </c>
      <c r="I241" s="62" t="str">
        <f>VLOOKUP($B241,'2022 Ventilation List SORT'!$A$6:$I$101,8)</f>
        <v>F</v>
      </c>
      <c r="J241" s="103" t="str">
        <f>VLOOKUP($B241,'2022 Ventilation List SORT'!$A$6:$I$101,9)</f>
        <v>No</v>
      </c>
      <c r="K241" s="182">
        <f>INDEX('For CSV - 2022 SpcFuncData'!$D$5:$D$88,MATCH($A241,'For CSV - 2022 SpcFuncData'!$B$5:$B$87,0))*0.5</f>
        <v>5</v>
      </c>
      <c r="L241" s="182">
        <f>INDEX('For CSV - 2022 VentSpcFuncData'!$K$6:$K$101,MATCH($B241,'For CSV - 2022 VentSpcFuncData'!$B$6:$B$101,0))</f>
        <v>0</v>
      </c>
      <c r="M241" s="182">
        <f t="shared" si="10"/>
        <v>5</v>
      </c>
      <c r="N241" s="182">
        <f>INDEX('For CSV - 2022 VentSpcFuncData'!$J$6:$J$101,MATCH($B241,'For CSV - 2022 VentSpcFuncData'!$B$6:$B$101,0))</f>
        <v>15</v>
      </c>
      <c r="O241" s="182">
        <f t="shared" si="11"/>
        <v>15</v>
      </c>
      <c r="P241" s="184">
        <f t="shared" si="9"/>
        <v>7.4999999999999997E-2</v>
      </c>
      <c r="Q241" s="46" t="str">
        <f>_xlfn.CONCAT(A241,",",B241)</f>
        <v>Office Area (&lt;250 square feet),Office - Office space</v>
      </c>
      <c r="R241" s="46">
        <f>INDEX('For CSV - 2022 SpcFuncData'!$AN$5:$AN$89,MATCH($A241,'For CSV - 2022 SpcFuncData'!$B$5:$B$88,0))</f>
        <v>354</v>
      </c>
      <c r="S241" s="46">
        <f>INDEX('For CSV - 2022 VentSpcFuncData'!$L$6:$L$101,MATCH($B241,'For CSV - 2022 VentSpcFuncData'!$B$6:$B$101,0))</f>
        <v>74</v>
      </c>
      <c r="T241" s="46">
        <f>MATCH($A241,'For CSV - 2022 SpcFuncData'!$B$5:$B$87,0)</f>
        <v>53</v>
      </c>
      <c r="V241" t="str">
        <f>IF($A240&lt;&gt;$A241,$V$3&amp;$R241&amp;$W$3&amp;$S241&amp;$X$3&amp;TEXT($A241,0),IF($A241=$A240,$V$4&amp;$S241&amp;$W$4&amp;$X$4&amp;$B241&amp;""""))</f>
        <v>1, Spc:SpcFunc,        354,  74  ;  Office Area (&lt;250 square feet)</v>
      </c>
    </row>
    <row r="242" spans="1:22" x14ac:dyDescent="0.2">
      <c r="A242" s="63" t="s">
        <v>576</v>
      </c>
      <c r="B242" s="110" t="s">
        <v>784</v>
      </c>
      <c r="C242" s="62">
        <f>VLOOKUP($B242,'2022 Ventilation List SORT'!$A$6:$I$101,2)</f>
        <v>0.15</v>
      </c>
      <c r="D242" s="62">
        <f>VLOOKUP($B242,'2022 Ventilation List SORT'!$A$6:$I$101,3)</f>
        <v>0.15</v>
      </c>
      <c r="E242" s="67">
        <f>VLOOKUP($B242,'2022 Ventilation List SORT'!$A$6:$I$101,4)</f>
        <v>0</v>
      </c>
      <c r="F242" s="67">
        <f>VLOOKUP($B242,'2022 Ventilation List SORT'!$A$6:$I$101,5)</f>
        <v>0</v>
      </c>
      <c r="G242" s="62">
        <f>VLOOKUP($B242,'2022 Ventilation List SORT'!$A$6:$I$101,6)</f>
        <v>0</v>
      </c>
      <c r="H242" s="67">
        <f>VLOOKUP($B242,'2022 Ventilation List SORT'!$A$6:$I$101,7)</f>
        <v>1</v>
      </c>
      <c r="I242" s="62" t="str">
        <f>VLOOKUP($B242,'2022 Ventilation List SORT'!$A$6:$I$101,8)</f>
        <v>F</v>
      </c>
      <c r="J242" s="103" t="str">
        <f>VLOOKUP($B242,'2022 Ventilation List SORT'!$A$6:$I$101,9)</f>
        <v>No</v>
      </c>
      <c r="K242" s="182">
        <f>INDEX('For CSV - 2022 SpcFuncData'!$D$5:$D$88,MATCH($A242,'For CSV - 2022 SpcFuncData'!$B$5:$B$87,0))*0.5</f>
        <v>5</v>
      </c>
      <c r="L242" s="182">
        <f>INDEX('For CSV - 2022 VentSpcFuncData'!$K$6:$K$101,MATCH($B242,'For CSV - 2022 VentSpcFuncData'!$B$6:$B$101,0))</f>
        <v>0</v>
      </c>
      <c r="M242" s="182">
        <f t="shared" si="10"/>
        <v>5</v>
      </c>
      <c r="N242" s="182">
        <f>INDEX('For CSV - 2022 VentSpcFuncData'!$J$6:$J$101,MATCH($B242,'For CSV - 2022 VentSpcFuncData'!$B$6:$B$101,0))</f>
        <v>15</v>
      </c>
      <c r="O242" s="182">
        <f t="shared" si="11"/>
        <v>15</v>
      </c>
      <c r="P242" s="184">
        <f t="shared" si="9"/>
        <v>7.4999999999999997E-2</v>
      </c>
      <c r="Q242" s="46" t="str">
        <f>_xlfn.CONCAT(A242,",",B242)</f>
        <v>Office Area (&lt;250 square feet),Office - Office space</v>
      </c>
      <c r="R242" s="46">
        <f>INDEX('For CSV - 2022 SpcFuncData'!$AN$5:$AN$89,MATCH($A242,'For CSV - 2022 SpcFuncData'!$B$5:$B$88,0))</f>
        <v>354</v>
      </c>
      <c r="S242" s="46">
        <f>INDEX('For CSV - 2022 VentSpcFuncData'!$L$6:$L$101,MATCH($B242,'For CSV - 2022 VentSpcFuncData'!$B$6:$B$101,0))</f>
        <v>74</v>
      </c>
      <c r="T242" s="46">
        <f>MATCH($A242,'For CSV - 2022 SpcFuncData'!$B$5:$B$87,0)</f>
        <v>53</v>
      </c>
      <c r="V242" t="str">
        <f>IF($A241&lt;&gt;$A242,$V$3&amp;$R242&amp;$W$3&amp;$S242&amp;$X$3&amp;TEXT($A242,0),IF($A242=$A241,$V$4&amp;$S242&amp;$W$4&amp;$X$4&amp;$B242&amp;""""))</f>
        <v>2,              74,     "Office - Office space"</v>
      </c>
    </row>
    <row r="243" spans="1:22" x14ac:dyDescent="0.2">
      <c r="A243" s="46" t="s">
        <v>574</v>
      </c>
      <c r="B243" s="110" t="s">
        <v>784</v>
      </c>
      <c r="C243" s="62">
        <f>VLOOKUP($B243,'2022 Ventilation List SORT'!$A$6:$I$101,2)</f>
        <v>0.15</v>
      </c>
      <c r="D243" s="62">
        <f>VLOOKUP($B243,'2022 Ventilation List SORT'!$A$6:$I$101,3)</f>
        <v>0.15</v>
      </c>
      <c r="E243" s="67">
        <f>VLOOKUP($B243,'2022 Ventilation List SORT'!$A$6:$I$101,4)</f>
        <v>0</v>
      </c>
      <c r="F243" s="67">
        <f>VLOOKUP($B243,'2022 Ventilation List SORT'!$A$6:$I$101,5)</f>
        <v>0</v>
      </c>
      <c r="G243" s="62">
        <f>VLOOKUP($B243,'2022 Ventilation List SORT'!$A$6:$I$101,6)</f>
        <v>0</v>
      </c>
      <c r="H243" s="67">
        <f>VLOOKUP($B243,'2022 Ventilation List SORT'!$A$6:$I$101,7)</f>
        <v>1</v>
      </c>
      <c r="I243" s="62" t="str">
        <f>VLOOKUP($B243,'2022 Ventilation List SORT'!$A$6:$I$101,8)</f>
        <v>F</v>
      </c>
      <c r="J243" s="103" t="str">
        <f>VLOOKUP($B243,'2022 Ventilation List SORT'!$A$6:$I$101,9)</f>
        <v>No</v>
      </c>
      <c r="K243" s="182">
        <f>INDEX('For CSV - 2022 SpcFuncData'!$D$5:$D$88,MATCH($A243,'For CSV - 2022 SpcFuncData'!$B$5:$B$87,0))*0.5</f>
        <v>5</v>
      </c>
      <c r="L243" s="182">
        <f>INDEX('For CSV - 2022 VentSpcFuncData'!$K$6:$K$101,MATCH($B243,'For CSV - 2022 VentSpcFuncData'!$B$6:$B$101,0))</f>
        <v>0</v>
      </c>
      <c r="M243" s="182">
        <f t="shared" si="10"/>
        <v>5</v>
      </c>
      <c r="N243" s="182">
        <f>INDEX('For CSV - 2022 VentSpcFuncData'!$J$6:$J$101,MATCH($B243,'For CSV - 2022 VentSpcFuncData'!$B$6:$B$101,0))</f>
        <v>15</v>
      </c>
      <c r="O243" s="182">
        <f t="shared" si="11"/>
        <v>15</v>
      </c>
      <c r="P243" s="184">
        <f t="shared" si="9"/>
        <v>7.4999999999999997E-2</v>
      </c>
      <c r="Q243" s="46" t="str">
        <f>_xlfn.CONCAT(A243,",",B243)</f>
        <v>Office Area (&gt;250 square feet),Office - Office space</v>
      </c>
      <c r="R243" s="46">
        <f>INDEX('For CSV - 2022 SpcFuncData'!$AN$5:$AN$89,MATCH($A243,'For CSV - 2022 SpcFuncData'!$B$5:$B$88,0))</f>
        <v>353</v>
      </c>
      <c r="S243" s="46">
        <f>INDEX('For CSV - 2022 VentSpcFuncData'!$L$6:$L$101,MATCH($B243,'For CSV - 2022 VentSpcFuncData'!$B$6:$B$101,0))</f>
        <v>74</v>
      </c>
      <c r="T243" s="46">
        <f>MATCH($A243,'For CSV - 2022 SpcFuncData'!$B$5:$B$87,0)</f>
        <v>52</v>
      </c>
      <c r="V243" t="str">
        <f>IF($A242&lt;&gt;$A243,$V$3&amp;$R243&amp;$W$3&amp;$S243&amp;$X$3&amp;TEXT($A243,0),IF($A243=$A242,$V$4&amp;$S243&amp;$W$4&amp;$X$4&amp;$B243&amp;""""))</f>
        <v>1, Spc:SpcFunc,        353,  74  ;  Office Area (&gt;250 square feet)</v>
      </c>
    </row>
    <row r="244" spans="1:22" x14ac:dyDescent="0.2">
      <c r="A244" s="46" t="s">
        <v>574</v>
      </c>
      <c r="B244" s="110" t="s">
        <v>784</v>
      </c>
      <c r="C244" s="62">
        <f>VLOOKUP($B244,'2022 Ventilation List SORT'!$A$6:$I$101,2)</f>
        <v>0.15</v>
      </c>
      <c r="D244" s="62">
        <f>VLOOKUP($B244,'2022 Ventilation List SORT'!$A$6:$I$101,3)</f>
        <v>0.15</v>
      </c>
      <c r="E244" s="67">
        <f>VLOOKUP($B244,'2022 Ventilation List SORT'!$A$6:$I$101,4)</f>
        <v>0</v>
      </c>
      <c r="F244" s="67">
        <f>VLOOKUP($B244,'2022 Ventilation List SORT'!$A$6:$I$101,5)</f>
        <v>0</v>
      </c>
      <c r="G244" s="62">
        <f>VLOOKUP($B244,'2022 Ventilation List SORT'!$A$6:$I$101,6)</f>
        <v>0</v>
      </c>
      <c r="H244" s="67">
        <f>VLOOKUP($B244,'2022 Ventilation List SORT'!$A$6:$I$101,7)</f>
        <v>1</v>
      </c>
      <c r="I244" s="62" t="str">
        <f>VLOOKUP($B244,'2022 Ventilation List SORT'!$A$6:$I$101,8)</f>
        <v>F</v>
      </c>
      <c r="J244" s="103" t="str">
        <f>VLOOKUP($B244,'2022 Ventilation List SORT'!$A$6:$I$101,9)</f>
        <v>No</v>
      </c>
      <c r="K244" s="182">
        <f>INDEX('For CSV - 2022 SpcFuncData'!$D$5:$D$88,MATCH($A244,'For CSV - 2022 SpcFuncData'!$B$5:$B$87,0))*0.5</f>
        <v>5</v>
      </c>
      <c r="L244" s="182">
        <f>INDEX('For CSV - 2022 VentSpcFuncData'!$K$6:$K$101,MATCH($B244,'For CSV - 2022 VentSpcFuncData'!$B$6:$B$101,0))</f>
        <v>0</v>
      </c>
      <c r="M244" s="182">
        <f t="shared" si="10"/>
        <v>5</v>
      </c>
      <c r="N244" s="182">
        <f>INDEX('For CSV - 2022 VentSpcFuncData'!$J$6:$J$101,MATCH($B244,'For CSV - 2022 VentSpcFuncData'!$B$6:$B$101,0))</f>
        <v>15</v>
      </c>
      <c r="O244" s="182">
        <f t="shared" si="11"/>
        <v>15</v>
      </c>
      <c r="P244" s="184">
        <f t="shared" si="9"/>
        <v>7.4999999999999997E-2</v>
      </c>
      <c r="Q244" s="46" t="str">
        <f>_xlfn.CONCAT(A244,",",B244)</f>
        <v>Office Area (&gt;250 square feet),Office - Office space</v>
      </c>
      <c r="R244" s="46">
        <f>INDEX('For CSV - 2022 SpcFuncData'!$AN$5:$AN$89,MATCH($A244,'For CSV - 2022 SpcFuncData'!$B$5:$B$88,0))</f>
        <v>353</v>
      </c>
      <c r="S244" s="46">
        <f>INDEX('For CSV - 2022 VentSpcFuncData'!$L$6:$L$101,MATCH($B244,'For CSV - 2022 VentSpcFuncData'!$B$6:$B$101,0))</f>
        <v>74</v>
      </c>
      <c r="T244" s="46">
        <f>MATCH($A244,'For CSV - 2022 SpcFuncData'!$B$5:$B$87,0)</f>
        <v>52</v>
      </c>
      <c r="V244" t="str">
        <f>IF($A243&lt;&gt;$A244,$V$3&amp;$R244&amp;$W$3&amp;$S244&amp;$X$3&amp;TEXT($A244,0),IF($A244=$A243,$V$4&amp;$S244&amp;$W$4&amp;$X$4&amp;$B244&amp;""""))</f>
        <v>2,              74,     "Office - Office space"</v>
      </c>
    </row>
    <row r="245" spans="1:22" x14ac:dyDescent="0.2">
      <c r="A245" s="46" t="s">
        <v>1135</v>
      </c>
      <c r="B245" s="110" t="s">
        <v>814</v>
      </c>
      <c r="C245" s="62">
        <f>VLOOKUP($B245,'2022 Ventilation List SORT'!$A$6:$I$101,2)</f>
        <v>0</v>
      </c>
      <c r="D245" s="62">
        <f>VLOOKUP($B245,'2022 Ventilation List SORT'!$A$6:$I$101,3)</f>
        <v>0</v>
      </c>
      <c r="E245" s="67">
        <f>VLOOKUP($B245,'2022 Ventilation List SORT'!$A$6:$I$101,4)</f>
        <v>0</v>
      </c>
      <c r="F245" s="67">
        <f>VLOOKUP($B245,'2022 Ventilation List SORT'!$A$6:$I$101,5)</f>
        <v>0</v>
      </c>
      <c r="G245" s="62">
        <f>VLOOKUP($B245,'2022 Ventilation List SORT'!$A$6:$I$101,6)</f>
        <v>0.75</v>
      </c>
      <c r="H245" s="67">
        <f>VLOOKUP($B245,'2022 Ventilation List SORT'!$A$6:$I$101,7)</f>
        <v>2</v>
      </c>
      <c r="I245" s="62" t="str">
        <f>VLOOKUP($B245,'2022 Ventilation List SORT'!$A$6:$I$101,8)</f>
        <v>Exh. Note C</v>
      </c>
      <c r="J245" s="103" t="str">
        <f>VLOOKUP($B245,'2022 Ventilation List SORT'!$A$6:$I$101,9)</f>
        <v>Yes</v>
      </c>
      <c r="K245" s="182">
        <f>INDEX('For CSV - 2022 SpcFuncData'!$D$5:$D$88,MATCH($A245,'For CSV - 2022 SpcFuncData'!$B$5:$B$87,0))*0.5</f>
        <v>2.5</v>
      </c>
      <c r="L245" s="182">
        <f>INDEX('For CSV - 2022 VentSpcFuncData'!$K$6:$K$101,MATCH($B245,'For CSV - 2022 VentSpcFuncData'!$B$6:$B$101,0))</f>
        <v>0</v>
      </c>
      <c r="M245" s="182">
        <f t="shared" si="10"/>
        <v>2.5</v>
      </c>
      <c r="N245" s="182">
        <f>INDEX('For CSV - 2022 VentSpcFuncData'!$J$6:$J$101,MATCH($B245,'For CSV - 2022 VentSpcFuncData'!$B$6:$B$101,0))</f>
        <v>0</v>
      </c>
      <c r="O245" s="182">
        <f t="shared" si="11"/>
        <v>0</v>
      </c>
      <c r="P245" s="184">
        <f t="shared" si="9"/>
        <v>0</v>
      </c>
      <c r="Q245" s="46" t="str">
        <f>_xlfn.CONCAT(A245,",",B245)</f>
        <v>Parking Garage Area (Parking Zone and Ramps),Exhaust - Parking garages</v>
      </c>
      <c r="R245" s="46">
        <f>INDEX('For CSV - 2022 SpcFuncData'!$AN$5:$AN$89,MATCH($A245,'For CSV - 2022 SpcFuncData'!$B$5:$B$88,0))</f>
        <v>355</v>
      </c>
      <c r="S245" s="46">
        <f>INDEX('For CSV - 2022 VentSpcFuncData'!$L$6:$L$101,MATCH($B245,'For CSV - 2022 VentSpcFuncData'!$B$6:$B$101,0))</f>
        <v>34</v>
      </c>
      <c r="T245" s="46">
        <f>MATCH($A245,'For CSV - 2022 SpcFuncData'!$B$5:$B$87,0)</f>
        <v>54</v>
      </c>
      <c r="V245" t="str">
        <f>IF($A244&lt;&gt;$A245,$V$3&amp;$R245&amp;$W$3&amp;$S245&amp;$X$3&amp;TEXT($A245,0),IF($A245=$A244,$V$4&amp;$S245&amp;$W$4&amp;$X$4&amp;$B245&amp;""""))</f>
        <v>1, Spc:SpcFunc,        355,  34  ;  Parking Garage Area (Parking Zone and Ramps)</v>
      </c>
    </row>
    <row r="246" spans="1:22" x14ac:dyDescent="0.2">
      <c r="A246" s="46" t="s">
        <v>1135</v>
      </c>
      <c r="B246" s="110" t="s">
        <v>814</v>
      </c>
      <c r="C246" s="62">
        <f>VLOOKUP($B246,'2022 Ventilation List SORT'!$A$6:$I$101,2)</f>
        <v>0</v>
      </c>
      <c r="D246" s="62">
        <f>VLOOKUP($B246,'2022 Ventilation List SORT'!$A$6:$I$101,3)</f>
        <v>0</v>
      </c>
      <c r="E246" s="67">
        <f>VLOOKUP($B246,'2022 Ventilation List SORT'!$A$6:$I$101,4)</f>
        <v>0</v>
      </c>
      <c r="F246" s="67">
        <f>VLOOKUP($B246,'2022 Ventilation List SORT'!$A$6:$I$101,5)</f>
        <v>0</v>
      </c>
      <c r="G246" s="62">
        <f>VLOOKUP($B246,'2022 Ventilation List SORT'!$A$6:$I$101,6)</f>
        <v>0.75</v>
      </c>
      <c r="H246" s="67">
        <f>VLOOKUP($B246,'2022 Ventilation List SORT'!$A$6:$I$101,7)</f>
        <v>2</v>
      </c>
      <c r="I246" s="62" t="str">
        <f>VLOOKUP($B246,'2022 Ventilation List SORT'!$A$6:$I$101,8)</f>
        <v>Exh. Note C</v>
      </c>
      <c r="J246" s="103" t="str">
        <f>VLOOKUP($B246,'2022 Ventilation List SORT'!$A$6:$I$101,9)</f>
        <v>Yes</v>
      </c>
      <c r="K246" s="182">
        <f>INDEX('For CSV - 2022 SpcFuncData'!$D$5:$D$88,MATCH($A246,'For CSV - 2022 SpcFuncData'!$B$5:$B$87,0))*0.5</f>
        <v>2.5</v>
      </c>
      <c r="L246" s="182">
        <f>INDEX('For CSV - 2022 VentSpcFuncData'!$K$6:$K$101,MATCH($B246,'For CSV - 2022 VentSpcFuncData'!$B$6:$B$101,0))</f>
        <v>0</v>
      </c>
      <c r="M246" s="182">
        <f t="shared" si="10"/>
        <v>2.5</v>
      </c>
      <c r="N246" s="182">
        <f>INDEX('For CSV - 2022 VentSpcFuncData'!$J$6:$J$101,MATCH($B246,'For CSV - 2022 VentSpcFuncData'!$B$6:$B$101,0))</f>
        <v>0</v>
      </c>
      <c r="O246" s="182">
        <f t="shared" si="11"/>
        <v>0</v>
      </c>
      <c r="P246" s="184">
        <f t="shared" si="9"/>
        <v>0</v>
      </c>
      <c r="Q246" s="46" t="str">
        <f>_xlfn.CONCAT(A246,",",B246)</f>
        <v>Parking Garage Area (Parking Zone and Ramps),Exhaust - Parking garages</v>
      </c>
      <c r="R246" s="46">
        <f>INDEX('For CSV - 2022 SpcFuncData'!$AN$5:$AN$89,MATCH($A246,'For CSV - 2022 SpcFuncData'!$B$5:$B$88,0))</f>
        <v>355</v>
      </c>
      <c r="S246" s="46">
        <f>INDEX('For CSV - 2022 VentSpcFuncData'!$L$6:$L$101,MATCH($B246,'For CSV - 2022 VentSpcFuncData'!$B$6:$B$101,0))</f>
        <v>34</v>
      </c>
      <c r="T246" s="46">
        <f>MATCH($A246,'For CSV - 2022 SpcFuncData'!$B$5:$B$87,0)</f>
        <v>54</v>
      </c>
      <c r="V246" t="str">
        <f>IF($A245&lt;&gt;$A246,$V$3&amp;$R246&amp;$W$3&amp;$S246&amp;$X$3&amp;TEXT($A246,0),IF($A246=$A245,$V$4&amp;$S246&amp;$W$4&amp;$X$4&amp;$B246&amp;""""))</f>
        <v>2,              34,     "Exhaust - Parking garages"</v>
      </c>
    </row>
    <row r="247" spans="1:22" x14ac:dyDescent="0.2">
      <c r="A247" s="46" t="s">
        <v>895</v>
      </c>
      <c r="B247" s="110" t="s">
        <v>814</v>
      </c>
      <c r="C247" s="62">
        <f>VLOOKUP($B247,'2022 Ventilation List SORT'!$A$6:$I$101,2)</f>
        <v>0</v>
      </c>
      <c r="D247" s="62">
        <f>VLOOKUP($B247,'2022 Ventilation List SORT'!$A$6:$I$101,3)</f>
        <v>0</v>
      </c>
      <c r="E247" s="67">
        <f>VLOOKUP($B247,'2022 Ventilation List SORT'!$A$6:$I$101,4)</f>
        <v>0</v>
      </c>
      <c r="F247" s="67">
        <f>VLOOKUP($B247,'2022 Ventilation List SORT'!$A$6:$I$101,5)</f>
        <v>0</v>
      </c>
      <c r="G247" s="62">
        <f>VLOOKUP($B247,'2022 Ventilation List SORT'!$A$6:$I$101,6)</f>
        <v>0.75</v>
      </c>
      <c r="H247" s="67">
        <f>VLOOKUP($B247,'2022 Ventilation List SORT'!$A$6:$I$101,7)</f>
        <v>2</v>
      </c>
      <c r="I247" s="62" t="str">
        <f>VLOOKUP($B247,'2022 Ventilation List SORT'!$A$6:$I$101,8)</f>
        <v>Exh. Note C</v>
      </c>
      <c r="J247" s="103" t="str">
        <f>VLOOKUP($B247,'2022 Ventilation List SORT'!$A$6:$I$101,9)</f>
        <v>Yes</v>
      </c>
      <c r="K247" s="182">
        <f>INDEX('For CSV - 2022 SpcFuncData'!$D$5:$D$88,MATCH($A247,'For CSV - 2022 SpcFuncData'!$B$5:$B$87,0))*0.5</f>
        <v>2.5</v>
      </c>
      <c r="L247" s="182">
        <f>INDEX('For CSV - 2022 VentSpcFuncData'!$K$6:$K$101,MATCH($B247,'For CSV - 2022 VentSpcFuncData'!$B$6:$B$101,0))</f>
        <v>0</v>
      </c>
      <c r="M247" s="182">
        <f t="shared" si="10"/>
        <v>2.5</v>
      </c>
      <c r="N247" s="182">
        <f>INDEX('For CSV - 2022 VentSpcFuncData'!$J$6:$J$101,MATCH($B247,'For CSV - 2022 VentSpcFuncData'!$B$6:$B$101,0))</f>
        <v>0</v>
      </c>
      <c r="O247" s="182">
        <f t="shared" si="11"/>
        <v>0</v>
      </c>
      <c r="P247" s="184">
        <f t="shared" si="9"/>
        <v>0</v>
      </c>
      <c r="Q247" s="46" t="str">
        <f>_xlfn.CONCAT(A247,",",B247)</f>
        <v>Parking Garage Area (Daylight Adaptation Zones),Exhaust - Parking garages</v>
      </c>
      <c r="R247" s="46">
        <f>INDEX('For CSV - 2022 SpcFuncData'!$AN$5:$AN$89,MATCH($A247,'For CSV - 2022 SpcFuncData'!$B$5:$B$88,0))</f>
        <v>356</v>
      </c>
      <c r="S247" s="46">
        <f>INDEX('For CSV - 2022 VentSpcFuncData'!$L$6:$L$101,MATCH($B247,'For CSV - 2022 VentSpcFuncData'!$B$6:$B$101,0))</f>
        <v>34</v>
      </c>
      <c r="T247" s="46">
        <f>MATCH($A247,'For CSV - 2022 SpcFuncData'!$B$5:$B$87,0)</f>
        <v>55</v>
      </c>
      <c r="V247" t="str">
        <f>IF($A246&lt;&gt;$A247,$V$3&amp;$R247&amp;$W$3&amp;$S247&amp;$X$3&amp;TEXT($A247,0),IF($A247=$A246,$V$4&amp;$S247&amp;$W$4&amp;$X$4&amp;$B247&amp;""""))</f>
        <v>1, Spc:SpcFunc,        356,  34  ;  Parking Garage Area (Daylight Adaptation Zones)</v>
      </c>
    </row>
    <row r="248" spans="1:22" x14ac:dyDescent="0.2">
      <c r="A248" s="46" t="s">
        <v>895</v>
      </c>
      <c r="B248" s="110" t="s">
        <v>814</v>
      </c>
      <c r="C248" s="62">
        <f>VLOOKUP($B248,'2022 Ventilation List SORT'!$A$6:$I$101,2)</f>
        <v>0</v>
      </c>
      <c r="D248" s="62">
        <f>VLOOKUP($B248,'2022 Ventilation List SORT'!$A$6:$I$101,3)</f>
        <v>0</v>
      </c>
      <c r="E248" s="67">
        <f>VLOOKUP($B248,'2022 Ventilation List SORT'!$A$6:$I$101,4)</f>
        <v>0</v>
      </c>
      <c r="F248" s="67">
        <f>VLOOKUP($B248,'2022 Ventilation List SORT'!$A$6:$I$101,5)</f>
        <v>0</v>
      </c>
      <c r="G248" s="62">
        <f>VLOOKUP($B248,'2022 Ventilation List SORT'!$A$6:$I$101,6)</f>
        <v>0.75</v>
      </c>
      <c r="H248" s="67">
        <f>VLOOKUP($B248,'2022 Ventilation List SORT'!$A$6:$I$101,7)</f>
        <v>2</v>
      </c>
      <c r="I248" s="62" t="str">
        <f>VLOOKUP($B248,'2022 Ventilation List SORT'!$A$6:$I$101,8)</f>
        <v>Exh. Note C</v>
      </c>
      <c r="J248" s="103" t="str">
        <f>VLOOKUP($B248,'2022 Ventilation List SORT'!$A$6:$I$101,9)</f>
        <v>Yes</v>
      </c>
      <c r="K248" s="182">
        <f>INDEX('For CSV - 2022 SpcFuncData'!$D$5:$D$88,MATCH($A248,'For CSV - 2022 SpcFuncData'!$B$5:$B$87,0))*0.5</f>
        <v>2.5</v>
      </c>
      <c r="L248" s="182">
        <f>INDEX('For CSV - 2022 VentSpcFuncData'!$K$6:$K$101,MATCH($B248,'For CSV - 2022 VentSpcFuncData'!$B$6:$B$101,0))</f>
        <v>0</v>
      </c>
      <c r="M248" s="182">
        <f t="shared" si="10"/>
        <v>2.5</v>
      </c>
      <c r="N248" s="182">
        <f>INDEX('For CSV - 2022 VentSpcFuncData'!$J$6:$J$101,MATCH($B248,'For CSV - 2022 VentSpcFuncData'!$B$6:$B$101,0))</f>
        <v>0</v>
      </c>
      <c r="O248" s="182">
        <f t="shared" si="11"/>
        <v>0</v>
      </c>
      <c r="P248" s="184">
        <f t="shared" si="9"/>
        <v>0</v>
      </c>
      <c r="Q248" s="46" t="str">
        <f>_xlfn.CONCAT(A248,",",B248)</f>
        <v>Parking Garage Area (Daylight Adaptation Zones),Exhaust - Parking garages</v>
      </c>
      <c r="R248" s="46">
        <f>INDEX('For CSV - 2022 SpcFuncData'!$AN$5:$AN$89,MATCH($A248,'For CSV - 2022 SpcFuncData'!$B$5:$B$88,0))</f>
        <v>356</v>
      </c>
      <c r="S248" s="46">
        <f>INDEX('For CSV - 2022 VentSpcFuncData'!$L$6:$L$101,MATCH($B248,'For CSV - 2022 VentSpcFuncData'!$B$6:$B$101,0))</f>
        <v>34</v>
      </c>
      <c r="T248" s="46">
        <f>MATCH($A248,'For CSV - 2022 SpcFuncData'!$B$5:$B$87,0)</f>
        <v>55</v>
      </c>
      <c r="V248" t="str">
        <f>IF($A247&lt;&gt;$A248,$V$3&amp;$R248&amp;$W$3&amp;$S248&amp;$X$3&amp;TEXT($A248,0),IF($A248=$A247,$V$4&amp;$S248&amp;$W$4&amp;$X$4&amp;$B248&amp;""""))</f>
        <v>2,              34,     "Exhaust - Parking garages"</v>
      </c>
    </row>
    <row r="249" spans="1:22" x14ac:dyDescent="0.2">
      <c r="A249" s="46" t="s">
        <v>583</v>
      </c>
      <c r="B249" s="110" t="s">
        <v>908</v>
      </c>
      <c r="C249" s="62">
        <f>VLOOKUP($B249,'2022 Ventilation List SORT'!$A$6:$I$101,2)</f>
        <v>0.15</v>
      </c>
      <c r="D249" s="62">
        <f>VLOOKUP($B249,'2022 Ventilation List SORT'!$A$6:$I$101,3)</f>
        <v>0.15</v>
      </c>
      <c r="E249" s="67">
        <f>VLOOKUP($B249,'2022 Ventilation List SORT'!$A$6:$I$101,4)</f>
        <v>0</v>
      </c>
      <c r="F249" s="67">
        <f>VLOOKUP($B249,'2022 Ventilation List SORT'!$A$6:$I$101,5)</f>
        <v>0</v>
      </c>
      <c r="G249" s="62">
        <f>VLOOKUP($B249,'2022 Ventilation List SORT'!$A$6:$I$101,6)</f>
        <v>0</v>
      </c>
      <c r="H249" s="67">
        <f>VLOOKUP($B249,'2022 Ventilation List SORT'!$A$6:$I$101,7)</f>
        <v>2</v>
      </c>
      <c r="I249" s="62" t="str">
        <f>VLOOKUP($B249,'2022 Ventilation List SORT'!$A$6:$I$101,8)</f>
        <v/>
      </c>
      <c r="J249" s="103" t="str">
        <f>VLOOKUP($B249,'2022 Ventilation List SORT'!$A$6:$I$101,9)</f>
        <v>No</v>
      </c>
      <c r="K249" s="182">
        <f>INDEX('For CSV - 2022 SpcFuncData'!$D$5:$D$88,MATCH($A249,'For CSV - 2022 SpcFuncData'!$B$5:$B$87,0))*0.5</f>
        <v>5</v>
      </c>
      <c r="L249" s="182">
        <f>INDEX('For CSV - 2022 VentSpcFuncData'!$K$6:$K$101,MATCH($B249,'For CSV - 2022 VentSpcFuncData'!$B$6:$B$101,0))</f>
        <v>0</v>
      </c>
      <c r="M249" s="182">
        <f t="shared" si="10"/>
        <v>5</v>
      </c>
      <c r="N249" s="182">
        <f>INDEX('For CSV - 2022 VentSpcFuncData'!$J$6:$J$101,MATCH($B249,'For CSV - 2022 VentSpcFuncData'!$B$6:$B$101,0))</f>
        <v>15</v>
      </c>
      <c r="O249" s="182">
        <f t="shared" si="11"/>
        <v>15</v>
      </c>
      <c r="P249" s="184">
        <f t="shared" si="9"/>
        <v>7.4999999999999997E-2</v>
      </c>
      <c r="Q249" s="46" t="str">
        <f>_xlfn.CONCAT(A249,",",B249)</f>
        <v>Pharmacy Area,Misc - Pharmacy (preparation area)</v>
      </c>
      <c r="R249" s="46">
        <f>INDEX('For CSV - 2022 SpcFuncData'!$AN$5:$AN$89,MATCH($A249,'For CSV - 2022 SpcFuncData'!$B$5:$B$88,0))</f>
        <v>357</v>
      </c>
      <c r="S249" s="46">
        <f>INDEX('For CSV - 2022 VentSpcFuncData'!$L$6:$L$101,MATCH($B249,'For CSV - 2022 VentSpcFuncData'!$B$6:$B$101,0))</f>
        <v>64</v>
      </c>
      <c r="T249" s="46">
        <f>MATCH($A249,'For CSV - 2022 SpcFuncData'!$B$5:$B$87,0)</f>
        <v>56</v>
      </c>
      <c r="V249" t="str">
        <f>IF($A248&lt;&gt;$A249,$V$3&amp;$R249&amp;$W$3&amp;$S249&amp;$X$3&amp;TEXT($A249,0),IF($A249=$A248,$V$4&amp;$S249&amp;$W$4&amp;$X$4&amp;$B249&amp;""""))</f>
        <v>1, Spc:SpcFunc,        357,  64  ;  Pharmacy Area</v>
      </c>
    </row>
    <row r="250" spans="1:22" x14ac:dyDescent="0.2">
      <c r="A250" s="46" t="s">
        <v>583</v>
      </c>
      <c r="B250" s="110" t="s">
        <v>908</v>
      </c>
      <c r="C250" s="62">
        <f>VLOOKUP($B250,'2022 Ventilation List SORT'!$A$6:$I$101,2)</f>
        <v>0.15</v>
      </c>
      <c r="D250" s="62">
        <f>VLOOKUP($B250,'2022 Ventilation List SORT'!$A$6:$I$101,3)</f>
        <v>0.15</v>
      </c>
      <c r="E250" s="67">
        <f>VLOOKUP($B250,'2022 Ventilation List SORT'!$A$6:$I$101,4)</f>
        <v>0</v>
      </c>
      <c r="F250" s="67">
        <f>VLOOKUP($B250,'2022 Ventilation List SORT'!$A$6:$I$101,5)</f>
        <v>0</v>
      </c>
      <c r="G250" s="62">
        <f>VLOOKUP($B250,'2022 Ventilation List SORT'!$A$6:$I$101,6)</f>
        <v>0</v>
      </c>
      <c r="H250" s="67">
        <f>VLOOKUP($B250,'2022 Ventilation List SORT'!$A$6:$I$101,7)</f>
        <v>2</v>
      </c>
      <c r="I250" s="62" t="str">
        <f>VLOOKUP($B250,'2022 Ventilation List SORT'!$A$6:$I$101,8)</f>
        <v/>
      </c>
      <c r="J250" s="103" t="str">
        <f>VLOOKUP($B250,'2022 Ventilation List SORT'!$A$6:$I$101,9)</f>
        <v>No</v>
      </c>
      <c r="K250" s="182">
        <f>INDEX('For CSV - 2022 SpcFuncData'!$D$5:$D$88,MATCH($A250,'For CSV - 2022 SpcFuncData'!$B$5:$B$87,0))*0.5</f>
        <v>5</v>
      </c>
      <c r="L250" s="182">
        <f>INDEX('For CSV - 2022 VentSpcFuncData'!$K$6:$K$101,MATCH($B250,'For CSV - 2022 VentSpcFuncData'!$B$6:$B$101,0))</f>
        <v>0</v>
      </c>
      <c r="M250" s="182">
        <f t="shared" si="10"/>
        <v>5</v>
      </c>
      <c r="N250" s="182">
        <f>INDEX('For CSV - 2022 VentSpcFuncData'!$J$6:$J$101,MATCH($B250,'For CSV - 2022 VentSpcFuncData'!$B$6:$B$101,0))</f>
        <v>15</v>
      </c>
      <c r="O250" s="182">
        <f t="shared" si="11"/>
        <v>15</v>
      </c>
      <c r="P250" s="184">
        <f t="shared" si="9"/>
        <v>7.4999999999999997E-2</v>
      </c>
      <c r="Q250" s="46" t="str">
        <f>_xlfn.CONCAT(A250,",",B250)</f>
        <v>Pharmacy Area,Misc - Pharmacy (preparation area)</v>
      </c>
      <c r="R250" s="46">
        <f>INDEX('For CSV - 2022 SpcFuncData'!$AN$5:$AN$89,MATCH($A250,'For CSV - 2022 SpcFuncData'!$B$5:$B$88,0))</f>
        <v>357</v>
      </c>
      <c r="S250" s="46">
        <f>INDEX('For CSV - 2022 VentSpcFuncData'!$L$6:$L$101,MATCH($B250,'For CSV - 2022 VentSpcFuncData'!$B$6:$B$101,0))</f>
        <v>64</v>
      </c>
      <c r="T250" s="46">
        <f>MATCH($A250,'For CSV - 2022 SpcFuncData'!$B$5:$B$87,0)</f>
        <v>56</v>
      </c>
      <c r="V250" t="str">
        <f>IF($A249&lt;&gt;$A250,$V$3&amp;$R250&amp;$W$3&amp;$S250&amp;$X$3&amp;TEXT($A250,0),IF($A250=$A249,$V$4&amp;$S250&amp;$W$4&amp;$X$4&amp;$B250&amp;""""))</f>
        <v>2,              64,     "Misc - Pharmacy (preparation area)"</v>
      </c>
    </row>
    <row r="251" spans="1:22" x14ac:dyDescent="0.2">
      <c r="A251" s="46" t="s">
        <v>585</v>
      </c>
      <c r="B251" s="110" t="s">
        <v>801</v>
      </c>
      <c r="C251" s="62">
        <f>VLOOKUP($B251,'2022 Ventilation List SORT'!$A$6:$I$101,2)</f>
        <v>0.25</v>
      </c>
      <c r="D251" s="62">
        <f>VLOOKUP($B251,'2022 Ventilation List SORT'!$A$6:$I$101,3)</f>
        <v>0.2</v>
      </c>
      <c r="E251" s="67">
        <f>VLOOKUP($B251,'2022 Ventilation List SORT'!$A$6:$I$101,4)</f>
        <v>0</v>
      </c>
      <c r="F251" s="67">
        <f>VLOOKUP($B251,'2022 Ventilation List SORT'!$A$6:$I$101,5)</f>
        <v>0</v>
      </c>
      <c r="G251" s="62">
        <f>VLOOKUP($B251,'2022 Ventilation List SORT'!$A$6:$I$101,6)</f>
        <v>0</v>
      </c>
      <c r="H251" s="67">
        <f>VLOOKUP($B251,'2022 Ventilation List SORT'!$A$6:$I$101,7)</f>
        <v>1</v>
      </c>
      <c r="I251" s="62" t="str">
        <f>VLOOKUP($B251,'2022 Ventilation List SORT'!$A$6:$I$101,8)</f>
        <v>F</v>
      </c>
      <c r="J251" s="103" t="str">
        <f>VLOOKUP($B251,'2022 Ventilation List SORT'!$A$6:$I$101,9)</f>
        <v>No</v>
      </c>
      <c r="K251" s="182">
        <f>INDEX('For CSV - 2022 SpcFuncData'!$D$5:$D$88,MATCH($A251,'For CSV - 2022 SpcFuncData'!$B$5:$B$87,0))*0.5</f>
        <v>8.3350000000000009</v>
      </c>
      <c r="L251" s="182">
        <f>INDEX('For CSV - 2022 VentSpcFuncData'!$K$6:$K$101,MATCH($B251,'For CSV - 2022 VentSpcFuncData'!$B$6:$B$101,0))</f>
        <v>16.666666666666668</v>
      </c>
      <c r="M251" s="182">
        <f t="shared" si="10"/>
        <v>16.666666666666668</v>
      </c>
      <c r="N251" s="182">
        <f>INDEX('For CSV - 2022 VentSpcFuncData'!$J$6:$J$101,MATCH($B251,'For CSV - 2022 VentSpcFuncData'!$B$6:$B$101,0))</f>
        <v>15</v>
      </c>
      <c r="O251" s="182">
        <f t="shared" si="11"/>
        <v>29.994001199760049</v>
      </c>
      <c r="P251" s="184">
        <f t="shared" si="9"/>
        <v>0.25000000000000006</v>
      </c>
      <c r="Q251" s="46" t="str">
        <f>_xlfn.CONCAT(A251,",",B251)</f>
        <v>Retail Sales Area (Grocery Sales),Retail - Supermarket</v>
      </c>
      <c r="R251" s="46">
        <f>INDEX('For CSV - 2022 SpcFuncData'!$AN$5:$AN$89,MATCH($A251,'For CSV - 2022 SpcFuncData'!$B$5:$B$88,0))</f>
        <v>358</v>
      </c>
      <c r="S251" s="46">
        <f>INDEX('For CSV - 2022 VentSpcFuncData'!$L$6:$L$101,MATCH($B251,'For CSV - 2022 VentSpcFuncData'!$B$6:$B$101,0))</f>
        <v>84</v>
      </c>
      <c r="T251" s="46">
        <f>MATCH($A251,'For CSV - 2022 SpcFuncData'!$B$5:$B$87,0)</f>
        <v>57</v>
      </c>
      <c r="V251" t="str">
        <f>IF($A250&lt;&gt;$A251,$V$3&amp;$R251&amp;$W$3&amp;$S251&amp;$X$3&amp;TEXT($A251,0),IF($A251=$A250,$V$4&amp;$S251&amp;$W$4&amp;$X$4&amp;$B251&amp;""""))</f>
        <v>1, Spc:SpcFunc,        358,  84  ;  Retail Sales Area (Grocery Sales)</v>
      </c>
    </row>
    <row r="252" spans="1:22" x14ac:dyDescent="0.2">
      <c r="A252" s="46" t="s">
        <v>585</v>
      </c>
      <c r="B252" s="110" t="s">
        <v>801</v>
      </c>
      <c r="C252" s="62">
        <f>VLOOKUP($B252,'2022 Ventilation List SORT'!$A$6:$I$101,2)</f>
        <v>0.25</v>
      </c>
      <c r="D252" s="62">
        <f>VLOOKUP($B252,'2022 Ventilation List SORT'!$A$6:$I$101,3)</f>
        <v>0.2</v>
      </c>
      <c r="E252" s="67">
        <f>VLOOKUP($B252,'2022 Ventilation List SORT'!$A$6:$I$101,4)</f>
        <v>0</v>
      </c>
      <c r="F252" s="67">
        <f>VLOOKUP($B252,'2022 Ventilation List SORT'!$A$6:$I$101,5)</f>
        <v>0</v>
      </c>
      <c r="G252" s="62">
        <f>VLOOKUP($B252,'2022 Ventilation List SORT'!$A$6:$I$101,6)</f>
        <v>0</v>
      </c>
      <c r="H252" s="67">
        <f>VLOOKUP($B252,'2022 Ventilation List SORT'!$A$6:$I$101,7)</f>
        <v>1</v>
      </c>
      <c r="I252" s="62" t="str">
        <f>VLOOKUP($B252,'2022 Ventilation List SORT'!$A$6:$I$101,8)</f>
        <v>F</v>
      </c>
      <c r="J252" s="103" t="str">
        <f>VLOOKUP($B252,'2022 Ventilation List SORT'!$A$6:$I$101,9)</f>
        <v>No</v>
      </c>
      <c r="K252" s="182">
        <f>INDEX('For CSV - 2022 SpcFuncData'!$D$5:$D$88,MATCH($A252,'For CSV - 2022 SpcFuncData'!$B$5:$B$87,0))*0.5</f>
        <v>8.3350000000000009</v>
      </c>
      <c r="L252" s="182">
        <f>INDEX('For CSV - 2022 VentSpcFuncData'!$K$6:$K$101,MATCH($B252,'For CSV - 2022 VentSpcFuncData'!$B$6:$B$101,0))</f>
        <v>16.666666666666668</v>
      </c>
      <c r="M252" s="182">
        <f t="shared" si="10"/>
        <v>16.666666666666668</v>
      </c>
      <c r="N252" s="182">
        <f>INDEX('For CSV - 2022 VentSpcFuncData'!$J$6:$J$101,MATCH($B252,'For CSV - 2022 VentSpcFuncData'!$B$6:$B$101,0))</f>
        <v>15</v>
      </c>
      <c r="O252" s="182">
        <f t="shared" si="11"/>
        <v>29.994001199760049</v>
      </c>
      <c r="P252" s="184">
        <f t="shared" si="9"/>
        <v>0.25000000000000006</v>
      </c>
      <c r="Q252" s="46" t="str">
        <f>_xlfn.CONCAT(A252,",",B252)</f>
        <v>Retail Sales Area (Grocery Sales),Retail - Supermarket</v>
      </c>
      <c r="R252" s="46">
        <f>INDEX('For CSV - 2022 SpcFuncData'!$AN$5:$AN$89,MATCH($A252,'For CSV - 2022 SpcFuncData'!$B$5:$B$88,0))</f>
        <v>358</v>
      </c>
      <c r="S252" s="46">
        <f>INDEX('For CSV - 2022 VentSpcFuncData'!$L$6:$L$101,MATCH($B252,'For CSV - 2022 VentSpcFuncData'!$B$6:$B$101,0))</f>
        <v>84</v>
      </c>
      <c r="T252" s="46">
        <f>MATCH($A252,'For CSV - 2022 SpcFuncData'!$B$5:$B$87,0)</f>
        <v>57</v>
      </c>
      <c r="V252" t="str">
        <f>IF($A251&lt;&gt;$A252,$V$3&amp;$R252&amp;$W$3&amp;$S252&amp;$X$3&amp;TEXT($A252,0),IF($A252=$A251,$V$4&amp;$S252&amp;$W$4&amp;$X$4&amp;$B252&amp;""""))</f>
        <v>2,              84,     "Retail - Supermarket"</v>
      </c>
    </row>
    <row r="253" spans="1:22" x14ac:dyDescent="0.2">
      <c r="A253" s="46" t="s">
        <v>587</v>
      </c>
      <c r="B253" s="110" t="s">
        <v>1040</v>
      </c>
      <c r="C253" s="62">
        <f>VLOOKUP($B253,'2022 Ventilation List SORT'!$A$6:$I$101,2)</f>
        <v>0.25</v>
      </c>
      <c r="D253" s="62">
        <f>VLOOKUP($B253,'2022 Ventilation List SORT'!$A$6:$I$101,3)</f>
        <v>0.2</v>
      </c>
      <c r="E253" s="67">
        <f>VLOOKUP($B253,'2022 Ventilation List SORT'!$A$6:$I$101,4)</f>
        <v>0</v>
      </c>
      <c r="F253" s="67">
        <f>VLOOKUP($B253,'2022 Ventilation List SORT'!$A$6:$I$101,5)</f>
        <v>0</v>
      </c>
      <c r="G253" s="62">
        <f>VLOOKUP($B253,'2022 Ventilation List SORT'!$A$6:$I$101,6)</f>
        <v>0</v>
      </c>
      <c r="H253" s="67">
        <f>VLOOKUP($B253,'2022 Ventilation List SORT'!$A$6:$I$101,7)</f>
        <v>2</v>
      </c>
      <c r="I253" s="62" t="str">
        <f>VLOOKUP($B253,'2022 Ventilation List SORT'!$A$6:$I$101,8)</f>
        <v/>
      </c>
      <c r="J253" s="103" t="str">
        <f>VLOOKUP($B253,'2022 Ventilation List SORT'!$A$6:$I$101,9)</f>
        <v>No</v>
      </c>
      <c r="K253" s="182">
        <f>INDEX('For CSV - 2022 SpcFuncData'!$D$5:$D$88,MATCH($A253,'For CSV - 2022 SpcFuncData'!$B$5:$B$87,0))*0.5</f>
        <v>8.3350000000000009</v>
      </c>
      <c r="L253" s="182">
        <f>INDEX('For CSV - 2022 VentSpcFuncData'!$K$6:$K$101,MATCH($B253,'For CSV - 2022 VentSpcFuncData'!$B$6:$B$101,0))</f>
        <v>16.666666666666668</v>
      </c>
      <c r="M253" s="182">
        <f t="shared" si="10"/>
        <v>16.666666666666668</v>
      </c>
      <c r="N253" s="182">
        <f>INDEX('For CSV - 2022 VentSpcFuncData'!$J$6:$J$101,MATCH($B253,'For CSV - 2022 VentSpcFuncData'!$B$6:$B$101,0))</f>
        <v>15</v>
      </c>
      <c r="O253" s="182">
        <f t="shared" si="11"/>
        <v>29.994001199760049</v>
      </c>
      <c r="P253" s="184">
        <f t="shared" si="9"/>
        <v>0.25000000000000006</v>
      </c>
      <c r="Q253" s="46" t="str">
        <f>_xlfn.CONCAT(A253,",",B253)</f>
        <v>Retail Sales Area (Retail Merchandise Sales),Retail - Sales</v>
      </c>
      <c r="R253" s="46">
        <f>INDEX('For CSV - 2022 SpcFuncData'!$AN$5:$AN$89,MATCH($A253,'For CSV - 2022 SpcFuncData'!$B$5:$B$88,0))</f>
        <v>359</v>
      </c>
      <c r="S253" s="46">
        <f>INDEX('For CSV - 2022 VentSpcFuncData'!$L$6:$L$101,MATCH($B253,'For CSV - 2022 VentSpcFuncData'!$B$6:$B$101,0))</f>
        <v>83</v>
      </c>
      <c r="T253" s="46">
        <f>MATCH($A253,'For CSV - 2022 SpcFuncData'!$B$5:$B$87,0)</f>
        <v>58</v>
      </c>
      <c r="V253" t="str">
        <f>IF($A252&lt;&gt;$A253,$V$3&amp;$R253&amp;$W$3&amp;$S253&amp;$X$3&amp;TEXT($A253,0),IF($A253=$A252,$V$4&amp;$S253&amp;$W$4&amp;$X$4&amp;$B253&amp;""""))</f>
        <v>1, Spc:SpcFunc,        359,  83  ;  Retail Sales Area (Retail Merchandise Sales)</v>
      </c>
    </row>
    <row r="254" spans="1:22" x14ac:dyDescent="0.2">
      <c r="A254" s="46" t="s">
        <v>587</v>
      </c>
      <c r="B254" s="110" t="s">
        <v>1040</v>
      </c>
      <c r="C254" s="62">
        <f>VLOOKUP($B254,'2022 Ventilation List SORT'!$A$6:$I$101,2)</f>
        <v>0.25</v>
      </c>
      <c r="D254" s="62">
        <f>VLOOKUP($B254,'2022 Ventilation List SORT'!$A$6:$I$101,3)</f>
        <v>0.2</v>
      </c>
      <c r="E254" s="67">
        <f>VLOOKUP($B254,'2022 Ventilation List SORT'!$A$6:$I$101,4)</f>
        <v>0</v>
      </c>
      <c r="F254" s="67">
        <f>VLOOKUP($B254,'2022 Ventilation List SORT'!$A$6:$I$101,5)</f>
        <v>0</v>
      </c>
      <c r="G254" s="62">
        <f>VLOOKUP($B254,'2022 Ventilation List SORT'!$A$6:$I$101,6)</f>
        <v>0</v>
      </c>
      <c r="H254" s="67">
        <f>VLOOKUP($B254,'2022 Ventilation List SORT'!$A$6:$I$101,7)</f>
        <v>2</v>
      </c>
      <c r="I254" s="62" t="str">
        <f>VLOOKUP($B254,'2022 Ventilation List SORT'!$A$6:$I$101,8)</f>
        <v/>
      </c>
      <c r="J254" s="103" t="str">
        <f>VLOOKUP($B254,'2022 Ventilation List SORT'!$A$6:$I$101,9)</f>
        <v>No</v>
      </c>
      <c r="K254" s="182">
        <f>INDEX('For CSV - 2022 SpcFuncData'!$D$5:$D$88,MATCH($A254,'For CSV - 2022 SpcFuncData'!$B$5:$B$87,0))*0.5</f>
        <v>8.3350000000000009</v>
      </c>
      <c r="L254" s="182">
        <f>INDEX('For CSV - 2022 VentSpcFuncData'!$K$6:$K$101,MATCH($B254,'For CSV - 2022 VentSpcFuncData'!$B$6:$B$101,0))</f>
        <v>16.666666666666668</v>
      </c>
      <c r="M254" s="182">
        <f t="shared" si="10"/>
        <v>16.666666666666668</v>
      </c>
      <c r="N254" s="182">
        <f>INDEX('For CSV - 2022 VentSpcFuncData'!$J$6:$J$101,MATCH($B254,'For CSV - 2022 VentSpcFuncData'!$B$6:$B$101,0))</f>
        <v>15</v>
      </c>
      <c r="O254" s="182">
        <f t="shared" si="11"/>
        <v>29.994001199760049</v>
      </c>
      <c r="P254" s="184">
        <f t="shared" si="9"/>
        <v>0.25000000000000006</v>
      </c>
      <c r="Q254" s="46" t="str">
        <f>_xlfn.CONCAT(A254,",",B254)</f>
        <v>Retail Sales Area (Retail Merchandise Sales),Retail - Sales</v>
      </c>
      <c r="R254" s="46">
        <f>INDEX('For CSV - 2022 SpcFuncData'!$AN$5:$AN$89,MATCH($A254,'For CSV - 2022 SpcFuncData'!$B$5:$B$88,0))</f>
        <v>359</v>
      </c>
      <c r="S254" s="46">
        <f>INDEX('For CSV - 2022 VentSpcFuncData'!$L$6:$L$101,MATCH($B254,'For CSV - 2022 VentSpcFuncData'!$B$6:$B$101,0))</f>
        <v>83</v>
      </c>
      <c r="T254" s="46">
        <f>MATCH($A254,'For CSV - 2022 SpcFuncData'!$B$5:$B$87,0)</f>
        <v>58</v>
      </c>
      <c r="V254" t="str">
        <f>IF($A253&lt;&gt;$A254,$V$3&amp;$R254&amp;$W$3&amp;$S254&amp;$X$3&amp;TEXT($A254,0),IF($A254=$A253,$V$4&amp;$S254&amp;$W$4&amp;$X$4&amp;$B254&amp;""""))</f>
        <v>2,              83,     "Retail - Sales"</v>
      </c>
    </row>
    <row r="255" spans="1:22" x14ac:dyDescent="0.2">
      <c r="A255" s="46" t="s">
        <v>587</v>
      </c>
      <c r="B255" s="110" t="s">
        <v>800</v>
      </c>
      <c r="C255" s="62">
        <f>VLOOKUP($B255,'2022 Ventilation List SORT'!$A$6:$I$101,2)</f>
        <v>0.25</v>
      </c>
      <c r="D255" s="62">
        <f>VLOOKUP($B255,'2022 Ventilation List SORT'!$A$6:$I$101,3)</f>
        <v>0.15</v>
      </c>
      <c r="E255" s="67">
        <f>VLOOKUP($B255,'2022 Ventilation List SORT'!$A$6:$I$101,4)</f>
        <v>0</v>
      </c>
      <c r="F255" s="67">
        <f>VLOOKUP($B255,'2022 Ventilation List SORT'!$A$6:$I$101,5)</f>
        <v>0</v>
      </c>
      <c r="G255" s="62">
        <f>VLOOKUP($B255,'2022 Ventilation List SORT'!$A$6:$I$101,6)</f>
        <v>0.9</v>
      </c>
      <c r="H255" s="67">
        <f>VLOOKUP($B255,'2022 Ventilation List SORT'!$A$6:$I$101,7)</f>
        <v>2</v>
      </c>
      <c r="I255" s="62" t="str">
        <f>VLOOKUP($B255,'2022 Ventilation List SORT'!$A$6:$I$101,8)</f>
        <v/>
      </c>
      <c r="J255" s="103" t="str">
        <f>VLOOKUP($B255,'2022 Ventilation List SORT'!$A$6:$I$101,9)</f>
        <v>No</v>
      </c>
      <c r="K255" s="182">
        <f>INDEX('For CSV - 2022 SpcFuncData'!$D$5:$D$88,MATCH($A255,'For CSV - 2022 SpcFuncData'!$B$5:$B$87,0))*0.5</f>
        <v>8.3350000000000009</v>
      </c>
      <c r="L255" s="182">
        <f>INDEX('For CSV - 2022 VentSpcFuncData'!$K$6:$K$101,MATCH($B255,'For CSV - 2022 VentSpcFuncData'!$B$6:$B$101,0))</f>
        <v>16.666666666666668</v>
      </c>
      <c r="M255" s="182">
        <f t="shared" si="10"/>
        <v>16.666666666666668</v>
      </c>
      <c r="N255" s="182">
        <f>INDEX('For CSV - 2022 VentSpcFuncData'!$J$6:$J$101,MATCH($B255,'For CSV - 2022 VentSpcFuncData'!$B$6:$B$101,0))</f>
        <v>15</v>
      </c>
      <c r="O255" s="182">
        <f t="shared" si="11"/>
        <v>29.994001199760049</v>
      </c>
      <c r="P255" s="184">
        <f t="shared" si="9"/>
        <v>0.25000000000000006</v>
      </c>
      <c r="Q255" s="46" t="str">
        <f>_xlfn.CONCAT(A255,",",B255)</f>
        <v>Retail Sales Area (Retail Merchandise Sales),Retail - Pet shops (animal areas)</v>
      </c>
      <c r="R255" s="46">
        <f>INDEX('For CSV - 2022 SpcFuncData'!$AN$5:$AN$89,MATCH($A255,'For CSV - 2022 SpcFuncData'!$B$5:$B$88,0))</f>
        <v>359</v>
      </c>
      <c r="S255" s="46">
        <f>INDEX('For CSV - 2022 VentSpcFuncData'!$L$6:$L$101,MATCH($B255,'For CSV - 2022 VentSpcFuncData'!$B$6:$B$101,0))</f>
        <v>82</v>
      </c>
      <c r="T255" s="46">
        <f>MATCH($A255,'For CSV - 2022 SpcFuncData'!$B$5:$B$87,0)</f>
        <v>58</v>
      </c>
      <c r="V255" t="str">
        <f>IF($A254&lt;&gt;$A255,$V$3&amp;$R255&amp;$W$3&amp;$S255&amp;$X$3&amp;TEXT($A255,0),IF($A255=$A254,$V$4&amp;$S255&amp;$W$4&amp;$X$4&amp;$B255&amp;""""))</f>
        <v>2,              82,     "Retail - Pet shops (animal areas)"</v>
      </c>
    </row>
    <row r="256" spans="1:22" x14ac:dyDescent="0.2">
      <c r="A256" s="46" t="s">
        <v>588</v>
      </c>
      <c r="B256" s="110" t="s">
        <v>1040</v>
      </c>
      <c r="C256" s="62">
        <f>VLOOKUP($B256,'2022 Ventilation List SORT'!$A$6:$I$101,2)</f>
        <v>0.25</v>
      </c>
      <c r="D256" s="62">
        <f>VLOOKUP($B256,'2022 Ventilation List SORT'!$A$6:$I$101,3)</f>
        <v>0.2</v>
      </c>
      <c r="E256" s="67">
        <f>VLOOKUP($B256,'2022 Ventilation List SORT'!$A$6:$I$101,4)</f>
        <v>0</v>
      </c>
      <c r="F256" s="67">
        <f>VLOOKUP($B256,'2022 Ventilation List SORT'!$A$6:$I$101,5)</f>
        <v>0</v>
      </c>
      <c r="G256" s="62">
        <f>VLOOKUP($B256,'2022 Ventilation List SORT'!$A$6:$I$101,6)</f>
        <v>0</v>
      </c>
      <c r="H256" s="67">
        <f>VLOOKUP($B256,'2022 Ventilation List SORT'!$A$6:$I$101,7)</f>
        <v>2</v>
      </c>
      <c r="I256" s="62" t="str">
        <f>VLOOKUP($B256,'2022 Ventilation List SORT'!$A$6:$I$101,8)</f>
        <v/>
      </c>
      <c r="J256" s="103" t="str">
        <f>VLOOKUP($B256,'2022 Ventilation List SORT'!$A$6:$I$101,9)</f>
        <v>No</v>
      </c>
      <c r="K256" s="182">
        <f>INDEX('For CSV - 2022 SpcFuncData'!$D$5:$D$88,MATCH($A256,'For CSV - 2022 SpcFuncData'!$B$5:$B$87,0))*0.5</f>
        <v>8.3350000000000009</v>
      </c>
      <c r="L256" s="182">
        <f>INDEX('For CSV - 2022 VentSpcFuncData'!$K$6:$K$101,MATCH($B256,'For CSV - 2022 VentSpcFuncData'!$B$6:$B$101,0))</f>
        <v>16.666666666666668</v>
      </c>
      <c r="M256" s="182">
        <f t="shared" si="10"/>
        <v>16.666666666666668</v>
      </c>
      <c r="N256" s="182">
        <f>INDEX('For CSV - 2022 VentSpcFuncData'!$J$6:$J$101,MATCH($B256,'For CSV - 2022 VentSpcFuncData'!$B$6:$B$101,0))</f>
        <v>15</v>
      </c>
      <c r="O256" s="182">
        <f t="shared" si="11"/>
        <v>29.994001199760049</v>
      </c>
      <c r="P256" s="184">
        <f t="shared" si="9"/>
        <v>0.25000000000000006</v>
      </c>
      <c r="Q256" s="46" t="str">
        <f>_xlfn.CONCAT(A256,",",B256)</f>
        <v>Retail Sales Area (Fitting Room),Retail - Sales</v>
      </c>
      <c r="R256" s="46">
        <f>INDEX('For CSV - 2022 SpcFuncData'!$AN$5:$AN$89,MATCH($A256,'For CSV - 2022 SpcFuncData'!$B$5:$B$88,0))</f>
        <v>360</v>
      </c>
      <c r="S256" s="46">
        <f>INDEX('For CSV - 2022 VentSpcFuncData'!$L$6:$L$101,MATCH($B256,'For CSV - 2022 VentSpcFuncData'!$B$6:$B$101,0))</f>
        <v>83</v>
      </c>
      <c r="T256" s="46">
        <f>MATCH($A256,'For CSV - 2022 SpcFuncData'!$B$5:$B$87,0)</f>
        <v>59</v>
      </c>
      <c r="V256" t="str">
        <f>IF($A255&lt;&gt;$A256,$V$3&amp;$R256&amp;$W$3&amp;$S256&amp;$X$3&amp;TEXT($A256,0),IF($A256=$A255,$V$4&amp;$S256&amp;$W$4&amp;$X$4&amp;$B256&amp;""""))</f>
        <v>1, Spc:SpcFunc,        360,  83  ;  Retail Sales Area (Fitting Room)</v>
      </c>
    </row>
    <row r="257" spans="1:22" x14ac:dyDescent="0.2">
      <c r="A257" s="46" t="s">
        <v>588</v>
      </c>
      <c r="B257" s="110" t="s">
        <v>1040</v>
      </c>
      <c r="C257" s="62">
        <f>VLOOKUP($B257,'2022 Ventilation List SORT'!$A$6:$I$101,2)</f>
        <v>0.25</v>
      </c>
      <c r="D257" s="62">
        <f>VLOOKUP($B257,'2022 Ventilation List SORT'!$A$6:$I$101,3)</f>
        <v>0.2</v>
      </c>
      <c r="E257" s="67">
        <f>VLOOKUP($B257,'2022 Ventilation List SORT'!$A$6:$I$101,4)</f>
        <v>0</v>
      </c>
      <c r="F257" s="67">
        <f>VLOOKUP($B257,'2022 Ventilation List SORT'!$A$6:$I$101,5)</f>
        <v>0</v>
      </c>
      <c r="G257" s="62">
        <f>VLOOKUP($B257,'2022 Ventilation List SORT'!$A$6:$I$101,6)</f>
        <v>0</v>
      </c>
      <c r="H257" s="67">
        <f>VLOOKUP($B257,'2022 Ventilation List SORT'!$A$6:$I$101,7)</f>
        <v>2</v>
      </c>
      <c r="I257" s="62" t="str">
        <f>VLOOKUP($B257,'2022 Ventilation List SORT'!$A$6:$I$101,8)</f>
        <v/>
      </c>
      <c r="J257" s="103" t="str">
        <f>VLOOKUP($B257,'2022 Ventilation List SORT'!$A$6:$I$101,9)</f>
        <v>No</v>
      </c>
      <c r="K257" s="182">
        <f>INDEX('For CSV - 2022 SpcFuncData'!$D$5:$D$88,MATCH($A257,'For CSV - 2022 SpcFuncData'!$B$5:$B$87,0))*0.5</f>
        <v>8.3350000000000009</v>
      </c>
      <c r="L257" s="182">
        <f>INDEX('For CSV - 2022 VentSpcFuncData'!$K$6:$K$101,MATCH($B257,'For CSV - 2022 VentSpcFuncData'!$B$6:$B$101,0))</f>
        <v>16.666666666666668</v>
      </c>
      <c r="M257" s="182">
        <f t="shared" si="10"/>
        <v>16.666666666666668</v>
      </c>
      <c r="N257" s="182">
        <f>INDEX('For CSV - 2022 VentSpcFuncData'!$J$6:$J$101,MATCH($B257,'For CSV - 2022 VentSpcFuncData'!$B$6:$B$101,0))</f>
        <v>15</v>
      </c>
      <c r="O257" s="182">
        <f t="shared" si="11"/>
        <v>29.994001199760049</v>
      </c>
      <c r="P257" s="184">
        <f t="shared" si="9"/>
        <v>0.25000000000000006</v>
      </c>
      <c r="Q257" s="46" t="str">
        <f>_xlfn.CONCAT(A257,",",B257)</f>
        <v>Retail Sales Area (Fitting Room),Retail - Sales</v>
      </c>
      <c r="R257" s="46">
        <f>INDEX('For CSV - 2022 SpcFuncData'!$AN$5:$AN$89,MATCH($A257,'For CSV - 2022 SpcFuncData'!$B$5:$B$88,0))</f>
        <v>360</v>
      </c>
      <c r="S257" s="46">
        <f>INDEX('For CSV - 2022 VentSpcFuncData'!$L$6:$L$101,MATCH($B257,'For CSV - 2022 VentSpcFuncData'!$B$6:$B$101,0))</f>
        <v>83</v>
      </c>
      <c r="T257" s="46">
        <f>MATCH($A257,'For CSV - 2022 SpcFuncData'!$B$5:$B$87,0)</f>
        <v>59</v>
      </c>
      <c r="V257" t="str">
        <f>IF($A256&lt;&gt;$A257,$V$3&amp;$R257&amp;$W$3&amp;$S257&amp;$X$3&amp;TEXT($A257,0),IF($A257=$A256,$V$4&amp;$S257&amp;$W$4&amp;$X$4&amp;$B257&amp;""""))</f>
        <v>2,              83,     "Retail - Sales"</v>
      </c>
    </row>
    <row r="258" spans="1:22" x14ac:dyDescent="0.2">
      <c r="A258" s="63" t="s">
        <v>588</v>
      </c>
      <c r="B258" s="110" t="s">
        <v>796</v>
      </c>
      <c r="C258" s="62">
        <f>VLOOKUP($B258,'2022 Ventilation List SORT'!$A$6:$I$101,2)</f>
        <v>0.15</v>
      </c>
      <c r="D258" s="62">
        <f>VLOOKUP($B258,'2022 Ventilation List SORT'!$A$6:$I$101,3)</f>
        <v>0.15</v>
      </c>
      <c r="E258" s="67">
        <f>VLOOKUP($B258,'2022 Ventilation List SORT'!$A$6:$I$101,4)</f>
        <v>0</v>
      </c>
      <c r="F258" s="67">
        <f>VLOOKUP($B258,'2022 Ventilation List SORT'!$A$6:$I$101,5)</f>
        <v>0</v>
      </c>
      <c r="G258" s="62">
        <f>VLOOKUP($B258,'2022 Ventilation List SORT'!$A$6:$I$101,6)</f>
        <v>0</v>
      </c>
      <c r="H258" s="67">
        <f>VLOOKUP($B258,'2022 Ventilation List SORT'!$A$6:$I$101,7)</f>
        <v>2</v>
      </c>
      <c r="I258" s="62" t="str">
        <f>VLOOKUP($B258,'2022 Ventilation List SORT'!$A$6:$I$101,8)</f>
        <v/>
      </c>
      <c r="J258" s="103" t="str">
        <f>VLOOKUP($B258,'2022 Ventilation List SORT'!$A$6:$I$101,9)</f>
        <v>No</v>
      </c>
      <c r="K258" s="182">
        <f>INDEX('For CSV - 2022 SpcFuncData'!$D$5:$D$88,MATCH($A258,'For CSV - 2022 SpcFuncData'!$B$5:$B$87,0))*0.5</f>
        <v>8.3350000000000009</v>
      </c>
      <c r="L258" s="182">
        <f>INDEX('For CSV - 2022 VentSpcFuncData'!$K$6:$K$101,MATCH($B258,'For CSV - 2022 VentSpcFuncData'!$B$6:$B$101,0))</f>
        <v>0</v>
      </c>
      <c r="M258" s="182">
        <f t="shared" si="10"/>
        <v>8.3350000000000009</v>
      </c>
      <c r="N258" s="182">
        <f>INDEX('For CSV - 2022 VentSpcFuncData'!$J$6:$J$101,MATCH($B258,'For CSV - 2022 VentSpcFuncData'!$B$6:$B$101,0))</f>
        <v>15</v>
      </c>
      <c r="O258" s="182">
        <f t="shared" si="11"/>
        <v>15</v>
      </c>
      <c r="P258" s="184">
        <f t="shared" si="9"/>
        <v>0.125025</v>
      </c>
      <c r="Q258" s="46" t="str">
        <f>_xlfn.CONCAT(A258,",",B258)</f>
        <v>Retail Sales Area (Fitting Room),Misc - All others</v>
      </c>
      <c r="R258" s="46">
        <f>INDEX('For CSV - 2022 SpcFuncData'!$AN$5:$AN$89,MATCH($A258,'For CSV - 2022 SpcFuncData'!$B$5:$B$88,0))</f>
        <v>360</v>
      </c>
      <c r="S258" s="46">
        <f>INDEX('For CSV - 2022 VentSpcFuncData'!$L$6:$L$101,MATCH($B258,'For CSV - 2022 VentSpcFuncData'!$B$6:$B$101,0))</f>
        <v>58</v>
      </c>
      <c r="T258" s="46">
        <f>MATCH($A258,'For CSV - 2022 SpcFuncData'!$B$5:$B$87,0)</f>
        <v>59</v>
      </c>
      <c r="V258" t="str">
        <f>IF($A257&lt;&gt;$A258,$V$3&amp;$R258&amp;$W$3&amp;$S258&amp;$X$3&amp;TEXT($A258,0),IF($A258=$A257,$V$4&amp;$S258&amp;$W$4&amp;$X$4&amp;$B258&amp;""""))</f>
        <v>2,              58,     "Misc - All others"</v>
      </c>
    </row>
    <row r="259" spans="1:22" x14ac:dyDescent="0.2">
      <c r="A259" s="46" t="s">
        <v>510</v>
      </c>
      <c r="B259" s="110" t="s">
        <v>944</v>
      </c>
      <c r="C259" s="62">
        <f>VLOOKUP($B259,'2022 Ventilation List SORT'!$A$6:$I$101,2)</f>
        <v>1.07</v>
      </c>
      <c r="D259" s="62">
        <f>VLOOKUP($B259,'2022 Ventilation List SORT'!$A$6:$I$101,3)</f>
        <v>0.15</v>
      </c>
      <c r="E259" s="67">
        <f>VLOOKUP($B259,'2022 Ventilation List SORT'!$A$6:$I$101,4)</f>
        <v>0</v>
      </c>
      <c r="F259" s="67">
        <f>VLOOKUP($B259,'2022 Ventilation List SORT'!$A$6:$I$101,5)</f>
        <v>0</v>
      </c>
      <c r="G259" s="62">
        <f>VLOOKUP($B259,'2022 Ventilation List SORT'!$A$6:$I$101,6)</f>
        <v>0</v>
      </c>
      <c r="H259" s="67">
        <f>VLOOKUP($B259,'2022 Ventilation List SORT'!$A$6:$I$101,7)</f>
        <v>1</v>
      </c>
      <c r="I259" s="62" t="str">
        <f>VLOOKUP($B259,'2022 Ventilation List SORT'!$A$6:$I$101,8)</f>
        <v>F</v>
      </c>
      <c r="J259" s="103" t="str">
        <f>VLOOKUP($B259,'2022 Ventilation List SORT'!$A$6:$I$101,9)</f>
        <v>No</v>
      </c>
      <c r="K259" s="182">
        <f>INDEX('For CSV - 2022 SpcFuncData'!$D$5:$D$88,MATCH($A259,'For CSV - 2022 SpcFuncData'!$B$5:$B$87,0))*0.5</f>
        <v>71.430000000000007</v>
      </c>
      <c r="L259" s="182">
        <f>INDEX('For CSV - 2022 VentSpcFuncData'!$K$6:$K$101,MATCH($B259,'For CSV - 2022 VentSpcFuncData'!$B$6:$B$101,0))</f>
        <v>71.333333333333329</v>
      </c>
      <c r="M259" s="182">
        <f t="shared" si="10"/>
        <v>71.333333333333329</v>
      </c>
      <c r="N259" s="182">
        <f>INDEX('For CSV - 2022 VentSpcFuncData'!$J$6:$J$101,MATCH($B259,'For CSV - 2022 VentSpcFuncData'!$B$6:$B$101,0))</f>
        <v>15</v>
      </c>
      <c r="O259" s="182">
        <f t="shared" si="11"/>
        <v>14.979700405991878</v>
      </c>
      <c r="P259" s="184">
        <f t="shared" si="9"/>
        <v>1.07</v>
      </c>
      <c r="Q259" s="46" t="str">
        <f>_xlfn.CONCAT(A259,",",B259)</f>
        <v>Religious Worship Area,Assembly - Places of religious worship</v>
      </c>
      <c r="R259" s="46">
        <f>INDEX('For CSV - 2022 SpcFuncData'!$AN$5:$AN$89,MATCH($A259,'For CSV - 2022 SpcFuncData'!$B$5:$B$88,0))</f>
        <v>361</v>
      </c>
      <c r="S259" s="46">
        <f>INDEX('For CSV - 2022 VentSpcFuncData'!$L$6:$L$101,MATCH($B259,'For CSV - 2022 VentSpcFuncData'!$B$6:$B$101,0))</f>
        <v>8</v>
      </c>
      <c r="T259" s="46">
        <f>MATCH($A259,'For CSV - 2022 SpcFuncData'!$B$5:$B$87,0)</f>
        <v>60</v>
      </c>
      <c r="V259" t="str">
        <f>IF($A258&lt;&gt;$A259,$V$3&amp;$R259&amp;$W$3&amp;$S259&amp;$X$3&amp;TEXT($A259,0),IF($A259=$A258,$V$4&amp;$S259&amp;$W$4&amp;$X$4&amp;$B259&amp;""""))</f>
        <v>1, Spc:SpcFunc,        361,  8  ;  Religious Worship Area</v>
      </c>
    </row>
    <row r="260" spans="1:22" x14ac:dyDescent="0.2">
      <c r="A260" s="46" t="s">
        <v>510</v>
      </c>
      <c r="B260" s="110" t="s">
        <v>944</v>
      </c>
      <c r="C260" s="62">
        <f>VLOOKUP($B260,'2022 Ventilation List SORT'!$A$6:$I$101,2)</f>
        <v>1.07</v>
      </c>
      <c r="D260" s="62">
        <f>VLOOKUP($B260,'2022 Ventilation List SORT'!$A$6:$I$101,3)</f>
        <v>0.15</v>
      </c>
      <c r="E260" s="67">
        <f>VLOOKUP($B260,'2022 Ventilation List SORT'!$A$6:$I$101,4)</f>
        <v>0</v>
      </c>
      <c r="F260" s="67">
        <f>VLOOKUP($B260,'2022 Ventilation List SORT'!$A$6:$I$101,5)</f>
        <v>0</v>
      </c>
      <c r="G260" s="62">
        <f>VLOOKUP($B260,'2022 Ventilation List SORT'!$A$6:$I$101,6)</f>
        <v>0</v>
      </c>
      <c r="H260" s="67">
        <f>VLOOKUP($B260,'2022 Ventilation List SORT'!$A$6:$I$101,7)</f>
        <v>1</v>
      </c>
      <c r="I260" s="62" t="str">
        <f>VLOOKUP($B260,'2022 Ventilation List SORT'!$A$6:$I$101,8)</f>
        <v>F</v>
      </c>
      <c r="J260" s="103" t="str">
        <f>VLOOKUP($B260,'2022 Ventilation List SORT'!$A$6:$I$101,9)</f>
        <v>No</v>
      </c>
      <c r="K260" s="182">
        <f>INDEX('For CSV - 2022 SpcFuncData'!$D$5:$D$88,MATCH($A260,'For CSV - 2022 SpcFuncData'!$B$5:$B$87,0))*0.5</f>
        <v>71.430000000000007</v>
      </c>
      <c r="L260" s="182">
        <f>INDEX('For CSV - 2022 VentSpcFuncData'!$K$6:$K$101,MATCH($B260,'For CSV - 2022 VentSpcFuncData'!$B$6:$B$101,0))</f>
        <v>71.333333333333329</v>
      </c>
      <c r="M260" s="182">
        <f t="shared" si="10"/>
        <v>71.333333333333329</v>
      </c>
      <c r="N260" s="182">
        <f>INDEX('For CSV - 2022 VentSpcFuncData'!$J$6:$J$101,MATCH($B260,'For CSV - 2022 VentSpcFuncData'!$B$6:$B$101,0))</f>
        <v>15</v>
      </c>
      <c r="O260" s="182">
        <f t="shared" si="11"/>
        <v>14.979700405991878</v>
      </c>
      <c r="P260" s="184">
        <f t="shared" si="9"/>
        <v>1.07</v>
      </c>
      <c r="Q260" s="46" t="str">
        <f>_xlfn.CONCAT(A260,",",B260)</f>
        <v>Religious Worship Area,Assembly - Places of religious worship</v>
      </c>
      <c r="R260" s="46">
        <f>INDEX('For CSV - 2022 SpcFuncData'!$AN$5:$AN$89,MATCH($A260,'For CSV - 2022 SpcFuncData'!$B$5:$B$88,0))</f>
        <v>361</v>
      </c>
      <c r="S260" s="46">
        <f>INDEX('For CSV - 2022 VentSpcFuncData'!$L$6:$L$101,MATCH($B260,'For CSV - 2022 VentSpcFuncData'!$B$6:$B$101,0))</f>
        <v>8</v>
      </c>
      <c r="T260" s="46">
        <f>MATCH($A260,'For CSV - 2022 SpcFuncData'!$B$5:$B$87,0)</f>
        <v>60</v>
      </c>
      <c r="V260" t="str">
        <f>IF($A259&lt;&gt;$A260,$V$3&amp;$R260&amp;$W$3&amp;$S260&amp;$X$3&amp;TEXT($A260,0),IF($A260=$A259,$V$4&amp;$S260&amp;$W$4&amp;$X$4&amp;$B260&amp;""""))</f>
        <v>2,              8,     "Assembly - Places of religious worship"</v>
      </c>
    </row>
    <row r="261" spans="1:22" x14ac:dyDescent="0.2">
      <c r="A261" s="46" t="s">
        <v>604</v>
      </c>
      <c r="B261" s="110" t="s">
        <v>905</v>
      </c>
      <c r="C261" s="62">
        <f>VLOOKUP($B261,'2022 Ventilation List SORT'!$A$6:$I$101,2)</f>
        <v>0</v>
      </c>
      <c r="D261" s="62">
        <f>VLOOKUP($B261,'2022 Ventilation List SORT'!$A$6:$I$101,3)</f>
        <v>0</v>
      </c>
      <c r="E261" s="67">
        <f>VLOOKUP($B261,'2022 Ventilation List SORT'!$A$6:$I$101,4)</f>
        <v>50</v>
      </c>
      <c r="F261" s="67">
        <f>VLOOKUP($B261,'2022 Ventilation List SORT'!$A$6:$I$101,5)</f>
        <v>70</v>
      </c>
      <c r="G261" s="62">
        <f>VLOOKUP($B261,'2022 Ventilation List SORT'!$A$6:$I$101,6)</f>
        <v>0</v>
      </c>
      <c r="H261" s="67">
        <f>VLOOKUP($B261,'2022 Ventilation List SORT'!$A$6:$I$101,7)</f>
        <v>2</v>
      </c>
      <c r="I261" s="62" t="str">
        <f>VLOOKUP($B261,'2022 Ventilation List SORT'!$A$6:$I$101,8)</f>
        <v>Exh. Note D</v>
      </c>
      <c r="J261" s="103" t="str">
        <f>VLOOKUP($B261,'2022 Ventilation List SORT'!$A$6:$I$101,9)</f>
        <v>No</v>
      </c>
      <c r="K261" s="182">
        <f>INDEX('For CSV - 2022 SpcFuncData'!$D$5:$D$88,MATCH($A261,'For CSV - 2022 SpcFuncData'!$B$5:$B$87,0))*0.5</f>
        <v>5</v>
      </c>
      <c r="L261" s="182">
        <f>INDEX('For CSV - 2022 VentSpcFuncData'!$K$6:$K$101,MATCH($B261,'For CSV - 2022 VentSpcFuncData'!$B$6:$B$101,0))</f>
        <v>0</v>
      </c>
      <c r="M261" s="182">
        <f t="shared" si="10"/>
        <v>5</v>
      </c>
      <c r="N261" s="182">
        <f>INDEX('For CSV - 2022 VentSpcFuncData'!$J$6:$J$101,MATCH($B261,'For CSV - 2022 VentSpcFuncData'!$B$6:$B$101,0))</f>
        <v>0</v>
      </c>
      <c r="O261" s="182">
        <f t="shared" si="11"/>
        <v>0</v>
      </c>
      <c r="P261" s="184">
        <f t="shared" si="9"/>
        <v>0</v>
      </c>
      <c r="Q261" s="46" t="str">
        <f>_xlfn.CONCAT(A261,",",B261)</f>
        <v>Restrooms,Exhaust - Toilets, public</v>
      </c>
      <c r="R261" s="46">
        <f>INDEX('For CSV - 2022 SpcFuncData'!$AN$5:$AN$89,MATCH($A261,'For CSV - 2022 SpcFuncData'!$B$5:$B$88,0))</f>
        <v>362</v>
      </c>
      <c r="S261" s="46">
        <f>INDEX('For CSV - 2022 VentSpcFuncData'!$L$6:$L$101,MATCH($B261,'For CSV - 2022 VentSpcFuncData'!$B$6:$B$101,0))</f>
        <v>40</v>
      </c>
      <c r="T261" s="46">
        <f>MATCH($A261,'For CSV - 2022 SpcFuncData'!$B$5:$B$87,0)</f>
        <v>61</v>
      </c>
      <c r="V261" t="str">
        <f>IF($A260&lt;&gt;$A261,$V$3&amp;$R261&amp;$W$3&amp;$S261&amp;$X$3&amp;TEXT($A261,0),IF($A261=$A260,$V$4&amp;$S261&amp;$W$4&amp;$X$4&amp;$B261&amp;""""))</f>
        <v>1, Spc:SpcFunc,        362,  40  ;  Restrooms</v>
      </c>
    </row>
    <row r="262" spans="1:22" x14ac:dyDescent="0.2">
      <c r="A262" s="46" t="s">
        <v>604</v>
      </c>
      <c r="B262" s="110" t="s">
        <v>812</v>
      </c>
      <c r="C262" s="62">
        <f>VLOOKUP($B262,'2022 Ventilation List SORT'!$A$6:$I$101,2)</f>
        <v>0</v>
      </c>
      <c r="D262" s="62">
        <f>VLOOKUP($B262,'2022 Ventilation List SORT'!$A$6:$I$101,3)</f>
        <v>0</v>
      </c>
      <c r="E262" s="67">
        <f>VLOOKUP($B262,'2022 Ventilation List SORT'!$A$6:$I$101,4)</f>
        <v>20</v>
      </c>
      <c r="F262" s="67">
        <f>VLOOKUP($B262,'2022 Ventilation List SORT'!$A$6:$I$101,5)</f>
        <v>50</v>
      </c>
      <c r="G262" s="62">
        <f>VLOOKUP($B262,'2022 Ventilation List SORT'!$A$6:$I$101,6)</f>
        <v>0</v>
      </c>
      <c r="H262" s="67">
        <f>VLOOKUP($B262,'2022 Ventilation List SORT'!$A$6:$I$101,7)</f>
        <v>2</v>
      </c>
      <c r="I262" s="62" t="str">
        <f>VLOOKUP($B262,'2022 Ventilation List SORT'!$A$6:$I$101,8)</f>
        <v>Exh. Note G,H</v>
      </c>
      <c r="J262" s="103" t="str">
        <f>VLOOKUP($B262,'2022 Ventilation List SORT'!$A$6:$I$101,9)</f>
        <v>No</v>
      </c>
      <c r="K262" s="182">
        <f>INDEX('For CSV - 2022 SpcFuncData'!$D$5:$D$88,MATCH($A262,'For CSV - 2022 SpcFuncData'!$B$5:$B$87,0))*0.5</f>
        <v>5</v>
      </c>
      <c r="L262" s="182">
        <f>INDEX('For CSV - 2022 VentSpcFuncData'!$K$6:$K$101,MATCH($B262,'For CSV - 2022 VentSpcFuncData'!$B$6:$B$101,0))</f>
        <v>0</v>
      </c>
      <c r="M262" s="182">
        <f t="shared" si="10"/>
        <v>5</v>
      </c>
      <c r="N262" s="182">
        <f>INDEX('For CSV - 2022 VentSpcFuncData'!$J$6:$J$101,MATCH($B262,'For CSV - 2022 VentSpcFuncData'!$B$6:$B$101,0))</f>
        <v>0</v>
      </c>
      <c r="O262" s="182">
        <f t="shared" si="11"/>
        <v>0</v>
      </c>
      <c r="P262" s="184">
        <f t="shared" si="9"/>
        <v>0</v>
      </c>
      <c r="Q262" s="46" t="str">
        <f>_xlfn.CONCAT(A262,",",B262)</f>
        <v>Restrooms,Exhaust - Shower rooms</v>
      </c>
      <c r="R262" s="46">
        <f>INDEX('For CSV - 2022 SpcFuncData'!$AN$5:$AN$89,MATCH($A262,'For CSV - 2022 SpcFuncData'!$B$5:$B$88,0))</f>
        <v>362</v>
      </c>
      <c r="S262" s="46">
        <f>INDEX('For CSV - 2022 VentSpcFuncData'!$L$6:$L$101,MATCH($B262,'For CSV - 2022 VentSpcFuncData'!$B$6:$B$101,0))</f>
        <v>36</v>
      </c>
      <c r="T262" s="46">
        <f>MATCH($A262,'For CSV - 2022 SpcFuncData'!$B$5:$B$87,0)</f>
        <v>61</v>
      </c>
      <c r="V262" t="str">
        <f>IF($A261&lt;&gt;$A262,$V$3&amp;$R262&amp;$W$3&amp;$S262&amp;$X$3&amp;TEXT($A262,0),IF($A262=$A261,$V$4&amp;$S262&amp;$W$4&amp;$X$4&amp;$B262&amp;""""))</f>
        <v>2,              36,     "Exhaust - Shower rooms"</v>
      </c>
    </row>
    <row r="263" spans="1:22" x14ac:dyDescent="0.2">
      <c r="A263" s="46" t="s">
        <v>604</v>
      </c>
      <c r="B263" s="110" t="s">
        <v>906</v>
      </c>
      <c r="C263" s="62">
        <f>VLOOKUP($B263,'2022 Ventilation List SORT'!$A$6:$I$101,2)</f>
        <v>0</v>
      </c>
      <c r="D263" s="62">
        <f>VLOOKUP($B263,'2022 Ventilation List SORT'!$A$6:$I$101,3)</f>
        <v>0</v>
      </c>
      <c r="E263" s="67">
        <f>VLOOKUP($B263,'2022 Ventilation List SORT'!$A$6:$I$101,4)</f>
        <v>25</v>
      </c>
      <c r="F263" s="67">
        <f>VLOOKUP($B263,'2022 Ventilation List SORT'!$A$6:$I$101,5)</f>
        <v>50</v>
      </c>
      <c r="G263" s="62">
        <f>VLOOKUP($B263,'2022 Ventilation List SORT'!$A$6:$I$101,6)</f>
        <v>0</v>
      </c>
      <c r="H263" s="67">
        <f>VLOOKUP($B263,'2022 Ventilation List SORT'!$A$6:$I$101,7)</f>
        <v>2</v>
      </c>
      <c r="I263" s="62" t="str">
        <f>VLOOKUP($B263,'2022 Ventilation List SORT'!$A$6:$I$101,8)</f>
        <v>Exh. Note E</v>
      </c>
      <c r="J263" s="103" t="str">
        <f>VLOOKUP($B263,'2022 Ventilation List SORT'!$A$6:$I$101,9)</f>
        <v>No</v>
      </c>
      <c r="K263" s="182">
        <f>INDEX('For CSV - 2022 SpcFuncData'!$D$5:$D$88,MATCH($A263,'For CSV - 2022 SpcFuncData'!$B$5:$B$87,0))*0.5</f>
        <v>5</v>
      </c>
      <c r="L263" s="182">
        <f>INDEX('For CSV - 2022 VentSpcFuncData'!$K$6:$K$101,MATCH($B263,'For CSV - 2022 VentSpcFuncData'!$B$6:$B$101,0))</f>
        <v>0</v>
      </c>
      <c r="M263" s="182">
        <f t="shared" si="10"/>
        <v>5</v>
      </c>
      <c r="N263" s="182">
        <f>INDEX('For CSV - 2022 VentSpcFuncData'!$J$6:$J$101,MATCH($B263,'For CSV - 2022 VentSpcFuncData'!$B$6:$B$101,0))</f>
        <v>0</v>
      </c>
      <c r="O263" s="182">
        <f t="shared" si="11"/>
        <v>0</v>
      </c>
      <c r="P263" s="184">
        <f t="shared" si="9"/>
        <v>0</v>
      </c>
      <c r="Q263" s="46" t="str">
        <f>_xlfn.CONCAT(A263,",",B263)</f>
        <v>Restrooms,Exhaust - Toilets, private</v>
      </c>
      <c r="R263" s="46">
        <f>INDEX('For CSV - 2022 SpcFuncData'!$AN$5:$AN$89,MATCH($A263,'For CSV - 2022 SpcFuncData'!$B$5:$B$88,0))</f>
        <v>362</v>
      </c>
      <c r="S263" s="46">
        <f>INDEX('For CSV - 2022 VentSpcFuncData'!$L$6:$L$101,MATCH($B263,'For CSV - 2022 VentSpcFuncData'!$B$6:$B$101,0))</f>
        <v>39</v>
      </c>
      <c r="T263" s="46">
        <f>MATCH($A263,'For CSV - 2022 SpcFuncData'!$B$5:$B$87,0)</f>
        <v>61</v>
      </c>
      <c r="V263" t="str">
        <f>IF($A262&lt;&gt;$A263,$V$3&amp;$R263&amp;$W$3&amp;$S263&amp;$X$3&amp;TEXT($A263,0),IF($A263=$A262,$V$4&amp;$S263&amp;$W$4&amp;$X$4&amp;$B263&amp;""""))</f>
        <v>2,              39,     "Exhaust - Toilets, private"</v>
      </c>
    </row>
    <row r="264" spans="1:22" x14ac:dyDescent="0.2">
      <c r="A264" s="46" t="s">
        <v>604</v>
      </c>
      <c r="B264" s="110" t="s">
        <v>905</v>
      </c>
      <c r="C264" s="62">
        <f>VLOOKUP($B264,'2022 Ventilation List SORT'!$A$6:$I$101,2)</f>
        <v>0</v>
      </c>
      <c r="D264" s="62">
        <f>VLOOKUP($B264,'2022 Ventilation List SORT'!$A$6:$I$101,3)</f>
        <v>0</v>
      </c>
      <c r="E264" s="67">
        <f>VLOOKUP($B264,'2022 Ventilation List SORT'!$A$6:$I$101,4)</f>
        <v>50</v>
      </c>
      <c r="F264" s="67">
        <f>VLOOKUP($B264,'2022 Ventilation List SORT'!$A$6:$I$101,5)</f>
        <v>70</v>
      </c>
      <c r="G264" s="62">
        <f>VLOOKUP($B264,'2022 Ventilation List SORT'!$A$6:$I$101,6)</f>
        <v>0</v>
      </c>
      <c r="H264" s="67">
        <f>VLOOKUP($B264,'2022 Ventilation List SORT'!$A$6:$I$101,7)</f>
        <v>2</v>
      </c>
      <c r="I264" s="62" t="str">
        <f>VLOOKUP($B264,'2022 Ventilation List SORT'!$A$6:$I$101,8)</f>
        <v>Exh. Note D</v>
      </c>
      <c r="J264" s="103" t="str">
        <f>VLOOKUP($B264,'2022 Ventilation List SORT'!$A$6:$I$101,9)</f>
        <v>No</v>
      </c>
      <c r="K264" s="182">
        <f>INDEX('For CSV - 2022 SpcFuncData'!$D$5:$D$88,MATCH($A264,'For CSV - 2022 SpcFuncData'!$B$5:$B$87,0))*0.5</f>
        <v>5</v>
      </c>
      <c r="L264" s="182">
        <f>INDEX('For CSV - 2022 VentSpcFuncData'!$K$6:$K$101,MATCH($B264,'For CSV - 2022 VentSpcFuncData'!$B$6:$B$101,0))</f>
        <v>0</v>
      </c>
      <c r="M264" s="182">
        <f t="shared" si="10"/>
        <v>5</v>
      </c>
      <c r="N264" s="182">
        <f>INDEX('For CSV - 2022 VentSpcFuncData'!$J$6:$J$101,MATCH($B264,'For CSV - 2022 VentSpcFuncData'!$B$6:$B$101,0))</f>
        <v>0</v>
      </c>
      <c r="O264" s="182">
        <f t="shared" si="11"/>
        <v>0</v>
      </c>
      <c r="P264" s="184">
        <f t="shared" ref="P264:P335" si="12">K264*O264/1000</f>
        <v>0</v>
      </c>
      <c r="Q264" s="46" t="str">
        <f>_xlfn.CONCAT(A264,",",B264)</f>
        <v>Restrooms,Exhaust - Toilets, public</v>
      </c>
      <c r="R264" s="46">
        <f>INDEX('For CSV - 2022 SpcFuncData'!$AN$5:$AN$89,MATCH($A264,'For CSV - 2022 SpcFuncData'!$B$5:$B$88,0))</f>
        <v>362</v>
      </c>
      <c r="S264" s="46">
        <f>INDEX('For CSV - 2022 VentSpcFuncData'!$L$6:$L$101,MATCH($B264,'For CSV - 2022 VentSpcFuncData'!$B$6:$B$101,0))</f>
        <v>40</v>
      </c>
      <c r="T264" s="46">
        <f>MATCH($A264,'For CSV - 2022 SpcFuncData'!$B$5:$B$87,0)</f>
        <v>61</v>
      </c>
      <c r="V264" t="str">
        <f>IF($A263&lt;&gt;$A264,$V$3&amp;$R264&amp;$W$3&amp;$S264&amp;$X$3&amp;TEXT($A264,0),IF($A264=$A263,$V$4&amp;$S264&amp;$W$4&amp;$X$4&amp;$B264&amp;""""))</f>
        <v>2,              40,     "Exhaust - Toilets, public"</v>
      </c>
    </row>
    <row r="265" spans="1:22" x14ac:dyDescent="0.2">
      <c r="A265" s="63" t="s">
        <v>607</v>
      </c>
      <c r="B265" s="110" t="s">
        <v>774</v>
      </c>
      <c r="C265" s="62">
        <f>VLOOKUP($B265,'2022 Ventilation List SORT'!$A$6:$I$101,2)</f>
        <v>0.15</v>
      </c>
      <c r="D265" s="62">
        <f>VLOOKUP($B265,'2022 Ventilation List SORT'!$A$6:$I$101,3)</f>
        <v>0.15</v>
      </c>
      <c r="E265" s="67">
        <f>VLOOKUP($B265,'2022 Ventilation List SORT'!$A$6:$I$101,4)</f>
        <v>0</v>
      </c>
      <c r="F265" s="67">
        <f>VLOOKUP($B265,'2022 Ventilation List SORT'!$A$6:$I$101,5)</f>
        <v>0</v>
      </c>
      <c r="G265" s="62">
        <f>VLOOKUP($B265,'2022 Ventilation List SORT'!$A$6:$I$101,6)</f>
        <v>0</v>
      </c>
      <c r="H265" s="67">
        <f>VLOOKUP($B265,'2022 Ventilation List SORT'!$A$6:$I$101,7)</f>
        <v>1</v>
      </c>
      <c r="I265" s="62" t="str">
        <f>VLOOKUP($B265,'2022 Ventilation List SORT'!$A$6:$I$101,8)</f>
        <v>F</v>
      </c>
      <c r="J265" s="103" t="str">
        <f>VLOOKUP($B265,'2022 Ventilation List SORT'!$A$6:$I$101,9)</f>
        <v>No</v>
      </c>
      <c r="K265" s="182">
        <f>INDEX('For CSV - 2022 SpcFuncData'!$D$5:$D$88,MATCH($A265,'For CSV - 2022 SpcFuncData'!$B$5:$B$87,0))*0.5</f>
        <v>5</v>
      </c>
      <c r="L265" s="182">
        <f>INDEX('For CSV - 2022 VentSpcFuncData'!$K$6:$K$101,MATCH($B265,'For CSV - 2022 VentSpcFuncData'!$B$6:$B$101,0))</f>
        <v>0</v>
      </c>
      <c r="M265" s="182">
        <f t="shared" si="10"/>
        <v>5</v>
      </c>
      <c r="N265" s="182">
        <f>INDEX('For CSV - 2022 VentSpcFuncData'!$J$6:$J$101,MATCH($B265,'For CSV - 2022 VentSpcFuncData'!$B$6:$B$101,0))</f>
        <v>15</v>
      </c>
      <c r="O265" s="182">
        <f t="shared" ref="O265:O328" si="13">IF(SUM(K265,M265)=0,0,M265/K265*N265)</f>
        <v>15</v>
      </c>
      <c r="P265" s="184">
        <f t="shared" si="12"/>
        <v>7.4999999999999997E-2</v>
      </c>
      <c r="Q265" s="46" t="str">
        <f>_xlfn.CONCAT(A265,",",B265)</f>
        <v>Stairwell,General - Corridors</v>
      </c>
      <c r="R265" s="46">
        <f>INDEX('For CSV - 2022 SpcFuncData'!$AN$5:$AN$89,MATCH($A265,'For CSV - 2022 SpcFuncData'!$B$5:$B$88,0))</f>
        <v>363</v>
      </c>
      <c r="S265" s="46">
        <f>INDEX('For CSV - 2022 VentSpcFuncData'!$L$6:$L$101,MATCH($B265,'For CSV - 2022 VentSpcFuncData'!$B$6:$B$101,0))</f>
        <v>49</v>
      </c>
      <c r="T265" s="46">
        <f>MATCH($A265,'For CSV - 2022 SpcFuncData'!$B$5:$B$87,0)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SORT'!$A$6:$I$101,2)</f>
        <v>0.15</v>
      </c>
      <c r="D266" s="62">
        <f>VLOOKUP($B266,'2022 Ventilation List SORT'!$A$6:$I$101,3)</f>
        <v>0.15</v>
      </c>
      <c r="E266" s="67">
        <f>VLOOKUP($B266,'2022 Ventilation List SORT'!$A$6:$I$101,4)</f>
        <v>0</v>
      </c>
      <c r="F266" s="67">
        <f>VLOOKUP($B266,'2022 Ventilation List SORT'!$A$6:$I$101,5)</f>
        <v>0</v>
      </c>
      <c r="G266" s="62">
        <f>VLOOKUP($B266,'2022 Ventilation List SORT'!$A$6:$I$101,6)</f>
        <v>0</v>
      </c>
      <c r="H266" s="67">
        <f>VLOOKUP($B266,'2022 Ventilation List SORT'!$A$6:$I$101,7)</f>
        <v>1</v>
      </c>
      <c r="I266" s="62" t="str">
        <f>VLOOKUP($B266,'2022 Ventilation List SORT'!$A$6:$I$101,8)</f>
        <v>F</v>
      </c>
      <c r="J266" s="103" t="str">
        <f>VLOOKUP($B266,'2022 Ventilation List SORT'!$A$6:$I$101,9)</f>
        <v>No</v>
      </c>
      <c r="K266" s="182">
        <f>INDEX('For CSV - 2022 SpcFuncData'!$D$5:$D$88,MATCH($A266,'For CSV - 2022 SpcFuncData'!$B$5:$B$87,0))*0.5</f>
        <v>5</v>
      </c>
      <c r="L266" s="182">
        <f>INDEX('For CSV - 2022 VentSpcFuncData'!$K$6:$K$101,MATCH($B266,'For CSV - 2022 VentSpcFuncData'!$B$6:$B$101,0))</f>
        <v>0</v>
      </c>
      <c r="M266" s="182">
        <f t="shared" ref="M266:M337" si="14">IF(L266=0,K266,L266)</f>
        <v>5</v>
      </c>
      <c r="N266" s="182">
        <f>INDEX('For CSV - 2022 VentSpcFuncData'!$J$6:$J$101,MATCH($B266,'For CSV - 2022 VentSpcFuncData'!$B$6:$B$101,0))</f>
        <v>15</v>
      </c>
      <c r="O266" s="182">
        <f t="shared" si="13"/>
        <v>15</v>
      </c>
      <c r="P266" s="184">
        <f t="shared" si="12"/>
        <v>7.4999999999999997E-2</v>
      </c>
      <c r="Q266" s="46" t="str">
        <f>_xlfn.CONCAT(A266,",",B266)</f>
        <v>Stairwell,General - Corridors</v>
      </c>
      <c r="R266" s="46">
        <f>INDEX('For CSV - 2022 SpcFuncData'!$AN$5:$AN$89,MATCH($A266,'For CSV - 2022 SpcFuncData'!$B$5:$B$88,0))</f>
        <v>363</v>
      </c>
      <c r="S266" s="46">
        <f>INDEX('For CSV - 2022 VentSpcFuncData'!$L$6:$L$101,MATCH($B266,'For CSV - 2022 VentSpcFuncData'!$B$6:$B$101,0))</f>
        <v>49</v>
      </c>
      <c r="T266" s="46">
        <f>MATCH($A266,'For CSV - 2022 SpcFuncData'!$B$5:$B$87,0)</f>
        <v>62</v>
      </c>
      <c r="V266" t="str">
        <f>IF($A265&lt;&gt;$A266,$V$3&amp;$R266&amp;$W$3&amp;$S266&amp;$X$3&amp;TEXT($A266,0),IF($A266=$A265,$V$4&amp;$S266&amp;$W$4&amp;$X$4&amp;$B266&amp;""""))</f>
        <v>2,              49,     "General - Corridors"</v>
      </c>
    </row>
    <row r="267" spans="1:22" x14ac:dyDescent="0.2">
      <c r="A267" s="63" t="s">
        <v>607</v>
      </c>
      <c r="B267" s="110" t="s">
        <v>894</v>
      </c>
      <c r="C267" s="62">
        <f>VLOOKUP($B267,'2022 Ventilation List SORT'!$A$6:$I$101,2)</f>
        <v>0</v>
      </c>
      <c r="D267" s="62">
        <f>VLOOKUP($B267,'2022 Ventilation List SORT'!$A$6:$I$101,3)</f>
        <v>0</v>
      </c>
      <c r="E267" s="67">
        <f>VLOOKUP($B267,'2022 Ventilation List SORT'!$A$6:$I$101,4)</f>
        <v>0</v>
      </c>
      <c r="F267" s="67">
        <f>VLOOKUP($B267,'2022 Ventilation List SORT'!$A$6:$I$101,5)</f>
        <v>0</v>
      </c>
      <c r="G267" s="62">
        <f>VLOOKUP($B267,'2022 Ventilation List SORT'!$A$6:$I$101,6)</f>
        <v>0</v>
      </c>
      <c r="H267" s="67">
        <f>VLOOKUP($B267,'2022 Ventilation List SORT'!$A$6:$I$101,7)</f>
        <v>1</v>
      </c>
      <c r="I267" s="62" t="str">
        <f>VLOOKUP($B267,'2022 Ventilation List SORT'!$A$6:$I$101,8)</f>
        <v/>
      </c>
      <c r="J267" s="103" t="str">
        <f>VLOOKUP($B267,'2022 Ventilation List SORT'!$A$6:$I$101,9)</f>
        <v>No</v>
      </c>
      <c r="K267" s="182">
        <f>INDEX('For CSV - 2022 SpcFuncData'!$D$5:$D$88,MATCH($A267,'For CSV - 2022 SpcFuncData'!$B$5:$B$87,0))*0.5</f>
        <v>5</v>
      </c>
      <c r="L267" s="182">
        <f>INDEX('For CSV - 2022 VentSpcFuncData'!$K$6:$K$101,MATCH($B267,'For CSV - 2022 VentSpcFuncData'!$B$6:$B$101,0))</f>
        <v>0</v>
      </c>
      <c r="M267" s="182">
        <f t="shared" si="14"/>
        <v>5</v>
      </c>
      <c r="N267" s="182">
        <f>INDEX('For CSV - 2022 VentSpcFuncData'!$J$6:$J$101,MATCH($B267,'For CSV - 2022 VentSpcFuncData'!$B$6:$B$101,0))</f>
        <v>0</v>
      </c>
      <c r="O267" s="182">
        <f t="shared" si="13"/>
        <v>0</v>
      </c>
      <c r="P267" s="184">
        <f t="shared" si="12"/>
        <v>0</v>
      </c>
      <c r="Q267" s="46" t="str">
        <f>_xlfn.CONCAT(A267,",",B267)</f>
        <v>Stairwell,General - Unoccupied</v>
      </c>
      <c r="R267" s="46">
        <f>INDEX('For CSV - 2022 SpcFuncData'!$AN$5:$AN$89,MATCH($A267,'For CSV - 2022 SpcFuncData'!$B$5:$B$88,0))</f>
        <v>363</v>
      </c>
      <c r="S267" s="46">
        <f>INDEX('For CSV - 2022 VentSpcFuncData'!$L$6:$L$101,MATCH($B267,'For CSV - 2022 VentSpcFuncData'!$B$6:$B$101,0))</f>
        <v>51</v>
      </c>
      <c r="T267" s="46">
        <f>MATCH($A267,'For CSV - 2022 SpcFuncData'!$B$5:$B$87,0)</f>
        <v>62</v>
      </c>
      <c r="V267" t="str">
        <f>IF($A266&lt;&gt;$A267,$V$3&amp;$R267&amp;$W$3&amp;$S267&amp;$X$3&amp;TEXT($A267,0),IF($A267=$A266,$V$4&amp;$S267&amp;$W$4&amp;$X$4&amp;$B267&amp;""""))</f>
        <v>2,              51,     "General - Unoccupied"</v>
      </c>
    </row>
    <row r="268" spans="1:22" x14ac:dyDescent="0.2">
      <c r="A268" s="63" t="s">
        <v>607</v>
      </c>
      <c r="B268" s="110" t="s">
        <v>858</v>
      </c>
      <c r="C268" s="62">
        <f>VLOOKUP($B268,'2022 Ventilation List SORT'!$A$6:$I$101,2)</f>
        <v>0.15</v>
      </c>
      <c r="D268" s="62">
        <f>VLOOKUP($B268,'2022 Ventilation List SORT'!$A$6:$I$101,3)</f>
        <v>0.15</v>
      </c>
      <c r="E268" s="67">
        <f>VLOOKUP($B268,'2022 Ventilation List SORT'!$A$6:$I$101,4)</f>
        <v>0</v>
      </c>
      <c r="F268" s="67">
        <f>VLOOKUP($B268,'2022 Ventilation List SORT'!$A$6:$I$101,5)</f>
        <v>0</v>
      </c>
      <c r="G268" s="62">
        <f>VLOOKUP($B268,'2022 Ventilation List SORT'!$A$6:$I$101,6)</f>
        <v>0</v>
      </c>
      <c r="H268" s="67">
        <f>VLOOKUP($B268,'2022 Ventilation List SORT'!$A$6:$I$101,7)</f>
        <v>1</v>
      </c>
      <c r="I268" s="62" t="str">
        <f>VLOOKUP($B268,'2022 Ventilation List SORT'!$A$6:$I$101,8)</f>
        <v>F</v>
      </c>
      <c r="J268" s="103" t="str">
        <f>VLOOKUP($B268,'2022 Ventilation List SORT'!$A$6:$I$101,9)</f>
        <v>No</v>
      </c>
      <c r="K268" s="182">
        <f>INDEX('For CSV - 2022 SpcFuncData'!$D$5:$D$88,MATCH($A268,'For CSV - 2022 SpcFuncData'!$B$5:$B$87,0))*0.5</f>
        <v>5</v>
      </c>
      <c r="L268" s="182">
        <f>INDEX('For CSV - 2022 VentSpcFuncData'!$K$6:$K$101,MATCH($B268,'For CSV - 2022 VentSpcFuncData'!$B$6:$B$101,0))</f>
        <v>0</v>
      </c>
      <c r="M268" s="182">
        <f t="shared" si="14"/>
        <v>5</v>
      </c>
      <c r="N268" s="182">
        <f>INDEX('For CSV - 2022 VentSpcFuncData'!$J$6:$J$101,MATCH($B268,'For CSV - 2022 VentSpcFuncData'!$B$6:$B$101,0))</f>
        <v>15</v>
      </c>
      <c r="O268" s="182">
        <f t="shared" si="13"/>
        <v>15</v>
      </c>
      <c r="P268" s="184">
        <f t="shared" si="12"/>
        <v>7.4999999999999997E-2</v>
      </c>
      <c r="Q268" s="46" t="str">
        <f>_xlfn.CONCAT(A268,",",B268)</f>
        <v>Stairwell,Residential - Common corridors</v>
      </c>
      <c r="R268" s="46">
        <f>INDEX('For CSV - 2022 SpcFuncData'!$AN$5:$AN$89,MATCH($A268,'For CSV - 2022 SpcFuncData'!$B$5:$B$88,0))</f>
        <v>363</v>
      </c>
      <c r="S268" s="46">
        <f>INDEX('For CSV - 2022 VentSpcFuncData'!$L$6:$L$101,MATCH($B268,'For CSV - 2022 VentSpcFuncData'!$B$6:$B$101,0))</f>
        <v>77</v>
      </c>
      <c r="T268" s="46">
        <f>MATCH($A268,'For CSV - 2022 SpcFuncData'!$B$5:$B$87,0)</f>
        <v>62</v>
      </c>
      <c r="V268" t="str">
        <f>IF($A267&lt;&gt;$A268,$V$3&amp;$R268&amp;$W$3&amp;$S268&amp;$X$3&amp;TEXT($A268,0),IF($A268=$A267,$V$4&amp;$S268&amp;$W$4&amp;$X$4&amp;$B268&amp;""""))</f>
        <v>2,              77,     "Residential - Common corridors"</v>
      </c>
    </row>
    <row r="269" spans="1:22" x14ac:dyDescent="0.2">
      <c r="A269" s="63" t="s">
        <v>1136</v>
      </c>
      <c r="B269" s="110" t="s">
        <v>795</v>
      </c>
      <c r="C269" s="62">
        <f>VLOOKUP($B269,'2022 Ventilation List SORT'!$A$6:$I$101,2)</f>
        <v>0.15</v>
      </c>
      <c r="D269" s="62">
        <f>VLOOKUP($B269,'2022 Ventilation List SORT'!$A$6:$I$101,3)</f>
        <v>0.15</v>
      </c>
      <c r="E269" s="67">
        <f>VLOOKUP($B269,'2022 Ventilation List SORT'!$A$6:$I$101,4)</f>
        <v>0</v>
      </c>
      <c r="F269" s="67">
        <f>VLOOKUP($B269,'2022 Ventilation List SORT'!$A$6:$I$101,5)</f>
        <v>0</v>
      </c>
      <c r="G269" s="62">
        <f>VLOOKUP($B269,'2022 Ventilation List SORT'!$A$6:$I$101,6)</f>
        <v>0</v>
      </c>
      <c r="H269" s="67">
        <f>VLOOKUP($B269,'2022 Ventilation List SORT'!$A$6:$I$101,7)</f>
        <v>2</v>
      </c>
      <c r="I269" s="62" t="str">
        <f>VLOOKUP($B269,'2022 Ventilation List SORT'!$A$6:$I$101,8)</f>
        <v>B</v>
      </c>
      <c r="J269" s="103" t="str">
        <f>VLOOKUP($B269,'2022 Ventilation List SORT'!$A$6:$I$101,9)</f>
        <v>No</v>
      </c>
      <c r="K269" s="182">
        <f>INDEX('For CSV - 2022 SpcFuncData'!$D$5:$D$88,MATCH($A269,'For CSV - 2022 SpcFuncData'!$B$5:$B$87,0))*0.5</f>
        <v>1</v>
      </c>
      <c r="L269" s="182">
        <f>INDEX('For CSV - 2022 VentSpcFuncData'!$K$6:$K$101,MATCH($B269,'For CSV - 2022 VentSpcFuncData'!$B$6:$B$101,0))</f>
        <v>0</v>
      </c>
      <c r="M269" s="182">
        <f t="shared" si="14"/>
        <v>1</v>
      </c>
      <c r="N269" s="182">
        <f>INDEX('For CSV - 2022 VentSpcFuncData'!$J$6:$J$101,MATCH($B269,'For CSV - 2022 VentSpcFuncData'!$B$6:$B$101,0))</f>
        <v>15</v>
      </c>
      <c r="O269" s="182">
        <f t="shared" si="13"/>
        <v>15</v>
      </c>
      <c r="P269" s="184">
        <f t="shared" si="12"/>
        <v>1.4999999999999999E-2</v>
      </c>
      <c r="Q269" s="46" t="str">
        <f>_xlfn.CONCAT(A269,",",B269)</f>
        <v>Storage, Commercial/Industrial (Warehouse),Misc - Warehouses</v>
      </c>
      <c r="R269" s="46">
        <f>INDEX('For CSV - 2022 SpcFuncData'!$AN$5:$AN$89,MATCH($A269,'For CSV - 2022 SpcFuncData'!$B$5:$B$88,0))</f>
        <v>364</v>
      </c>
      <c r="S269" s="46">
        <f>INDEX('For CSV - 2022 VentSpcFuncData'!$L$6:$L$101,MATCH($B269,'For CSV - 2022 VentSpcFuncData'!$B$6:$B$101,0))</f>
        <v>70</v>
      </c>
      <c r="T269" s="46">
        <f>MATCH($A269,'For CSV - 2022 SpcFuncData'!$B$5:$B$87,0)</f>
        <v>63</v>
      </c>
      <c r="V269" t="str">
        <f>IF($A268&lt;&gt;$A269,$V$3&amp;$R269&amp;$W$3&amp;$S269&amp;$X$3&amp;TEXT($A269,0),IF($A269=$A268,$V$4&amp;$S269&amp;$W$4&amp;$X$4&amp;$B269&amp;""""))</f>
        <v>1, Spc:SpcFunc,        364,  70  ;  Storage, Commercial/Industrial (Warehouse)</v>
      </c>
    </row>
    <row r="270" spans="1:22" x14ac:dyDescent="0.2">
      <c r="A270" s="63" t="s">
        <v>1136</v>
      </c>
      <c r="B270" s="110" t="s">
        <v>817</v>
      </c>
      <c r="C270" s="62">
        <f>VLOOKUP($B270,'2022 Ventilation List SORT'!$A$6:$I$101,2)</f>
        <v>0</v>
      </c>
      <c r="D270" s="62">
        <f>VLOOKUP($B270,'2022 Ventilation List SORT'!$A$6:$I$101,3)</f>
        <v>0</v>
      </c>
      <c r="E270" s="67">
        <f>VLOOKUP($B270,'2022 Ventilation List SORT'!$A$6:$I$101,4)</f>
        <v>0</v>
      </c>
      <c r="F270" s="67">
        <f>VLOOKUP($B270,'2022 Ventilation List SORT'!$A$6:$I$101,5)</f>
        <v>0</v>
      </c>
      <c r="G270" s="62">
        <f>VLOOKUP($B270,'2022 Ventilation List SORT'!$A$6:$I$101,6)</f>
        <v>1.5</v>
      </c>
      <c r="H270" s="67">
        <f>VLOOKUP($B270,'2022 Ventilation List SORT'!$A$6:$I$101,7)</f>
        <v>4</v>
      </c>
      <c r="I270" s="62" t="str">
        <f>VLOOKUP($B270,'2022 Ventilation List SORT'!$A$6:$I$101,8)</f>
        <v>Exh. Note F</v>
      </c>
      <c r="J270" s="103" t="str">
        <f>VLOOKUP($B270,'2022 Ventilation List SORT'!$A$6:$I$101,9)</f>
        <v>Yes</v>
      </c>
      <c r="K270" s="182">
        <f>INDEX('For CSV - 2022 SpcFuncData'!$D$5:$D$88,MATCH($A270,'For CSV - 2022 SpcFuncData'!$B$5:$B$87,0))*0.5</f>
        <v>1</v>
      </c>
      <c r="L270" s="182">
        <f>INDEX('For CSV - 2022 VentSpcFuncData'!$K$6:$K$101,MATCH($B270,'For CSV - 2022 VentSpcFuncData'!$B$6:$B$101,0))</f>
        <v>0</v>
      </c>
      <c r="M270" s="182">
        <f t="shared" si="14"/>
        <v>1</v>
      </c>
      <c r="N270" s="182">
        <f>INDEX('For CSV - 2022 VentSpcFuncData'!$J$6:$J$101,MATCH($B270,'For CSV - 2022 VentSpcFuncData'!$B$6:$B$101,0))</f>
        <v>0</v>
      </c>
      <c r="O270" s="182">
        <f t="shared" si="13"/>
        <v>0</v>
      </c>
      <c r="P270" s="184">
        <f t="shared" si="12"/>
        <v>0</v>
      </c>
      <c r="Q270" s="46" t="str">
        <f>_xlfn.CONCAT(A270,",",B270)</f>
        <v>Storage, Commercial/Industrial (Warehouse),Exhaust - Storage rooms, chemical</v>
      </c>
      <c r="R270" s="46">
        <f>INDEX('For CSV - 2022 SpcFuncData'!$AN$5:$AN$89,MATCH($A270,'For CSV - 2022 SpcFuncData'!$B$5:$B$88,0))</f>
        <v>364</v>
      </c>
      <c r="S270" s="46">
        <f>INDEX('For CSV - 2022 VentSpcFuncData'!$L$6:$L$101,MATCH($B270,'For CSV - 2022 VentSpcFuncData'!$B$6:$B$101,0))</f>
        <v>38</v>
      </c>
      <c r="T270" s="46">
        <f>MATCH($A270,'For CSV - 2022 SpcFuncData'!$B$5:$B$87,0)</f>
        <v>63</v>
      </c>
      <c r="V270" t="str">
        <f>IF($A269&lt;&gt;$A270,$V$3&amp;$R270&amp;$W$3&amp;$S270&amp;$X$3&amp;TEXT($A270,0),IF($A270=$A269,$V$4&amp;$S270&amp;$W$4&amp;$X$4&amp;$B270&amp;""""))</f>
        <v>2,              38,     "Exhaust - Storage rooms, chemical"</v>
      </c>
    </row>
    <row r="271" spans="1:22" x14ac:dyDescent="0.2">
      <c r="A271" s="63" t="s">
        <v>1136</v>
      </c>
      <c r="B271" s="110" t="s">
        <v>775</v>
      </c>
      <c r="C271" s="62">
        <f>VLOOKUP($B271,'2022 Ventilation List SORT'!$A$6:$I$101,2)</f>
        <v>0.15</v>
      </c>
      <c r="D271" s="62">
        <f>VLOOKUP($B271,'2022 Ventilation List SORT'!$A$6:$I$101,3)</f>
        <v>0.15</v>
      </c>
      <c r="E271" s="67">
        <f>VLOOKUP($B271,'2022 Ventilation List SORT'!$A$6:$I$101,4)</f>
        <v>0</v>
      </c>
      <c r="F271" s="67">
        <f>VLOOKUP($B271,'2022 Ventilation List SORT'!$A$6:$I$101,5)</f>
        <v>0</v>
      </c>
      <c r="G271" s="62">
        <f>VLOOKUP($B271,'2022 Ventilation List SORT'!$A$6:$I$101,6)</f>
        <v>0</v>
      </c>
      <c r="H271" s="67">
        <f>VLOOKUP($B271,'2022 Ventilation List SORT'!$A$6:$I$101,7)</f>
        <v>2</v>
      </c>
      <c r="I271" s="62" t="str">
        <f>VLOOKUP($B271,'2022 Ventilation List SORT'!$A$6:$I$101,8)</f>
        <v>B</v>
      </c>
      <c r="J271" s="103" t="str">
        <f>VLOOKUP($B271,'2022 Ventilation List SORT'!$A$6:$I$101,9)</f>
        <v>Yes</v>
      </c>
      <c r="K271" s="182">
        <f>INDEX('For CSV - 2022 SpcFuncData'!$D$5:$D$88,MATCH($A271,'For CSV - 2022 SpcFuncData'!$B$5:$B$87,0))*0.5</f>
        <v>1</v>
      </c>
      <c r="L271" s="182">
        <f>INDEX('For CSV - 2022 VentSpcFuncData'!$K$6:$K$101,MATCH($B271,'For CSV - 2022 VentSpcFuncData'!$B$6:$B$101,0))</f>
        <v>0</v>
      </c>
      <c r="M271" s="182">
        <f t="shared" si="14"/>
        <v>1</v>
      </c>
      <c r="N271" s="182">
        <f>INDEX('For CSV - 2022 VentSpcFuncData'!$J$6:$J$101,MATCH($B271,'For CSV - 2022 VentSpcFuncData'!$B$6:$B$101,0))</f>
        <v>15</v>
      </c>
      <c r="O271" s="182">
        <f t="shared" si="13"/>
        <v>15</v>
      </c>
      <c r="P271" s="184">
        <f t="shared" si="12"/>
        <v>1.4999999999999999E-2</v>
      </c>
      <c r="Q271" s="46" t="str">
        <f>_xlfn.CONCAT(A271,",",B271)</f>
        <v>Storage, Commercial/Industrial (Warehouse),General - Occupiable storage rooms for liquids or gels</v>
      </c>
      <c r="R271" s="46">
        <f>INDEX('For CSV - 2022 SpcFuncData'!$AN$5:$AN$89,MATCH($A271,'For CSV - 2022 SpcFuncData'!$B$5:$B$88,0))</f>
        <v>364</v>
      </c>
      <c r="S271" s="46">
        <f>INDEX('For CSV - 2022 VentSpcFuncData'!$L$6:$L$101,MATCH($B271,'For CSV - 2022 VentSpcFuncData'!$B$6:$B$101,0))</f>
        <v>50</v>
      </c>
      <c r="T271" s="46">
        <f>MATCH($A271,'For CSV - 2022 SpcFuncData'!$B$5:$B$87,0)</f>
        <v>63</v>
      </c>
      <c r="V271" t="str">
        <f>IF($A270&lt;&gt;$A271,$V$3&amp;$R271&amp;$W$3&amp;$S271&amp;$X$3&amp;TEXT($A271,0),IF($A271=$A270,$V$4&amp;$S271&amp;$W$4&amp;$X$4&amp;$B271&amp;""""))</f>
        <v>2,              50,     "General - Occupiable storage rooms for liquids or gels"</v>
      </c>
    </row>
    <row r="272" spans="1:22" x14ac:dyDescent="0.2">
      <c r="A272" s="63" t="s">
        <v>1136</v>
      </c>
      <c r="B272" s="110" t="s">
        <v>796</v>
      </c>
      <c r="C272" s="62">
        <f>VLOOKUP($B272,'2022 Ventilation List SORT'!$A$6:$I$101,2)</f>
        <v>0.15</v>
      </c>
      <c r="D272" s="62">
        <f>VLOOKUP($B272,'2022 Ventilation List SORT'!$A$6:$I$101,3)</f>
        <v>0.15</v>
      </c>
      <c r="E272" s="67">
        <f>VLOOKUP($B272,'2022 Ventilation List SORT'!$A$6:$I$101,4)</f>
        <v>0</v>
      </c>
      <c r="F272" s="67">
        <f>VLOOKUP($B272,'2022 Ventilation List SORT'!$A$6:$I$101,5)</f>
        <v>0</v>
      </c>
      <c r="G272" s="62">
        <f>VLOOKUP($B272,'2022 Ventilation List SORT'!$A$6:$I$101,6)</f>
        <v>0</v>
      </c>
      <c r="H272" s="67">
        <f>VLOOKUP($B272,'2022 Ventilation List SORT'!$A$6:$I$101,7)</f>
        <v>2</v>
      </c>
      <c r="I272" s="62" t="str">
        <f>VLOOKUP($B272,'2022 Ventilation List SORT'!$A$6:$I$101,8)</f>
        <v/>
      </c>
      <c r="J272" s="103" t="str">
        <f>VLOOKUP($B272,'2022 Ventilation List SORT'!$A$6:$I$101,9)</f>
        <v>No</v>
      </c>
      <c r="K272" s="182">
        <f>INDEX('For CSV - 2022 SpcFuncData'!$D$5:$D$88,MATCH($A272,'For CSV - 2022 SpcFuncData'!$B$5:$B$87,0))*0.5</f>
        <v>1</v>
      </c>
      <c r="L272" s="182">
        <f>INDEX('For CSV - 2022 VentSpcFuncData'!$K$6:$K$101,MATCH($B272,'For CSV - 2022 VentSpcFuncData'!$B$6:$B$101,0))</f>
        <v>0</v>
      </c>
      <c r="M272" s="182">
        <f t="shared" si="14"/>
        <v>1</v>
      </c>
      <c r="N272" s="182">
        <f>INDEX('For CSV - 2022 VentSpcFuncData'!$J$6:$J$101,MATCH($B272,'For CSV - 2022 VentSpcFuncData'!$B$6:$B$101,0))</f>
        <v>15</v>
      </c>
      <c r="O272" s="182">
        <f t="shared" si="13"/>
        <v>15</v>
      </c>
      <c r="P272" s="184">
        <f t="shared" si="12"/>
        <v>1.4999999999999999E-2</v>
      </c>
      <c r="Q272" s="46" t="str">
        <f>_xlfn.CONCAT(A272,",",B272)</f>
        <v>Storage, Commercial/Industrial (Warehouse),Misc - All others</v>
      </c>
      <c r="R272" s="46">
        <f>INDEX('For CSV - 2022 SpcFuncData'!$AN$5:$AN$89,MATCH($A272,'For CSV - 2022 SpcFuncData'!$B$5:$B$88,0))</f>
        <v>364</v>
      </c>
      <c r="S272" s="46">
        <f>INDEX('For CSV - 2022 VentSpcFuncData'!$L$6:$L$101,MATCH($B272,'For CSV - 2022 VentSpcFuncData'!$B$6:$B$101,0))</f>
        <v>58</v>
      </c>
      <c r="T272" s="46">
        <f>MATCH($A272,'For CSV - 2022 SpcFuncData'!$B$5:$B$87,0)</f>
        <v>63</v>
      </c>
      <c r="V272" t="str">
        <f>IF($A271&lt;&gt;$A272,$V$3&amp;$R272&amp;$W$3&amp;$S272&amp;$X$3&amp;TEXT($A272,0),IF($A272=$A271,$V$4&amp;$S272&amp;$W$4&amp;$X$4&amp;$B272&amp;""""))</f>
        <v>2,              58,     "Misc - All others"</v>
      </c>
    </row>
    <row r="273" spans="1:22" x14ac:dyDescent="0.2">
      <c r="A273" s="63" t="s">
        <v>1136</v>
      </c>
      <c r="B273" s="110" t="s">
        <v>795</v>
      </c>
      <c r="C273" s="62">
        <f>VLOOKUP($B273,'2022 Ventilation List SORT'!$A$6:$I$101,2)</f>
        <v>0.15</v>
      </c>
      <c r="D273" s="62">
        <f>VLOOKUP($B273,'2022 Ventilation List SORT'!$A$6:$I$101,3)</f>
        <v>0.15</v>
      </c>
      <c r="E273" s="67">
        <f>VLOOKUP($B273,'2022 Ventilation List SORT'!$A$6:$I$101,4)</f>
        <v>0</v>
      </c>
      <c r="F273" s="67">
        <f>VLOOKUP($B273,'2022 Ventilation List SORT'!$A$6:$I$101,5)</f>
        <v>0</v>
      </c>
      <c r="G273" s="62">
        <f>VLOOKUP($B273,'2022 Ventilation List SORT'!$A$6:$I$101,6)</f>
        <v>0</v>
      </c>
      <c r="H273" s="67">
        <f>VLOOKUP($B273,'2022 Ventilation List SORT'!$A$6:$I$101,7)</f>
        <v>2</v>
      </c>
      <c r="I273" s="62" t="str">
        <f>VLOOKUP($B273,'2022 Ventilation List SORT'!$A$6:$I$101,8)</f>
        <v>B</v>
      </c>
      <c r="J273" s="103" t="str">
        <f>VLOOKUP($B273,'2022 Ventilation List SORT'!$A$6:$I$101,9)</f>
        <v>No</v>
      </c>
      <c r="K273" s="182">
        <f>INDEX('For CSV - 2022 SpcFuncData'!$D$5:$D$88,MATCH($A273,'For CSV - 2022 SpcFuncData'!$B$5:$B$87,0))*0.5</f>
        <v>1</v>
      </c>
      <c r="L273" s="182">
        <f>INDEX('For CSV - 2022 VentSpcFuncData'!$K$6:$K$101,MATCH($B273,'For CSV - 2022 VentSpcFuncData'!$B$6:$B$101,0))</f>
        <v>0</v>
      </c>
      <c r="M273" s="182">
        <f t="shared" si="14"/>
        <v>1</v>
      </c>
      <c r="N273" s="182">
        <f>INDEX('For CSV - 2022 VentSpcFuncData'!$J$6:$J$101,MATCH($B273,'For CSV - 2022 VentSpcFuncData'!$B$6:$B$101,0))</f>
        <v>15</v>
      </c>
      <c r="O273" s="182">
        <f t="shared" si="13"/>
        <v>15</v>
      </c>
      <c r="P273" s="184">
        <f t="shared" si="12"/>
        <v>1.4999999999999999E-2</v>
      </c>
      <c r="Q273" s="46" t="str">
        <f>_xlfn.CONCAT(A273,",",B273)</f>
        <v>Storage, Commercial/Industrial (Warehouse),Misc - Warehouses</v>
      </c>
      <c r="R273" s="46">
        <f>INDEX('For CSV - 2022 SpcFuncData'!$AN$5:$AN$89,MATCH($A273,'For CSV - 2022 SpcFuncData'!$B$5:$B$88,0))</f>
        <v>364</v>
      </c>
      <c r="S273" s="46">
        <f>INDEX('For CSV - 2022 VentSpcFuncData'!$L$6:$L$101,MATCH($B273,'For CSV - 2022 VentSpcFuncData'!$B$6:$B$101,0))</f>
        <v>70</v>
      </c>
      <c r="T273" s="46">
        <f>MATCH($A273,'For CSV - 2022 SpcFuncData'!$B$5:$B$87,0)</f>
        <v>63</v>
      </c>
      <c r="V273" t="str">
        <f>IF($A272&lt;&gt;$A273,$V$3&amp;$R273&amp;$W$3&amp;$S273&amp;$X$3&amp;TEXT($A273,0),IF($A273=$A272,$V$4&amp;$S273&amp;$W$4&amp;$X$4&amp;$B273&amp;""""))</f>
        <v>2,              70,     "Misc - Warehouses"</v>
      </c>
    </row>
    <row r="274" spans="1:22" x14ac:dyDescent="0.2">
      <c r="A274" s="63" t="s">
        <v>1136</v>
      </c>
      <c r="B274" s="110" t="s">
        <v>783</v>
      </c>
      <c r="C274" s="62">
        <f>VLOOKUP($B274,'2022 Ventilation List SORT'!$A$6:$I$101,2)</f>
        <v>0.15</v>
      </c>
      <c r="D274" s="62">
        <f>VLOOKUP($B274,'2022 Ventilation List SORT'!$A$6:$I$101,3)</f>
        <v>0.15</v>
      </c>
      <c r="E274" s="67">
        <f>VLOOKUP($B274,'2022 Ventilation List SORT'!$A$6:$I$101,4)</f>
        <v>0</v>
      </c>
      <c r="F274" s="67">
        <f>VLOOKUP($B274,'2022 Ventilation List SORT'!$A$6:$I$101,5)</f>
        <v>0</v>
      </c>
      <c r="G274" s="62">
        <f>VLOOKUP($B274,'2022 Ventilation List SORT'!$A$6:$I$101,6)</f>
        <v>0</v>
      </c>
      <c r="H274" s="67">
        <f>VLOOKUP($B274,'2022 Ventilation List SORT'!$A$6:$I$101,7)</f>
        <v>1</v>
      </c>
      <c r="I274" s="62" t="str">
        <f>VLOOKUP($B274,'2022 Ventilation List SORT'!$A$6:$I$101,8)</f>
        <v/>
      </c>
      <c r="J274" s="103" t="str">
        <f>VLOOKUP($B274,'2022 Ventilation List SORT'!$A$6:$I$101,9)</f>
        <v>No</v>
      </c>
      <c r="K274" s="182">
        <f>INDEX('For CSV - 2022 SpcFuncData'!$D$5:$D$88,MATCH($A274,'For CSV - 2022 SpcFuncData'!$B$5:$B$87,0))*0.5</f>
        <v>1</v>
      </c>
      <c r="L274" s="182">
        <f>INDEX('For CSV - 2022 VentSpcFuncData'!$K$6:$K$101,MATCH($B274,'For CSV - 2022 VentSpcFuncData'!$B$6:$B$101,0))</f>
        <v>0</v>
      </c>
      <c r="M274" s="182">
        <f t="shared" si="14"/>
        <v>1</v>
      </c>
      <c r="N274" s="182">
        <f>INDEX('For CSV - 2022 VentSpcFuncData'!$J$6:$J$101,MATCH($B274,'For CSV - 2022 VentSpcFuncData'!$B$6:$B$101,0))</f>
        <v>15</v>
      </c>
      <c r="O274" s="182">
        <f t="shared" si="13"/>
        <v>15</v>
      </c>
      <c r="P274" s="184">
        <f t="shared" si="12"/>
        <v>1.4999999999999999E-2</v>
      </c>
      <c r="Q274" s="46" t="str">
        <f>_xlfn.CONCAT(A274,",",B274)</f>
        <v>Storage, Commercial/Industrial (Warehouse),Office - Occupiable storage rooms for dry materials</v>
      </c>
      <c r="R274" s="46">
        <f>INDEX('For CSV - 2022 SpcFuncData'!$AN$5:$AN$89,MATCH($A274,'For CSV - 2022 SpcFuncData'!$B$5:$B$88,0))</f>
        <v>364</v>
      </c>
      <c r="S274" s="46">
        <f>INDEX('For CSV - 2022 VentSpcFuncData'!$L$6:$L$101,MATCH($B274,'For CSV - 2022 VentSpcFuncData'!$B$6:$B$101,0))</f>
        <v>73</v>
      </c>
      <c r="T274" s="46">
        <f>MATCH($A274,'For CSV - 2022 SpcFuncData'!$B$5:$B$87,0)</f>
        <v>63</v>
      </c>
      <c r="V274" t="str">
        <f>IF($A273&lt;&gt;$A274,$V$3&amp;$R274&amp;$W$3&amp;$S274&amp;$X$3&amp;TEXT($A274,0),IF($A274=$A273,$V$4&amp;$S274&amp;$W$4&amp;$X$4&amp;$B274&amp;""""))</f>
        <v>2,              73,     "Office - Occupiable storage rooms for dry materials"</v>
      </c>
    </row>
    <row r="275" spans="1:22" x14ac:dyDescent="0.2">
      <c r="A275" s="63" t="s">
        <v>1152</v>
      </c>
      <c r="B275" s="110" t="s">
        <v>951</v>
      </c>
      <c r="C275" s="62">
        <f>VLOOKUP($B275,'2022 Ventilation List SORT'!$A$6:$I$101,2)</f>
        <v>0</v>
      </c>
      <c r="D275" s="62">
        <f>VLOOKUP($B275,'2022 Ventilation List SORT'!$A$6:$I$101,3)</f>
        <v>0</v>
      </c>
      <c r="E275" s="67">
        <f>VLOOKUP($B275,'2022 Ventilation List SORT'!$A$6:$I$101,4)</f>
        <v>0</v>
      </c>
      <c r="F275" s="67">
        <f>VLOOKUP($B275,'2022 Ventilation List SORT'!$A$6:$I$101,5)</f>
        <v>0</v>
      </c>
      <c r="G275" s="62">
        <f>VLOOKUP($B275,'2022 Ventilation List SORT'!$A$6:$I$101,6)</f>
        <v>0</v>
      </c>
      <c r="H275" s="67">
        <f>VLOOKUP($B275,'2022 Ventilation List SORT'!$A$6:$I$101,7)</f>
        <v>2</v>
      </c>
      <c r="I275" s="62" t="str">
        <f>VLOOKUP($B275,'2022 Ventilation List SORT'!$A$6:$I$101,8)</f>
        <v>E</v>
      </c>
      <c r="J275" s="103" t="str">
        <f>VLOOKUP($B275,'2022 Ventilation List SORT'!$A$6:$I$101,9)</f>
        <v>No</v>
      </c>
      <c r="K275" s="182">
        <f>INDEX('For CSV - 2022 SpcFuncData'!$D$5:$D$88,MATCH($A275,'For CSV - 2022 SpcFuncData'!$B$5:$B$87,0))*0.5</f>
        <v>0</v>
      </c>
      <c r="L275" s="182">
        <f>INDEX('For CSV - 2022 VentSpcFuncData'!$K$6:$K$101,MATCH($B275,'For CSV - 2022 VentSpcFuncData'!$B$6:$B$101,0))</f>
        <v>0</v>
      </c>
      <c r="M275" s="182">
        <f t="shared" si="14"/>
        <v>0</v>
      </c>
      <c r="N275" s="182">
        <f>INDEX('For CSV - 2022 VentSpcFuncData'!$J$6:$J$101,MATCH($B275,'For CSV - 2022 VentSpcFuncData'!$B$6:$B$101,0))</f>
        <v>0</v>
      </c>
      <c r="O275" s="182">
        <f t="shared" si="13"/>
        <v>0</v>
      </c>
      <c r="P275" s="184">
        <f t="shared" si="12"/>
        <v>0</v>
      </c>
      <c r="Q275" s="46" t="str">
        <f>_xlfn.CONCAT(A275,",",B275)</f>
        <v>Storage, Commercial/Industrial (Refrigerated),Misc - Freezer and refrigerated spaces (&lt;50F)</v>
      </c>
      <c r="R275" s="46">
        <f>INDEX('For CSV - 2022 SpcFuncData'!$AN$5:$AN$89,MATCH($A275,'For CSV - 2022 SpcFuncData'!$B$5:$B$88,0))</f>
        <v>365</v>
      </c>
      <c r="S275" s="46">
        <f>INDEX('For CSV - 2022 VentSpcFuncData'!$L$6:$L$101,MATCH($B275,'For CSV - 2022 VentSpcFuncData'!$B$6:$B$101,0))</f>
        <v>62</v>
      </c>
      <c r="T275" s="46">
        <f>MATCH($A275,'For CSV - 2022 SpcFuncData'!$B$5:$B$87,0)</f>
        <v>64</v>
      </c>
      <c r="V275" t="str">
        <f>IF($A274&lt;&gt;$A275,$V$3&amp;$R275&amp;$W$3&amp;$S275&amp;$X$3&amp;TEXT($A275,0),IF($A275=$A274,$V$4&amp;$S275&amp;$W$4&amp;$X$4&amp;$B275&amp;""""))</f>
        <v>1, Spc:SpcFunc,        365,  62  ;  Storage, Commercial/Industrial (Refrigerated)</v>
      </c>
    </row>
    <row r="276" spans="1:22" x14ac:dyDescent="0.2">
      <c r="A276" s="63" t="s">
        <v>1152</v>
      </c>
      <c r="B276" s="110" t="s">
        <v>815</v>
      </c>
      <c r="C276" s="62">
        <f>VLOOKUP($B276,'2022 Ventilation List SORT'!$A$6:$I$101,2)</f>
        <v>0</v>
      </c>
      <c r="D276" s="62">
        <f>VLOOKUP($B276,'2022 Ventilation List SORT'!$A$6:$I$101,3)</f>
        <v>0</v>
      </c>
      <c r="E276" s="67">
        <f>VLOOKUP($B276,'2022 Ventilation List SORT'!$A$6:$I$101,4)</f>
        <v>0</v>
      </c>
      <c r="F276" s="67">
        <f>VLOOKUP($B276,'2022 Ventilation List SORT'!$A$6:$I$101,5)</f>
        <v>0</v>
      </c>
      <c r="G276" s="62">
        <f>VLOOKUP($B276,'2022 Ventilation List SORT'!$A$6:$I$101,6)</f>
        <v>0</v>
      </c>
      <c r="H276" s="67">
        <f>VLOOKUP($B276,'2022 Ventilation List SORT'!$A$6:$I$101,7)</f>
        <v>3</v>
      </c>
      <c r="I276" s="62" t="str">
        <f>VLOOKUP($B276,'2022 Ventilation List SORT'!$A$6:$I$101,8)</f>
        <v>Exh. Note F</v>
      </c>
      <c r="J276" s="103" t="str">
        <f>VLOOKUP($B276,'2022 Ventilation List SORT'!$A$6:$I$101,9)</f>
        <v>Yes</v>
      </c>
      <c r="K276" s="182">
        <f>INDEX('For CSV - 2022 SpcFuncData'!$D$5:$D$88,MATCH($A276,'For CSV - 2022 SpcFuncData'!$B$5:$B$87,0))*0.5</f>
        <v>0</v>
      </c>
      <c r="L276" s="182">
        <f>INDEX('For CSV - 2022 VentSpcFuncData'!$K$6:$K$101,MATCH($B276,'For CSV - 2022 VentSpcFuncData'!$B$6:$B$101,0))</f>
        <v>0</v>
      </c>
      <c r="M276" s="182">
        <f t="shared" si="14"/>
        <v>0</v>
      </c>
      <c r="N276" s="182">
        <f>INDEX('For CSV - 2022 VentSpcFuncData'!$J$6:$J$101,MATCH($B276,'For CSV - 2022 VentSpcFuncData'!$B$6:$B$101,0))</f>
        <v>0</v>
      </c>
      <c r="O276" s="182">
        <f t="shared" si="13"/>
        <v>0</v>
      </c>
      <c r="P276" s="184">
        <f t="shared" si="12"/>
        <v>0</v>
      </c>
      <c r="Q276" s="46" t="str">
        <f>_xlfn.CONCAT(A276,",",B276)</f>
        <v>Storage, Commercial/Industrial (Refrigerated),Exhaust - Refrigerating machinery rooms</v>
      </c>
      <c r="R276" s="46">
        <f>INDEX('For CSV - 2022 SpcFuncData'!$AN$5:$AN$89,MATCH($A276,'For CSV - 2022 SpcFuncData'!$B$5:$B$88,0))</f>
        <v>365</v>
      </c>
      <c r="S276" s="46">
        <f>INDEX('For CSV - 2022 VentSpcFuncData'!$L$6:$L$101,MATCH($B276,'For CSV - 2022 VentSpcFuncData'!$B$6:$B$101,0))</f>
        <v>35</v>
      </c>
      <c r="T276" s="46">
        <f>MATCH($A276,'For CSV - 2022 SpcFuncData'!$B$5:$B$87,0)</f>
        <v>64</v>
      </c>
      <c r="V276" t="str">
        <f>IF($A275&lt;&gt;$A276,$V$3&amp;$R276&amp;$W$3&amp;$S276&amp;$X$3&amp;TEXT($A276,0),IF($A276=$A275,$V$4&amp;$S276&amp;$W$4&amp;$X$4&amp;$B276&amp;""""))</f>
        <v>2,              35,     "Exhaust - Refrigerating machinery rooms"</v>
      </c>
    </row>
    <row r="277" spans="1:22" x14ac:dyDescent="0.2">
      <c r="A277" s="63" t="s">
        <v>1152</v>
      </c>
      <c r="B277" s="110" t="s">
        <v>796</v>
      </c>
      <c r="C277" s="62">
        <f>VLOOKUP($B277,'2022 Ventilation List SORT'!$A$6:$I$101,2)</f>
        <v>0.15</v>
      </c>
      <c r="D277" s="62">
        <f>VLOOKUP($B277,'2022 Ventilation List SORT'!$A$6:$I$101,3)</f>
        <v>0.15</v>
      </c>
      <c r="E277" s="67">
        <f>VLOOKUP($B277,'2022 Ventilation List SORT'!$A$6:$I$101,4)</f>
        <v>0</v>
      </c>
      <c r="F277" s="67">
        <f>VLOOKUP($B277,'2022 Ventilation List SORT'!$A$6:$I$101,5)</f>
        <v>0</v>
      </c>
      <c r="G277" s="62">
        <f>VLOOKUP($B277,'2022 Ventilation List SORT'!$A$6:$I$101,6)</f>
        <v>0</v>
      </c>
      <c r="H277" s="67">
        <f>VLOOKUP($B277,'2022 Ventilation List SORT'!$A$6:$I$101,7)</f>
        <v>2</v>
      </c>
      <c r="I277" s="62" t="str">
        <f>VLOOKUP($B277,'2022 Ventilation List SORT'!$A$6:$I$101,8)</f>
        <v/>
      </c>
      <c r="J277" s="103" t="str">
        <f>VLOOKUP($B277,'2022 Ventilation List SORT'!$A$6:$I$101,9)</f>
        <v>No</v>
      </c>
      <c r="K277" s="182">
        <f>INDEX('For CSV - 2022 SpcFuncData'!$D$5:$D$88,MATCH($A277,'For CSV - 2022 SpcFuncData'!$B$5:$B$87,0))*0.5</f>
        <v>0</v>
      </c>
      <c r="L277" s="182">
        <f>INDEX('For CSV - 2022 VentSpcFuncData'!$K$6:$K$101,MATCH($B277,'For CSV - 2022 VentSpcFuncData'!$B$6:$B$101,0))</f>
        <v>0</v>
      </c>
      <c r="M277" s="182">
        <f t="shared" si="14"/>
        <v>0</v>
      </c>
      <c r="N277" s="182">
        <f>INDEX('For CSV - 2022 VentSpcFuncData'!$J$6:$J$101,MATCH($B277,'For CSV - 2022 VentSpcFuncData'!$B$6:$B$101,0))</f>
        <v>15</v>
      </c>
      <c r="O277" s="182">
        <f t="shared" si="13"/>
        <v>0</v>
      </c>
      <c r="P277" s="184">
        <f t="shared" si="12"/>
        <v>0</v>
      </c>
      <c r="Q277" s="46" t="str">
        <f>_xlfn.CONCAT(A277,",",B277)</f>
        <v>Storage, Commercial/Industrial (Refrigerated),Misc - All others</v>
      </c>
      <c r="R277" s="46">
        <f>INDEX('For CSV - 2022 SpcFuncData'!$AN$5:$AN$89,MATCH($A277,'For CSV - 2022 SpcFuncData'!$B$5:$B$88,0))</f>
        <v>365</v>
      </c>
      <c r="S277" s="46">
        <f>INDEX('For CSV - 2022 VentSpcFuncData'!$L$6:$L$101,MATCH($B277,'For CSV - 2022 VentSpcFuncData'!$B$6:$B$101,0))</f>
        <v>58</v>
      </c>
      <c r="T277" s="46">
        <f>MATCH($A277,'For CSV - 2022 SpcFuncData'!$B$5:$B$87,0)</f>
        <v>64</v>
      </c>
      <c r="V277" t="str">
        <f>IF($A276&lt;&gt;$A277,$V$3&amp;$R277&amp;$W$3&amp;$S277&amp;$X$3&amp;TEXT($A277,0),IF($A277=$A276,$V$4&amp;$S277&amp;$W$4&amp;$X$4&amp;$B277&amp;""""))</f>
        <v>2,              58,     "Misc - All others"</v>
      </c>
    </row>
    <row r="278" spans="1:22" x14ac:dyDescent="0.2">
      <c r="A278" s="63" t="s">
        <v>1152</v>
      </c>
      <c r="B278" s="110" t="s">
        <v>951</v>
      </c>
      <c r="C278" s="62">
        <f>VLOOKUP($B278,'2022 Ventilation List SORT'!$A$6:$I$101,2)</f>
        <v>0</v>
      </c>
      <c r="D278" s="62">
        <f>VLOOKUP($B278,'2022 Ventilation List SORT'!$A$6:$I$101,3)</f>
        <v>0</v>
      </c>
      <c r="E278" s="67">
        <f>VLOOKUP($B278,'2022 Ventilation List SORT'!$A$6:$I$101,4)</f>
        <v>0</v>
      </c>
      <c r="F278" s="67">
        <f>VLOOKUP($B278,'2022 Ventilation List SORT'!$A$6:$I$101,5)</f>
        <v>0</v>
      </c>
      <c r="G278" s="62">
        <f>VLOOKUP($B278,'2022 Ventilation List SORT'!$A$6:$I$101,6)</f>
        <v>0</v>
      </c>
      <c r="H278" s="67">
        <f>VLOOKUP($B278,'2022 Ventilation List SORT'!$A$6:$I$101,7)</f>
        <v>2</v>
      </c>
      <c r="I278" s="62" t="str">
        <f>VLOOKUP($B278,'2022 Ventilation List SORT'!$A$6:$I$101,8)</f>
        <v>E</v>
      </c>
      <c r="J278" s="103" t="str">
        <f>VLOOKUP($B278,'2022 Ventilation List SORT'!$A$6:$I$101,9)</f>
        <v>No</v>
      </c>
      <c r="K278" s="182">
        <f>INDEX('For CSV - 2022 SpcFuncData'!$D$5:$D$88,MATCH($A278,'For CSV - 2022 SpcFuncData'!$B$5:$B$87,0))*0.5</f>
        <v>0</v>
      </c>
      <c r="L278" s="182">
        <f>INDEX('For CSV - 2022 VentSpcFuncData'!$K$6:$K$101,MATCH($B278,'For CSV - 2022 VentSpcFuncData'!$B$6:$B$101,0))</f>
        <v>0</v>
      </c>
      <c r="M278" s="182">
        <f t="shared" si="14"/>
        <v>0</v>
      </c>
      <c r="N278" s="182">
        <f>INDEX('For CSV - 2022 VentSpcFuncData'!$J$6:$J$101,MATCH($B278,'For CSV - 2022 VentSpcFuncData'!$B$6:$B$101,0))</f>
        <v>0</v>
      </c>
      <c r="O278" s="182">
        <f t="shared" si="13"/>
        <v>0</v>
      </c>
      <c r="P278" s="184">
        <f t="shared" si="12"/>
        <v>0</v>
      </c>
      <c r="Q278" s="46" t="str">
        <f>_xlfn.CONCAT(A278,",",B278)</f>
        <v>Storage, Commercial/Industrial (Refrigerated),Misc - Freezer and refrigerated spaces (&lt;50F)</v>
      </c>
      <c r="R278" s="46">
        <f>INDEX('For CSV - 2022 SpcFuncData'!$AN$5:$AN$89,MATCH($A278,'For CSV - 2022 SpcFuncData'!$B$5:$B$88,0))</f>
        <v>365</v>
      </c>
      <c r="S278" s="46">
        <f>INDEX('For CSV - 2022 VentSpcFuncData'!$L$6:$L$101,MATCH($B278,'For CSV - 2022 VentSpcFuncData'!$B$6:$B$101,0))</f>
        <v>62</v>
      </c>
      <c r="T278" s="46">
        <f>MATCH($A278,'For CSV - 2022 SpcFuncData'!$B$5:$B$87,0)</f>
        <v>64</v>
      </c>
      <c r="V278" t="str">
        <f>IF($A277&lt;&gt;$A278,$V$3&amp;$R278&amp;$W$3&amp;$S278&amp;$X$3&amp;TEXT($A278,0),IF($A278=$A277,$V$4&amp;$S278&amp;$W$4&amp;$X$4&amp;$B278&amp;""""))</f>
        <v>2,              62,     "Misc - Freezer and refrigerated spaces (&lt;50F)"</v>
      </c>
    </row>
    <row r="279" spans="1:22" x14ac:dyDescent="0.2">
      <c r="A279" s="63" t="s">
        <v>1137</v>
      </c>
      <c r="B279" s="110" t="s">
        <v>792</v>
      </c>
      <c r="C279" s="62">
        <f>VLOOKUP($B279,'2022 Ventilation List SORT'!$A$6:$I$101,2)</f>
        <v>0.15</v>
      </c>
      <c r="D279" s="62">
        <f>VLOOKUP($B279,'2022 Ventilation List SORT'!$A$6:$I$101,3)</f>
        <v>0.15</v>
      </c>
      <c r="E279" s="67">
        <f>VLOOKUP($B279,'2022 Ventilation List SORT'!$A$6:$I$101,4)</f>
        <v>0</v>
      </c>
      <c r="F279" s="67">
        <f>VLOOKUP($B279,'2022 Ventilation List SORT'!$A$6:$I$101,5)</f>
        <v>0</v>
      </c>
      <c r="G279" s="62">
        <f>VLOOKUP($B279,'2022 Ventilation List SORT'!$A$6:$I$101,6)</f>
        <v>0</v>
      </c>
      <c r="H279" s="67">
        <f>VLOOKUP($B279,'2022 Ventilation List SORT'!$A$6:$I$101,7)</f>
        <v>2</v>
      </c>
      <c r="I279" s="62" t="str">
        <f>VLOOKUP($B279,'2022 Ventilation List SORT'!$A$6:$I$101,8)</f>
        <v>B</v>
      </c>
      <c r="J279" s="103" t="str">
        <f>VLOOKUP($B279,'2022 Ventilation List SORT'!$A$6:$I$101,9)</f>
        <v>No</v>
      </c>
      <c r="K279" s="182">
        <f>INDEX('For CSV - 2022 SpcFuncData'!$D$5:$D$88,MATCH($A279,'For CSV - 2022 SpcFuncData'!$B$5:$B$87,0))*0.5</f>
        <v>2.5</v>
      </c>
      <c r="L279" s="182">
        <f>INDEX('For CSV - 2022 VentSpcFuncData'!$K$6:$K$101,MATCH($B279,'For CSV - 2022 VentSpcFuncData'!$B$6:$B$101,0))</f>
        <v>0</v>
      </c>
      <c r="M279" s="182">
        <f t="shared" si="14"/>
        <v>2.5</v>
      </c>
      <c r="N279" s="182">
        <f>INDEX('For CSV - 2022 VentSpcFuncData'!$J$6:$J$101,MATCH($B279,'For CSV - 2022 VentSpcFuncData'!$B$6:$B$101,0))</f>
        <v>15</v>
      </c>
      <c r="O279" s="182">
        <f t="shared" si="13"/>
        <v>15</v>
      </c>
      <c r="P279" s="184">
        <f t="shared" si="12"/>
        <v>3.7499999999999999E-2</v>
      </c>
      <c r="Q279" s="46" t="str">
        <f>_xlfn.CONCAT(A279,",",B279)</f>
        <v>Storage, Commercial/Industrial (Shipping &amp; Handling),Misc - Shipping/receiving</v>
      </c>
      <c r="R279" s="46">
        <f>INDEX('For CSV - 2022 SpcFuncData'!$AN$5:$AN$89,MATCH($A279,'For CSV - 2022 SpcFuncData'!$B$5:$B$88,0))</f>
        <v>366</v>
      </c>
      <c r="S279" s="46">
        <f>INDEX('For CSV - 2022 VentSpcFuncData'!$L$6:$L$101,MATCH($B279,'For CSV - 2022 VentSpcFuncData'!$B$6:$B$101,0))</f>
        <v>66</v>
      </c>
      <c r="T279" s="46">
        <f>MATCH($A279,'For CSV - 2022 SpcFuncData'!$B$5:$B$87,0)</f>
        <v>65</v>
      </c>
      <c r="V279" t="str">
        <f>IF($A278&lt;&gt;$A279,$V$3&amp;$R279&amp;$W$3&amp;$S279&amp;$X$3&amp;TEXT($A279,0),IF($A279=$A278,$V$4&amp;$S279&amp;$W$4&amp;$X$4&amp;$B279&amp;""""))</f>
        <v>1, Spc:SpcFunc,        366,  66  ;  Storage, Commercial/Industrial (Shipping &amp; Handling)</v>
      </c>
    </row>
    <row r="280" spans="1:22" x14ac:dyDescent="0.2">
      <c r="A280" s="63" t="s">
        <v>1137</v>
      </c>
      <c r="B280" s="110" t="s">
        <v>792</v>
      </c>
      <c r="C280" s="62">
        <f>VLOOKUP($B280,'2022 Ventilation List SORT'!$A$6:$I$101,2)</f>
        <v>0.15</v>
      </c>
      <c r="D280" s="62">
        <f>VLOOKUP($B280,'2022 Ventilation List SORT'!$A$6:$I$101,3)</f>
        <v>0.15</v>
      </c>
      <c r="E280" s="67">
        <f>VLOOKUP($B280,'2022 Ventilation List SORT'!$A$6:$I$101,4)</f>
        <v>0</v>
      </c>
      <c r="F280" s="67">
        <f>VLOOKUP($B280,'2022 Ventilation List SORT'!$A$6:$I$101,5)</f>
        <v>0</v>
      </c>
      <c r="G280" s="62">
        <f>VLOOKUP($B280,'2022 Ventilation List SORT'!$A$6:$I$101,6)</f>
        <v>0</v>
      </c>
      <c r="H280" s="67">
        <f>VLOOKUP($B280,'2022 Ventilation List SORT'!$A$6:$I$101,7)</f>
        <v>2</v>
      </c>
      <c r="I280" s="62" t="str">
        <f>VLOOKUP($B280,'2022 Ventilation List SORT'!$A$6:$I$101,8)</f>
        <v>B</v>
      </c>
      <c r="J280" s="103" t="str">
        <f>VLOOKUP($B280,'2022 Ventilation List SORT'!$A$6:$I$101,9)</f>
        <v>No</v>
      </c>
      <c r="K280" s="182">
        <f>INDEX('For CSV - 2022 SpcFuncData'!$D$5:$D$88,MATCH($A280,'For CSV - 2022 SpcFuncData'!$B$5:$B$87,0))*0.5</f>
        <v>2.5</v>
      </c>
      <c r="L280" s="182">
        <f>INDEX('For CSV - 2022 VentSpcFuncData'!$K$6:$K$101,MATCH($B280,'For CSV - 2022 VentSpcFuncData'!$B$6:$B$101,0))</f>
        <v>0</v>
      </c>
      <c r="M280" s="182">
        <f t="shared" si="14"/>
        <v>2.5</v>
      </c>
      <c r="N280" s="182">
        <f>INDEX('For CSV - 2022 VentSpcFuncData'!$J$6:$J$101,MATCH($B280,'For CSV - 2022 VentSpcFuncData'!$B$6:$B$101,0))</f>
        <v>15</v>
      </c>
      <c r="O280" s="182">
        <f t="shared" si="13"/>
        <v>15</v>
      </c>
      <c r="P280" s="184">
        <f t="shared" si="12"/>
        <v>3.7499999999999999E-2</v>
      </c>
      <c r="Q280" s="46" t="str">
        <f>_xlfn.CONCAT(A280,",",B280)</f>
        <v>Storage, Commercial/Industrial (Shipping &amp; Handling),Misc - Shipping/receiving</v>
      </c>
      <c r="R280" s="46">
        <f>INDEX('For CSV - 2022 SpcFuncData'!$AN$5:$AN$89,MATCH($A280,'For CSV - 2022 SpcFuncData'!$B$5:$B$88,0))</f>
        <v>366</v>
      </c>
      <c r="S280" s="46">
        <f>INDEX('For CSV - 2022 VentSpcFuncData'!$L$6:$L$101,MATCH($B280,'For CSV - 2022 VentSpcFuncData'!$B$6:$B$101,0))</f>
        <v>66</v>
      </c>
      <c r="T280" s="46">
        <f>MATCH($A280,'For CSV - 2022 SpcFuncData'!$B$5:$B$87,0)</f>
        <v>65</v>
      </c>
      <c r="V280" t="str">
        <f>IF($A279&lt;&gt;$A280,$V$3&amp;$R280&amp;$W$3&amp;$S280&amp;$X$3&amp;TEXT($A280,0),IF($A280=$A279,$V$4&amp;$S280&amp;$W$4&amp;$X$4&amp;$B280&amp;""""))</f>
        <v>2,              66,     "Misc - Shipping/receiving"</v>
      </c>
    </row>
    <row r="281" spans="1:22" x14ac:dyDescent="0.2">
      <c r="A281" s="63" t="str">
        <f>'For CSV - 2022 SpcFuncData'!B70</f>
        <v>Storage, General</v>
      </c>
      <c r="B281" s="110" t="str">
        <f>B335</f>
        <v>Misc - All others</v>
      </c>
      <c r="C281" s="62">
        <f>VLOOKUP($B281,'2022 Ventilation List SORT'!$A$6:$I$101,2)</f>
        <v>0.15</v>
      </c>
      <c r="D281" s="62">
        <f>VLOOKUP($B281,'2022 Ventilation List SORT'!$A$6:$I$101,3)</f>
        <v>0.15</v>
      </c>
      <c r="E281" s="67">
        <f>VLOOKUP($B281,'2022 Ventilation List SORT'!$A$6:$I$101,4)</f>
        <v>0</v>
      </c>
      <c r="F281" s="67">
        <f>VLOOKUP($B281,'2022 Ventilation List SORT'!$A$6:$I$101,5)</f>
        <v>0</v>
      </c>
      <c r="G281" s="62">
        <f>VLOOKUP($B281,'2022 Ventilation List SORT'!$A$6:$I$101,6)</f>
        <v>0</v>
      </c>
      <c r="H281" s="67">
        <f>VLOOKUP($B281,'2022 Ventilation List SORT'!$A$6:$I$101,7)</f>
        <v>2</v>
      </c>
      <c r="I281" s="62" t="str">
        <f>VLOOKUP($B281,'2022 Ventilation List SORT'!$A$6:$I$101,8)</f>
        <v/>
      </c>
      <c r="J281" s="103" t="str">
        <f>VLOOKUP($B281,'2022 Ventilation List SORT'!$A$6:$I$101,9)</f>
        <v>No</v>
      </c>
      <c r="K281" s="182">
        <f>INDEX('For CSV - 2022 SpcFuncData'!$D$5:$D$88,MATCH($A281,'For CSV - 2022 SpcFuncData'!$B$5:$B$87,0))*0.5</f>
        <v>0</v>
      </c>
      <c r="L281" s="182">
        <f>INDEX('For CSV - 2022 VentSpcFuncData'!$K$6:$K$101,MATCH($B281,'For CSV - 2022 VentSpcFuncData'!$B$6:$B$101,0))</f>
        <v>0</v>
      </c>
      <c r="M281" s="182">
        <f t="shared" ref="M281:M284" si="15">IF(L281=0,K281,L281)</f>
        <v>0</v>
      </c>
      <c r="N281" s="182">
        <f>INDEX('For CSV - 2022 VentSpcFuncData'!$J$6:$J$101,MATCH($B281,'For CSV - 2022 VentSpcFuncData'!$B$6:$B$101,0))</f>
        <v>15</v>
      </c>
      <c r="O281" s="182">
        <f t="shared" si="13"/>
        <v>0</v>
      </c>
      <c r="P281" s="184">
        <f t="shared" ref="P281:P284" si="16">K281*O281/1000</f>
        <v>0</v>
      </c>
      <c r="Q281" s="46" t="str">
        <f>_xlfn.CONCAT(A281,",",B281)</f>
        <v>Storage, General,Misc - All others</v>
      </c>
      <c r="R281" s="46">
        <f>INDEX('For CSV - 2022 SpcFuncData'!$AN$5:$AN$89,MATCH($A281,'For CSV - 2022 SpcFuncData'!$B$5:$B$88,0))</f>
        <v>380</v>
      </c>
      <c r="S281" s="46">
        <f>INDEX('For CSV - 2022 VentSpcFuncData'!$L$6:$L$101,MATCH($B281,'For CSV - 2022 VentSpcFuncData'!$B$6:$B$101,0))</f>
        <v>58</v>
      </c>
      <c r="T281" s="46">
        <f>MATCH($A281,'For CSV - 2022 SpcFuncData'!$B$5:$B$87,0)</f>
        <v>66</v>
      </c>
      <c r="V281" t="str">
        <f>IF($A280&lt;&gt;$A281,$V$3&amp;$R281&amp;$W$3&amp;$S281&amp;$X$3&amp;TEXT($A281,0),IF($A281=$A280,$V$4&amp;$S281&amp;$W$4&amp;$X$4&amp;$B281&amp;""""))</f>
        <v>1, Spc:SpcFunc,        380,  58  ;  Storage, General</v>
      </c>
    </row>
    <row r="282" spans="1:22" x14ac:dyDescent="0.2">
      <c r="A282" s="63" t="str">
        <f>A281</f>
        <v>Storage, General</v>
      </c>
      <c r="B282" s="110" t="str">
        <f t="shared" ref="B282:B284" si="17">B336</f>
        <v>Exhaust - Storage rooms, chemical</v>
      </c>
      <c r="C282" s="62">
        <f>VLOOKUP($B282,'2022 Ventilation List SORT'!$A$6:$I$101,2)</f>
        <v>0</v>
      </c>
      <c r="D282" s="62">
        <f>VLOOKUP($B282,'2022 Ventilation List SORT'!$A$6:$I$101,3)</f>
        <v>0</v>
      </c>
      <c r="E282" s="67">
        <f>VLOOKUP($B282,'2022 Ventilation List SORT'!$A$6:$I$101,4)</f>
        <v>0</v>
      </c>
      <c r="F282" s="67">
        <f>VLOOKUP($B282,'2022 Ventilation List SORT'!$A$6:$I$101,5)</f>
        <v>0</v>
      </c>
      <c r="G282" s="62">
        <f>VLOOKUP($B282,'2022 Ventilation List SORT'!$A$6:$I$101,6)</f>
        <v>1.5</v>
      </c>
      <c r="H282" s="67">
        <f>VLOOKUP($B282,'2022 Ventilation List SORT'!$A$6:$I$101,7)</f>
        <v>4</v>
      </c>
      <c r="I282" s="62" t="str">
        <f>VLOOKUP($B282,'2022 Ventilation List SORT'!$A$6:$I$101,8)</f>
        <v>Exh. Note F</v>
      </c>
      <c r="J282" s="103" t="str">
        <f>VLOOKUP($B282,'2022 Ventilation List SORT'!$A$6:$I$101,9)</f>
        <v>Yes</v>
      </c>
      <c r="K282" s="182">
        <f>INDEX('For CSV - 2022 SpcFuncData'!$D$5:$D$88,MATCH($A282,'For CSV - 2022 SpcFuncData'!$B$5:$B$87,0))*0.5</f>
        <v>0</v>
      </c>
      <c r="L282" s="182">
        <f>INDEX('For CSV - 2022 VentSpcFuncData'!$K$6:$K$101,MATCH($B282,'For CSV - 2022 VentSpcFuncData'!$B$6:$B$101,0))</f>
        <v>0</v>
      </c>
      <c r="M282" s="182">
        <f t="shared" si="15"/>
        <v>0</v>
      </c>
      <c r="N282" s="182">
        <f>INDEX('For CSV - 2022 VentSpcFuncData'!$J$6:$J$101,MATCH($B282,'For CSV - 2022 VentSpcFuncData'!$B$6:$B$101,0))</f>
        <v>0</v>
      </c>
      <c r="O282" s="182">
        <f t="shared" si="13"/>
        <v>0</v>
      </c>
      <c r="P282" s="184">
        <f t="shared" si="16"/>
        <v>0</v>
      </c>
      <c r="Q282" s="46" t="str">
        <f>_xlfn.CONCAT(A282,",",B282)</f>
        <v>Storage, General,Exhaust - Storage rooms, chemical</v>
      </c>
      <c r="R282" s="46">
        <f>INDEX('For CSV - 2022 SpcFuncData'!$AN$5:$AN$89,MATCH($A282,'For CSV - 2022 SpcFuncData'!$B$5:$B$88,0))</f>
        <v>380</v>
      </c>
      <c r="S282" s="46">
        <f>INDEX('For CSV - 2022 VentSpcFuncData'!$L$6:$L$101,MATCH($B282,'For CSV - 2022 VentSpcFuncData'!$B$6:$B$101,0))</f>
        <v>38</v>
      </c>
      <c r="T282" s="46">
        <f>MATCH($A282,'For CSV - 2022 SpcFuncData'!$B$5:$B$87,0)</f>
        <v>66</v>
      </c>
      <c r="V282" t="str">
        <f>IF($A281&lt;&gt;$A282,$V$3&amp;$R282&amp;$W$3&amp;$S282&amp;$X$3&amp;TEXT($A282,0),IF($A282=$A281,$V$4&amp;$S282&amp;$W$4&amp;$X$4&amp;$B282&amp;""""))</f>
        <v>2,              38,     "Exhaust - Storage rooms, chemical"</v>
      </c>
    </row>
    <row r="283" spans="1:22" x14ac:dyDescent="0.2">
      <c r="A283" s="63" t="str">
        <f>A282</f>
        <v>Storage, General</v>
      </c>
      <c r="B283" s="110" t="str">
        <f t="shared" si="17"/>
        <v>General - Occupiable storage rooms for liquids or gels</v>
      </c>
      <c r="C283" s="62">
        <f>VLOOKUP($B283,'2022 Ventilation List SORT'!$A$6:$I$101,2)</f>
        <v>0.15</v>
      </c>
      <c r="D283" s="62">
        <f>VLOOKUP($B283,'2022 Ventilation List SORT'!$A$6:$I$101,3)</f>
        <v>0.15</v>
      </c>
      <c r="E283" s="67">
        <f>VLOOKUP($B283,'2022 Ventilation List SORT'!$A$6:$I$101,4)</f>
        <v>0</v>
      </c>
      <c r="F283" s="67">
        <f>VLOOKUP($B283,'2022 Ventilation List SORT'!$A$6:$I$101,5)</f>
        <v>0</v>
      </c>
      <c r="G283" s="62">
        <f>VLOOKUP($B283,'2022 Ventilation List SORT'!$A$6:$I$101,6)</f>
        <v>0</v>
      </c>
      <c r="H283" s="67">
        <f>VLOOKUP($B283,'2022 Ventilation List SORT'!$A$6:$I$101,7)</f>
        <v>2</v>
      </c>
      <c r="I283" s="62" t="str">
        <f>VLOOKUP($B283,'2022 Ventilation List SORT'!$A$6:$I$101,8)</f>
        <v>B</v>
      </c>
      <c r="J283" s="103" t="str">
        <f>VLOOKUP($B283,'2022 Ventilation List SORT'!$A$6:$I$101,9)</f>
        <v>Yes</v>
      </c>
      <c r="K283" s="182">
        <f>INDEX('For CSV - 2022 SpcFuncData'!$D$5:$D$88,MATCH($A283,'For CSV - 2022 SpcFuncData'!$B$5:$B$87,0))*0.5</f>
        <v>0</v>
      </c>
      <c r="L283" s="182">
        <f>INDEX('For CSV - 2022 VentSpcFuncData'!$K$6:$K$101,MATCH($B283,'For CSV - 2022 VentSpcFuncData'!$B$6:$B$101,0))</f>
        <v>0</v>
      </c>
      <c r="M283" s="182">
        <f t="shared" si="15"/>
        <v>0</v>
      </c>
      <c r="N283" s="182">
        <f>INDEX('For CSV - 2022 VentSpcFuncData'!$J$6:$J$101,MATCH($B283,'For CSV - 2022 VentSpcFuncData'!$B$6:$B$101,0))</f>
        <v>15</v>
      </c>
      <c r="O283" s="182">
        <f t="shared" si="13"/>
        <v>0</v>
      </c>
      <c r="P283" s="184">
        <f t="shared" si="16"/>
        <v>0</v>
      </c>
      <c r="Q283" s="46" t="str">
        <f>_xlfn.CONCAT(A283,",",B283)</f>
        <v>Storage, General,General - Occupiable storage rooms for liquids or gels</v>
      </c>
      <c r="R283" s="46">
        <f>INDEX('For CSV - 2022 SpcFuncData'!$AN$5:$AN$89,MATCH($A283,'For CSV - 2022 SpcFuncData'!$B$5:$B$88,0))</f>
        <v>380</v>
      </c>
      <c r="S283" s="46">
        <f>INDEX('For CSV - 2022 VentSpcFuncData'!$L$6:$L$101,MATCH($B283,'For CSV - 2022 VentSpcFuncData'!$B$6:$B$101,0))</f>
        <v>50</v>
      </c>
      <c r="T283" s="46">
        <f>MATCH($A283,'For CSV - 2022 SpcFuncData'!$B$5:$B$87,0)</f>
        <v>66</v>
      </c>
      <c r="V283" t="str">
        <f>IF($A282&lt;&gt;$A283,$V$3&amp;$R283&amp;$W$3&amp;$S283&amp;$X$3&amp;TEXT($A283,0),IF($A283=$A282,$V$4&amp;$S283&amp;$W$4&amp;$X$4&amp;$B283&amp;""""))</f>
        <v>2,              50,     "General - Occupiable storage rooms for liquids or gels"</v>
      </c>
    </row>
    <row r="284" spans="1:22" x14ac:dyDescent="0.2">
      <c r="A284" s="63" t="str">
        <f>A283</f>
        <v>Storage, General</v>
      </c>
      <c r="B284" s="110" t="str">
        <f t="shared" si="17"/>
        <v>Misc - All others</v>
      </c>
      <c r="C284" s="62">
        <f>VLOOKUP($B284,'2022 Ventilation List SORT'!$A$6:$I$101,2)</f>
        <v>0.15</v>
      </c>
      <c r="D284" s="62">
        <f>VLOOKUP($B284,'2022 Ventilation List SORT'!$A$6:$I$101,3)</f>
        <v>0.15</v>
      </c>
      <c r="E284" s="67">
        <f>VLOOKUP($B284,'2022 Ventilation List SORT'!$A$6:$I$101,4)</f>
        <v>0</v>
      </c>
      <c r="F284" s="67">
        <f>VLOOKUP($B284,'2022 Ventilation List SORT'!$A$6:$I$101,5)</f>
        <v>0</v>
      </c>
      <c r="G284" s="62">
        <f>VLOOKUP($B284,'2022 Ventilation List SORT'!$A$6:$I$101,6)</f>
        <v>0</v>
      </c>
      <c r="H284" s="67">
        <f>VLOOKUP($B284,'2022 Ventilation List SORT'!$A$6:$I$101,7)</f>
        <v>2</v>
      </c>
      <c r="I284" s="62" t="str">
        <f>VLOOKUP($B284,'2022 Ventilation List SORT'!$A$6:$I$101,8)</f>
        <v/>
      </c>
      <c r="J284" s="103" t="str">
        <f>VLOOKUP($B284,'2022 Ventilation List SORT'!$A$6:$I$101,9)</f>
        <v>No</v>
      </c>
      <c r="K284" s="182">
        <f>INDEX('For CSV - 2022 SpcFuncData'!$D$5:$D$88,MATCH($A284,'For CSV - 2022 SpcFuncData'!$B$5:$B$87,0))*0.5</f>
        <v>0</v>
      </c>
      <c r="L284" s="182">
        <f>INDEX('For CSV - 2022 VentSpcFuncData'!$K$6:$K$101,MATCH($B284,'For CSV - 2022 VentSpcFuncData'!$B$6:$B$101,0))</f>
        <v>0</v>
      </c>
      <c r="M284" s="182">
        <f t="shared" si="15"/>
        <v>0</v>
      </c>
      <c r="N284" s="182">
        <f>INDEX('For CSV - 2022 VentSpcFuncData'!$J$6:$J$101,MATCH($B284,'For CSV - 2022 VentSpcFuncData'!$B$6:$B$101,0))</f>
        <v>15</v>
      </c>
      <c r="O284" s="182">
        <f t="shared" si="13"/>
        <v>0</v>
      </c>
      <c r="P284" s="184">
        <f t="shared" si="16"/>
        <v>0</v>
      </c>
      <c r="Q284" s="46" t="str">
        <f>_xlfn.CONCAT(A284,",",B284)</f>
        <v>Storage, General,Misc - All others</v>
      </c>
      <c r="R284" s="46">
        <f>INDEX('For CSV - 2022 SpcFuncData'!$AN$5:$AN$89,MATCH($A284,'For CSV - 2022 SpcFuncData'!$B$5:$B$88,0))</f>
        <v>380</v>
      </c>
      <c r="S284" s="46">
        <f>INDEX('For CSV - 2022 VentSpcFuncData'!$L$6:$L$101,MATCH($B284,'For CSV - 2022 VentSpcFuncData'!$B$6:$B$101,0))</f>
        <v>58</v>
      </c>
      <c r="T284" s="46">
        <f>MATCH($A284,'For CSV - 2022 SpcFuncData'!$B$5:$B$87,0)</f>
        <v>66</v>
      </c>
      <c r="V284" t="str">
        <f>IF($A283&lt;&gt;$A284,$V$3&amp;$R284&amp;$W$3&amp;$S284&amp;$X$3&amp;TEXT($A284,0),IF($A284=$A283,$V$4&amp;$S284&amp;$W$4&amp;$X$4&amp;$B284&amp;""""))</f>
        <v>2,              58,     "Misc - All others"</v>
      </c>
    </row>
    <row r="285" spans="1:22" x14ac:dyDescent="0.2">
      <c r="A285" s="63" t="s">
        <v>910</v>
      </c>
      <c r="B285" s="110" t="s">
        <v>851</v>
      </c>
      <c r="C285" s="62">
        <f>VLOOKUP($B285,'2022 Ventilation List SORT'!$A$6:$I$101,2)</f>
        <v>0.5</v>
      </c>
      <c r="D285" s="62">
        <f>VLOOKUP($B285,'2022 Ventilation List SORT'!$A$6:$I$101,3)</f>
        <v>0.15</v>
      </c>
      <c r="E285" s="67">
        <f>VLOOKUP($B285,'2022 Ventilation List SORT'!$A$6:$I$101,4)</f>
        <v>0</v>
      </c>
      <c r="F285" s="67">
        <f>VLOOKUP($B285,'2022 Ventilation List SORT'!$A$6:$I$101,5)</f>
        <v>0</v>
      </c>
      <c r="G285" s="62">
        <f>VLOOKUP($B285,'2022 Ventilation List SORT'!$A$6:$I$101,6)</f>
        <v>0</v>
      </c>
      <c r="H285" s="67">
        <f>VLOOKUP($B285,'2022 Ventilation List SORT'!$A$6:$I$101,7)</f>
        <v>2</v>
      </c>
      <c r="I285" s="62" t="str">
        <f>VLOOKUP($B285,'2022 Ventilation List SORT'!$A$6:$I$101,8)</f>
        <v>E</v>
      </c>
      <c r="J285" s="103" t="str">
        <f>VLOOKUP($B285,'2022 Ventilation List SORT'!$A$6:$I$101,9)</f>
        <v>No</v>
      </c>
      <c r="K285" s="182">
        <f>INDEX('For CSV - 2022 SpcFuncData'!$D$5:$D$88,MATCH($A285,'For CSV - 2022 SpcFuncData'!$B$5:$B$87,0))*0.5</f>
        <v>40</v>
      </c>
      <c r="L285" s="182">
        <f>INDEX('For CSV - 2022 VentSpcFuncData'!$K$6:$K$101,MATCH($B285,'For CSV - 2022 VentSpcFuncData'!$B$6:$B$101,0))</f>
        <v>33.333333333333336</v>
      </c>
      <c r="M285" s="182">
        <f t="shared" si="14"/>
        <v>33.333333333333336</v>
      </c>
      <c r="N285" s="182">
        <f>INDEX('For CSV - 2022 VentSpcFuncData'!$J$6:$J$101,MATCH($B285,'For CSV - 2022 VentSpcFuncData'!$B$6:$B$101,0))</f>
        <v>15</v>
      </c>
      <c r="O285" s="182">
        <f t="shared" si="13"/>
        <v>12.5</v>
      </c>
      <c r="P285" s="184">
        <f t="shared" si="12"/>
        <v>0.5</v>
      </c>
      <c r="Q285" s="46" t="str">
        <f>_xlfn.CONCAT(A285,",",B285)</f>
        <v>Sports Arena - Playing Area (&gt; 5,000 Spectators),Sports/Entertainment - Gym, sports arena (play area)</v>
      </c>
      <c r="R285" s="46">
        <f>INDEX('For CSV - 2022 SpcFuncData'!$AN$5:$AN$89,MATCH($A285,'For CSV - 2022 SpcFuncData'!$B$5:$B$88,0))</f>
        <v>367</v>
      </c>
      <c r="S285" s="46">
        <f>INDEX('For CSV - 2022 VentSpcFuncData'!$L$6:$L$101,MATCH($B285,'For CSV - 2022 VentSpcFuncData'!$B$6:$B$101,0))</f>
        <v>89</v>
      </c>
      <c r="T285" s="46">
        <f>MATCH($A285,'For CSV - 2022 SpcFuncData'!$B$5:$B$87,0)</f>
        <v>67</v>
      </c>
      <c r="V285" t="str">
        <f>IF($A280&lt;&gt;$A285,$V$3&amp;$R285&amp;$W$3&amp;$S285&amp;$X$3&amp;TEXT($A285,0),IF($A285=$A280,$V$4&amp;$S285&amp;$W$4&amp;$X$4&amp;$B285&amp;""""))</f>
        <v>1, Spc:SpcFunc,        367,  89  ;  Sports Arena - Playing Area (&gt; 5,000 Spectators)</v>
      </c>
    </row>
    <row r="286" spans="1:22" x14ac:dyDescent="0.2">
      <c r="A286" s="63" t="s">
        <v>910</v>
      </c>
      <c r="B286" s="110" t="s">
        <v>803</v>
      </c>
      <c r="C286" s="62">
        <f>VLOOKUP($B286,'2022 Ventilation List SORT'!$A$6:$I$101,2)</f>
        <v>0</v>
      </c>
      <c r="D286" s="62">
        <f>VLOOKUP($B286,'2022 Ventilation List SORT'!$A$6:$I$101,3)</f>
        <v>0</v>
      </c>
      <c r="E286" s="67">
        <f>VLOOKUP($B286,'2022 Ventilation List SORT'!$A$6:$I$101,4)</f>
        <v>0</v>
      </c>
      <c r="F286" s="67">
        <f>VLOOKUP($B286,'2022 Ventilation List SORT'!$A$6:$I$101,5)</f>
        <v>0</v>
      </c>
      <c r="G286" s="62">
        <f>VLOOKUP($B286,'2022 Ventilation List SORT'!$A$6:$I$101,6)</f>
        <v>0.5</v>
      </c>
      <c r="H286" s="67">
        <f>VLOOKUP($B286,'2022 Ventilation List SORT'!$A$6:$I$101,7)</f>
        <v>1</v>
      </c>
      <c r="I286" s="62" t="str">
        <f>VLOOKUP($B286,'2022 Ventilation List SORT'!$A$6:$I$101,8)</f>
        <v>Exh. Note B</v>
      </c>
      <c r="J286" s="103" t="str">
        <f>VLOOKUP($B286,'2022 Ventilation List SORT'!$A$6:$I$101,9)</f>
        <v>No</v>
      </c>
      <c r="K286" s="182">
        <f>INDEX('For CSV - 2022 SpcFuncData'!$D$5:$D$88,MATCH($A286,'For CSV - 2022 SpcFuncData'!$B$5:$B$87,0))*0.5</f>
        <v>40</v>
      </c>
      <c r="L286" s="182">
        <f>INDEX('For CSV - 2022 VentSpcFuncData'!$K$6:$K$101,MATCH($B286,'For CSV - 2022 VentSpcFuncData'!$B$6:$B$101,0))</f>
        <v>0</v>
      </c>
      <c r="M286" s="182">
        <f t="shared" si="14"/>
        <v>40</v>
      </c>
      <c r="N286" s="182">
        <f>INDEX('For CSV - 2022 VentSpcFuncData'!$J$6:$J$101,MATCH($B286,'For CSV - 2022 VentSpcFuncData'!$B$6:$B$101,0))</f>
        <v>0</v>
      </c>
      <c r="O286" s="182">
        <f t="shared" si="13"/>
        <v>0</v>
      </c>
      <c r="P286" s="184">
        <f t="shared" si="12"/>
        <v>0</v>
      </c>
      <c r="Q286" s="46" t="str">
        <f>_xlfn.CONCAT(A286,",",B286)</f>
        <v>Sports Arena - Playing Area (&gt; 5,000 Spectators),Exhaust - Arenas</v>
      </c>
      <c r="R286" s="46">
        <f>INDEX('For CSV - 2022 SpcFuncData'!$AN$5:$AN$89,MATCH($A286,'For CSV - 2022 SpcFuncData'!$B$5:$B$88,0))</f>
        <v>367</v>
      </c>
      <c r="S286" s="46">
        <f>INDEX('For CSV - 2022 VentSpcFuncData'!$L$6:$L$101,MATCH($B286,'For CSV - 2022 VentSpcFuncData'!$B$6:$B$101,0))</f>
        <v>25</v>
      </c>
      <c r="T286" s="46">
        <f>MATCH($A286,'For CSV - 2022 SpcFuncData'!$B$5:$B$87,0)</f>
        <v>67</v>
      </c>
      <c r="V286" t="str">
        <f>IF($A285&lt;&gt;$A286,$V$3&amp;$R286&amp;$W$3&amp;$S286&amp;$X$3&amp;TEXT($A286,0),IF($A286=$A285,$V$4&amp;$S286&amp;$W$4&amp;$X$4&amp;$B286&amp;""""))</f>
        <v>2,              25,     "Exhaust - Arenas"</v>
      </c>
    </row>
    <row r="287" spans="1:22" x14ac:dyDescent="0.2">
      <c r="A287" s="63" t="s">
        <v>910</v>
      </c>
      <c r="B287" s="110" t="s">
        <v>851</v>
      </c>
      <c r="C287" s="62">
        <f>VLOOKUP($B287,'2022 Ventilation List SORT'!$A$6:$I$101,2)</f>
        <v>0.5</v>
      </c>
      <c r="D287" s="62">
        <f>VLOOKUP($B287,'2022 Ventilation List SORT'!$A$6:$I$101,3)</f>
        <v>0.15</v>
      </c>
      <c r="E287" s="67">
        <f>VLOOKUP($B287,'2022 Ventilation List SORT'!$A$6:$I$101,4)</f>
        <v>0</v>
      </c>
      <c r="F287" s="67">
        <f>VLOOKUP($B287,'2022 Ventilation List SORT'!$A$6:$I$101,5)</f>
        <v>0</v>
      </c>
      <c r="G287" s="62">
        <f>VLOOKUP($B287,'2022 Ventilation List SORT'!$A$6:$I$101,6)</f>
        <v>0</v>
      </c>
      <c r="H287" s="67">
        <f>VLOOKUP($B287,'2022 Ventilation List SORT'!$A$6:$I$101,7)</f>
        <v>2</v>
      </c>
      <c r="I287" s="62" t="str">
        <f>VLOOKUP($B287,'2022 Ventilation List SORT'!$A$6:$I$101,8)</f>
        <v>E</v>
      </c>
      <c r="J287" s="103" t="str">
        <f>VLOOKUP($B287,'2022 Ventilation List SORT'!$A$6:$I$101,9)</f>
        <v>No</v>
      </c>
      <c r="K287" s="182">
        <f>INDEX('For CSV - 2022 SpcFuncData'!$D$5:$D$88,MATCH($A287,'For CSV - 2022 SpcFuncData'!$B$5:$B$87,0))*0.5</f>
        <v>40</v>
      </c>
      <c r="L287" s="182">
        <f>INDEX('For CSV - 2022 VentSpcFuncData'!$K$6:$K$101,MATCH($B287,'For CSV - 2022 VentSpcFuncData'!$B$6:$B$101,0))</f>
        <v>33.333333333333336</v>
      </c>
      <c r="M287" s="182">
        <f t="shared" si="14"/>
        <v>33.333333333333336</v>
      </c>
      <c r="N287" s="182">
        <f>INDEX('For CSV - 2022 VentSpcFuncData'!$J$6:$J$101,MATCH($B287,'For CSV - 2022 VentSpcFuncData'!$B$6:$B$101,0))</f>
        <v>15</v>
      </c>
      <c r="O287" s="182">
        <f t="shared" si="13"/>
        <v>12.5</v>
      </c>
      <c r="P287" s="184">
        <f t="shared" si="12"/>
        <v>0.5</v>
      </c>
      <c r="Q287" s="46" t="str">
        <f>_xlfn.CONCAT(A287,",",B287)</f>
        <v>Sports Arena - Playing Area (&gt; 5,000 Spectators),Sports/Entertainment - Gym, sports arena (play area)</v>
      </c>
      <c r="R287" s="46">
        <f>INDEX('For CSV - 2022 SpcFuncData'!$AN$5:$AN$89,MATCH($A287,'For CSV - 2022 SpcFuncData'!$B$5:$B$88,0))</f>
        <v>367</v>
      </c>
      <c r="S287" s="46">
        <f>INDEX('For CSV - 2022 VentSpcFuncData'!$L$6:$L$101,MATCH($B287,'For CSV - 2022 VentSpcFuncData'!$B$6:$B$101,0))</f>
        <v>89</v>
      </c>
      <c r="T287" s="46">
        <f>MATCH($A287,'For CSV - 2022 SpcFuncData'!$B$5:$B$87,0)</f>
        <v>67</v>
      </c>
      <c r="V287" t="str">
        <f>IF($A286&lt;&gt;$A287,$V$3&amp;$R287&amp;$W$3&amp;$S287&amp;$X$3&amp;TEXT($A287,0),IF($A287=$A286,$V$4&amp;$S287&amp;$W$4&amp;$X$4&amp;$B287&amp;""""))</f>
        <v>2,              89,     "Sports/Entertainment - Gym, sports arena (play area)"</v>
      </c>
    </row>
    <row r="288" spans="1:22" x14ac:dyDescent="0.2">
      <c r="A288" s="63" t="s">
        <v>910</v>
      </c>
      <c r="B288" s="110" t="s">
        <v>856</v>
      </c>
      <c r="C288" s="62">
        <f>VLOOKUP($B288,'2022 Ventilation List SORT'!$A$6:$I$101,2)</f>
        <v>0.5</v>
      </c>
      <c r="D288" s="62">
        <f>VLOOKUP($B288,'2022 Ventilation List SORT'!$A$6:$I$101,3)</f>
        <v>0.15</v>
      </c>
      <c r="E288" s="67">
        <f>VLOOKUP($B288,'2022 Ventilation List SORT'!$A$6:$I$101,4)</f>
        <v>0</v>
      </c>
      <c r="F288" s="67">
        <f>VLOOKUP($B288,'2022 Ventilation List SORT'!$A$6:$I$101,5)</f>
        <v>0</v>
      </c>
      <c r="G288" s="62">
        <f>VLOOKUP($B288,'2022 Ventilation List SORT'!$A$6:$I$101,6)</f>
        <v>0</v>
      </c>
      <c r="H288" s="67">
        <f>VLOOKUP($B288,'2022 Ventilation List SORT'!$A$6:$I$101,7)</f>
        <v>2</v>
      </c>
      <c r="I288" s="62" t="str">
        <f>VLOOKUP($B288,'2022 Ventilation List SORT'!$A$6:$I$101,8)</f>
        <v>C</v>
      </c>
      <c r="J288" s="103" t="str">
        <f>VLOOKUP($B288,'2022 Ventilation List SORT'!$A$6:$I$101,9)</f>
        <v>No</v>
      </c>
      <c r="K288" s="182">
        <f>INDEX('For CSV - 2022 SpcFuncData'!$D$5:$D$88,MATCH($A288,'For CSV - 2022 SpcFuncData'!$B$5:$B$87,0))*0.5</f>
        <v>40</v>
      </c>
      <c r="L288" s="182">
        <f>INDEX('For CSV - 2022 VentSpcFuncData'!$K$6:$K$101,MATCH($B288,'For CSV - 2022 VentSpcFuncData'!$B$6:$B$101,0))</f>
        <v>33.333333333333336</v>
      </c>
      <c r="M288" s="182">
        <f t="shared" si="14"/>
        <v>33.333333333333336</v>
      </c>
      <c r="N288" s="182">
        <f>INDEX('For CSV - 2022 VentSpcFuncData'!$J$6:$J$101,MATCH($B288,'For CSV - 2022 VentSpcFuncData'!$B$6:$B$101,0))</f>
        <v>15</v>
      </c>
      <c r="O288" s="182">
        <f t="shared" si="13"/>
        <v>12.5</v>
      </c>
      <c r="P288" s="184">
        <f t="shared" si="12"/>
        <v>0.5</v>
      </c>
      <c r="Q288" s="46" t="str">
        <f>_xlfn.CONCAT(A288,",",B288)</f>
        <v>Sports Arena - Playing Area (&gt; 5,000 Spectators),Sports/Entertainment - Swimming (deck)</v>
      </c>
      <c r="R288" s="46">
        <f>INDEX('For CSV - 2022 SpcFuncData'!$AN$5:$AN$89,MATCH($A288,'For CSV - 2022 SpcFuncData'!$B$5:$B$88,0))</f>
        <v>367</v>
      </c>
      <c r="S288" s="46">
        <f>INDEX('For CSV - 2022 VentSpcFuncData'!$L$6:$L$101,MATCH($B288,'For CSV - 2022 VentSpcFuncData'!$B$6:$B$101,0))</f>
        <v>94</v>
      </c>
      <c r="T288" s="46">
        <f>MATCH($A288,'For CSV - 2022 SpcFuncData'!$B$5:$B$87,0)</f>
        <v>67</v>
      </c>
      <c r="V288" t="str">
        <f>IF($A287&lt;&gt;$A288,$V$3&amp;$R288&amp;$W$3&amp;$S288&amp;$X$3&amp;TEXT($A288,0),IF($A288=$A287,$V$4&amp;$S288&amp;$W$4&amp;$X$4&amp;$B288&amp;""""))</f>
        <v>2,              94,     "Sports/Entertainment - Swimming (deck)"</v>
      </c>
    </row>
    <row r="289" spans="1:22" x14ac:dyDescent="0.2">
      <c r="A289" s="63" t="s">
        <v>910</v>
      </c>
      <c r="B289" s="110" t="s">
        <v>857</v>
      </c>
      <c r="C289" s="62">
        <f>VLOOKUP($B289,'2022 Ventilation List SORT'!$A$6:$I$101,2)</f>
        <v>0.15</v>
      </c>
      <c r="D289" s="62">
        <f>VLOOKUP($B289,'2022 Ventilation List SORT'!$A$6:$I$101,3)</f>
        <v>0.15</v>
      </c>
      <c r="E289" s="67">
        <f>VLOOKUP($B289,'2022 Ventilation List SORT'!$A$6:$I$101,4)</f>
        <v>0</v>
      </c>
      <c r="F289" s="67">
        <f>VLOOKUP($B289,'2022 Ventilation List SORT'!$A$6:$I$101,5)</f>
        <v>0</v>
      </c>
      <c r="G289" s="62">
        <f>VLOOKUP($B289,'2022 Ventilation List SORT'!$A$6:$I$101,6)</f>
        <v>0</v>
      </c>
      <c r="H289" s="67">
        <f>VLOOKUP($B289,'2022 Ventilation List SORT'!$A$6:$I$101,7)</f>
        <v>2</v>
      </c>
      <c r="I289" s="62" t="str">
        <f>VLOOKUP($B289,'2022 Ventilation List SORT'!$A$6:$I$101,8)</f>
        <v>C</v>
      </c>
      <c r="J289" s="103" t="str">
        <f>VLOOKUP($B289,'2022 Ventilation List SORT'!$A$6:$I$101,9)</f>
        <v>No</v>
      </c>
      <c r="K289" s="182">
        <f>INDEX('For CSV - 2022 SpcFuncData'!$D$5:$D$88,MATCH($A289,'For CSV - 2022 SpcFuncData'!$B$5:$B$87,0))*0.5</f>
        <v>40</v>
      </c>
      <c r="L289" s="182">
        <f>INDEX('For CSV - 2022 VentSpcFuncData'!$K$6:$K$101,MATCH($B289,'For CSV - 2022 VentSpcFuncData'!$B$6:$B$101,0))</f>
        <v>0</v>
      </c>
      <c r="M289" s="182">
        <f t="shared" si="14"/>
        <v>40</v>
      </c>
      <c r="N289" s="182">
        <f>INDEX('For CSV - 2022 VentSpcFuncData'!$J$6:$J$101,MATCH($B289,'For CSV - 2022 VentSpcFuncData'!$B$6:$B$101,0))</f>
        <v>15</v>
      </c>
      <c r="O289" s="182">
        <f t="shared" si="13"/>
        <v>15</v>
      </c>
      <c r="P289" s="184">
        <f t="shared" si="12"/>
        <v>0.6</v>
      </c>
      <c r="Q289" s="46" t="str">
        <f>_xlfn.CONCAT(A289,",",B289)</f>
        <v>Sports Arena - Playing Area (&gt; 5,000 Spectators),Sports/Entertainment - Swimming (pool)</v>
      </c>
      <c r="R289" s="46">
        <f>INDEX('For CSV - 2022 SpcFuncData'!$AN$5:$AN$89,MATCH($A289,'For CSV - 2022 SpcFuncData'!$B$5:$B$88,0))</f>
        <v>367</v>
      </c>
      <c r="S289" s="46">
        <f>INDEX('For CSV - 2022 VentSpcFuncData'!$L$6:$L$101,MATCH($B289,'For CSV - 2022 VentSpcFuncData'!$B$6:$B$101,0))</f>
        <v>95</v>
      </c>
      <c r="T289" s="46">
        <f>MATCH($A289,'For CSV - 2022 SpcFuncData'!$B$5:$B$87,0)</f>
        <v>67</v>
      </c>
      <c r="V289" t="str">
        <f>IF($A288&lt;&gt;$A289,$V$3&amp;$R289&amp;$W$3&amp;$S289&amp;$X$3&amp;TEXT($A289,0),IF($A289=$A288,$V$4&amp;$S289&amp;$W$4&amp;$X$4&amp;$B289&amp;""""))</f>
        <v>2,              95,     "Sports/Entertainment - Swimming (pool)"</v>
      </c>
    </row>
    <row r="290" spans="1:22" x14ac:dyDescent="0.2">
      <c r="A290" s="46" t="s">
        <v>911</v>
      </c>
      <c r="B290" s="110" t="s">
        <v>851</v>
      </c>
      <c r="C290" s="62">
        <f>VLOOKUP($B290,'2022 Ventilation List SORT'!$A$6:$I$101,2)</f>
        <v>0.5</v>
      </c>
      <c r="D290" s="62">
        <f>VLOOKUP($B290,'2022 Ventilation List SORT'!$A$6:$I$101,3)</f>
        <v>0.15</v>
      </c>
      <c r="E290" s="67">
        <f>VLOOKUP($B290,'2022 Ventilation List SORT'!$A$6:$I$101,4)</f>
        <v>0</v>
      </c>
      <c r="F290" s="67">
        <f>VLOOKUP($B290,'2022 Ventilation List SORT'!$A$6:$I$101,5)</f>
        <v>0</v>
      </c>
      <c r="G290" s="62">
        <f>VLOOKUP($B290,'2022 Ventilation List SORT'!$A$6:$I$101,6)</f>
        <v>0</v>
      </c>
      <c r="H290" s="67">
        <f>VLOOKUP($B290,'2022 Ventilation List SORT'!$A$6:$I$101,7)</f>
        <v>2</v>
      </c>
      <c r="I290" s="62" t="str">
        <f>VLOOKUP($B290,'2022 Ventilation List SORT'!$A$6:$I$101,8)</f>
        <v>E</v>
      </c>
      <c r="J290" s="103" t="str">
        <f>VLOOKUP($B290,'2022 Ventilation List SORT'!$A$6:$I$101,9)</f>
        <v>No</v>
      </c>
      <c r="K290" s="182">
        <f>INDEX('For CSV - 2022 SpcFuncData'!$D$5:$D$88,MATCH($A290,'For CSV - 2022 SpcFuncData'!$B$5:$B$87,0))*0.5</f>
        <v>33.335000000000001</v>
      </c>
      <c r="L290" s="182">
        <f>INDEX('For CSV - 2022 VentSpcFuncData'!$K$6:$K$101,MATCH($B290,'For CSV - 2022 VentSpcFuncData'!$B$6:$B$101,0))</f>
        <v>33.333333333333336</v>
      </c>
      <c r="M290" s="182">
        <f t="shared" si="14"/>
        <v>33.333333333333336</v>
      </c>
      <c r="N290" s="182">
        <f>INDEX('For CSV - 2022 VentSpcFuncData'!$J$6:$J$101,MATCH($B290,'For CSV - 2022 VentSpcFuncData'!$B$6:$B$101,0))</f>
        <v>15</v>
      </c>
      <c r="O290" s="182">
        <f t="shared" si="13"/>
        <v>14.999250037498125</v>
      </c>
      <c r="P290" s="184">
        <f t="shared" si="12"/>
        <v>0.5</v>
      </c>
      <c r="Q290" s="46" t="str">
        <f>_xlfn.CONCAT(A290,",",B290)</f>
        <v>Sports Arena - Playing Area (2,000 - 5,000 Spectators),Sports/Entertainment - Gym, sports arena (play area)</v>
      </c>
      <c r="R290" s="46">
        <f>INDEX('For CSV - 2022 SpcFuncData'!$AN$5:$AN$89,MATCH($A290,'For CSV - 2022 SpcFuncData'!$B$5:$B$88,0))</f>
        <v>368</v>
      </c>
      <c r="S290" s="46">
        <f>INDEX('For CSV - 2022 VentSpcFuncData'!$L$6:$L$101,MATCH($B290,'For CSV - 2022 VentSpcFuncData'!$B$6:$B$101,0))</f>
        <v>89</v>
      </c>
      <c r="T290" s="46">
        <f>MATCH($A290,'For CSV - 2022 SpcFuncData'!$B$5:$B$87,0)</f>
        <v>68</v>
      </c>
      <c r="V290" t="str">
        <f>IF($A289&lt;&gt;$A290,$V$3&amp;$R290&amp;$W$3&amp;$S290&amp;$X$3&amp;TEXT($A290,0),IF($A290=$A289,$V$4&amp;$S290&amp;$W$4&amp;$X$4&amp;$B290&amp;""""))</f>
        <v>1, Spc:SpcFunc,        368,  89  ;  Sports Arena - Playing Area (2,000 - 5,000 Spectators)</v>
      </c>
    </row>
    <row r="291" spans="1:22" x14ac:dyDescent="0.2">
      <c r="A291" s="46" t="s">
        <v>911</v>
      </c>
      <c r="B291" s="110" t="s">
        <v>803</v>
      </c>
      <c r="C291" s="62">
        <f>VLOOKUP($B291,'2022 Ventilation List SORT'!$A$6:$I$101,2)</f>
        <v>0</v>
      </c>
      <c r="D291" s="62">
        <f>VLOOKUP($B291,'2022 Ventilation List SORT'!$A$6:$I$101,3)</f>
        <v>0</v>
      </c>
      <c r="E291" s="67">
        <f>VLOOKUP($B291,'2022 Ventilation List SORT'!$A$6:$I$101,4)</f>
        <v>0</v>
      </c>
      <c r="F291" s="67">
        <f>VLOOKUP($B291,'2022 Ventilation List SORT'!$A$6:$I$101,5)</f>
        <v>0</v>
      </c>
      <c r="G291" s="62">
        <f>VLOOKUP($B291,'2022 Ventilation List SORT'!$A$6:$I$101,6)</f>
        <v>0.5</v>
      </c>
      <c r="H291" s="67">
        <f>VLOOKUP($B291,'2022 Ventilation List SORT'!$A$6:$I$101,7)</f>
        <v>1</v>
      </c>
      <c r="I291" s="62" t="str">
        <f>VLOOKUP($B291,'2022 Ventilation List SORT'!$A$6:$I$101,8)</f>
        <v>Exh. Note B</v>
      </c>
      <c r="J291" s="103" t="str">
        <f>VLOOKUP($B291,'2022 Ventilation List SORT'!$A$6:$I$101,9)</f>
        <v>No</v>
      </c>
      <c r="K291" s="182">
        <f>INDEX('For CSV - 2022 SpcFuncData'!$D$5:$D$88,MATCH($A291,'For CSV - 2022 SpcFuncData'!$B$5:$B$87,0))*0.5</f>
        <v>33.335000000000001</v>
      </c>
      <c r="L291" s="182">
        <f>INDEX('For CSV - 2022 VentSpcFuncData'!$K$6:$K$101,MATCH($B291,'For CSV - 2022 VentSpcFuncData'!$B$6:$B$101,0))</f>
        <v>0</v>
      </c>
      <c r="M291" s="182">
        <f t="shared" si="14"/>
        <v>33.335000000000001</v>
      </c>
      <c r="N291" s="182">
        <f>INDEX('For CSV - 2022 VentSpcFuncData'!$J$6:$J$101,MATCH($B291,'For CSV - 2022 VentSpcFuncData'!$B$6:$B$101,0))</f>
        <v>0</v>
      </c>
      <c r="O291" s="182">
        <f t="shared" si="13"/>
        <v>0</v>
      </c>
      <c r="P291" s="184">
        <f t="shared" si="12"/>
        <v>0</v>
      </c>
      <c r="Q291" s="46" t="str">
        <f>_xlfn.CONCAT(A291,",",B291)</f>
        <v>Sports Arena - Playing Area (2,000 - 5,000 Spectators),Exhaust - Arenas</v>
      </c>
      <c r="R291" s="46">
        <f>INDEX('For CSV - 2022 SpcFuncData'!$AN$5:$AN$89,MATCH($A291,'For CSV - 2022 SpcFuncData'!$B$5:$B$88,0))</f>
        <v>368</v>
      </c>
      <c r="S291" s="46">
        <f>INDEX('For CSV - 2022 VentSpcFuncData'!$L$6:$L$101,MATCH($B291,'For CSV - 2022 VentSpcFuncData'!$B$6:$B$101,0))</f>
        <v>25</v>
      </c>
      <c r="T291" s="46">
        <f>MATCH($A291,'For CSV - 2022 SpcFuncData'!$B$5:$B$87,0)</f>
        <v>68</v>
      </c>
      <c r="V291" t="str">
        <f>IF($A290&lt;&gt;$A291,$V$3&amp;$R291&amp;$W$3&amp;$S291&amp;$X$3&amp;TEXT($A291,0),IF($A291=$A290,$V$4&amp;$S291&amp;$W$4&amp;$X$4&amp;$B291&amp;""""))</f>
        <v>2,              25,     "Exhaust - Arenas"</v>
      </c>
    </row>
    <row r="292" spans="1:22" x14ac:dyDescent="0.2">
      <c r="A292" s="46" t="s">
        <v>911</v>
      </c>
      <c r="B292" s="110" t="s">
        <v>851</v>
      </c>
      <c r="C292" s="62">
        <f>VLOOKUP($B292,'2022 Ventilation List SORT'!$A$6:$I$101,2)</f>
        <v>0.5</v>
      </c>
      <c r="D292" s="62">
        <f>VLOOKUP($B292,'2022 Ventilation List SORT'!$A$6:$I$101,3)</f>
        <v>0.15</v>
      </c>
      <c r="E292" s="67">
        <f>VLOOKUP($B292,'2022 Ventilation List SORT'!$A$6:$I$101,4)</f>
        <v>0</v>
      </c>
      <c r="F292" s="67">
        <f>VLOOKUP($B292,'2022 Ventilation List SORT'!$A$6:$I$101,5)</f>
        <v>0</v>
      </c>
      <c r="G292" s="62">
        <f>VLOOKUP($B292,'2022 Ventilation List SORT'!$A$6:$I$101,6)</f>
        <v>0</v>
      </c>
      <c r="H292" s="67">
        <f>VLOOKUP($B292,'2022 Ventilation List SORT'!$A$6:$I$101,7)</f>
        <v>2</v>
      </c>
      <c r="I292" s="62" t="str">
        <f>VLOOKUP($B292,'2022 Ventilation List SORT'!$A$6:$I$101,8)</f>
        <v>E</v>
      </c>
      <c r="J292" s="103" t="str">
        <f>VLOOKUP($B292,'2022 Ventilation List SORT'!$A$6:$I$101,9)</f>
        <v>No</v>
      </c>
      <c r="K292" s="182">
        <f>INDEX('For CSV - 2022 SpcFuncData'!$D$5:$D$88,MATCH($A292,'For CSV - 2022 SpcFuncData'!$B$5:$B$87,0))*0.5</f>
        <v>33.335000000000001</v>
      </c>
      <c r="L292" s="182">
        <f>INDEX('For CSV - 2022 VentSpcFuncData'!$K$6:$K$101,MATCH($B292,'For CSV - 2022 VentSpcFuncData'!$B$6:$B$101,0))</f>
        <v>33.333333333333336</v>
      </c>
      <c r="M292" s="182">
        <f t="shared" si="14"/>
        <v>33.333333333333336</v>
      </c>
      <c r="N292" s="182">
        <f>INDEX('For CSV - 2022 VentSpcFuncData'!$J$6:$J$101,MATCH($B292,'For CSV - 2022 VentSpcFuncData'!$B$6:$B$101,0))</f>
        <v>15</v>
      </c>
      <c r="O292" s="182">
        <f t="shared" si="13"/>
        <v>14.999250037498125</v>
      </c>
      <c r="P292" s="184">
        <f t="shared" si="12"/>
        <v>0.5</v>
      </c>
      <c r="Q292" s="46" t="str">
        <f>_xlfn.CONCAT(A292,",",B292)</f>
        <v>Sports Arena - Playing Area (2,000 - 5,000 Spectators),Sports/Entertainment - Gym, sports arena (play area)</v>
      </c>
      <c r="R292" s="46">
        <f>INDEX('For CSV - 2022 SpcFuncData'!$AN$5:$AN$89,MATCH($A292,'For CSV - 2022 SpcFuncData'!$B$5:$B$88,0))</f>
        <v>368</v>
      </c>
      <c r="S292" s="46">
        <f>INDEX('For CSV - 2022 VentSpcFuncData'!$L$6:$L$101,MATCH($B292,'For CSV - 2022 VentSpcFuncData'!$B$6:$B$101,0))</f>
        <v>89</v>
      </c>
      <c r="T292" s="46">
        <f>MATCH($A292,'For CSV - 2022 SpcFuncData'!$B$5:$B$87,0)</f>
        <v>68</v>
      </c>
      <c r="V292" t="str">
        <f>IF($A291&lt;&gt;$A292,$V$3&amp;$R292&amp;$W$3&amp;$S292&amp;$X$3&amp;TEXT($A292,0),IF($A292=$A291,$V$4&amp;$S292&amp;$W$4&amp;$X$4&amp;$B292&amp;""""))</f>
        <v>2,              89,     "Sports/Entertainment - Gym, sports arena (play area)"</v>
      </c>
    </row>
    <row r="293" spans="1:22" x14ac:dyDescent="0.2">
      <c r="A293" s="46" t="s">
        <v>911</v>
      </c>
      <c r="B293" s="110" t="s">
        <v>856</v>
      </c>
      <c r="C293" s="62">
        <f>VLOOKUP($B293,'2022 Ventilation List SORT'!$A$6:$I$101,2)</f>
        <v>0.5</v>
      </c>
      <c r="D293" s="62">
        <f>VLOOKUP($B293,'2022 Ventilation List SORT'!$A$6:$I$101,3)</f>
        <v>0.15</v>
      </c>
      <c r="E293" s="67">
        <f>VLOOKUP($B293,'2022 Ventilation List SORT'!$A$6:$I$101,4)</f>
        <v>0</v>
      </c>
      <c r="F293" s="67">
        <f>VLOOKUP($B293,'2022 Ventilation List SORT'!$A$6:$I$101,5)</f>
        <v>0</v>
      </c>
      <c r="G293" s="62">
        <f>VLOOKUP($B293,'2022 Ventilation List SORT'!$A$6:$I$101,6)</f>
        <v>0</v>
      </c>
      <c r="H293" s="67">
        <f>VLOOKUP($B293,'2022 Ventilation List SORT'!$A$6:$I$101,7)</f>
        <v>2</v>
      </c>
      <c r="I293" s="62" t="str">
        <f>VLOOKUP($B293,'2022 Ventilation List SORT'!$A$6:$I$101,8)</f>
        <v>C</v>
      </c>
      <c r="J293" s="103" t="str">
        <f>VLOOKUP($B293,'2022 Ventilation List SORT'!$A$6:$I$101,9)</f>
        <v>No</v>
      </c>
      <c r="K293" s="182">
        <f>INDEX('For CSV - 2022 SpcFuncData'!$D$5:$D$88,MATCH($A293,'For CSV - 2022 SpcFuncData'!$B$5:$B$87,0))*0.5</f>
        <v>33.335000000000001</v>
      </c>
      <c r="L293" s="182">
        <f>INDEX('For CSV - 2022 VentSpcFuncData'!$K$6:$K$101,MATCH($B293,'For CSV - 2022 VentSpcFuncData'!$B$6:$B$101,0))</f>
        <v>33.333333333333336</v>
      </c>
      <c r="M293" s="182">
        <f t="shared" si="14"/>
        <v>33.333333333333336</v>
      </c>
      <c r="N293" s="182">
        <f>INDEX('For CSV - 2022 VentSpcFuncData'!$J$6:$J$101,MATCH($B293,'For CSV - 2022 VentSpcFuncData'!$B$6:$B$101,0))</f>
        <v>15</v>
      </c>
      <c r="O293" s="182">
        <f t="shared" si="13"/>
        <v>14.999250037498125</v>
      </c>
      <c r="P293" s="184">
        <f t="shared" si="12"/>
        <v>0.5</v>
      </c>
      <c r="Q293" s="46" t="str">
        <f>_xlfn.CONCAT(A293,",",B293)</f>
        <v>Sports Arena - Playing Area (2,000 - 5,000 Spectators),Sports/Entertainment - Swimming (deck)</v>
      </c>
      <c r="R293" s="46">
        <f>INDEX('For CSV - 2022 SpcFuncData'!$AN$5:$AN$89,MATCH($A293,'For CSV - 2022 SpcFuncData'!$B$5:$B$88,0))</f>
        <v>368</v>
      </c>
      <c r="S293" s="46">
        <f>INDEX('For CSV - 2022 VentSpcFuncData'!$L$6:$L$101,MATCH($B293,'For CSV - 2022 VentSpcFuncData'!$B$6:$B$101,0))</f>
        <v>94</v>
      </c>
      <c r="T293" s="46">
        <f>MATCH($A293,'For CSV - 2022 SpcFuncData'!$B$5:$B$87,0)</f>
        <v>68</v>
      </c>
      <c r="V293" t="str">
        <f>IF($A292&lt;&gt;$A293,$V$3&amp;$R293&amp;$W$3&amp;$S293&amp;$X$3&amp;TEXT($A293,0),IF($A293=$A292,$V$4&amp;$S293&amp;$W$4&amp;$X$4&amp;$B293&amp;""""))</f>
        <v>2,              94,     "Sports/Entertainment - Swimming (deck)"</v>
      </c>
    </row>
    <row r="294" spans="1:22" x14ac:dyDescent="0.2">
      <c r="A294" s="63" t="s">
        <v>911</v>
      </c>
      <c r="B294" s="110" t="s">
        <v>857</v>
      </c>
      <c r="C294" s="62">
        <f>VLOOKUP($B294,'2022 Ventilation List SORT'!$A$6:$I$101,2)</f>
        <v>0.15</v>
      </c>
      <c r="D294" s="62">
        <f>VLOOKUP($B294,'2022 Ventilation List SORT'!$A$6:$I$101,3)</f>
        <v>0.15</v>
      </c>
      <c r="E294" s="67">
        <f>VLOOKUP($B294,'2022 Ventilation List SORT'!$A$6:$I$101,4)</f>
        <v>0</v>
      </c>
      <c r="F294" s="67">
        <f>VLOOKUP($B294,'2022 Ventilation List SORT'!$A$6:$I$101,5)</f>
        <v>0</v>
      </c>
      <c r="G294" s="62">
        <f>VLOOKUP($B294,'2022 Ventilation List SORT'!$A$6:$I$101,6)</f>
        <v>0</v>
      </c>
      <c r="H294" s="67">
        <f>VLOOKUP($B294,'2022 Ventilation List SORT'!$A$6:$I$101,7)</f>
        <v>2</v>
      </c>
      <c r="I294" s="62" t="str">
        <f>VLOOKUP($B294,'2022 Ventilation List SORT'!$A$6:$I$101,8)</f>
        <v>C</v>
      </c>
      <c r="J294" s="103" t="str">
        <f>VLOOKUP($B294,'2022 Ventilation List SORT'!$A$6:$I$101,9)</f>
        <v>No</v>
      </c>
      <c r="K294" s="182">
        <f>INDEX('For CSV - 2022 SpcFuncData'!$D$5:$D$88,MATCH($A294,'For CSV - 2022 SpcFuncData'!$B$5:$B$87,0))*0.5</f>
        <v>33.335000000000001</v>
      </c>
      <c r="L294" s="182">
        <f>INDEX('For CSV - 2022 VentSpcFuncData'!$K$6:$K$101,MATCH($B294,'For CSV - 2022 VentSpcFuncData'!$B$6:$B$101,0))</f>
        <v>0</v>
      </c>
      <c r="M294" s="182">
        <f t="shared" si="14"/>
        <v>33.335000000000001</v>
      </c>
      <c r="N294" s="182">
        <f>INDEX('For CSV - 2022 VentSpcFuncData'!$J$6:$J$101,MATCH($B294,'For CSV - 2022 VentSpcFuncData'!$B$6:$B$101,0))</f>
        <v>15</v>
      </c>
      <c r="O294" s="182">
        <f t="shared" si="13"/>
        <v>15</v>
      </c>
      <c r="P294" s="184">
        <f t="shared" si="12"/>
        <v>0.50002500000000005</v>
      </c>
      <c r="Q294" s="46" t="str">
        <f>_xlfn.CONCAT(A294,",",B294)</f>
        <v>Sports Arena - Playing Area (2,000 - 5,000 Spectators),Sports/Entertainment - Swimming (pool)</v>
      </c>
      <c r="R294" s="46">
        <f>INDEX('For CSV - 2022 SpcFuncData'!$AN$5:$AN$89,MATCH($A294,'For CSV - 2022 SpcFuncData'!$B$5:$B$88,0))</f>
        <v>368</v>
      </c>
      <c r="S294" s="46">
        <f>INDEX('For CSV - 2022 VentSpcFuncData'!$L$6:$L$101,MATCH($B294,'For CSV - 2022 VentSpcFuncData'!$B$6:$B$101,0))</f>
        <v>95</v>
      </c>
      <c r="T294" s="46">
        <f>MATCH($A294,'For CSV - 2022 SpcFuncData'!$B$5:$B$87,0)</f>
        <v>68</v>
      </c>
      <c r="V294" t="str">
        <f>IF($A293&lt;&gt;$A294,$V$3&amp;$R294&amp;$W$3&amp;$S294&amp;$X$3&amp;TEXT($A294,0),IF($A294=$A293,$V$4&amp;$S294&amp;$W$4&amp;$X$4&amp;$B294&amp;""""))</f>
        <v>2,              95,     "Sports/Entertainment - Swimming (pool)"</v>
      </c>
    </row>
    <row r="295" spans="1:22" x14ac:dyDescent="0.2">
      <c r="A295" s="63" t="s">
        <v>912</v>
      </c>
      <c r="B295" s="110" t="s">
        <v>851</v>
      </c>
      <c r="C295" s="62">
        <f>VLOOKUP($B295,'2022 Ventilation List SORT'!$A$6:$I$101,2)</f>
        <v>0.5</v>
      </c>
      <c r="D295" s="62">
        <f>VLOOKUP($B295,'2022 Ventilation List SORT'!$A$6:$I$101,3)</f>
        <v>0.15</v>
      </c>
      <c r="E295" s="67">
        <f>VLOOKUP($B295,'2022 Ventilation List SORT'!$A$6:$I$101,4)</f>
        <v>0</v>
      </c>
      <c r="F295" s="67">
        <f>VLOOKUP($B295,'2022 Ventilation List SORT'!$A$6:$I$101,5)</f>
        <v>0</v>
      </c>
      <c r="G295" s="62">
        <f>VLOOKUP($B295,'2022 Ventilation List SORT'!$A$6:$I$101,6)</f>
        <v>0</v>
      </c>
      <c r="H295" s="67">
        <f>VLOOKUP($B295,'2022 Ventilation List SORT'!$A$6:$I$101,7)</f>
        <v>2</v>
      </c>
      <c r="I295" s="62" t="str">
        <f>VLOOKUP($B295,'2022 Ventilation List SORT'!$A$6:$I$101,8)</f>
        <v>E</v>
      </c>
      <c r="J295" s="103" t="str">
        <f>VLOOKUP($B295,'2022 Ventilation List SORT'!$A$6:$I$101,9)</f>
        <v>No</v>
      </c>
      <c r="K295" s="182">
        <f>INDEX('For CSV - 2022 SpcFuncData'!$D$5:$D$88,MATCH($A295,'For CSV - 2022 SpcFuncData'!$B$5:$B$87,0))*0.5</f>
        <v>25</v>
      </c>
      <c r="L295" s="182">
        <f>INDEX('For CSV - 2022 VentSpcFuncData'!$K$6:$K$101,MATCH($B295,'For CSV - 2022 VentSpcFuncData'!$B$6:$B$101,0))</f>
        <v>33.333333333333336</v>
      </c>
      <c r="M295" s="182">
        <f t="shared" si="14"/>
        <v>33.333333333333336</v>
      </c>
      <c r="N295" s="182">
        <f>INDEX('For CSV - 2022 VentSpcFuncData'!$J$6:$J$101,MATCH($B295,'For CSV - 2022 VentSpcFuncData'!$B$6:$B$101,0))</f>
        <v>15</v>
      </c>
      <c r="O295" s="182">
        <f t="shared" si="13"/>
        <v>20.000000000000004</v>
      </c>
      <c r="P295" s="184">
        <f t="shared" si="12"/>
        <v>0.50000000000000011</v>
      </c>
      <c r="Q295" s="46" t="str">
        <f>_xlfn.CONCAT(A295,",",B295)</f>
        <v>Sports Arena - Playing Area (&lt; 2,000 Spectators),Sports/Entertainment - Gym, sports arena (play area)</v>
      </c>
      <c r="R295" s="46">
        <f>INDEX('For CSV - 2022 SpcFuncData'!$AN$5:$AN$89,MATCH($A295,'For CSV - 2022 SpcFuncData'!$B$5:$B$88,0))</f>
        <v>369</v>
      </c>
      <c r="S295" s="46">
        <f>INDEX('For CSV - 2022 VentSpcFuncData'!$L$6:$L$101,MATCH($B295,'For CSV - 2022 VentSpcFuncData'!$B$6:$B$101,0))</f>
        <v>89</v>
      </c>
      <c r="T295" s="46">
        <f>MATCH($A295,'For CSV - 2022 SpcFuncData'!$B$5:$B$87,0)</f>
        <v>69</v>
      </c>
      <c r="V295" t="str">
        <f>IF($A294&lt;&gt;$A295,$V$3&amp;$R295&amp;$W$3&amp;$S295&amp;$X$3&amp;TEXT($A295,0),IF($A295=$A294,$V$4&amp;$S295&amp;$W$4&amp;$X$4&amp;$B295&amp;""""))</f>
        <v>1, Spc:SpcFunc,        369,  89  ;  Sports Arena - Playing Area (&lt; 2,000 Spectators)</v>
      </c>
    </row>
    <row r="296" spans="1:22" x14ac:dyDescent="0.2">
      <c r="A296" s="63" t="s">
        <v>912</v>
      </c>
      <c r="B296" s="110" t="s">
        <v>803</v>
      </c>
      <c r="C296" s="62">
        <f>VLOOKUP($B296,'2022 Ventilation List SORT'!$A$6:$I$101,2)</f>
        <v>0</v>
      </c>
      <c r="D296" s="62">
        <f>VLOOKUP($B296,'2022 Ventilation List SORT'!$A$6:$I$101,3)</f>
        <v>0</v>
      </c>
      <c r="E296" s="67">
        <f>VLOOKUP($B296,'2022 Ventilation List SORT'!$A$6:$I$101,4)</f>
        <v>0</v>
      </c>
      <c r="F296" s="67">
        <f>VLOOKUP($B296,'2022 Ventilation List SORT'!$A$6:$I$101,5)</f>
        <v>0</v>
      </c>
      <c r="G296" s="62">
        <f>VLOOKUP($B296,'2022 Ventilation List SORT'!$A$6:$I$101,6)</f>
        <v>0.5</v>
      </c>
      <c r="H296" s="67">
        <f>VLOOKUP($B296,'2022 Ventilation List SORT'!$A$6:$I$101,7)</f>
        <v>1</v>
      </c>
      <c r="I296" s="62" t="str">
        <f>VLOOKUP($B296,'2022 Ventilation List SORT'!$A$6:$I$101,8)</f>
        <v>Exh. Note B</v>
      </c>
      <c r="J296" s="103" t="str">
        <f>VLOOKUP($B296,'2022 Ventilation List SORT'!$A$6:$I$101,9)</f>
        <v>No</v>
      </c>
      <c r="K296" s="182">
        <f>INDEX('For CSV - 2022 SpcFuncData'!$D$5:$D$88,MATCH($A296,'For CSV - 2022 SpcFuncData'!$B$5:$B$87,0))*0.5</f>
        <v>25</v>
      </c>
      <c r="L296" s="182">
        <f>INDEX('For CSV - 2022 VentSpcFuncData'!$K$6:$K$101,MATCH($B296,'For CSV - 2022 VentSpcFuncData'!$B$6:$B$101,0))</f>
        <v>0</v>
      </c>
      <c r="M296" s="182">
        <f t="shared" si="14"/>
        <v>25</v>
      </c>
      <c r="N296" s="182">
        <f>INDEX('For CSV - 2022 VentSpcFuncData'!$J$6:$J$101,MATCH($B296,'For CSV - 2022 VentSpcFuncData'!$B$6:$B$101,0))</f>
        <v>0</v>
      </c>
      <c r="O296" s="182">
        <f t="shared" si="13"/>
        <v>0</v>
      </c>
      <c r="P296" s="184">
        <f t="shared" si="12"/>
        <v>0</v>
      </c>
      <c r="Q296" s="46" t="str">
        <f>_xlfn.CONCAT(A296,",",B296)</f>
        <v>Sports Arena - Playing Area (&lt; 2,000 Spectators),Exhaust - Arenas</v>
      </c>
      <c r="R296" s="46">
        <f>INDEX('For CSV - 2022 SpcFuncData'!$AN$5:$AN$89,MATCH($A296,'For CSV - 2022 SpcFuncData'!$B$5:$B$88,0))</f>
        <v>369</v>
      </c>
      <c r="S296" s="46">
        <f>INDEX('For CSV - 2022 VentSpcFuncData'!$L$6:$L$101,MATCH($B296,'For CSV - 2022 VentSpcFuncData'!$B$6:$B$101,0))</f>
        <v>25</v>
      </c>
      <c r="T296" s="46">
        <f>MATCH($A296,'For CSV - 2022 SpcFuncData'!$B$5:$B$87,0)</f>
        <v>69</v>
      </c>
      <c r="V296" t="str">
        <f>IF($A295&lt;&gt;$A296,$V$3&amp;$R296&amp;$W$3&amp;$S296&amp;$X$3&amp;TEXT($A296,0),IF($A296=$A295,$V$4&amp;$S296&amp;$W$4&amp;$X$4&amp;$B296&amp;""""))</f>
        <v>2,              25,     "Exhaust - Arenas"</v>
      </c>
    </row>
    <row r="297" spans="1:22" x14ac:dyDescent="0.2">
      <c r="A297" s="63" t="s">
        <v>912</v>
      </c>
      <c r="B297" s="110" t="s">
        <v>851</v>
      </c>
      <c r="C297" s="62">
        <f>VLOOKUP($B297,'2022 Ventilation List SORT'!$A$6:$I$101,2)</f>
        <v>0.5</v>
      </c>
      <c r="D297" s="62">
        <f>VLOOKUP($B297,'2022 Ventilation List SORT'!$A$6:$I$101,3)</f>
        <v>0.15</v>
      </c>
      <c r="E297" s="67">
        <f>VLOOKUP($B297,'2022 Ventilation List SORT'!$A$6:$I$101,4)</f>
        <v>0</v>
      </c>
      <c r="F297" s="67">
        <f>VLOOKUP($B297,'2022 Ventilation List SORT'!$A$6:$I$101,5)</f>
        <v>0</v>
      </c>
      <c r="G297" s="62">
        <f>VLOOKUP($B297,'2022 Ventilation List SORT'!$A$6:$I$101,6)</f>
        <v>0</v>
      </c>
      <c r="H297" s="67">
        <f>VLOOKUP($B297,'2022 Ventilation List SORT'!$A$6:$I$101,7)</f>
        <v>2</v>
      </c>
      <c r="I297" s="62" t="str">
        <f>VLOOKUP($B297,'2022 Ventilation List SORT'!$A$6:$I$101,8)</f>
        <v>E</v>
      </c>
      <c r="J297" s="103" t="str">
        <f>VLOOKUP($B297,'2022 Ventilation List SORT'!$A$6:$I$101,9)</f>
        <v>No</v>
      </c>
      <c r="K297" s="182">
        <f>INDEX('For CSV - 2022 SpcFuncData'!$D$5:$D$88,MATCH($A297,'For CSV - 2022 SpcFuncData'!$B$5:$B$87,0))*0.5</f>
        <v>25</v>
      </c>
      <c r="L297" s="182">
        <f>INDEX('For CSV - 2022 VentSpcFuncData'!$K$6:$K$101,MATCH($B297,'For CSV - 2022 VentSpcFuncData'!$B$6:$B$101,0))</f>
        <v>33.333333333333336</v>
      </c>
      <c r="M297" s="182">
        <f t="shared" si="14"/>
        <v>33.333333333333336</v>
      </c>
      <c r="N297" s="182">
        <f>INDEX('For CSV - 2022 VentSpcFuncData'!$J$6:$J$101,MATCH($B297,'For CSV - 2022 VentSpcFuncData'!$B$6:$B$101,0))</f>
        <v>15</v>
      </c>
      <c r="O297" s="182">
        <f t="shared" si="13"/>
        <v>20.000000000000004</v>
      </c>
      <c r="P297" s="184">
        <f t="shared" si="12"/>
        <v>0.50000000000000011</v>
      </c>
      <c r="Q297" s="46" t="str">
        <f>_xlfn.CONCAT(A297,",",B297)</f>
        <v>Sports Arena - Playing Area (&lt; 2,000 Spectators),Sports/Entertainment - Gym, sports arena (play area)</v>
      </c>
      <c r="R297" s="46">
        <f>INDEX('For CSV - 2022 SpcFuncData'!$AN$5:$AN$89,MATCH($A297,'For CSV - 2022 SpcFuncData'!$B$5:$B$88,0))</f>
        <v>369</v>
      </c>
      <c r="S297" s="46">
        <f>INDEX('For CSV - 2022 VentSpcFuncData'!$L$6:$L$101,MATCH($B297,'For CSV - 2022 VentSpcFuncData'!$B$6:$B$101,0))</f>
        <v>89</v>
      </c>
      <c r="T297" s="46">
        <f>MATCH($A297,'For CSV - 2022 SpcFuncData'!$B$5:$B$87,0)</f>
        <v>69</v>
      </c>
      <c r="V297" t="str">
        <f>IF($A296&lt;&gt;$A297,$V$3&amp;$R297&amp;$W$3&amp;$S297&amp;$X$3&amp;TEXT($A297,0),IF($A297=$A296,$V$4&amp;$S297&amp;$W$4&amp;$X$4&amp;$B297&amp;""""))</f>
        <v>2,              89,     "Sports/Entertainment - Gym, sports arena (play area)"</v>
      </c>
    </row>
    <row r="298" spans="1:22" x14ac:dyDescent="0.2">
      <c r="A298" s="63" t="s">
        <v>912</v>
      </c>
      <c r="B298" s="110" t="s">
        <v>856</v>
      </c>
      <c r="C298" s="62">
        <f>VLOOKUP($B298,'2022 Ventilation List SORT'!$A$6:$I$101,2)</f>
        <v>0.5</v>
      </c>
      <c r="D298" s="62">
        <f>VLOOKUP($B298,'2022 Ventilation List SORT'!$A$6:$I$101,3)</f>
        <v>0.15</v>
      </c>
      <c r="E298" s="67">
        <f>VLOOKUP($B298,'2022 Ventilation List SORT'!$A$6:$I$101,4)</f>
        <v>0</v>
      </c>
      <c r="F298" s="67">
        <f>VLOOKUP($B298,'2022 Ventilation List SORT'!$A$6:$I$101,5)</f>
        <v>0</v>
      </c>
      <c r="G298" s="62">
        <f>VLOOKUP($B298,'2022 Ventilation List SORT'!$A$6:$I$101,6)</f>
        <v>0</v>
      </c>
      <c r="H298" s="67">
        <f>VLOOKUP($B298,'2022 Ventilation List SORT'!$A$6:$I$101,7)</f>
        <v>2</v>
      </c>
      <c r="I298" s="62" t="str">
        <f>VLOOKUP($B298,'2022 Ventilation List SORT'!$A$6:$I$101,8)</f>
        <v>C</v>
      </c>
      <c r="J298" s="103" t="str">
        <f>VLOOKUP($B298,'2022 Ventilation List SORT'!$A$6:$I$101,9)</f>
        <v>No</v>
      </c>
      <c r="K298" s="182">
        <f>INDEX('For CSV - 2022 SpcFuncData'!$D$5:$D$88,MATCH($A298,'For CSV - 2022 SpcFuncData'!$B$5:$B$87,0))*0.5</f>
        <v>25</v>
      </c>
      <c r="L298" s="182">
        <f>INDEX('For CSV - 2022 VentSpcFuncData'!$K$6:$K$101,MATCH($B298,'For CSV - 2022 VentSpcFuncData'!$B$6:$B$101,0))</f>
        <v>33.333333333333336</v>
      </c>
      <c r="M298" s="182">
        <f t="shared" si="14"/>
        <v>33.333333333333336</v>
      </c>
      <c r="N298" s="182">
        <f>INDEX('For CSV - 2022 VentSpcFuncData'!$J$6:$J$101,MATCH($B298,'For CSV - 2022 VentSpcFuncData'!$B$6:$B$101,0))</f>
        <v>15</v>
      </c>
      <c r="O298" s="182">
        <f t="shared" si="13"/>
        <v>20.000000000000004</v>
      </c>
      <c r="P298" s="184">
        <f t="shared" si="12"/>
        <v>0.50000000000000011</v>
      </c>
      <c r="Q298" s="46" t="str">
        <f>_xlfn.CONCAT(A298,",",B298)</f>
        <v>Sports Arena - Playing Area (&lt; 2,000 Spectators),Sports/Entertainment - Swimming (deck)</v>
      </c>
      <c r="R298" s="46">
        <f>INDEX('For CSV - 2022 SpcFuncData'!$AN$5:$AN$89,MATCH($A298,'For CSV - 2022 SpcFuncData'!$B$5:$B$88,0))</f>
        <v>369</v>
      </c>
      <c r="S298" s="46">
        <f>INDEX('For CSV - 2022 VentSpcFuncData'!$L$6:$L$101,MATCH($B298,'For CSV - 2022 VentSpcFuncData'!$B$6:$B$101,0))</f>
        <v>94</v>
      </c>
      <c r="T298" s="46">
        <f>MATCH($A298,'For CSV - 2022 SpcFuncData'!$B$5:$B$87,0)</f>
        <v>69</v>
      </c>
      <c r="V298" t="str">
        <f>IF($A297&lt;&gt;$A298,$V$3&amp;$R298&amp;$W$3&amp;$S298&amp;$X$3&amp;TEXT($A298,0),IF($A298=$A297,$V$4&amp;$S298&amp;$W$4&amp;$X$4&amp;$B298&amp;""""))</f>
        <v>2,              94,     "Sports/Entertainment - Swimming (deck)"</v>
      </c>
    </row>
    <row r="299" spans="1:22" x14ac:dyDescent="0.2">
      <c r="A299" s="63" t="s">
        <v>912</v>
      </c>
      <c r="B299" s="110" t="s">
        <v>857</v>
      </c>
      <c r="C299" s="62">
        <f>VLOOKUP($B299,'2022 Ventilation List SORT'!$A$6:$I$101,2)</f>
        <v>0.15</v>
      </c>
      <c r="D299" s="62">
        <f>VLOOKUP($B299,'2022 Ventilation List SORT'!$A$6:$I$101,3)</f>
        <v>0.15</v>
      </c>
      <c r="E299" s="67">
        <f>VLOOKUP($B299,'2022 Ventilation List SORT'!$A$6:$I$101,4)</f>
        <v>0</v>
      </c>
      <c r="F299" s="67">
        <f>VLOOKUP($B299,'2022 Ventilation List SORT'!$A$6:$I$101,5)</f>
        <v>0</v>
      </c>
      <c r="G299" s="62">
        <f>VLOOKUP($B299,'2022 Ventilation List SORT'!$A$6:$I$101,6)</f>
        <v>0</v>
      </c>
      <c r="H299" s="67">
        <f>VLOOKUP($B299,'2022 Ventilation List SORT'!$A$6:$I$101,7)</f>
        <v>2</v>
      </c>
      <c r="I299" s="62" t="str">
        <f>VLOOKUP($B299,'2022 Ventilation List SORT'!$A$6:$I$101,8)</f>
        <v>C</v>
      </c>
      <c r="J299" s="103" t="str">
        <f>VLOOKUP($B299,'2022 Ventilation List SORT'!$A$6:$I$101,9)</f>
        <v>No</v>
      </c>
      <c r="K299" s="182">
        <f>INDEX('For CSV - 2022 SpcFuncData'!$D$5:$D$88,MATCH($A299,'For CSV - 2022 SpcFuncData'!$B$5:$B$87,0))*0.5</f>
        <v>25</v>
      </c>
      <c r="L299" s="182">
        <f>INDEX('For CSV - 2022 VentSpcFuncData'!$K$6:$K$101,MATCH($B299,'For CSV - 2022 VentSpcFuncData'!$B$6:$B$101,0))</f>
        <v>0</v>
      </c>
      <c r="M299" s="182">
        <f t="shared" si="14"/>
        <v>25</v>
      </c>
      <c r="N299" s="182">
        <f>INDEX('For CSV - 2022 VentSpcFuncData'!$J$6:$J$101,MATCH($B299,'For CSV - 2022 VentSpcFuncData'!$B$6:$B$101,0))</f>
        <v>15</v>
      </c>
      <c r="O299" s="182">
        <f t="shared" si="13"/>
        <v>15</v>
      </c>
      <c r="P299" s="184">
        <f t="shared" si="12"/>
        <v>0.375</v>
      </c>
      <c r="Q299" s="46" t="str">
        <f>_xlfn.CONCAT(A299,",",B299)</f>
        <v>Sports Arena - Playing Area (&lt; 2,000 Spectators),Sports/Entertainment - Swimming (pool)</v>
      </c>
      <c r="R299" s="46">
        <f>INDEX('For CSV - 2022 SpcFuncData'!$AN$5:$AN$89,MATCH($A299,'For CSV - 2022 SpcFuncData'!$B$5:$B$88,0))</f>
        <v>369</v>
      </c>
      <c r="S299" s="46">
        <f>INDEX('For CSV - 2022 VentSpcFuncData'!$L$6:$L$101,MATCH($B299,'For CSV - 2022 VentSpcFuncData'!$B$6:$B$101,0))</f>
        <v>95</v>
      </c>
      <c r="T299" s="46">
        <f>MATCH($A299,'For CSV - 2022 SpcFuncData'!$B$5:$B$87,0)</f>
        <v>69</v>
      </c>
      <c r="V299" t="str">
        <f>IF($A298&lt;&gt;$A299,$V$3&amp;$R299&amp;$W$3&amp;$S299&amp;$X$3&amp;TEXT($A299,0),IF($A299=$A298,$V$4&amp;$S299&amp;$W$4&amp;$X$4&amp;$B299&amp;""""))</f>
        <v>2,              95,     "Sports/Entertainment - Swimming (pool)"</v>
      </c>
    </row>
    <row r="300" spans="1:22" x14ac:dyDescent="0.2">
      <c r="A300" s="46" t="s">
        <v>913</v>
      </c>
      <c r="B300" s="110" t="s">
        <v>851</v>
      </c>
      <c r="C300" s="62">
        <f>VLOOKUP($B300,'2022 Ventilation List SORT'!$A$6:$I$101,2)</f>
        <v>0.5</v>
      </c>
      <c r="D300" s="62">
        <f>VLOOKUP($B300,'2022 Ventilation List SORT'!$A$6:$I$101,3)</f>
        <v>0.15</v>
      </c>
      <c r="E300" s="67">
        <f>VLOOKUP($B300,'2022 Ventilation List SORT'!$A$6:$I$101,4)</f>
        <v>0</v>
      </c>
      <c r="F300" s="67">
        <f>VLOOKUP($B300,'2022 Ventilation List SORT'!$A$6:$I$101,5)</f>
        <v>0</v>
      </c>
      <c r="G300" s="62">
        <f>VLOOKUP($B300,'2022 Ventilation List SORT'!$A$6:$I$101,6)</f>
        <v>0</v>
      </c>
      <c r="H300" s="67">
        <f>VLOOKUP($B300,'2022 Ventilation List SORT'!$A$6:$I$101,7)</f>
        <v>2</v>
      </c>
      <c r="I300" s="62" t="str">
        <f>VLOOKUP($B300,'2022 Ventilation List SORT'!$A$6:$I$101,8)</f>
        <v>E</v>
      </c>
      <c r="J300" s="103" t="str">
        <f>VLOOKUP($B300,'2022 Ventilation List SORT'!$A$6:$I$101,9)</f>
        <v>No</v>
      </c>
      <c r="K300" s="182">
        <f>INDEX('For CSV - 2022 SpcFuncData'!$D$5:$D$88,MATCH($A300,'For CSV - 2022 SpcFuncData'!$B$5:$B$87,0))*0.5</f>
        <v>10</v>
      </c>
      <c r="L300" s="182">
        <f>INDEX('For CSV - 2022 VentSpcFuncData'!$K$6:$K$101,MATCH($B300,'For CSV - 2022 VentSpcFuncData'!$B$6:$B$101,0))</f>
        <v>33.333333333333336</v>
      </c>
      <c r="M300" s="182">
        <f t="shared" si="14"/>
        <v>33.333333333333336</v>
      </c>
      <c r="N300" s="182">
        <f>INDEX('For CSV - 2022 VentSpcFuncData'!$J$6:$J$101,MATCH($B300,'For CSV - 2022 VentSpcFuncData'!$B$6:$B$101,0))</f>
        <v>15</v>
      </c>
      <c r="O300" s="182">
        <f t="shared" si="13"/>
        <v>50</v>
      </c>
      <c r="P300" s="184">
        <f t="shared" si="12"/>
        <v>0.5</v>
      </c>
      <c r="Q300" s="46" t="str">
        <f>_xlfn.CONCAT(A300,",",B300)</f>
        <v>Sports Arena - Playing Area (Recreational),Sports/Entertainment - Gym, sports arena (play area)</v>
      </c>
      <c r="R300" s="46">
        <f>INDEX('For CSV - 2022 SpcFuncData'!$AN$5:$AN$89,MATCH($A300,'For CSV - 2022 SpcFuncData'!$B$5:$B$88,0))</f>
        <v>370</v>
      </c>
      <c r="S300" s="46">
        <f>INDEX('For CSV - 2022 VentSpcFuncData'!$L$6:$L$101,MATCH($B300,'For CSV - 2022 VentSpcFuncData'!$B$6:$B$101,0))</f>
        <v>89</v>
      </c>
      <c r="T300" s="46">
        <f>MATCH($A300,'For CSV - 2022 SpcFuncData'!$B$5:$B$87,0)</f>
        <v>70</v>
      </c>
      <c r="V300" t="str">
        <f>IF($A299&lt;&gt;$A300,$V$3&amp;$R300&amp;$W$3&amp;$S300&amp;$X$3&amp;TEXT($A300,0),IF($A300=$A299,$V$4&amp;$S300&amp;$W$4&amp;$X$4&amp;$B300&amp;""""))</f>
        <v>1, Spc:SpcFunc,        370,  89  ;  Sports Arena - Playing Area (Recreational)</v>
      </c>
    </row>
    <row r="301" spans="1:22" x14ac:dyDescent="0.2">
      <c r="A301" s="46" t="s">
        <v>913</v>
      </c>
      <c r="B301" s="110" t="s">
        <v>851</v>
      </c>
      <c r="C301" s="62">
        <f>VLOOKUP($B301,'2022 Ventilation List SORT'!$A$6:$I$101,2)</f>
        <v>0.5</v>
      </c>
      <c r="D301" s="62">
        <f>VLOOKUP($B301,'2022 Ventilation List SORT'!$A$6:$I$101,3)</f>
        <v>0.15</v>
      </c>
      <c r="E301" s="67">
        <f>VLOOKUP($B301,'2022 Ventilation List SORT'!$A$6:$I$101,4)</f>
        <v>0</v>
      </c>
      <c r="F301" s="67">
        <f>VLOOKUP($B301,'2022 Ventilation List SORT'!$A$6:$I$101,5)</f>
        <v>0</v>
      </c>
      <c r="G301" s="62">
        <f>VLOOKUP($B301,'2022 Ventilation List SORT'!$A$6:$I$101,6)</f>
        <v>0</v>
      </c>
      <c r="H301" s="67">
        <f>VLOOKUP($B301,'2022 Ventilation List SORT'!$A$6:$I$101,7)</f>
        <v>2</v>
      </c>
      <c r="I301" s="62" t="str">
        <f>VLOOKUP($B301,'2022 Ventilation List SORT'!$A$6:$I$101,8)</f>
        <v>E</v>
      </c>
      <c r="J301" s="103" t="str">
        <f>VLOOKUP($B301,'2022 Ventilation List SORT'!$A$6:$I$101,9)</f>
        <v>No</v>
      </c>
      <c r="K301" s="182">
        <f>INDEX('For CSV - 2022 SpcFuncData'!$D$5:$D$88,MATCH($A301,'For CSV - 2022 SpcFuncData'!$B$5:$B$87,0))*0.5</f>
        <v>10</v>
      </c>
      <c r="L301" s="182">
        <f>INDEX('For CSV - 2022 VentSpcFuncData'!$K$6:$K$101,MATCH($B301,'For CSV - 2022 VentSpcFuncData'!$B$6:$B$101,0))</f>
        <v>33.333333333333336</v>
      </c>
      <c r="M301" s="182">
        <f t="shared" si="14"/>
        <v>33.333333333333336</v>
      </c>
      <c r="N301" s="182">
        <f>INDEX('For CSV - 2022 VentSpcFuncData'!$J$6:$J$101,MATCH($B301,'For CSV - 2022 VentSpcFuncData'!$B$6:$B$101,0))</f>
        <v>15</v>
      </c>
      <c r="O301" s="182">
        <f t="shared" si="13"/>
        <v>50</v>
      </c>
      <c r="P301" s="184">
        <f t="shared" si="12"/>
        <v>0.5</v>
      </c>
      <c r="Q301" s="46" t="str">
        <f>_xlfn.CONCAT(A301,",",B301)</f>
        <v>Sports Arena - Playing Area (Recreational),Sports/Entertainment - Gym, sports arena (play area)</v>
      </c>
      <c r="R301" s="46">
        <f>INDEX('For CSV - 2022 SpcFuncData'!$AN$5:$AN$89,MATCH($A301,'For CSV - 2022 SpcFuncData'!$B$5:$B$88,0))</f>
        <v>370</v>
      </c>
      <c r="S301" s="46">
        <f>INDEX('For CSV - 2022 VentSpcFuncData'!$L$6:$L$101,MATCH($B301,'For CSV - 2022 VentSpcFuncData'!$B$6:$B$101,0))</f>
        <v>89</v>
      </c>
      <c r="T301" s="46">
        <f>MATCH($A301,'For CSV - 2022 SpcFuncData'!$B$5:$B$87,0)</f>
        <v>70</v>
      </c>
      <c r="V301" t="str">
        <f>IF($A300&lt;&gt;$A301,$V$3&amp;$R301&amp;$W$3&amp;$S301&amp;$X$3&amp;TEXT($A301,0),IF($A301=$A300,$V$4&amp;$S301&amp;$W$4&amp;$X$4&amp;$B301&amp;""""))</f>
        <v>2,              89,     "Sports/Entertainment - Gym, sports arena (play area)"</v>
      </c>
    </row>
    <row r="302" spans="1:22" x14ac:dyDescent="0.2">
      <c r="A302" s="46" t="s">
        <v>913</v>
      </c>
      <c r="B302" s="110" t="s">
        <v>852</v>
      </c>
      <c r="C302" s="62">
        <f>VLOOKUP($B302,'2022 Ventilation List SORT'!$A$6:$I$101,2)</f>
        <v>0.15</v>
      </c>
      <c r="D302" s="62">
        <f>VLOOKUP($B302,'2022 Ventilation List SORT'!$A$6:$I$101,3)</f>
        <v>0.15</v>
      </c>
      <c r="E302" s="67">
        <f>VLOOKUP($B302,'2022 Ventilation List SORT'!$A$6:$I$101,4)</f>
        <v>0</v>
      </c>
      <c r="F302" s="67">
        <f>VLOOKUP($B302,'2022 Ventilation List SORT'!$A$6:$I$101,5)</f>
        <v>0</v>
      </c>
      <c r="G302" s="62">
        <f>VLOOKUP($B302,'2022 Ventilation List SORT'!$A$6:$I$101,6)</f>
        <v>0</v>
      </c>
      <c r="H302" s="67">
        <f>VLOOKUP($B302,'2022 Ventilation List SORT'!$A$6:$I$101,7)</f>
        <v>2</v>
      </c>
      <c r="I302" s="62" t="str">
        <f>VLOOKUP($B302,'2022 Ventilation List SORT'!$A$6:$I$101,8)</f>
        <v/>
      </c>
      <c r="J302" s="103" t="str">
        <f>VLOOKUP($B302,'2022 Ventilation List SORT'!$A$6:$I$101,9)</f>
        <v>No</v>
      </c>
      <c r="K302" s="182">
        <f>INDEX('For CSV - 2022 SpcFuncData'!$D$5:$D$88,MATCH($A302,'For CSV - 2022 SpcFuncData'!$B$5:$B$87,0))*0.5</f>
        <v>10</v>
      </c>
      <c r="L302" s="182">
        <f>INDEX('For CSV - 2022 VentSpcFuncData'!$K$6:$K$101,MATCH($B302,'For CSV - 2022 VentSpcFuncData'!$B$6:$B$101,0))</f>
        <v>0</v>
      </c>
      <c r="M302" s="182">
        <f t="shared" si="14"/>
        <v>10</v>
      </c>
      <c r="N302" s="182">
        <f>INDEX('For CSV - 2022 VentSpcFuncData'!$J$6:$J$101,MATCH($B302,'For CSV - 2022 VentSpcFuncData'!$B$6:$B$101,0))</f>
        <v>15</v>
      </c>
      <c r="O302" s="182">
        <f t="shared" si="13"/>
        <v>15</v>
      </c>
      <c r="P302" s="184">
        <f t="shared" si="12"/>
        <v>0.15</v>
      </c>
      <c r="Q302" s="46" t="str">
        <f>_xlfn.CONCAT(A302,",",B302)</f>
        <v>Sports Arena - Playing Area (Recreational),Sports/Entertainment - Health club/aerobics room</v>
      </c>
      <c r="R302" s="46">
        <f>INDEX('For CSV - 2022 SpcFuncData'!$AN$5:$AN$89,MATCH($A302,'For CSV - 2022 SpcFuncData'!$B$5:$B$88,0))</f>
        <v>370</v>
      </c>
      <c r="S302" s="46">
        <f>INDEX('For CSV - 2022 VentSpcFuncData'!$L$6:$L$101,MATCH($B302,'For CSV - 2022 VentSpcFuncData'!$B$6:$B$101,0))</f>
        <v>90</v>
      </c>
      <c r="T302" s="46">
        <f>MATCH($A302,'For CSV - 2022 SpcFuncData'!$B$5:$B$87,0)</f>
        <v>70</v>
      </c>
      <c r="V302" t="str">
        <f>IF($A301&lt;&gt;$A302,$V$3&amp;$R302&amp;$W$3&amp;$S302&amp;$X$3&amp;TEXT($A302,0),IF($A302=$A301,$V$4&amp;$S302&amp;$W$4&amp;$X$4&amp;$B302&amp;""""))</f>
        <v>2,              90,     "Sports/Entertainment - Health club/aerobics room"</v>
      </c>
    </row>
    <row r="303" spans="1:22" x14ac:dyDescent="0.2">
      <c r="A303" s="46" t="s">
        <v>913</v>
      </c>
      <c r="B303" s="110" t="s">
        <v>853</v>
      </c>
      <c r="C303" s="62">
        <f>VLOOKUP($B303,'2022 Ventilation List SORT'!$A$6:$I$101,2)</f>
        <v>0.15</v>
      </c>
      <c r="D303" s="62">
        <f>VLOOKUP($B303,'2022 Ventilation List SORT'!$A$6:$I$101,3)</f>
        <v>0.15</v>
      </c>
      <c r="E303" s="67">
        <f>VLOOKUP($B303,'2022 Ventilation List SORT'!$A$6:$I$101,4)</f>
        <v>0</v>
      </c>
      <c r="F303" s="67">
        <f>VLOOKUP($B303,'2022 Ventilation List SORT'!$A$6:$I$101,5)</f>
        <v>0</v>
      </c>
      <c r="G303" s="62">
        <f>VLOOKUP($B303,'2022 Ventilation List SORT'!$A$6:$I$101,6)</f>
        <v>0</v>
      </c>
      <c r="H303" s="67">
        <f>VLOOKUP($B303,'2022 Ventilation List SORT'!$A$6:$I$101,7)</f>
        <v>2</v>
      </c>
      <c r="I303" s="62" t="str">
        <f>VLOOKUP($B303,'2022 Ventilation List SORT'!$A$6:$I$101,8)</f>
        <v/>
      </c>
      <c r="J303" s="103" t="str">
        <f>VLOOKUP($B303,'2022 Ventilation List SORT'!$A$6:$I$101,9)</f>
        <v>No</v>
      </c>
      <c r="K303" s="182">
        <f>INDEX('For CSV - 2022 SpcFuncData'!$D$5:$D$88,MATCH($A303,'For CSV - 2022 SpcFuncData'!$B$5:$B$87,0))*0.5</f>
        <v>10</v>
      </c>
      <c r="L303" s="182">
        <f>INDEX('For CSV - 2022 VentSpcFuncData'!$K$6:$K$101,MATCH($B303,'For CSV - 2022 VentSpcFuncData'!$B$6:$B$101,0))</f>
        <v>0</v>
      </c>
      <c r="M303" s="182">
        <f t="shared" si="14"/>
        <v>10</v>
      </c>
      <c r="N303" s="182">
        <f>INDEX('For CSV - 2022 VentSpcFuncData'!$J$6:$J$101,MATCH($B303,'For CSV - 2022 VentSpcFuncData'!$B$6:$B$101,0))</f>
        <v>15</v>
      </c>
      <c r="O303" s="182">
        <f t="shared" si="13"/>
        <v>15</v>
      </c>
      <c r="P303" s="184">
        <f t="shared" si="12"/>
        <v>0.15</v>
      </c>
      <c r="Q303" s="46" t="str">
        <f>_xlfn.CONCAT(A303,",",B303)</f>
        <v>Sports Arena - Playing Area (Recreational),Sports/Entertainment - Health club/weight rooms</v>
      </c>
      <c r="R303" s="46">
        <f>INDEX('For CSV - 2022 SpcFuncData'!$AN$5:$AN$89,MATCH($A303,'For CSV - 2022 SpcFuncData'!$B$5:$B$88,0))</f>
        <v>370</v>
      </c>
      <c r="S303" s="46">
        <f>INDEX('For CSV - 2022 VentSpcFuncData'!$L$6:$L$101,MATCH($B303,'For CSV - 2022 VentSpcFuncData'!$B$6:$B$101,0))</f>
        <v>91</v>
      </c>
      <c r="T303" s="46">
        <f>MATCH($A303,'For CSV - 2022 SpcFuncData'!$B$5:$B$87,0)</f>
        <v>70</v>
      </c>
      <c r="V303" t="str">
        <f>IF($A302&lt;&gt;$A303,$V$3&amp;$R303&amp;$W$3&amp;$S303&amp;$X$3&amp;TEXT($A303,0),IF($A303=$A302,$V$4&amp;$S303&amp;$W$4&amp;$X$4&amp;$B303&amp;""""))</f>
        <v>2,              91,     "Sports/Entertainment - Health club/weight rooms"</v>
      </c>
    </row>
    <row r="304" spans="1:22" x14ac:dyDescent="0.2">
      <c r="A304" s="46" t="s">
        <v>913</v>
      </c>
      <c r="B304" s="110" t="s">
        <v>856</v>
      </c>
      <c r="C304" s="62">
        <f>VLOOKUP($B304,'2022 Ventilation List SORT'!$A$6:$I$101,2)</f>
        <v>0.5</v>
      </c>
      <c r="D304" s="62">
        <f>VLOOKUP($B304,'2022 Ventilation List SORT'!$A$6:$I$101,3)</f>
        <v>0.15</v>
      </c>
      <c r="E304" s="67">
        <f>VLOOKUP($B304,'2022 Ventilation List SORT'!$A$6:$I$101,4)</f>
        <v>0</v>
      </c>
      <c r="F304" s="67">
        <f>VLOOKUP($B304,'2022 Ventilation List SORT'!$A$6:$I$101,5)</f>
        <v>0</v>
      </c>
      <c r="G304" s="62">
        <f>VLOOKUP($B304,'2022 Ventilation List SORT'!$A$6:$I$101,6)</f>
        <v>0</v>
      </c>
      <c r="H304" s="67">
        <f>VLOOKUP($B304,'2022 Ventilation List SORT'!$A$6:$I$101,7)</f>
        <v>2</v>
      </c>
      <c r="I304" s="62" t="str">
        <f>VLOOKUP($B304,'2022 Ventilation List SORT'!$A$6:$I$101,8)</f>
        <v>C</v>
      </c>
      <c r="J304" s="103" t="str">
        <f>VLOOKUP($B304,'2022 Ventilation List SORT'!$A$6:$I$101,9)</f>
        <v>No</v>
      </c>
      <c r="K304" s="182">
        <f>INDEX('For CSV - 2022 SpcFuncData'!$D$5:$D$88,MATCH($A304,'For CSV - 2022 SpcFuncData'!$B$5:$B$87,0))*0.5</f>
        <v>10</v>
      </c>
      <c r="L304" s="182">
        <f>INDEX('For CSV - 2022 VentSpcFuncData'!$K$6:$K$101,MATCH($B304,'For CSV - 2022 VentSpcFuncData'!$B$6:$B$101,0))</f>
        <v>33.333333333333336</v>
      </c>
      <c r="M304" s="182">
        <f t="shared" si="14"/>
        <v>33.333333333333336</v>
      </c>
      <c r="N304" s="182">
        <f>INDEX('For CSV - 2022 VentSpcFuncData'!$J$6:$J$101,MATCH($B304,'For CSV - 2022 VentSpcFuncData'!$B$6:$B$101,0))</f>
        <v>15</v>
      </c>
      <c r="O304" s="182">
        <f t="shared" si="13"/>
        <v>50</v>
      </c>
      <c r="P304" s="184">
        <f t="shared" si="12"/>
        <v>0.5</v>
      </c>
      <c r="Q304" s="46" t="str">
        <f>_xlfn.CONCAT(A304,",",B304)</f>
        <v>Sports Arena - Playing Area (Recreational),Sports/Entertainment - Swimming (deck)</v>
      </c>
      <c r="R304" s="46">
        <f>INDEX('For CSV - 2022 SpcFuncData'!$AN$5:$AN$89,MATCH($A304,'For CSV - 2022 SpcFuncData'!$B$5:$B$88,0))</f>
        <v>370</v>
      </c>
      <c r="S304" s="46">
        <f>INDEX('For CSV - 2022 VentSpcFuncData'!$L$6:$L$101,MATCH($B304,'For CSV - 2022 VentSpcFuncData'!$B$6:$B$101,0))</f>
        <v>94</v>
      </c>
      <c r="T304" s="46">
        <f>MATCH($A304,'For CSV - 2022 SpcFuncData'!$B$5:$B$87,0)</f>
        <v>70</v>
      </c>
      <c r="V304" t="str">
        <f>IF($A303&lt;&gt;$A304,$V$3&amp;$R304&amp;$W$3&amp;$S304&amp;$X$3&amp;TEXT($A304,0),IF($A304=$A303,$V$4&amp;$S304&amp;$W$4&amp;$X$4&amp;$B304&amp;""""))</f>
        <v>2,              94,     "Sports/Entertainment - Swimming (deck)"</v>
      </c>
    </row>
    <row r="305" spans="1:22" x14ac:dyDescent="0.2">
      <c r="A305" s="46" t="s">
        <v>913</v>
      </c>
      <c r="B305" s="110" t="s">
        <v>857</v>
      </c>
      <c r="C305" s="62">
        <f>VLOOKUP($B305,'2022 Ventilation List SORT'!$A$6:$I$101,2)</f>
        <v>0.15</v>
      </c>
      <c r="D305" s="62">
        <f>VLOOKUP($B305,'2022 Ventilation List SORT'!$A$6:$I$101,3)</f>
        <v>0.15</v>
      </c>
      <c r="E305" s="67">
        <f>VLOOKUP($B305,'2022 Ventilation List SORT'!$A$6:$I$101,4)</f>
        <v>0</v>
      </c>
      <c r="F305" s="67">
        <f>VLOOKUP($B305,'2022 Ventilation List SORT'!$A$6:$I$101,5)</f>
        <v>0</v>
      </c>
      <c r="G305" s="62">
        <f>VLOOKUP($B305,'2022 Ventilation List SORT'!$A$6:$I$101,6)</f>
        <v>0</v>
      </c>
      <c r="H305" s="67">
        <f>VLOOKUP($B305,'2022 Ventilation List SORT'!$A$6:$I$101,7)</f>
        <v>2</v>
      </c>
      <c r="I305" s="62" t="str">
        <f>VLOOKUP($B305,'2022 Ventilation List SORT'!$A$6:$I$101,8)</f>
        <v>C</v>
      </c>
      <c r="J305" s="103" t="str">
        <f>VLOOKUP($B305,'2022 Ventilation List SORT'!$A$6:$I$101,9)</f>
        <v>No</v>
      </c>
      <c r="K305" s="182">
        <f>INDEX('For CSV - 2022 SpcFuncData'!$D$5:$D$88,MATCH($A305,'For CSV - 2022 SpcFuncData'!$B$5:$B$87,0))*0.5</f>
        <v>10</v>
      </c>
      <c r="L305" s="182">
        <f>INDEX('For CSV - 2022 VentSpcFuncData'!$K$6:$K$101,MATCH($B305,'For CSV - 2022 VentSpcFuncData'!$B$6:$B$101,0))</f>
        <v>0</v>
      </c>
      <c r="M305" s="182">
        <f t="shared" si="14"/>
        <v>10</v>
      </c>
      <c r="N305" s="182">
        <f>INDEX('For CSV - 2022 VentSpcFuncData'!$J$6:$J$101,MATCH($B305,'For CSV - 2022 VentSpcFuncData'!$B$6:$B$101,0))</f>
        <v>15</v>
      </c>
      <c r="O305" s="182">
        <f t="shared" si="13"/>
        <v>15</v>
      </c>
      <c r="P305" s="184">
        <f t="shared" si="12"/>
        <v>0.15</v>
      </c>
      <c r="Q305" s="46" t="str">
        <f>_xlfn.CONCAT(A305,",",B305)</f>
        <v>Sports Arena - Playing Area (Recreational),Sports/Entertainment - Swimming (pool)</v>
      </c>
      <c r="R305" s="46">
        <f>INDEX('For CSV - 2022 SpcFuncData'!$AN$5:$AN$89,MATCH($A305,'For CSV - 2022 SpcFuncData'!$B$5:$B$88,0))</f>
        <v>370</v>
      </c>
      <c r="S305" s="46">
        <f>INDEX('For CSV - 2022 VentSpcFuncData'!$L$6:$L$101,MATCH($B305,'For CSV - 2022 VentSpcFuncData'!$B$6:$B$101,0))</f>
        <v>95</v>
      </c>
      <c r="T305" s="46">
        <f>MATCH($A305,'For CSV - 2022 SpcFuncData'!$B$5:$B$87,0)</f>
        <v>70</v>
      </c>
      <c r="V305" t="str">
        <f>IF($A304&lt;&gt;$A305,$V$3&amp;$R305&amp;$W$3&amp;$S305&amp;$X$3&amp;TEXT($A305,0),IF($A305=$A304,$V$4&amp;$S305&amp;$W$4&amp;$X$4&amp;$B305&amp;""""))</f>
        <v>2,              95,     "Sports/Entertainment - Swimming (pool)"</v>
      </c>
    </row>
    <row r="306" spans="1:22" x14ac:dyDescent="0.2">
      <c r="A306" s="46" t="s">
        <v>589</v>
      </c>
      <c r="B306" s="110" t="s">
        <v>903</v>
      </c>
      <c r="C306" s="62">
        <f>VLOOKUP($B306,'2022 Ventilation List SORT'!$A$6:$I$101,2)</f>
        <v>1.07</v>
      </c>
      <c r="D306" s="62">
        <f>VLOOKUP($B306,'2022 Ventilation List SORT'!$A$6:$I$101,3)</f>
        <v>0.15</v>
      </c>
      <c r="E306" s="67">
        <f>VLOOKUP($B306,'2022 Ventilation List SORT'!$A$6:$I$101,4)</f>
        <v>0</v>
      </c>
      <c r="F306" s="67">
        <f>VLOOKUP($B306,'2022 Ventilation List SORT'!$A$6:$I$101,5)</f>
        <v>0</v>
      </c>
      <c r="G306" s="62">
        <f>VLOOKUP($B306,'2022 Ventilation List SORT'!$A$6:$I$101,6)</f>
        <v>0</v>
      </c>
      <c r="H306" s="67">
        <f>VLOOKUP($B306,'2022 Ventilation List SORT'!$A$6:$I$101,7)</f>
        <v>1</v>
      </c>
      <c r="I306" s="62" t="str">
        <f>VLOOKUP($B306,'2022 Ventilation List SORT'!$A$6:$I$101,8)</f>
        <v>F</v>
      </c>
      <c r="J306" s="103" t="str">
        <f>VLOOKUP($B306,'2022 Ventilation List SORT'!$A$6:$I$101,9)</f>
        <v>No</v>
      </c>
      <c r="K306" s="182">
        <f>INDEX('For CSV - 2022 SpcFuncData'!$D$5:$D$88,MATCH($A306,'For CSV - 2022 SpcFuncData'!$B$5:$B$87,0))*0.5</f>
        <v>71.430000000000007</v>
      </c>
      <c r="L306" s="182">
        <f>INDEX('For CSV - 2022 VentSpcFuncData'!$K$6:$K$101,MATCH($B306,'For CSV - 2022 VentSpcFuncData'!$B$6:$B$101,0))</f>
        <v>71.333333333333329</v>
      </c>
      <c r="M306" s="182">
        <f t="shared" si="14"/>
        <v>71.333333333333329</v>
      </c>
      <c r="N306" s="182">
        <f>INDEX('For CSV - 2022 VentSpcFuncData'!$J$6:$J$101,MATCH($B306,'For CSV - 2022 VentSpcFuncData'!$B$6:$B$101,0))</f>
        <v>15</v>
      </c>
      <c r="O306" s="182">
        <f t="shared" si="13"/>
        <v>14.979700405991878</v>
      </c>
      <c r="P306" s="184">
        <f t="shared" si="12"/>
        <v>1.07</v>
      </c>
      <c r="Q306" s="46" t="str">
        <f>_xlfn.CONCAT(A306,",",B306)</f>
        <v>Theater Area (Motion Picture),Assembly - Auditorium seating area</v>
      </c>
      <c r="R306" s="46">
        <f>INDEX('For CSV - 2022 SpcFuncData'!$AN$5:$AN$89,MATCH($A306,'For CSV - 2022 SpcFuncData'!$B$5:$B$88,0))</f>
        <v>371</v>
      </c>
      <c r="S306" s="46">
        <f>INDEX('For CSV - 2022 VentSpcFuncData'!$L$6:$L$101,MATCH($B306,'For CSV - 2022 VentSpcFuncData'!$B$6:$B$101,0))</f>
        <v>1</v>
      </c>
      <c r="T306" s="46">
        <f>MATCH($A306,'For CSV - 2022 SpcFuncData'!$B$5:$B$87,0)</f>
        <v>71</v>
      </c>
      <c r="V306" t="str">
        <f>IF($A305&lt;&gt;$A306,$V$3&amp;$R306&amp;$W$3&amp;$S306&amp;$X$3&amp;TEXT($A306,0),IF($A306=$A305,$V$4&amp;$S306&amp;$W$4&amp;$X$4&amp;$B306&amp;""""))</f>
        <v>1, Spc:SpcFunc,        371,  1  ;  Theater Area (Motion Picture)</v>
      </c>
    </row>
    <row r="307" spans="1:22" x14ac:dyDescent="0.2">
      <c r="A307" s="46" t="s">
        <v>589</v>
      </c>
      <c r="B307" s="110" t="s">
        <v>903</v>
      </c>
      <c r="C307" s="62">
        <f>VLOOKUP($B307,'2022 Ventilation List SORT'!$A$6:$I$101,2)</f>
        <v>1.07</v>
      </c>
      <c r="D307" s="62">
        <f>VLOOKUP($B307,'2022 Ventilation List SORT'!$A$6:$I$101,3)</f>
        <v>0.15</v>
      </c>
      <c r="E307" s="67">
        <f>VLOOKUP($B307,'2022 Ventilation List SORT'!$A$6:$I$101,4)</f>
        <v>0</v>
      </c>
      <c r="F307" s="67">
        <f>VLOOKUP($B307,'2022 Ventilation List SORT'!$A$6:$I$101,5)</f>
        <v>0</v>
      </c>
      <c r="G307" s="62">
        <f>VLOOKUP($B307,'2022 Ventilation List SORT'!$A$6:$I$101,6)</f>
        <v>0</v>
      </c>
      <c r="H307" s="67">
        <f>VLOOKUP($B307,'2022 Ventilation List SORT'!$A$6:$I$101,7)</f>
        <v>1</v>
      </c>
      <c r="I307" s="62" t="str">
        <f>VLOOKUP($B307,'2022 Ventilation List SORT'!$A$6:$I$101,8)</f>
        <v>F</v>
      </c>
      <c r="J307" s="103" t="str">
        <f>VLOOKUP($B307,'2022 Ventilation List SORT'!$A$6:$I$101,9)</f>
        <v>No</v>
      </c>
      <c r="K307" s="182">
        <f>INDEX('For CSV - 2022 SpcFuncData'!$D$5:$D$88,MATCH($A307,'For CSV - 2022 SpcFuncData'!$B$5:$B$87,0))*0.5</f>
        <v>71.430000000000007</v>
      </c>
      <c r="L307" s="182">
        <f>INDEX('For CSV - 2022 VentSpcFuncData'!$K$6:$K$101,MATCH($B307,'For CSV - 2022 VentSpcFuncData'!$B$6:$B$101,0))</f>
        <v>71.333333333333329</v>
      </c>
      <c r="M307" s="182">
        <f t="shared" si="14"/>
        <v>71.333333333333329</v>
      </c>
      <c r="N307" s="182">
        <f>INDEX('For CSV - 2022 VentSpcFuncData'!$J$6:$J$101,MATCH($B307,'For CSV - 2022 VentSpcFuncData'!$B$6:$B$101,0))</f>
        <v>15</v>
      </c>
      <c r="O307" s="182">
        <f t="shared" si="13"/>
        <v>14.979700405991878</v>
      </c>
      <c r="P307" s="184">
        <f t="shared" si="12"/>
        <v>1.07</v>
      </c>
      <c r="Q307" s="46" t="str">
        <f>_xlfn.CONCAT(A307,",",B307)</f>
        <v>Theater Area (Motion Picture),Assembly - Auditorium seating area</v>
      </c>
      <c r="R307" s="46">
        <f>INDEX('For CSV - 2022 SpcFuncData'!$AN$5:$AN$89,MATCH($A307,'For CSV - 2022 SpcFuncData'!$B$5:$B$88,0))</f>
        <v>371</v>
      </c>
      <c r="S307" s="46">
        <f>INDEX('For CSV - 2022 VentSpcFuncData'!$L$6:$L$101,MATCH($B307,'For CSV - 2022 VentSpcFuncData'!$B$6:$B$101,0))</f>
        <v>1</v>
      </c>
      <c r="T307" s="46">
        <f>MATCH($A307,'For CSV - 2022 SpcFuncData'!$B$5:$B$87,0)</f>
        <v>71</v>
      </c>
      <c r="V307" t="str">
        <f>IF($A306&lt;&gt;$A307,$V$3&amp;$R307&amp;$W$3&amp;$S307&amp;$X$3&amp;TEXT($A307,0),IF($A307=$A306,$V$4&amp;$S307&amp;$W$4&amp;$X$4&amp;$B307&amp;""""))</f>
        <v>2,              1,     "Assembly - Auditorium seating area"</v>
      </c>
    </row>
    <row r="308" spans="1:22" x14ac:dyDescent="0.2">
      <c r="A308" s="46" t="s">
        <v>590</v>
      </c>
      <c r="B308" s="110" t="s">
        <v>855</v>
      </c>
      <c r="C308" s="62">
        <f>VLOOKUP($B308,'2022 Ventilation List SORT'!$A$6:$I$101,2)</f>
        <v>0.5</v>
      </c>
      <c r="D308" s="62">
        <f>VLOOKUP($B308,'2022 Ventilation List SORT'!$A$6:$I$101,3)</f>
        <v>0.15</v>
      </c>
      <c r="E308" s="67">
        <f>VLOOKUP($B308,'2022 Ventilation List SORT'!$A$6:$I$101,4)</f>
        <v>0</v>
      </c>
      <c r="F308" s="67">
        <f>VLOOKUP($B308,'2022 Ventilation List SORT'!$A$6:$I$101,5)</f>
        <v>0</v>
      </c>
      <c r="G308" s="62">
        <f>VLOOKUP($B308,'2022 Ventilation List SORT'!$A$6:$I$101,6)</f>
        <v>0</v>
      </c>
      <c r="H308" s="67">
        <f>VLOOKUP($B308,'2022 Ventilation List SORT'!$A$6:$I$101,7)</f>
        <v>1</v>
      </c>
      <c r="I308" s="62" t="str">
        <f>VLOOKUP($B308,'2022 Ventilation List SORT'!$A$6:$I$101,8)</f>
        <v>D, F</v>
      </c>
      <c r="J308" s="103" t="str">
        <f>VLOOKUP($B308,'2022 Ventilation List SORT'!$A$6:$I$101,9)</f>
        <v>No</v>
      </c>
      <c r="K308" s="182">
        <f>INDEX('For CSV - 2022 SpcFuncData'!$D$5:$D$88,MATCH($A308,'For CSV - 2022 SpcFuncData'!$B$5:$B$87,0))*0.5</f>
        <v>71.430000000000007</v>
      </c>
      <c r="L308" s="182">
        <f>INDEX('For CSV - 2022 VentSpcFuncData'!$K$6:$K$101,MATCH($B308,'For CSV - 2022 VentSpcFuncData'!$B$6:$B$101,0))</f>
        <v>33.333333333333336</v>
      </c>
      <c r="M308" s="182">
        <f t="shared" si="14"/>
        <v>33.333333333333336</v>
      </c>
      <c r="N308" s="182">
        <f>INDEX('For CSV - 2022 VentSpcFuncData'!$J$6:$J$101,MATCH($B308,'For CSV - 2022 VentSpcFuncData'!$B$6:$B$101,0))</f>
        <v>15</v>
      </c>
      <c r="O308" s="182">
        <f t="shared" si="13"/>
        <v>6.9998600027999442</v>
      </c>
      <c r="P308" s="184">
        <f t="shared" si="12"/>
        <v>0.50000000000000011</v>
      </c>
      <c r="Q308" s="46" t="str">
        <f>_xlfn.CONCAT(A308,",",B308)</f>
        <v>Theater Area (Performance),Sports/Entertainment - Stages, studios</v>
      </c>
      <c r="R308" s="46">
        <f>INDEX('For CSV - 2022 SpcFuncData'!$AN$5:$AN$89,MATCH($A308,'For CSV - 2022 SpcFuncData'!$B$5:$B$88,0))</f>
        <v>372</v>
      </c>
      <c r="S308" s="46">
        <f>INDEX('For CSV - 2022 VentSpcFuncData'!$L$6:$L$101,MATCH($B308,'For CSV - 2022 VentSpcFuncData'!$B$6:$B$101,0))</f>
        <v>93</v>
      </c>
      <c r="T308" s="46">
        <f>MATCH($A308,'For CSV - 2022 SpcFuncData'!$B$5:$B$87,0)</f>
        <v>72</v>
      </c>
      <c r="V308" t="str">
        <f>IF($A307&lt;&gt;$A308,$V$3&amp;$R308&amp;$W$3&amp;$S308&amp;$X$3&amp;TEXT($A308,0),IF($A308=$A307,$V$4&amp;$S308&amp;$W$4&amp;$X$4&amp;$B308&amp;""""))</f>
        <v>1, Spc:SpcFunc,        372,  93  ;  Theater Area (Performance)</v>
      </c>
    </row>
    <row r="309" spans="1:22" x14ac:dyDescent="0.2">
      <c r="A309" s="46" t="s">
        <v>590</v>
      </c>
      <c r="B309" s="110" t="s">
        <v>1041</v>
      </c>
      <c r="C309" s="62">
        <f>VLOOKUP($B309,'2022 Ventilation List SORT'!$A$6:$I$101,2)</f>
        <v>1.07</v>
      </c>
      <c r="D309" s="62">
        <f>VLOOKUP($B309,'2022 Ventilation List SORT'!$A$6:$I$101,3)</f>
        <v>0.15</v>
      </c>
      <c r="E309" s="67">
        <f>VLOOKUP($B309,'2022 Ventilation List SORT'!$A$6:$I$101,4)</f>
        <v>0</v>
      </c>
      <c r="F309" s="67">
        <f>VLOOKUP($B309,'2022 Ventilation List SORT'!$A$6:$I$101,5)</f>
        <v>0</v>
      </c>
      <c r="G309" s="62">
        <f>VLOOKUP($B309,'2022 Ventilation List SORT'!$A$6:$I$101,6)</f>
        <v>0</v>
      </c>
      <c r="H309" s="67">
        <f>VLOOKUP($B309,'2022 Ventilation List SORT'!$A$6:$I$101,7)</f>
        <v>1</v>
      </c>
      <c r="I309" s="62" t="str">
        <f>VLOOKUP($B309,'2022 Ventilation List SORT'!$A$6:$I$101,8)</f>
        <v>F</v>
      </c>
      <c r="J309" s="103" t="str">
        <f>VLOOKUP($B309,'2022 Ventilation List SORT'!$A$6:$I$101,9)</f>
        <v>No</v>
      </c>
      <c r="K309" s="182">
        <f>INDEX('For CSV - 2022 SpcFuncData'!$D$5:$D$88,MATCH($A309,'For CSV - 2022 SpcFuncData'!$B$5:$B$87,0))*0.5</f>
        <v>71.430000000000007</v>
      </c>
      <c r="L309" s="182">
        <f>INDEX('For CSV - 2022 VentSpcFuncData'!$K$6:$K$101,MATCH($B309,'For CSV - 2022 VentSpcFuncData'!$B$6:$B$101,0))</f>
        <v>71.333333333333329</v>
      </c>
      <c r="M309" s="182">
        <f t="shared" si="14"/>
        <v>71.333333333333329</v>
      </c>
      <c r="N309" s="182">
        <f>INDEX('For CSV - 2022 VentSpcFuncData'!$J$6:$J$101,MATCH($B309,'For CSV - 2022 VentSpcFuncData'!$B$6:$B$101,0))</f>
        <v>15</v>
      </c>
      <c r="O309" s="182">
        <f t="shared" si="13"/>
        <v>14.979700405991878</v>
      </c>
      <c r="P309" s="184">
        <f t="shared" si="12"/>
        <v>1.07</v>
      </c>
      <c r="Q309" s="46" t="str">
        <f>_xlfn.CONCAT(A309,",",B309)</f>
        <v>Theater Area (Performance),Education - Music/theater/dance</v>
      </c>
      <c r="R309" s="46">
        <f>INDEX('For CSV - 2022 SpcFuncData'!$AN$5:$AN$89,MATCH($A309,'For CSV - 2022 SpcFuncData'!$B$5:$B$88,0))</f>
        <v>372</v>
      </c>
      <c r="S309" s="46">
        <f>INDEX('For CSV - 2022 VentSpcFuncData'!$L$6:$L$101,MATCH($B309,'For CSV - 2022 VentSpcFuncData'!$B$6:$B$101,0))</f>
        <v>20</v>
      </c>
      <c r="T309" s="46">
        <f>MATCH($A309,'For CSV - 2022 SpcFuncData'!$B$5:$B$87,0)</f>
        <v>72</v>
      </c>
      <c r="V309" t="str">
        <f>IF($A308&lt;&gt;$A309,$V$3&amp;$R309&amp;$W$3&amp;$S309&amp;$X$3&amp;TEXT($A309,0),IF($A309=$A308,$V$4&amp;$S309&amp;$W$4&amp;$X$4&amp;$B309&amp;""""))</f>
        <v>2,              20,     "Education - Music/theater/dance"</v>
      </c>
    </row>
    <row r="310" spans="1:22" x14ac:dyDescent="0.2">
      <c r="A310" s="46" t="s">
        <v>590</v>
      </c>
      <c r="B310" s="110" t="s">
        <v>796</v>
      </c>
      <c r="C310" s="62">
        <f>VLOOKUP($B310,'2022 Ventilation List SORT'!$A$6:$I$101,2)</f>
        <v>0.15</v>
      </c>
      <c r="D310" s="62">
        <f>VLOOKUP($B310,'2022 Ventilation List SORT'!$A$6:$I$101,3)</f>
        <v>0.15</v>
      </c>
      <c r="E310" s="67">
        <f>VLOOKUP($B310,'2022 Ventilation List SORT'!$A$6:$I$101,4)</f>
        <v>0</v>
      </c>
      <c r="F310" s="67">
        <f>VLOOKUP($B310,'2022 Ventilation List SORT'!$A$6:$I$101,5)</f>
        <v>0</v>
      </c>
      <c r="G310" s="62">
        <f>VLOOKUP($B310,'2022 Ventilation List SORT'!$A$6:$I$101,6)</f>
        <v>0</v>
      </c>
      <c r="H310" s="67">
        <f>VLOOKUP($B310,'2022 Ventilation List SORT'!$A$6:$I$101,7)</f>
        <v>2</v>
      </c>
      <c r="I310" s="62" t="str">
        <f>VLOOKUP($B310,'2022 Ventilation List SORT'!$A$6:$I$101,8)</f>
        <v/>
      </c>
      <c r="J310" s="103" t="str">
        <f>VLOOKUP($B310,'2022 Ventilation List SORT'!$A$6:$I$101,9)</f>
        <v>No</v>
      </c>
      <c r="K310" s="182">
        <f>INDEX('For CSV - 2022 SpcFuncData'!$D$5:$D$88,MATCH($A310,'For CSV - 2022 SpcFuncData'!$B$5:$B$87,0))*0.5</f>
        <v>71.430000000000007</v>
      </c>
      <c r="L310" s="182">
        <f>INDEX('For CSV - 2022 VentSpcFuncData'!$K$6:$K$101,MATCH($B310,'For CSV - 2022 VentSpcFuncData'!$B$6:$B$101,0))</f>
        <v>0</v>
      </c>
      <c r="M310" s="182">
        <f t="shared" si="14"/>
        <v>71.430000000000007</v>
      </c>
      <c r="N310" s="182">
        <f>INDEX('For CSV - 2022 VentSpcFuncData'!$J$6:$J$101,MATCH($B310,'For CSV - 2022 VentSpcFuncData'!$B$6:$B$101,0))</f>
        <v>15</v>
      </c>
      <c r="O310" s="182">
        <f t="shared" si="13"/>
        <v>15</v>
      </c>
      <c r="P310" s="184">
        <f t="shared" si="12"/>
        <v>1.07145</v>
      </c>
      <c r="Q310" s="46" t="str">
        <f>_xlfn.CONCAT(A310,",",B310)</f>
        <v>Theater Area (Performance),Misc - All others</v>
      </c>
      <c r="R310" s="46">
        <f>INDEX('For CSV - 2022 SpcFuncData'!$AN$5:$AN$89,MATCH($A310,'For CSV - 2022 SpcFuncData'!$B$5:$B$88,0))</f>
        <v>372</v>
      </c>
      <c r="S310" s="46">
        <f>INDEX('For CSV - 2022 VentSpcFuncData'!$L$6:$L$101,MATCH($B310,'For CSV - 2022 VentSpcFuncData'!$B$6:$B$101,0))</f>
        <v>58</v>
      </c>
      <c r="T310" s="46">
        <f>MATCH($A310,'For CSV - 2022 SpcFuncData'!$B$5:$B$87,0)</f>
        <v>72</v>
      </c>
      <c r="V310" t="str">
        <f>IF($A309&lt;&gt;$A310,$V$3&amp;$R310&amp;$W$3&amp;$S310&amp;$X$3&amp;TEXT($A310,0),IF($A310=$A309,$V$4&amp;$S310&amp;$W$4&amp;$X$4&amp;$B310&amp;""""))</f>
        <v>2,              58,     "Misc - All others"</v>
      </c>
    </row>
    <row r="311" spans="1:22" x14ac:dyDescent="0.2">
      <c r="A311" s="46" t="s">
        <v>590</v>
      </c>
      <c r="B311" s="110" t="s">
        <v>855</v>
      </c>
      <c r="C311" s="62">
        <f>VLOOKUP($B311,'2022 Ventilation List SORT'!$A$6:$I$101,2)</f>
        <v>0.5</v>
      </c>
      <c r="D311" s="62">
        <f>VLOOKUP($B311,'2022 Ventilation List SORT'!$A$6:$I$101,3)</f>
        <v>0.15</v>
      </c>
      <c r="E311" s="67">
        <f>VLOOKUP($B311,'2022 Ventilation List SORT'!$A$6:$I$101,4)</f>
        <v>0</v>
      </c>
      <c r="F311" s="67">
        <f>VLOOKUP($B311,'2022 Ventilation List SORT'!$A$6:$I$101,5)</f>
        <v>0</v>
      </c>
      <c r="G311" s="62">
        <f>VLOOKUP($B311,'2022 Ventilation List SORT'!$A$6:$I$101,6)</f>
        <v>0</v>
      </c>
      <c r="H311" s="67">
        <f>VLOOKUP($B311,'2022 Ventilation List SORT'!$A$6:$I$101,7)</f>
        <v>1</v>
      </c>
      <c r="I311" s="62" t="str">
        <f>VLOOKUP($B311,'2022 Ventilation List SORT'!$A$6:$I$101,8)</f>
        <v>D, F</v>
      </c>
      <c r="J311" s="103" t="str">
        <f>VLOOKUP($B311,'2022 Ventilation List SORT'!$A$6:$I$101,9)</f>
        <v>No</v>
      </c>
      <c r="K311" s="182">
        <f>INDEX('For CSV - 2022 SpcFuncData'!$D$5:$D$88,MATCH($A311,'For CSV - 2022 SpcFuncData'!$B$5:$B$87,0))*0.5</f>
        <v>71.430000000000007</v>
      </c>
      <c r="L311" s="182">
        <f>INDEX('For CSV - 2022 VentSpcFuncData'!$K$6:$K$101,MATCH($B311,'For CSV - 2022 VentSpcFuncData'!$B$6:$B$101,0))</f>
        <v>33.333333333333336</v>
      </c>
      <c r="M311" s="182">
        <f t="shared" si="14"/>
        <v>33.333333333333336</v>
      </c>
      <c r="N311" s="182">
        <f>INDEX('For CSV - 2022 VentSpcFuncData'!$J$6:$J$101,MATCH($B311,'For CSV - 2022 VentSpcFuncData'!$B$6:$B$101,0))</f>
        <v>15</v>
      </c>
      <c r="O311" s="182">
        <f t="shared" si="13"/>
        <v>6.9998600027999442</v>
      </c>
      <c r="P311" s="184">
        <f t="shared" si="12"/>
        <v>0.50000000000000011</v>
      </c>
      <c r="Q311" s="46" t="str">
        <f>_xlfn.CONCAT(A311,",",B311)</f>
        <v>Theater Area (Performance),Sports/Entertainment - Stages, studios</v>
      </c>
      <c r="R311" s="46">
        <f>INDEX('For CSV - 2022 SpcFuncData'!$AN$5:$AN$89,MATCH($A311,'For CSV - 2022 SpcFuncData'!$B$5:$B$88,0))</f>
        <v>372</v>
      </c>
      <c r="S311" s="46">
        <f>INDEX('For CSV - 2022 VentSpcFuncData'!$L$6:$L$101,MATCH($B311,'For CSV - 2022 VentSpcFuncData'!$B$6:$B$101,0))</f>
        <v>93</v>
      </c>
      <c r="T311" s="46">
        <f>MATCH($A311,'For CSV - 2022 SpcFuncData'!$B$5:$B$87,0)</f>
        <v>72</v>
      </c>
      <c r="V311" t="str">
        <f>IF($A310&lt;&gt;$A311,$V$3&amp;$R311&amp;$W$3&amp;$S311&amp;$X$3&amp;TEXT($A311,0),IF($A311=$A310,$V$4&amp;$S311&amp;$W$4&amp;$X$4&amp;$B311&amp;""""))</f>
        <v>2,              93,     "Sports/Entertainment - Stages, studios"</v>
      </c>
    </row>
    <row r="312" spans="1:22" x14ac:dyDescent="0.2">
      <c r="A312" s="46" t="s">
        <v>605</v>
      </c>
      <c r="B312" s="110" t="s">
        <v>794</v>
      </c>
      <c r="C312" s="62">
        <f>VLOOKUP($B312,'2022 Ventilation List SORT'!$A$6:$I$101,2)</f>
        <v>0.5</v>
      </c>
      <c r="D312" s="62">
        <f>VLOOKUP($B312,'2022 Ventilation List SORT'!$A$6:$I$101,3)</f>
        <v>0.15</v>
      </c>
      <c r="E312" s="67">
        <f>VLOOKUP($B312,'2022 Ventilation List SORT'!$A$6:$I$101,4)</f>
        <v>0</v>
      </c>
      <c r="F312" s="67">
        <f>VLOOKUP($B312,'2022 Ventilation List SORT'!$A$6:$I$101,5)</f>
        <v>0</v>
      </c>
      <c r="G312" s="62">
        <f>VLOOKUP($B312,'2022 Ventilation List SORT'!$A$6:$I$101,6)</f>
        <v>0</v>
      </c>
      <c r="H312" s="67">
        <f>VLOOKUP($B312,'2022 Ventilation List SORT'!$A$6:$I$101,7)</f>
        <v>1</v>
      </c>
      <c r="I312" s="62" t="str">
        <f>VLOOKUP($B312,'2022 Ventilation List SORT'!$A$6:$I$101,8)</f>
        <v>F</v>
      </c>
      <c r="J312" s="103" t="str">
        <f>VLOOKUP($B312,'2022 Ventilation List SORT'!$A$6:$I$101,9)</f>
        <v>No</v>
      </c>
      <c r="K312" s="182">
        <f>INDEX('For CSV - 2022 SpcFuncData'!$D$5:$D$88,MATCH($A312,'For CSV - 2022 SpcFuncData'!$B$5:$B$87,0))*0.5</f>
        <v>16.664999999999999</v>
      </c>
      <c r="L312" s="182">
        <f>INDEX('For CSV - 2022 VentSpcFuncData'!$K$6:$K$101,MATCH($B312,'For CSV - 2022 VentSpcFuncData'!$B$6:$B$101,0))</f>
        <v>33.333333333333336</v>
      </c>
      <c r="M312" s="182">
        <f t="shared" si="14"/>
        <v>33.333333333333336</v>
      </c>
      <c r="N312" s="182">
        <f>INDEX('For CSV - 2022 VentSpcFuncData'!$J$6:$J$101,MATCH($B312,'For CSV - 2022 VentSpcFuncData'!$B$6:$B$101,0))</f>
        <v>15</v>
      </c>
      <c r="O312" s="182">
        <f t="shared" si="13"/>
        <v>30.003000300030006</v>
      </c>
      <c r="P312" s="184">
        <f t="shared" si="12"/>
        <v>0.50000000000000011</v>
      </c>
      <c r="Q312" s="46" t="str">
        <f>_xlfn.CONCAT(A312,",",B312)</f>
        <v>Transportation Function (Baggage Area),Misc - Transportation waiting</v>
      </c>
      <c r="R312" s="46">
        <f>INDEX('For CSV - 2022 SpcFuncData'!$AN$5:$AN$89,MATCH($A312,'For CSV - 2022 SpcFuncData'!$B$5:$B$88,0))</f>
        <v>373</v>
      </c>
      <c r="S312" s="46">
        <f>INDEX('For CSV - 2022 VentSpcFuncData'!$L$6:$L$101,MATCH($B312,'For CSV - 2022 VentSpcFuncData'!$B$6:$B$101,0))</f>
        <v>69</v>
      </c>
      <c r="T312" s="46">
        <f>MATCH($A312,'For CSV - 2022 SpcFuncData'!$B$5:$B$87,0)</f>
        <v>73</v>
      </c>
      <c r="V312" t="str">
        <f>IF($A311&lt;&gt;$A312,$V$3&amp;$R312&amp;$W$3&amp;$S312&amp;$X$3&amp;TEXT($A312,0),IF($A312=$A311,$V$4&amp;$S312&amp;$W$4&amp;$X$4&amp;$B312&amp;""""))</f>
        <v>1, Spc:SpcFunc,        373,  69  ;  Transportation Function (Baggage Area)</v>
      </c>
    </row>
    <row r="313" spans="1:22" x14ac:dyDescent="0.2">
      <c r="A313" s="46" t="s">
        <v>605</v>
      </c>
      <c r="B313" s="110" t="s">
        <v>950</v>
      </c>
      <c r="C313" s="62">
        <f>VLOOKUP($B313,'2022 Ventilation List SORT'!$A$6:$I$101,2)</f>
        <v>0.15</v>
      </c>
      <c r="D313" s="62">
        <f>VLOOKUP($B313,'2022 Ventilation List SORT'!$A$6:$I$101,3)</f>
        <v>0.15</v>
      </c>
      <c r="E313" s="67">
        <f>VLOOKUP($B313,'2022 Ventilation List SORT'!$A$6:$I$101,4)</f>
        <v>0</v>
      </c>
      <c r="F313" s="67">
        <f>VLOOKUP($B313,'2022 Ventilation List SORT'!$A$6:$I$101,5)</f>
        <v>0</v>
      </c>
      <c r="G313" s="62">
        <f>VLOOKUP($B313,'2022 Ventilation List SORT'!$A$6:$I$101,6)</f>
        <v>0</v>
      </c>
      <c r="H313" s="67">
        <f>VLOOKUP($B313,'2022 Ventilation List SORT'!$A$6:$I$101,7)</f>
        <v>2</v>
      </c>
      <c r="I313" s="62" t="str">
        <f>VLOOKUP($B313,'2022 Ventilation List SORT'!$A$6:$I$101,8)</f>
        <v/>
      </c>
      <c r="J313" s="103" t="str">
        <f>VLOOKUP($B313,'2022 Ventilation List SORT'!$A$6:$I$101,9)</f>
        <v>No</v>
      </c>
      <c r="K313" s="182">
        <f>INDEX('For CSV - 2022 SpcFuncData'!$D$5:$D$88,MATCH($A313,'For CSV - 2022 SpcFuncData'!$B$5:$B$87,0))*0.5</f>
        <v>16.664999999999999</v>
      </c>
      <c r="L313" s="182">
        <f>INDEX('For CSV - 2022 VentSpcFuncData'!$K$6:$K$101,MATCH($B313,'For CSV - 2022 VentSpcFuncData'!$B$6:$B$101,0))</f>
        <v>0</v>
      </c>
      <c r="M313" s="182">
        <f t="shared" si="14"/>
        <v>16.664999999999999</v>
      </c>
      <c r="N313" s="182">
        <f>INDEX('For CSV - 2022 VentSpcFuncData'!$J$6:$J$101,MATCH($B313,'For CSV - 2022 VentSpcFuncData'!$B$6:$B$101,0))</f>
        <v>15</v>
      </c>
      <c r="O313" s="182">
        <f t="shared" si="13"/>
        <v>15</v>
      </c>
      <c r="P313" s="184">
        <f t="shared" si="12"/>
        <v>0.249975</v>
      </c>
      <c r="Q313" s="46" t="str">
        <f>_xlfn.CONCAT(A313,",",B313)</f>
        <v>Transportation Function (Baggage Area),Misc - Sorting, packing, light assembly</v>
      </c>
      <c r="R313" s="46">
        <f>INDEX('For CSV - 2022 SpcFuncData'!$AN$5:$AN$89,MATCH($A313,'For CSV - 2022 SpcFuncData'!$B$5:$B$88,0))</f>
        <v>373</v>
      </c>
      <c r="S313" s="46">
        <f>INDEX('For CSV - 2022 VentSpcFuncData'!$L$6:$L$101,MATCH($B313,'For CSV - 2022 VentSpcFuncData'!$B$6:$B$101,0))</f>
        <v>67</v>
      </c>
      <c r="T313" s="46">
        <f>MATCH($A313,'For CSV - 2022 SpcFuncData'!$B$5:$B$87,0)</f>
        <v>73</v>
      </c>
      <c r="V313" t="str">
        <f>IF($A312&lt;&gt;$A313,$V$3&amp;$R313&amp;$W$3&amp;$S313&amp;$X$3&amp;TEXT($A313,0),IF($A313=$A312,$V$4&amp;$S313&amp;$W$4&amp;$X$4&amp;$B313&amp;""""))</f>
        <v>2,              67,     "Misc - Sorting, packing, light assembly"</v>
      </c>
    </row>
    <row r="314" spans="1:22" x14ac:dyDescent="0.2">
      <c r="A314" s="46" t="s">
        <v>605</v>
      </c>
      <c r="B314" s="110" t="s">
        <v>794</v>
      </c>
      <c r="C314" s="62">
        <f>VLOOKUP($B314,'2022 Ventilation List SORT'!$A$6:$I$101,2)</f>
        <v>0.5</v>
      </c>
      <c r="D314" s="62">
        <f>VLOOKUP($B314,'2022 Ventilation List SORT'!$A$6:$I$101,3)</f>
        <v>0.15</v>
      </c>
      <c r="E314" s="67">
        <f>VLOOKUP($B314,'2022 Ventilation List SORT'!$A$6:$I$101,4)</f>
        <v>0</v>
      </c>
      <c r="F314" s="67">
        <f>VLOOKUP($B314,'2022 Ventilation List SORT'!$A$6:$I$101,5)</f>
        <v>0</v>
      </c>
      <c r="G314" s="62">
        <f>VLOOKUP($B314,'2022 Ventilation List SORT'!$A$6:$I$101,6)</f>
        <v>0</v>
      </c>
      <c r="H314" s="67">
        <f>VLOOKUP($B314,'2022 Ventilation List SORT'!$A$6:$I$101,7)</f>
        <v>1</v>
      </c>
      <c r="I314" s="62" t="str">
        <f>VLOOKUP($B314,'2022 Ventilation List SORT'!$A$6:$I$101,8)</f>
        <v>F</v>
      </c>
      <c r="J314" s="103" t="str">
        <f>VLOOKUP($B314,'2022 Ventilation List SORT'!$A$6:$I$101,9)</f>
        <v>No</v>
      </c>
      <c r="K314" s="182">
        <f>INDEX('For CSV - 2022 SpcFuncData'!$D$5:$D$88,MATCH($A314,'For CSV - 2022 SpcFuncData'!$B$5:$B$87,0))*0.5</f>
        <v>16.664999999999999</v>
      </c>
      <c r="L314" s="182">
        <f>INDEX('For CSV - 2022 VentSpcFuncData'!$K$6:$K$101,MATCH($B314,'For CSV - 2022 VentSpcFuncData'!$B$6:$B$101,0))</f>
        <v>33.333333333333336</v>
      </c>
      <c r="M314" s="182">
        <f t="shared" si="14"/>
        <v>33.333333333333336</v>
      </c>
      <c r="N314" s="182">
        <f>INDEX('For CSV - 2022 VentSpcFuncData'!$J$6:$J$101,MATCH($B314,'For CSV - 2022 VentSpcFuncData'!$B$6:$B$101,0))</f>
        <v>15</v>
      </c>
      <c r="O314" s="182">
        <f t="shared" si="13"/>
        <v>30.003000300030006</v>
      </c>
      <c r="P314" s="184">
        <f t="shared" si="12"/>
        <v>0.50000000000000011</v>
      </c>
      <c r="Q314" s="46" t="str">
        <f>_xlfn.CONCAT(A314,",",B314)</f>
        <v>Transportation Function (Baggage Area),Misc - Transportation waiting</v>
      </c>
      <c r="R314" s="46">
        <f>INDEX('For CSV - 2022 SpcFuncData'!$AN$5:$AN$89,MATCH($A314,'For CSV - 2022 SpcFuncData'!$B$5:$B$88,0))</f>
        <v>373</v>
      </c>
      <c r="S314" s="46">
        <f>INDEX('For CSV - 2022 VentSpcFuncData'!$L$6:$L$101,MATCH($B314,'For CSV - 2022 VentSpcFuncData'!$B$6:$B$101,0))</f>
        <v>69</v>
      </c>
      <c r="T314" s="46">
        <f>MATCH($A314,'For CSV - 2022 SpcFuncData'!$B$5:$B$87,0)</f>
        <v>73</v>
      </c>
      <c r="V314" t="str">
        <f>IF($A313&lt;&gt;$A314,$V$3&amp;$R314&amp;$W$3&amp;$S314&amp;$X$3&amp;TEXT($A314,0),IF($A314=$A313,$V$4&amp;$S314&amp;$W$4&amp;$X$4&amp;$B314&amp;""""))</f>
        <v>2,              69,     "Misc - Transportation waiting"</v>
      </c>
    </row>
    <row r="315" spans="1:22" x14ac:dyDescent="0.2">
      <c r="A315" s="63" t="s">
        <v>606</v>
      </c>
      <c r="B315" s="110" t="s">
        <v>794</v>
      </c>
      <c r="C315" s="62">
        <f>VLOOKUP($B315,'2022 Ventilation List SORT'!$A$6:$I$101,2)</f>
        <v>0.5</v>
      </c>
      <c r="D315" s="62">
        <f>VLOOKUP($B315,'2022 Ventilation List SORT'!$A$6:$I$101,3)</f>
        <v>0.15</v>
      </c>
      <c r="E315" s="67">
        <f>VLOOKUP($B315,'2022 Ventilation List SORT'!$A$6:$I$101,4)</f>
        <v>0</v>
      </c>
      <c r="F315" s="67">
        <f>VLOOKUP($B315,'2022 Ventilation List SORT'!$A$6:$I$101,5)</f>
        <v>0</v>
      </c>
      <c r="G315" s="62">
        <f>VLOOKUP($B315,'2022 Ventilation List SORT'!$A$6:$I$101,6)</f>
        <v>0</v>
      </c>
      <c r="H315" s="67">
        <f>VLOOKUP($B315,'2022 Ventilation List SORT'!$A$6:$I$101,7)</f>
        <v>1</v>
      </c>
      <c r="I315" s="62" t="str">
        <f>VLOOKUP($B315,'2022 Ventilation List SORT'!$A$6:$I$101,8)</f>
        <v>F</v>
      </c>
      <c r="J315" s="103" t="str">
        <f>VLOOKUP($B315,'2022 Ventilation List SORT'!$A$6:$I$101,9)</f>
        <v>No</v>
      </c>
      <c r="K315" s="182">
        <f>INDEX('For CSV - 2022 SpcFuncData'!$D$5:$D$88,MATCH($A315,'For CSV - 2022 SpcFuncData'!$B$5:$B$87,0))*0.5</f>
        <v>16.664999999999999</v>
      </c>
      <c r="L315" s="182">
        <f>INDEX('For CSV - 2022 VentSpcFuncData'!$K$6:$K$101,MATCH($B315,'For CSV - 2022 VentSpcFuncData'!$B$6:$B$101,0))</f>
        <v>33.333333333333336</v>
      </c>
      <c r="M315" s="182">
        <f t="shared" si="14"/>
        <v>33.333333333333336</v>
      </c>
      <c r="N315" s="182">
        <f>INDEX('For CSV - 2022 VentSpcFuncData'!$J$6:$J$101,MATCH($B315,'For CSV - 2022 VentSpcFuncData'!$B$6:$B$101,0))</f>
        <v>15</v>
      </c>
      <c r="O315" s="182">
        <f t="shared" si="13"/>
        <v>30.003000300030006</v>
      </c>
      <c r="P315" s="184">
        <f t="shared" si="12"/>
        <v>0.50000000000000011</v>
      </c>
      <c r="Q315" s="46" t="str">
        <f>_xlfn.CONCAT(A315,",",B315)</f>
        <v>Transportation Function (Ticketing Area),Misc - Transportation waiting</v>
      </c>
      <c r="R315" s="46">
        <f>INDEX('For CSV - 2022 SpcFuncData'!$AN$5:$AN$89,MATCH($A315,'For CSV - 2022 SpcFuncData'!$B$5:$B$88,0))</f>
        <v>374</v>
      </c>
      <c r="S315" s="46">
        <f>INDEX('For CSV - 2022 VentSpcFuncData'!$L$6:$L$101,MATCH($B315,'For CSV - 2022 VentSpcFuncData'!$B$6:$B$101,0))</f>
        <v>69</v>
      </c>
      <c r="T315" s="46">
        <f>MATCH($A315,'For CSV - 2022 SpcFuncData'!$B$5:$B$87,0)</f>
        <v>74</v>
      </c>
      <c r="V315" t="str">
        <f>IF($A314&lt;&gt;$A315,$V$3&amp;$R315&amp;$W$3&amp;$S315&amp;$X$3&amp;TEXT($A315,0),IF($A315=$A314,$V$4&amp;$S315&amp;$W$4&amp;$X$4&amp;$B315&amp;""""))</f>
        <v>1, Spc:SpcFunc,        374,  69  ;  Transportation Function (Ticketing Area)</v>
      </c>
    </row>
    <row r="316" spans="1:22" x14ac:dyDescent="0.2">
      <c r="A316" s="63" t="s">
        <v>606</v>
      </c>
      <c r="B316" s="110" t="s">
        <v>845</v>
      </c>
      <c r="C316" s="62">
        <f>VLOOKUP($B316,'2022 Ventilation List SORT'!$A$6:$I$101,2)</f>
        <v>0.5</v>
      </c>
      <c r="D316" s="62">
        <f>VLOOKUP($B316,'2022 Ventilation List SORT'!$A$6:$I$101,3)</f>
        <v>0.15</v>
      </c>
      <c r="E316" s="67">
        <f>VLOOKUP($B316,'2022 Ventilation List SORT'!$A$6:$I$101,4)</f>
        <v>0</v>
      </c>
      <c r="F316" s="67">
        <f>VLOOKUP($B316,'2022 Ventilation List SORT'!$A$6:$I$101,5)</f>
        <v>0</v>
      </c>
      <c r="G316" s="62">
        <f>VLOOKUP($B316,'2022 Ventilation List SORT'!$A$6:$I$101,6)</f>
        <v>0</v>
      </c>
      <c r="H316" s="67">
        <f>VLOOKUP($B316,'2022 Ventilation List SORT'!$A$6:$I$101,7)</f>
        <v>1</v>
      </c>
      <c r="I316" s="62" t="str">
        <f>VLOOKUP($B316,'2022 Ventilation List SORT'!$A$6:$I$101,8)</f>
        <v>F</v>
      </c>
      <c r="J316" s="103" t="str">
        <f>VLOOKUP($B316,'2022 Ventilation List SORT'!$A$6:$I$101,9)</f>
        <v>No</v>
      </c>
      <c r="K316" s="182">
        <f>INDEX('For CSV - 2022 SpcFuncData'!$D$5:$D$88,MATCH($A316,'For CSV - 2022 SpcFuncData'!$B$5:$B$87,0))*0.5</f>
        <v>16.664999999999999</v>
      </c>
      <c r="L316" s="182">
        <f>INDEX('For CSV - 2022 VentSpcFuncData'!$K$6:$K$101,MATCH($B316,'For CSV - 2022 VentSpcFuncData'!$B$6:$B$101,0))</f>
        <v>33.333333333333336</v>
      </c>
      <c r="M316" s="182">
        <f t="shared" si="14"/>
        <v>33.333333333333336</v>
      </c>
      <c r="N316" s="182">
        <f>INDEX('For CSV - 2022 VentSpcFuncData'!$J$6:$J$101,MATCH($B316,'For CSV - 2022 VentSpcFuncData'!$B$6:$B$101,0))</f>
        <v>15</v>
      </c>
      <c r="O316" s="182">
        <f t="shared" si="13"/>
        <v>30.003000300030006</v>
      </c>
      <c r="P316" s="184">
        <f t="shared" si="12"/>
        <v>0.50000000000000011</v>
      </c>
      <c r="Q316" s="46" t="str">
        <f>_xlfn.CONCAT(A316,",",B316)</f>
        <v>Transportation Function (Ticketing Area),Assembly - Lobbies</v>
      </c>
      <c r="R316" s="46">
        <f>INDEX('For CSV - 2022 SpcFuncData'!$AN$5:$AN$89,MATCH($A316,'For CSV - 2022 SpcFuncData'!$B$5:$B$88,0))</f>
        <v>374</v>
      </c>
      <c r="S316" s="46">
        <f>INDEX('For CSV - 2022 VentSpcFuncData'!$L$6:$L$101,MATCH($B316,'For CSV - 2022 VentSpcFuncData'!$B$6:$B$101,0))</f>
        <v>5</v>
      </c>
      <c r="T316" s="46">
        <f>MATCH($A316,'For CSV - 2022 SpcFuncData'!$B$5:$B$87,0)</f>
        <v>74</v>
      </c>
      <c r="V316" t="str">
        <f>IF($A315&lt;&gt;$A316,$V$3&amp;$R316&amp;$W$3&amp;$S316&amp;$X$3&amp;TEXT($A316,0),IF($A316=$A315,$V$4&amp;$S316&amp;$W$4&amp;$X$4&amp;$B316&amp;""""))</f>
        <v>2,              5,     "Assembly - Lobbies"</v>
      </c>
    </row>
    <row r="317" spans="1:22" x14ac:dyDescent="0.2">
      <c r="A317" s="63" t="s">
        <v>606</v>
      </c>
      <c r="B317" s="110" t="s">
        <v>794</v>
      </c>
      <c r="C317" s="62">
        <f>VLOOKUP($B317,'2022 Ventilation List SORT'!$A$6:$I$101,2)</f>
        <v>0.5</v>
      </c>
      <c r="D317" s="62">
        <f>VLOOKUP($B317,'2022 Ventilation List SORT'!$A$6:$I$101,3)</f>
        <v>0.15</v>
      </c>
      <c r="E317" s="67">
        <f>VLOOKUP($B317,'2022 Ventilation List SORT'!$A$6:$I$101,4)</f>
        <v>0</v>
      </c>
      <c r="F317" s="67">
        <f>VLOOKUP($B317,'2022 Ventilation List SORT'!$A$6:$I$101,5)</f>
        <v>0</v>
      </c>
      <c r="G317" s="62">
        <f>VLOOKUP($B317,'2022 Ventilation List SORT'!$A$6:$I$101,6)</f>
        <v>0</v>
      </c>
      <c r="H317" s="67">
        <f>VLOOKUP($B317,'2022 Ventilation List SORT'!$A$6:$I$101,7)</f>
        <v>1</v>
      </c>
      <c r="I317" s="62" t="str">
        <f>VLOOKUP($B317,'2022 Ventilation List SORT'!$A$6:$I$101,8)</f>
        <v>F</v>
      </c>
      <c r="J317" s="103" t="str">
        <f>VLOOKUP($B317,'2022 Ventilation List SORT'!$A$6:$I$101,9)</f>
        <v>No</v>
      </c>
      <c r="K317" s="182">
        <f>INDEX('For CSV - 2022 SpcFuncData'!$D$5:$D$88,MATCH($A317,'For CSV - 2022 SpcFuncData'!$B$5:$B$87,0))*0.5</f>
        <v>16.664999999999999</v>
      </c>
      <c r="L317" s="182">
        <f>INDEX('For CSV - 2022 VentSpcFuncData'!$K$6:$K$101,MATCH($B317,'For CSV - 2022 VentSpcFuncData'!$B$6:$B$101,0))</f>
        <v>33.333333333333336</v>
      </c>
      <c r="M317" s="182">
        <f t="shared" si="14"/>
        <v>33.333333333333336</v>
      </c>
      <c r="N317" s="182">
        <f>INDEX('For CSV - 2022 VentSpcFuncData'!$J$6:$J$101,MATCH($B317,'For CSV - 2022 VentSpcFuncData'!$B$6:$B$101,0))</f>
        <v>15</v>
      </c>
      <c r="O317" s="182">
        <f t="shared" si="13"/>
        <v>30.003000300030006</v>
      </c>
      <c r="P317" s="184">
        <f t="shared" si="12"/>
        <v>0.50000000000000011</v>
      </c>
      <c r="Q317" s="46" t="str">
        <f>_xlfn.CONCAT(A317,",",B317)</f>
        <v>Transportation Function (Ticketing Area),Misc - Transportation waiting</v>
      </c>
      <c r="R317" s="46">
        <f>INDEX('For CSV - 2022 SpcFuncData'!$AN$5:$AN$89,MATCH($A317,'For CSV - 2022 SpcFuncData'!$B$5:$B$88,0))</f>
        <v>374</v>
      </c>
      <c r="S317" s="46">
        <f>INDEX('For CSV - 2022 VentSpcFuncData'!$L$6:$L$101,MATCH($B317,'For CSV - 2022 VentSpcFuncData'!$B$6:$B$101,0))</f>
        <v>69</v>
      </c>
      <c r="T317" s="46">
        <f>MATCH($A317,'For CSV - 2022 SpcFuncData'!$B$5:$B$87,0)</f>
        <v>74</v>
      </c>
      <c r="V317" t="str">
        <f>IF($A316&lt;&gt;$A317,$V$3&amp;$R317&amp;$W$3&amp;$S317&amp;$X$3&amp;TEXT($A317,0),IF($A317=$A316,$V$4&amp;$S317&amp;$W$4&amp;$X$4&amp;$B317&amp;""""))</f>
        <v>2,              69,     "Misc - Transportation waiting"</v>
      </c>
    </row>
    <row r="318" spans="1:22" x14ac:dyDescent="0.2">
      <c r="A318" s="63" t="s">
        <v>539</v>
      </c>
      <c r="B318" s="110" t="s">
        <v>784</v>
      </c>
      <c r="C318" s="62">
        <f>VLOOKUP($B318,'2022 Ventilation List SORT'!$A$6:$I$101,2)</f>
        <v>0.15</v>
      </c>
      <c r="D318" s="62">
        <f>VLOOKUP($B318,'2022 Ventilation List SORT'!$A$6:$I$101,3)</f>
        <v>0.15</v>
      </c>
      <c r="E318" s="67">
        <f>VLOOKUP($B318,'2022 Ventilation List SORT'!$A$6:$I$101,4)</f>
        <v>0</v>
      </c>
      <c r="F318" s="67">
        <f>VLOOKUP($B318,'2022 Ventilation List SORT'!$A$6:$I$101,5)</f>
        <v>0</v>
      </c>
      <c r="G318" s="62">
        <f>VLOOKUP($B318,'2022 Ventilation List SORT'!$A$6:$I$101,6)</f>
        <v>0</v>
      </c>
      <c r="H318" s="67">
        <f>VLOOKUP($B318,'2022 Ventilation List SORT'!$A$6:$I$101,7)</f>
        <v>1</v>
      </c>
      <c r="I318" s="62" t="str">
        <f>VLOOKUP($B318,'2022 Ventilation List SORT'!$A$6:$I$101,8)</f>
        <v>F</v>
      </c>
      <c r="J318" s="103" t="str">
        <f>VLOOKUP($B318,'2022 Ventilation List SORT'!$A$6:$I$101,9)</f>
        <v>No</v>
      </c>
      <c r="K318" s="182">
        <f>INDEX('For CSV - 2022 SpcFuncData'!$D$5:$D$88,MATCH($A318,'For CSV - 2022 SpcFuncData'!$B$5:$B$87,0))*0.5</f>
        <v>5</v>
      </c>
      <c r="L318" s="182">
        <f>INDEX('For CSV - 2022 VentSpcFuncData'!$K$6:$K$101,MATCH($B318,'For CSV - 2022 VentSpcFuncData'!$B$6:$B$101,0))</f>
        <v>0</v>
      </c>
      <c r="M318" s="182">
        <f t="shared" si="14"/>
        <v>5</v>
      </c>
      <c r="N318" s="182">
        <f>INDEX('For CSV - 2022 VentSpcFuncData'!$J$6:$J$101,MATCH($B318,'For CSV - 2022 VentSpcFuncData'!$B$6:$B$101,0))</f>
        <v>15</v>
      </c>
      <c r="O318" s="182">
        <f t="shared" si="13"/>
        <v>15</v>
      </c>
      <c r="P318" s="184">
        <f t="shared" si="12"/>
        <v>7.4999999999999997E-2</v>
      </c>
      <c r="Q318" s="46" t="str">
        <f>_xlfn.CONCAT(A318,",",B318)</f>
        <v>Unleased Tenant Area,Office - Office space</v>
      </c>
      <c r="R318" s="46">
        <f>INDEX('For CSV - 2022 SpcFuncData'!$AN$5:$AN$89,MATCH($A318,'For CSV - 2022 SpcFuncData'!$B$5:$B$88,0))</f>
        <v>375</v>
      </c>
      <c r="S318" s="46">
        <f>INDEX('For CSV - 2022 VentSpcFuncData'!$L$6:$L$101,MATCH($B318,'For CSV - 2022 VentSpcFuncData'!$B$6:$B$101,0))</f>
        <v>74</v>
      </c>
      <c r="T318" s="46">
        <f>MATCH($A318,'For CSV - 2022 SpcFuncData'!$B$5:$B$87,0)</f>
        <v>75</v>
      </c>
      <c r="V318" t="str">
        <f>IF($A317&lt;&gt;$A318,$V$3&amp;$R318&amp;$W$3&amp;$S318&amp;$X$3&amp;TEXT($A318,0),IF($A318=$A317,$V$4&amp;$S318&amp;$W$4&amp;$X$4&amp;$B318&amp;""""))</f>
        <v>1, Spc:SpcFunc,        375,  74  ;  Unleased Tenant Area</v>
      </c>
    </row>
    <row r="319" spans="1:22" x14ac:dyDescent="0.2">
      <c r="A319" s="63" t="s">
        <v>539</v>
      </c>
      <c r="B319" s="110" t="s">
        <v>1040</v>
      </c>
      <c r="C319" s="62">
        <f>VLOOKUP($B319,'2022 Ventilation List SORT'!$A$6:$I$101,2)</f>
        <v>0.25</v>
      </c>
      <c r="D319" s="62">
        <f>VLOOKUP($B319,'2022 Ventilation List SORT'!$A$6:$I$101,3)</f>
        <v>0.2</v>
      </c>
      <c r="E319" s="67">
        <f>VLOOKUP($B319,'2022 Ventilation List SORT'!$A$6:$I$101,4)</f>
        <v>0</v>
      </c>
      <c r="F319" s="67">
        <f>VLOOKUP($B319,'2022 Ventilation List SORT'!$A$6:$I$101,5)</f>
        <v>0</v>
      </c>
      <c r="G319" s="62">
        <f>VLOOKUP($B319,'2022 Ventilation List SORT'!$A$6:$I$101,6)</f>
        <v>0</v>
      </c>
      <c r="H319" s="67">
        <f>VLOOKUP($B319,'2022 Ventilation List SORT'!$A$6:$I$101,7)</f>
        <v>2</v>
      </c>
      <c r="I319" s="62" t="str">
        <f>VLOOKUP($B319,'2022 Ventilation List SORT'!$A$6:$I$101,8)</f>
        <v/>
      </c>
      <c r="J319" s="103" t="str">
        <f>VLOOKUP($B319,'2022 Ventilation List SORT'!$A$6:$I$101,9)</f>
        <v>No</v>
      </c>
      <c r="K319" s="182">
        <f>INDEX('For CSV - 2022 SpcFuncData'!$D$5:$D$88,MATCH($A319,'For CSV - 2022 SpcFuncData'!$B$5:$B$87,0))*0.5</f>
        <v>5</v>
      </c>
      <c r="L319" s="182">
        <f>INDEX('For CSV - 2022 VentSpcFuncData'!$K$6:$K$101,MATCH($B319,'For CSV - 2022 VentSpcFuncData'!$B$6:$B$101,0))</f>
        <v>16.666666666666668</v>
      </c>
      <c r="M319" s="182">
        <f t="shared" si="14"/>
        <v>16.666666666666668</v>
      </c>
      <c r="N319" s="182">
        <f>INDEX('For CSV - 2022 VentSpcFuncData'!$J$6:$J$101,MATCH($B319,'For CSV - 2022 VentSpcFuncData'!$B$6:$B$101,0))</f>
        <v>15</v>
      </c>
      <c r="O319" s="182">
        <f t="shared" si="13"/>
        <v>50</v>
      </c>
      <c r="P319" s="184">
        <f t="shared" si="12"/>
        <v>0.25</v>
      </c>
      <c r="Q319" s="46" t="str">
        <f>_xlfn.CONCAT(A319,",",B319)</f>
        <v>Unleased Tenant Area,Retail - Sales</v>
      </c>
      <c r="R319" s="46">
        <f>INDEX('For CSV - 2022 SpcFuncData'!$AN$5:$AN$89,MATCH($A319,'For CSV - 2022 SpcFuncData'!$B$5:$B$88,0))</f>
        <v>375</v>
      </c>
      <c r="S319" s="46">
        <f>INDEX('For CSV - 2022 VentSpcFuncData'!$L$6:$L$101,MATCH($B319,'For CSV - 2022 VentSpcFuncData'!$B$6:$B$101,0))</f>
        <v>83</v>
      </c>
      <c r="T319" s="46">
        <f>MATCH($A319,'For CSV - 2022 SpcFuncData'!$B$5:$B$87,0)</f>
        <v>75</v>
      </c>
      <c r="V319" t="str">
        <f>IF($A318&lt;&gt;$A319,$V$3&amp;$R319&amp;$W$3&amp;$S319&amp;$X$3&amp;TEXT($A319,0),IF($A319=$A318,$V$4&amp;$S319&amp;$W$4&amp;$X$4&amp;$B319&amp;""""))</f>
        <v>2,              83,     "Retail - Sales"</v>
      </c>
    </row>
    <row r="320" spans="1:22" x14ac:dyDescent="0.2">
      <c r="A320" s="63" t="s">
        <v>539</v>
      </c>
      <c r="B320" s="110" t="s">
        <v>768</v>
      </c>
      <c r="C320" s="62">
        <f>VLOOKUP($B320,'2022 Ventilation List SORT'!$A$6:$I$101,2)</f>
        <v>0.5</v>
      </c>
      <c r="D320" s="62">
        <f>VLOOKUP($B320,'2022 Ventilation List SORT'!$A$6:$I$101,3)</f>
        <v>0.15</v>
      </c>
      <c r="E320" s="67">
        <f>VLOOKUP($B320,'2022 Ventilation List SORT'!$A$6:$I$101,4)</f>
        <v>0</v>
      </c>
      <c r="F320" s="67">
        <f>VLOOKUP($B320,'2022 Ventilation List SORT'!$A$6:$I$101,5)</f>
        <v>0</v>
      </c>
      <c r="G320" s="62">
        <f>VLOOKUP($B320,'2022 Ventilation List SORT'!$A$6:$I$101,6)</f>
        <v>0</v>
      </c>
      <c r="H320" s="67">
        <f>VLOOKUP($B320,'2022 Ventilation List SORT'!$A$6:$I$101,7)</f>
        <v>2</v>
      </c>
      <c r="I320" s="62" t="str">
        <f>VLOOKUP($B320,'2022 Ventilation List SORT'!$A$6:$I$101,8)</f>
        <v/>
      </c>
      <c r="J320" s="103" t="str">
        <f>VLOOKUP($B320,'2022 Ventilation List SORT'!$A$6:$I$101,9)</f>
        <v>No</v>
      </c>
      <c r="K320" s="182">
        <f>INDEX('For CSV - 2022 SpcFuncData'!$D$5:$D$88,MATCH($A320,'For CSV - 2022 SpcFuncData'!$B$5:$B$87,0))*0.5</f>
        <v>5</v>
      </c>
      <c r="L320" s="182">
        <f>INDEX('For CSV - 2022 VentSpcFuncData'!$K$6:$K$101,MATCH($B320,'For CSV - 2022 VentSpcFuncData'!$B$6:$B$101,0))</f>
        <v>33.333333333333336</v>
      </c>
      <c r="M320" s="182">
        <f t="shared" si="14"/>
        <v>33.333333333333336</v>
      </c>
      <c r="N320" s="182">
        <f>INDEX('For CSV - 2022 VentSpcFuncData'!$J$6:$J$101,MATCH($B320,'For CSV - 2022 VentSpcFuncData'!$B$6:$B$101,0))</f>
        <v>15</v>
      </c>
      <c r="O320" s="182">
        <f t="shared" si="13"/>
        <v>100</v>
      </c>
      <c r="P320" s="184">
        <f t="shared" si="12"/>
        <v>0.5</v>
      </c>
      <c r="Q320" s="46" t="str">
        <f>_xlfn.CONCAT(A320,",",B320)</f>
        <v>Unleased Tenant Area,Food Service - Cafeteria/fast-food dining</v>
      </c>
      <c r="R320" s="46">
        <f>INDEX('For CSV - 2022 SpcFuncData'!$AN$5:$AN$89,MATCH($A320,'For CSV - 2022 SpcFuncData'!$B$5:$B$88,0))</f>
        <v>375</v>
      </c>
      <c r="S320" s="46">
        <f>INDEX('For CSV - 2022 VentSpcFuncData'!$L$6:$L$101,MATCH($B320,'For CSV - 2022 VentSpcFuncData'!$B$6:$B$101,0))</f>
        <v>43</v>
      </c>
      <c r="T320" s="46">
        <f>MATCH($A320,'For CSV - 2022 SpcFuncData'!$B$5:$B$87,0)</f>
        <v>75</v>
      </c>
      <c r="V320" t="str">
        <f>IF($A319&lt;&gt;$A320,$V$3&amp;$R320&amp;$W$3&amp;$S320&amp;$X$3&amp;TEXT($A320,0),IF($A320=$A319,$V$4&amp;$S320&amp;$W$4&amp;$X$4&amp;$B320&amp;""""))</f>
        <v>2,              43,     "Food Service - Cafeteria/fast-food dining"</v>
      </c>
    </row>
    <row r="321" spans="1:22" x14ac:dyDescent="0.2">
      <c r="A321" s="63" t="s">
        <v>539</v>
      </c>
      <c r="B321" s="110" t="s">
        <v>767</v>
      </c>
      <c r="C321" s="62">
        <f>VLOOKUP($B321,'2022 Ventilation List SORT'!$A$6:$I$101,2)</f>
        <v>0.5</v>
      </c>
      <c r="D321" s="62">
        <f>VLOOKUP($B321,'2022 Ventilation List SORT'!$A$6:$I$101,3)</f>
        <v>0.15</v>
      </c>
      <c r="E321" s="67">
        <f>VLOOKUP($B321,'2022 Ventilation List SORT'!$A$6:$I$101,4)</f>
        <v>0</v>
      </c>
      <c r="F321" s="67">
        <f>VLOOKUP($B321,'2022 Ventilation List SORT'!$A$6:$I$101,5)</f>
        <v>0</v>
      </c>
      <c r="G321" s="62">
        <f>VLOOKUP($B321,'2022 Ventilation List SORT'!$A$6:$I$101,6)</f>
        <v>0</v>
      </c>
      <c r="H321" s="67">
        <f>VLOOKUP($B321,'2022 Ventilation List SORT'!$A$6:$I$101,7)</f>
        <v>2</v>
      </c>
      <c r="I321" s="62" t="str">
        <f>VLOOKUP($B321,'2022 Ventilation List SORT'!$A$6:$I$101,8)</f>
        <v/>
      </c>
      <c r="J321" s="103" t="str">
        <f>VLOOKUP($B321,'2022 Ventilation List SORT'!$A$6:$I$101,9)</f>
        <v>No</v>
      </c>
      <c r="K321" s="182">
        <f>INDEX('For CSV - 2022 SpcFuncData'!$D$5:$D$88,MATCH($A321,'For CSV - 2022 SpcFuncData'!$B$5:$B$87,0))*0.5</f>
        <v>5</v>
      </c>
      <c r="L321" s="182">
        <f>INDEX('For CSV - 2022 VentSpcFuncData'!$K$6:$K$101,MATCH($B321,'For CSV - 2022 VentSpcFuncData'!$B$6:$B$101,0))</f>
        <v>33.333333333333336</v>
      </c>
      <c r="M321" s="182">
        <f t="shared" si="14"/>
        <v>33.333333333333336</v>
      </c>
      <c r="N321" s="182">
        <f>INDEX('For CSV - 2022 VentSpcFuncData'!$J$6:$J$101,MATCH($B321,'For CSV - 2022 VentSpcFuncData'!$B$6:$B$101,0))</f>
        <v>15</v>
      </c>
      <c r="O321" s="182">
        <f t="shared" si="13"/>
        <v>100</v>
      </c>
      <c r="P321" s="184">
        <f t="shared" si="12"/>
        <v>0.5</v>
      </c>
      <c r="Q321" s="46" t="str">
        <f>_xlfn.CONCAT(A321,",",B321)</f>
        <v>Unleased Tenant Area,Food Service - Restaurant dining rooms</v>
      </c>
      <c r="R321" s="46">
        <f>INDEX('For CSV - 2022 SpcFuncData'!$AN$5:$AN$89,MATCH($A321,'For CSV - 2022 SpcFuncData'!$B$5:$B$88,0))</f>
        <v>375</v>
      </c>
      <c r="S321" s="46">
        <f>INDEX('For CSV - 2022 VentSpcFuncData'!$L$6:$L$101,MATCH($B321,'For CSV - 2022 VentSpcFuncData'!$B$6:$B$101,0))</f>
        <v>45</v>
      </c>
      <c r="T321" s="46">
        <f>MATCH($A321,'For CSV - 2022 SpcFuncData'!$B$5:$B$87,0)</f>
        <v>75</v>
      </c>
      <c r="V321" t="str">
        <f>IF($A320&lt;&gt;$A321,$V$3&amp;$R321&amp;$W$3&amp;$S321&amp;$X$3&amp;TEXT($A321,0),IF($A321=$A320,$V$4&amp;$S321&amp;$W$4&amp;$X$4&amp;$B321&amp;""""))</f>
        <v>2,              45,     "Food Service - Restaurant dining rooms"</v>
      </c>
    </row>
    <row r="322" spans="1:22" x14ac:dyDescent="0.2">
      <c r="A322" s="63" t="s">
        <v>539</v>
      </c>
      <c r="B322" s="110" t="s">
        <v>796</v>
      </c>
      <c r="C322" s="62">
        <f>VLOOKUP($B322,'2022 Ventilation List SORT'!$A$6:$I$101,2)</f>
        <v>0.15</v>
      </c>
      <c r="D322" s="62">
        <f>VLOOKUP($B322,'2022 Ventilation List SORT'!$A$6:$I$101,3)</f>
        <v>0.15</v>
      </c>
      <c r="E322" s="67">
        <f>VLOOKUP($B322,'2022 Ventilation List SORT'!$A$6:$I$101,4)</f>
        <v>0</v>
      </c>
      <c r="F322" s="67">
        <f>VLOOKUP($B322,'2022 Ventilation List SORT'!$A$6:$I$101,5)</f>
        <v>0</v>
      </c>
      <c r="G322" s="62">
        <f>VLOOKUP($B322,'2022 Ventilation List SORT'!$A$6:$I$101,6)</f>
        <v>0</v>
      </c>
      <c r="H322" s="67">
        <f>VLOOKUP($B322,'2022 Ventilation List SORT'!$A$6:$I$101,7)</f>
        <v>2</v>
      </c>
      <c r="I322" s="62" t="str">
        <f>VLOOKUP($B322,'2022 Ventilation List SORT'!$A$6:$I$101,8)</f>
        <v/>
      </c>
      <c r="J322" s="103" t="str">
        <f>VLOOKUP($B322,'2022 Ventilation List SORT'!$A$6:$I$101,9)</f>
        <v>No</v>
      </c>
      <c r="K322" s="182">
        <f>INDEX('For CSV - 2022 SpcFuncData'!$D$5:$D$88,MATCH($A322,'For CSV - 2022 SpcFuncData'!$B$5:$B$87,0))*0.5</f>
        <v>5</v>
      </c>
      <c r="L322" s="182">
        <f>INDEX('For CSV - 2022 VentSpcFuncData'!$K$6:$K$101,MATCH($B322,'For CSV - 2022 VentSpcFuncData'!$B$6:$B$101,0))</f>
        <v>0</v>
      </c>
      <c r="M322" s="182">
        <f t="shared" si="14"/>
        <v>5</v>
      </c>
      <c r="N322" s="182">
        <f>INDEX('For CSV - 2022 VentSpcFuncData'!$J$6:$J$101,MATCH($B322,'For CSV - 2022 VentSpcFuncData'!$B$6:$B$101,0))</f>
        <v>15</v>
      </c>
      <c r="O322" s="182">
        <f t="shared" si="13"/>
        <v>15</v>
      </c>
      <c r="P322" s="184">
        <f t="shared" si="12"/>
        <v>7.4999999999999997E-2</v>
      </c>
      <c r="Q322" s="46" t="str">
        <f>_xlfn.CONCAT(A322,",",B322)</f>
        <v>Unleased Tenant Area,Misc - All others</v>
      </c>
      <c r="R322" s="46">
        <f>INDEX('For CSV - 2022 SpcFuncData'!$AN$5:$AN$89,MATCH($A322,'For CSV - 2022 SpcFuncData'!$B$5:$B$88,0))</f>
        <v>375</v>
      </c>
      <c r="S322" s="46">
        <f>INDEX('For CSV - 2022 VentSpcFuncData'!$L$6:$L$101,MATCH($B322,'For CSV - 2022 VentSpcFuncData'!$B$6:$B$101,0))</f>
        <v>58</v>
      </c>
      <c r="T322" s="46">
        <f>MATCH($A322,'For CSV - 2022 SpcFuncData'!$B$5:$B$87,0)</f>
        <v>75</v>
      </c>
      <c r="V322" t="str">
        <f>IF($A321&lt;&gt;$A322,$V$3&amp;$R322&amp;$W$3&amp;$S322&amp;$X$3&amp;TEXT($A322,0),IF($A322=$A321,$V$4&amp;$S322&amp;$W$4&amp;$X$4&amp;$B322&amp;""""))</f>
        <v>2,              58,     "Misc - All others"</v>
      </c>
    </row>
    <row r="323" spans="1:22" x14ac:dyDescent="0.2">
      <c r="A323" s="63" t="s">
        <v>539</v>
      </c>
      <c r="B323" s="110" t="s">
        <v>795</v>
      </c>
      <c r="C323" s="62">
        <f>VLOOKUP($B323,'2022 Ventilation List SORT'!$A$6:$I$101,2)</f>
        <v>0.15</v>
      </c>
      <c r="D323" s="62">
        <f>VLOOKUP($B323,'2022 Ventilation List SORT'!$A$6:$I$101,3)</f>
        <v>0.15</v>
      </c>
      <c r="E323" s="67">
        <f>VLOOKUP($B323,'2022 Ventilation List SORT'!$A$6:$I$101,4)</f>
        <v>0</v>
      </c>
      <c r="F323" s="67">
        <f>VLOOKUP($B323,'2022 Ventilation List SORT'!$A$6:$I$101,5)</f>
        <v>0</v>
      </c>
      <c r="G323" s="62">
        <f>VLOOKUP($B323,'2022 Ventilation List SORT'!$A$6:$I$101,6)</f>
        <v>0</v>
      </c>
      <c r="H323" s="67">
        <f>VLOOKUP($B323,'2022 Ventilation List SORT'!$A$6:$I$101,7)</f>
        <v>2</v>
      </c>
      <c r="I323" s="62" t="str">
        <f>VLOOKUP($B323,'2022 Ventilation List SORT'!$A$6:$I$101,8)</f>
        <v>B</v>
      </c>
      <c r="J323" s="103" t="str">
        <f>VLOOKUP($B323,'2022 Ventilation List SORT'!$A$6:$I$101,9)</f>
        <v>No</v>
      </c>
      <c r="K323" s="182">
        <f>INDEX('For CSV - 2022 SpcFuncData'!$D$5:$D$88,MATCH($A323,'For CSV - 2022 SpcFuncData'!$B$5:$B$87,0))*0.5</f>
        <v>5</v>
      </c>
      <c r="L323" s="182">
        <f>INDEX('For CSV - 2022 VentSpcFuncData'!$K$6:$K$101,MATCH($B323,'For CSV - 2022 VentSpcFuncData'!$B$6:$B$101,0))</f>
        <v>0</v>
      </c>
      <c r="M323" s="182">
        <f t="shared" si="14"/>
        <v>5</v>
      </c>
      <c r="N323" s="182">
        <f>INDEX('For CSV - 2022 VentSpcFuncData'!$J$6:$J$101,MATCH($B323,'For CSV - 2022 VentSpcFuncData'!$B$6:$B$101,0))</f>
        <v>15</v>
      </c>
      <c r="O323" s="182">
        <f t="shared" si="13"/>
        <v>15</v>
      </c>
      <c r="P323" s="184">
        <f t="shared" si="12"/>
        <v>7.4999999999999997E-2</v>
      </c>
      <c r="Q323" s="46" t="str">
        <f>_xlfn.CONCAT(A323,",",B323)</f>
        <v>Unleased Tenant Area,Misc - Warehouses</v>
      </c>
      <c r="R323" s="46">
        <f>INDEX('For CSV - 2022 SpcFuncData'!$AN$5:$AN$89,MATCH($A323,'For CSV - 2022 SpcFuncData'!$B$5:$B$88,0))</f>
        <v>375</v>
      </c>
      <c r="S323" s="46">
        <f>INDEX('For CSV - 2022 VentSpcFuncData'!$L$6:$L$101,MATCH($B323,'For CSV - 2022 VentSpcFuncData'!$B$6:$B$101,0))</f>
        <v>70</v>
      </c>
      <c r="T323" s="46">
        <f>MATCH($A323,'For CSV - 2022 SpcFuncData'!$B$5:$B$87,0)</f>
        <v>75</v>
      </c>
      <c r="V323" t="str">
        <f>IF($A322&lt;&gt;$A323,$V$3&amp;$R323&amp;$W$3&amp;$S323&amp;$X$3&amp;TEXT($A323,0),IF($A323=$A322,$V$4&amp;$S323&amp;$W$4&amp;$X$4&amp;$B323&amp;""""))</f>
        <v>2,              70,     "Misc - Warehouses"</v>
      </c>
    </row>
    <row r="324" spans="1:22" x14ac:dyDescent="0.2">
      <c r="A324" s="63" t="s">
        <v>539</v>
      </c>
      <c r="B324" s="110" t="s">
        <v>784</v>
      </c>
      <c r="C324" s="62">
        <f>VLOOKUP($B324,'2022 Ventilation List SORT'!$A$6:$I$101,2)</f>
        <v>0.15</v>
      </c>
      <c r="D324" s="62">
        <f>VLOOKUP($B324,'2022 Ventilation List SORT'!$A$6:$I$101,3)</f>
        <v>0.15</v>
      </c>
      <c r="E324" s="67">
        <f>VLOOKUP($B324,'2022 Ventilation List SORT'!$A$6:$I$101,4)</f>
        <v>0</v>
      </c>
      <c r="F324" s="67">
        <f>VLOOKUP($B324,'2022 Ventilation List SORT'!$A$6:$I$101,5)</f>
        <v>0</v>
      </c>
      <c r="G324" s="62">
        <f>VLOOKUP($B324,'2022 Ventilation List SORT'!$A$6:$I$101,6)</f>
        <v>0</v>
      </c>
      <c r="H324" s="67">
        <f>VLOOKUP($B324,'2022 Ventilation List SORT'!$A$6:$I$101,7)</f>
        <v>1</v>
      </c>
      <c r="I324" s="62" t="str">
        <f>VLOOKUP($B324,'2022 Ventilation List SORT'!$A$6:$I$101,8)</f>
        <v>F</v>
      </c>
      <c r="J324" s="103" t="str">
        <f>VLOOKUP($B324,'2022 Ventilation List SORT'!$A$6:$I$101,9)</f>
        <v>No</v>
      </c>
      <c r="K324" s="182">
        <f>INDEX('For CSV - 2022 SpcFuncData'!$D$5:$D$88,MATCH($A324,'For CSV - 2022 SpcFuncData'!$B$5:$B$87,0))*0.5</f>
        <v>5</v>
      </c>
      <c r="L324" s="182">
        <f>INDEX('For CSV - 2022 VentSpcFuncData'!$K$6:$K$101,MATCH($B324,'For CSV - 2022 VentSpcFuncData'!$B$6:$B$101,0))</f>
        <v>0</v>
      </c>
      <c r="M324" s="182">
        <f t="shared" si="14"/>
        <v>5</v>
      </c>
      <c r="N324" s="182">
        <f>INDEX('For CSV - 2022 VentSpcFuncData'!$J$6:$J$101,MATCH($B324,'For CSV - 2022 VentSpcFuncData'!$B$6:$B$101,0))</f>
        <v>15</v>
      </c>
      <c r="O324" s="182">
        <f t="shared" si="13"/>
        <v>15</v>
      </c>
      <c r="P324" s="184">
        <f t="shared" si="12"/>
        <v>7.4999999999999997E-2</v>
      </c>
      <c r="Q324" s="46" t="str">
        <f>_xlfn.CONCAT(A324,",",B324)</f>
        <v>Unleased Tenant Area,Office - Office space</v>
      </c>
      <c r="R324" s="46">
        <f>INDEX('For CSV - 2022 SpcFuncData'!$AN$5:$AN$89,MATCH($A324,'For CSV - 2022 SpcFuncData'!$B$5:$B$88,0))</f>
        <v>375</v>
      </c>
      <c r="S324" s="46">
        <f>INDEX('For CSV - 2022 VentSpcFuncData'!$L$6:$L$101,MATCH($B324,'For CSV - 2022 VentSpcFuncData'!$B$6:$B$101,0))</f>
        <v>74</v>
      </c>
      <c r="T324" s="46">
        <f>MATCH($A324,'For CSV - 2022 SpcFuncData'!$B$5:$B$87,0)</f>
        <v>75</v>
      </c>
      <c r="V324" t="str">
        <f>IF($A323&lt;&gt;$A324,$V$3&amp;$R324&amp;$W$3&amp;$S324&amp;$X$3&amp;TEXT($A324,0),IF($A324=$A323,$V$4&amp;$S324&amp;$W$4&amp;$X$4&amp;$B324&amp;""""))</f>
        <v>2,              74,     "Office - Office space"</v>
      </c>
    </row>
    <row r="325" spans="1:22" x14ac:dyDescent="0.2">
      <c r="A325" s="63" t="s">
        <v>277</v>
      </c>
      <c r="B325" s="110" t="s">
        <v>131</v>
      </c>
      <c r="C325" s="62">
        <f>VLOOKUP($B325,'2022 Ventilation List SORT'!$A$6:$I$101,2)</f>
        <v>0.15</v>
      </c>
      <c r="D325" s="62">
        <f>VLOOKUP($B325,'2022 Ventilation List SORT'!$A$6:$I$101,3)</f>
        <v>0.15</v>
      </c>
      <c r="E325" s="67">
        <f>VLOOKUP($B325,'2022 Ventilation List SORT'!$A$6:$I$101,4)</f>
        <v>0</v>
      </c>
      <c r="F325" s="67">
        <f>VLOOKUP($B325,'2022 Ventilation List SORT'!$A$6:$I$101,5)</f>
        <v>0</v>
      </c>
      <c r="G325" s="62">
        <f>VLOOKUP($B325,'2022 Ventilation List SORT'!$A$6:$I$101,6)</f>
        <v>0</v>
      </c>
      <c r="H325" s="67">
        <f>VLOOKUP($B325,'2022 Ventilation List SORT'!$A$6:$I$101,7)</f>
        <v>2</v>
      </c>
      <c r="I325" s="62" t="str">
        <f>VLOOKUP($B325,'2022 Ventilation List SORT'!$A$6:$I$101,8)</f>
        <v>B</v>
      </c>
      <c r="J325" s="103" t="str">
        <f>VLOOKUP($B325,'2022 Ventilation List SORT'!$A$6:$I$101,9)</f>
        <v>No</v>
      </c>
      <c r="K325" s="182">
        <f>INDEX('For CSV - 2022 SpcFuncData'!$D$5:$D$88,MATCH($A325,'For CSV - 2022 SpcFuncData'!$B$5:$B$87,0))*0.5</f>
        <v>0</v>
      </c>
      <c r="L325" s="182">
        <f>INDEX('For CSV - 2022 VentSpcFuncData'!$K$6:$K$101,MATCH($B325,'For CSV - 2022 VentSpcFuncData'!$B$6:$B$101,0))</f>
        <v>0</v>
      </c>
      <c r="M325" s="182">
        <f t="shared" si="14"/>
        <v>0</v>
      </c>
      <c r="N325" s="182">
        <f>INDEX('For CSV - 2022 VentSpcFuncData'!$J$6:$J$101,MATCH($B325,'For CSV - 2022 VentSpcFuncData'!$B$6:$B$101,0))</f>
        <v>0</v>
      </c>
      <c r="O325" s="182">
        <f t="shared" si="13"/>
        <v>0</v>
      </c>
      <c r="P325" s="184">
        <f t="shared" si="12"/>
        <v>0</v>
      </c>
      <c r="Q325" s="46" t="str">
        <f>_xlfn.CONCAT(A325,",",B325)</f>
        <v>Unoccupied-Exclude from Gross Floor Area,NA</v>
      </c>
      <c r="R325" s="46">
        <f>INDEX('For CSV - 2022 SpcFuncData'!$AN$5:$AN$89,MATCH($A325,'For CSV - 2022 SpcFuncData'!$B$5:$B$88,0))</f>
        <v>376</v>
      </c>
      <c r="S325" s="46">
        <f>INDEX('For CSV - 2022 VentSpcFuncData'!$L$6:$L$101,MATCH($B325,'For CSV - 2022 VentSpcFuncData'!$B$6:$B$101,0))</f>
        <v>96</v>
      </c>
      <c r="T325" s="46">
        <f>MATCH($A325,'For CSV - 2022 SpcFuncData'!$B$5:$B$87,0)</f>
        <v>76</v>
      </c>
      <c r="V325" t="str">
        <f>IF($A324&lt;&gt;$A325,$V$3&amp;$R325&amp;$W$3&amp;$S325&amp;$X$3&amp;TEXT($A325,0),IF($A325=$A324,$V$4&amp;$S325&amp;$W$4&amp;$X$4&amp;$B325&amp;""""))</f>
        <v>1, Spc:SpcFunc,        376,  96  ;  Unoccupied-Exclude from Gross Floor Area</v>
      </c>
    </row>
    <row r="326" spans="1:22" x14ac:dyDescent="0.2">
      <c r="A326" s="63" t="s">
        <v>277</v>
      </c>
      <c r="B326" s="110" t="s">
        <v>131</v>
      </c>
      <c r="C326" s="62">
        <f>VLOOKUP($B326,'2022 Ventilation List SORT'!$A$6:$I$101,2)</f>
        <v>0.15</v>
      </c>
      <c r="D326" s="62">
        <f>VLOOKUP($B326,'2022 Ventilation List SORT'!$A$6:$I$101,3)</f>
        <v>0.15</v>
      </c>
      <c r="E326" s="67">
        <f>VLOOKUP($B326,'2022 Ventilation List SORT'!$A$6:$I$101,4)</f>
        <v>0</v>
      </c>
      <c r="F326" s="67">
        <f>VLOOKUP($B326,'2022 Ventilation List SORT'!$A$6:$I$101,5)</f>
        <v>0</v>
      </c>
      <c r="G326" s="62">
        <f>VLOOKUP($B326,'2022 Ventilation List SORT'!$A$6:$I$101,6)</f>
        <v>0</v>
      </c>
      <c r="H326" s="67">
        <f>VLOOKUP($B326,'2022 Ventilation List SORT'!$A$6:$I$101,7)</f>
        <v>2</v>
      </c>
      <c r="I326" s="62" t="str">
        <f>VLOOKUP($B326,'2022 Ventilation List SORT'!$A$6:$I$101,8)</f>
        <v>B</v>
      </c>
      <c r="J326" s="103" t="str">
        <f>VLOOKUP($B326,'2022 Ventilation List SORT'!$A$6:$I$101,9)</f>
        <v>No</v>
      </c>
      <c r="K326" s="182">
        <f>INDEX('For CSV - 2022 SpcFuncData'!$D$5:$D$88,MATCH($A326,'For CSV - 2022 SpcFuncData'!$B$5:$B$87,0))*0.5</f>
        <v>0</v>
      </c>
      <c r="L326" s="182">
        <f>INDEX('For CSV - 2022 VentSpcFuncData'!$K$6:$K$101,MATCH($B326,'For CSV - 2022 VentSpcFuncData'!$B$6:$B$101,0))</f>
        <v>0</v>
      </c>
      <c r="M326" s="182">
        <f t="shared" si="14"/>
        <v>0</v>
      </c>
      <c r="N326" s="182">
        <f>INDEX('For CSV - 2022 VentSpcFuncData'!$J$6:$J$101,MATCH($B326,'For CSV - 2022 VentSpcFuncData'!$B$6:$B$101,0))</f>
        <v>0</v>
      </c>
      <c r="O326" s="182">
        <f t="shared" si="13"/>
        <v>0</v>
      </c>
      <c r="P326" s="184">
        <f t="shared" si="12"/>
        <v>0</v>
      </c>
      <c r="Q326" s="46" t="str">
        <f>_xlfn.CONCAT(A326,",",B326)</f>
        <v>Unoccupied-Exclude from Gross Floor Area,NA</v>
      </c>
      <c r="R326" s="46">
        <f>INDEX('For CSV - 2022 SpcFuncData'!$AN$5:$AN$89,MATCH($A326,'For CSV - 2022 SpcFuncData'!$B$5:$B$88,0))</f>
        <v>376</v>
      </c>
      <c r="S326" s="46">
        <f>INDEX('For CSV - 2022 VentSpcFuncData'!$L$6:$L$101,MATCH($B326,'For CSV - 2022 VentSpcFuncData'!$B$6:$B$101,0))</f>
        <v>96</v>
      </c>
      <c r="T326" s="46">
        <f>MATCH($A326,'For CSV - 2022 SpcFuncData'!$B$5:$B$87,0)</f>
        <v>76</v>
      </c>
      <c r="V326" t="str">
        <f>IF($A325&lt;&gt;$A326,$V$3&amp;$R326&amp;$W$3&amp;$S326&amp;$X$3&amp;TEXT($A326,0),IF($A326=$A325,$V$4&amp;$S326&amp;$W$4&amp;$X$4&amp;$B326&amp;""""))</f>
        <v>2,              96,     "NA"</v>
      </c>
    </row>
    <row r="327" spans="1:22" x14ac:dyDescent="0.2">
      <c r="A327" s="63" t="s">
        <v>276</v>
      </c>
      <c r="B327" s="110" t="s">
        <v>131</v>
      </c>
      <c r="C327" s="62">
        <f>VLOOKUP($B327,'2022 Ventilation List SORT'!$A$6:$I$101,2)</f>
        <v>0.15</v>
      </c>
      <c r="D327" s="62">
        <f>VLOOKUP($B327,'2022 Ventilation List SORT'!$A$6:$I$101,3)</f>
        <v>0.15</v>
      </c>
      <c r="E327" s="67">
        <f>VLOOKUP($B327,'2022 Ventilation List SORT'!$A$6:$I$101,4)</f>
        <v>0</v>
      </c>
      <c r="F327" s="67">
        <f>VLOOKUP($B327,'2022 Ventilation List SORT'!$A$6:$I$101,5)</f>
        <v>0</v>
      </c>
      <c r="G327" s="62">
        <f>VLOOKUP($B327,'2022 Ventilation List SORT'!$A$6:$I$101,6)</f>
        <v>0</v>
      </c>
      <c r="H327" s="67">
        <f>VLOOKUP($B327,'2022 Ventilation List SORT'!$A$6:$I$101,7)</f>
        <v>2</v>
      </c>
      <c r="I327" s="62" t="str">
        <f>VLOOKUP($B327,'2022 Ventilation List SORT'!$A$6:$I$101,8)</f>
        <v>B</v>
      </c>
      <c r="J327" s="103" t="str">
        <f>VLOOKUP($B327,'2022 Ventilation List SORT'!$A$6:$I$101,9)</f>
        <v>No</v>
      </c>
      <c r="K327" s="182">
        <f>INDEX('For CSV - 2022 SpcFuncData'!$D$5:$D$88,MATCH($A327,'For CSV - 2022 SpcFuncData'!$B$5:$B$87,0))*0.5</f>
        <v>0</v>
      </c>
      <c r="L327" s="182">
        <f>INDEX('For CSV - 2022 VentSpcFuncData'!$K$6:$K$101,MATCH($B327,'For CSV - 2022 VentSpcFuncData'!$B$6:$B$101,0))</f>
        <v>0</v>
      </c>
      <c r="M327" s="182">
        <f t="shared" si="14"/>
        <v>0</v>
      </c>
      <c r="N327" s="182">
        <f>INDEX('For CSV - 2022 VentSpcFuncData'!$J$6:$J$101,MATCH($B327,'For CSV - 2022 VentSpcFuncData'!$B$6:$B$101,0))</f>
        <v>0</v>
      </c>
      <c r="O327" s="182">
        <f t="shared" si="13"/>
        <v>0</v>
      </c>
      <c r="P327" s="184">
        <f t="shared" si="12"/>
        <v>0</v>
      </c>
      <c r="Q327" s="46" t="str">
        <f>_xlfn.CONCAT(A327,",",B327)</f>
        <v>Unoccupied-Include in Gross Floor Area,NA</v>
      </c>
      <c r="R327" s="46">
        <f>INDEX('For CSV - 2022 SpcFuncData'!$AN$5:$AN$89,MATCH($A327,'For CSV - 2022 SpcFuncData'!$B$5:$B$88,0))</f>
        <v>377</v>
      </c>
      <c r="S327" s="46">
        <f>INDEX('For CSV - 2022 VentSpcFuncData'!$L$6:$L$101,MATCH($B327,'For CSV - 2022 VentSpcFuncData'!$B$6:$B$101,0))</f>
        <v>96</v>
      </c>
      <c r="T327" s="46">
        <f>MATCH($A327,'For CSV - 2022 SpcFuncData'!$B$5:$B$87,0)</f>
        <v>77</v>
      </c>
      <c r="V327" t="str">
        <f>IF($A326&lt;&gt;$A327,$V$3&amp;$R327&amp;$W$3&amp;$S327&amp;$X$3&amp;TEXT($A327,0),IF($A327=$A326,$V$4&amp;$S327&amp;$W$4&amp;$X$4&amp;$B327&amp;""""))</f>
        <v>1, Spc:SpcFunc,        377,  96  ;  Unoccupied-Include in Gross Floor Area</v>
      </c>
    </row>
    <row r="328" spans="1:22" x14ac:dyDescent="0.2">
      <c r="A328" s="63" t="s">
        <v>276</v>
      </c>
      <c r="B328" s="110" t="s">
        <v>131</v>
      </c>
      <c r="C328" s="62">
        <f>VLOOKUP($B328,'2022 Ventilation List SORT'!$A$6:$I$101,2)</f>
        <v>0.15</v>
      </c>
      <c r="D328" s="62">
        <f>VLOOKUP($B328,'2022 Ventilation List SORT'!$A$6:$I$101,3)</f>
        <v>0.15</v>
      </c>
      <c r="E328" s="67">
        <f>VLOOKUP($B328,'2022 Ventilation List SORT'!$A$6:$I$101,4)</f>
        <v>0</v>
      </c>
      <c r="F328" s="67">
        <f>VLOOKUP($B328,'2022 Ventilation List SORT'!$A$6:$I$101,5)</f>
        <v>0</v>
      </c>
      <c r="G328" s="62">
        <f>VLOOKUP($B328,'2022 Ventilation List SORT'!$A$6:$I$101,6)</f>
        <v>0</v>
      </c>
      <c r="H328" s="67">
        <f>VLOOKUP($B328,'2022 Ventilation List SORT'!$A$6:$I$101,7)</f>
        <v>2</v>
      </c>
      <c r="I328" s="62" t="str">
        <f>VLOOKUP($B328,'2022 Ventilation List SORT'!$A$6:$I$101,8)</f>
        <v>B</v>
      </c>
      <c r="J328" s="103" t="str">
        <f>VLOOKUP($B328,'2022 Ventilation List SORT'!$A$6:$I$101,9)</f>
        <v>No</v>
      </c>
      <c r="K328" s="182">
        <f>INDEX('For CSV - 2022 SpcFuncData'!$D$5:$D$88,MATCH($A328,'For CSV - 2022 SpcFuncData'!$B$5:$B$87,0))*0.5</f>
        <v>0</v>
      </c>
      <c r="L328" s="182">
        <f>INDEX('For CSV - 2022 VentSpcFuncData'!$K$6:$K$101,MATCH($B328,'For CSV - 2022 VentSpcFuncData'!$B$6:$B$101,0))</f>
        <v>0</v>
      </c>
      <c r="M328" s="182">
        <f t="shared" si="14"/>
        <v>0</v>
      </c>
      <c r="N328" s="182">
        <f>INDEX('For CSV - 2022 VentSpcFuncData'!$J$6:$J$101,MATCH($B328,'For CSV - 2022 VentSpcFuncData'!$B$6:$B$101,0))</f>
        <v>0</v>
      </c>
      <c r="O328" s="182">
        <f t="shared" si="13"/>
        <v>0</v>
      </c>
      <c r="P328" s="184">
        <f t="shared" si="12"/>
        <v>0</v>
      </c>
      <c r="Q328" s="46" t="str">
        <f>_xlfn.CONCAT(A328,",",B328)</f>
        <v>Unoccupied-Include in Gross Floor Area,NA</v>
      </c>
      <c r="R328" s="46">
        <f>INDEX('For CSV - 2022 SpcFuncData'!$AN$5:$AN$89,MATCH($A328,'For CSV - 2022 SpcFuncData'!$B$5:$B$88,0))</f>
        <v>377</v>
      </c>
      <c r="S328" s="46">
        <f>INDEX('For CSV - 2022 VentSpcFuncData'!$L$6:$L$101,MATCH($B328,'For CSV - 2022 VentSpcFuncData'!$B$6:$B$101,0))</f>
        <v>96</v>
      </c>
      <c r="T328" s="46">
        <f>MATCH($A328,'For CSV - 2022 SpcFuncData'!$B$5:$B$87,0)</f>
        <v>77</v>
      </c>
      <c r="V328" t="str">
        <f>IF($A327&lt;&gt;$A328,$V$3&amp;$R328&amp;$W$3&amp;$S328&amp;$X$3&amp;TEXT($A328,0),IF($A328=$A327,$V$4&amp;$S328&amp;$W$4&amp;$X$4&amp;$B328&amp;""""))</f>
        <v>2,              96,     "NA"</v>
      </c>
    </row>
    <row r="329" spans="1:22" x14ac:dyDescent="0.2">
      <c r="A329" s="63" t="s">
        <v>609</v>
      </c>
      <c r="B329" s="110" t="s">
        <v>773</v>
      </c>
      <c r="C329" s="62">
        <f>VLOOKUP($B329,'2022 Ventilation List SORT'!$A$6:$I$101,2)</f>
        <v>0.5</v>
      </c>
      <c r="D329" s="62">
        <f>VLOOKUP($B329,'2022 Ventilation List SORT'!$A$6:$I$101,3)</f>
        <v>0.15</v>
      </c>
      <c r="E329" s="67">
        <f>VLOOKUP($B329,'2022 Ventilation List SORT'!$A$6:$I$101,4)</f>
        <v>0</v>
      </c>
      <c r="F329" s="67">
        <f>VLOOKUP($B329,'2022 Ventilation List SORT'!$A$6:$I$101,5)</f>
        <v>0</v>
      </c>
      <c r="G329" s="62">
        <f>VLOOKUP($B329,'2022 Ventilation List SORT'!$A$6:$I$101,6)</f>
        <v>0</v>
      </c>
      <c r="H329" s="67">
        <f>VLOOKUP($B329,'2022 Ventilation List SORT'!$A$6:$I$101,7)</f>
        <v>1</v>
      </c>
      <c r="I329" s="62" t="str">
        <f>VLOOKUP($B329,'2022 Ventilation List SORT'!$A$6:$I$101,8)</f>
        <v>F</v>
      </c>
      <c r="J329" s="103" t="str">
        <f>VLOOKUP($B329,'2022 Ventilation List SORT'!$A$6:$I$101,9)</f>
        <v>No</v>
      </c>
      <c r="K329" s="182">
        <f>INDEX('For CSV - 2022 SpcFuncData'!$D$5:$D$88,MATCH($A329,'For CSV - 2022 SpcFuncData'!$B$5:$B$87,0))*0.5</f>
        <v>5</v>
      </c>
      <c r="L329" s="182">
        <f>INDEX('For CSV - 2022 VentSpcFuncData'!$K$6:$K$101,MATCH($B329,'For CSV - 2022 VentSpcFuncData'!$B$6:$B$101,0))</f>
        <v>33.333333333333336</v>
      </c>
      <c r="M329" s="182">
        <f t="shared" si="14"/>
        <v>33.333333333333336</v>
      </c>
      <c r="N329" s="182">
        <f>INDEX('For CSV - 2022 VentSpcFuncData'!$J$6:$J$101,MATCH($B329,'For CSV - 2022 VentSpcFuncData'!$B$6:$B$101,0))</f>
        <v>15</v>
      </c>
      <c r="O329" s="182">
        <f t="shared" ref="O329:O342" si="18">IF(SUM(K329,M329)=0,0,M329/K329*N329)</f>
        <v>100</v>
      </c>
      <c r="P329" s="184">
        <f t="shared" si="12"/>
        <v>0.5</v>
      </c>
      <c r="Q329" s="46" t="str">
        <f>_xlfn.CONCAT(A329,",",B329)</f>
        <v>Videoconferencing Studio,General - Conference/meeting</v>
      </c>
      <c r="R329" s="46">
        <f>INDEX('For CSV - 2022 SpcFuncData'!$AN$5:$AN$89,MATCH($A329,'For CSV - 2022 SpcFuncData'!$B$5:$B$88,0))</f>
        <v>378</v>
      </c>
      <c r="S329" s="46">
        <f>INDEX('For CSV - 2022 VentSpcFuncData'!$L$6:$L$101,MATCH($B329,'For CSV - 2022 VentSpcFuncData'!$B$6:$B$101,0))</f>
        <v>48</v>
      </c>
      <c r="T329" s="46">
        <f>MATCH($A329,'For CSV - 2022 SpcFuncData'!$B$5:$B$87,0)</f>
        <v>78</v>
      </c>
      <c r="V329" t="str">
        <f>IF($A328&lt;&gt;$A329,$V$3&amp;$R329&amp;$W$3&amp;$S329&amp;$X$3&amp;TEXT($A329,0),IF($A329=$A328,$V$4&amp;$S329&amp;$W$4&amp;$X$4&amp;$B329&amp;""""))</f>
        <v>1, Spc:SpcFunc,        378,  48  ;  Videoconferencing Studio</v>
      </c>
    </row>
    <row r="330" spans="1:22" x14ac:dyDescent="0.2">
      <c r="A330" s="63" t="s">
        <v>609</v>
      </c>
      <c r="B330" s="110" t="s">
        <v>773</v>
      </c>
      <c r="C330" s="62">
        <f>VLOOKUP($B330,'2022 Ventilation List SORT'!$A$6:$I$101,2)</f>
        <v>0.5</v>
      </c>
      <c r="D330" s="62">
        <f>VLOOKUP($B330,'2022 Ventilation List SORT'!$A$6:$I$101,3)</f>
        <v>0.15</v>
      </c>
      <c r="E330" s="67">
        <f>VLOOKUP($B330,'2022 Ventilation List SORT'!$A$6:$I$101,4)</f>
        <v>0</v>
      </c>
      <c r="F330" s="67">
        <f>VLOOKUP($B330,'2022 Ventilation List SORT'!$A$6:$I$101,5)</f>
        <v>0</v>
      </c>
      <c r="G330" s="62">
        <f>VLOOKUP($B330,'2022 Ventilation List SORT'!$A$6:$I$101,6)</f>
        <v>0</v>
      </c>
      <c r="H330" s="67">
        <f>VLOOKUP($B330,'2022 Ventilation List SORT'!$A$6:$I$101,7)</f>
        <v>1</v>
      </c>
      <c r="I330" s="62" t="str">
        <f>VLOOKUP($B330,'2022 Ventilation List SORT'!$A$6:$I$101,8)</f>
        <v>F</v>
      </c>
      <c r="J330" s="103" t="str">
        <f>VLOOKUP($B330,'2022 Ventilation List SORT'!$A$6:$I$101,9)</f>
        <v>No</v>
      </c>
      <c r="K330" s="182">
        <f>INDEX('For CSV - 2022 SpcFuncData'!$D$5:$D$88,MATCH($A330,'For CSV - 2022 SpcFuncData'!$B$5:$B$87,0))*0.5</f>
        <v>5</v>
      </c>
      <c r="L330" s="182">
        <f>INDEX('For CSV - 2022 VentSpcFuncData'!$K$6:$K$101,MATCH($B330,'For CSV - 2022 VentSpcFuncData'!$B$6:$B$101,0))</f>
        <v>33.333333333333336</v>
      </c>
      <c r="M330" s="182">
        <f t="shared" si="14"/>
        <v>33.333333333333336</v>
      </c>
      <c r="N330" s="182">
        <f>INDEX('For CSV - 2022 VentSpcFuncData'!$J$6:$J$101,MATCH($B330,'For CSV - 2022 VentSpcFuncData'!$B$6:$B$101,0))</f>
        <v>15</v>
      </c>
      <c r="O330" s="182">
        <f t="shared" si="18"/>
        <v>100</v>
      </c>
      <c r="P330" s="184">
        <f t="shared" si="12"/>
        <v>0.5</v>
      </c>
      <c r="Q330" s="46" t="str">
        <f>_xlfn.CONCAT(A330,",",B330)</f>
        <v>Videoconferencing Studio,General - Conference/meeting</v>
      </c>
      <c r="R330" s="46">
        <f>INDEX('For CSV - 2022 SpcFuncData'!$AN$5:$AN$89,MATCH($A330,'For CSV - 2022 SpcFuncData'!$B$5:$B$88,0))</f>
        <v>378</v>
      </c>
      <c r="S330" s="46">
        <f>INDEX('For CSV - 2022 VentSpcFuncData'!$L$6:$L$101,MATCH($B330,'For CSV - 2022 VentSpcFuncData'!$B$6:$B$101,0))</f>
        <v>48</v>
      </c>
      <c r="T330" s="46">
        <f>MATCH($A330,'For CSV - 2022 SpcFuncData'!$B$5:$B$87,0)</f>
        <v>78</v>
      </c>
      <c r="V330" t="str">
        <f>IF($A329&lt;&gt;$A330,$V$3&amp;$R330&amp;$W$3&amp;$S330&amp;$X$3&amp;TEXT($A330,0),IF($A330=$A329,$V$4&amp;$S330&amp;$W$4&amp;$X$4&amp;$B330&amp;""""))</f>
        <v>2,              48,     "General - Conference/meeting"</v>
      </c>
    </row>
    <row r="331" spans="1:22" x14ac:dyDescent="0.2">
      <c r="A331" s="63" t="str">
        <f>'For CSV - 2022 SpcFuncData'!B84</f>
        <v>Conference, Multipurpose and Meeting Area</v>
      </c>
      <c r="B331" s="110" t="str">
        <f>B90</f>
        <v>General - Conference/meeting</v>
      </c>
      <c r="C331" s="62">
        <f>VLOOKUP($B331,'2022 Ventilation List SORT'!$A$6:$I$101,2)</f>
        <v>0.5</v>
      </c>
      <c r="D331" s="62">
        <f>VLOOKUP($B331,'2022 Ventilation List SORT'!$A$6:$I$101,3)</f>
        <v>0.15</v>
      </c>
      <c r="E331" s="67">
        <f>VLOOKUP($B331,'2022 Ventilation List SORT'!$A$6:$I$101,4)</f>
        <v>0</v>
      </c>
      <c r="F331" s="67">
        <f>VLOOKUP($B331,'2022 Ventilation List SORT'!$A$6:$I$101,5)</f>
        <v>0</v>
      </c>
      <c r="G331" s="62">
        <f>VLOOKUP($B331,'2022 Ventilation List SORT'!$A$6:$I$101,6)</f>
        <v>0</v>
      </c>
      <c r="H331" s="67">
        <f>VLOOKUP($B331,'2022 Ventilation List SORT'!$A$6:$I$101,7)</f>
        <v>1</v>
      </c>
      <c r="I331" s="62" t="str">
        <f>VLOOKUP($B331,'2022 Ventilation List SORT'!$A$6:$I$101,8)</f>
        <v>F</v>
      </c>
      <c r="J331" s="103" t="str">
        <f>VLOOKUP($B331,'2022 Ventilation List SORT'!$A$6:$I$101,9)</f>
        <v>No</v>
      </c>
      <c r="K331" s="182">
        <f>INDEX('For CSV - 2022 SpcFuncData'!$D$5:$D$88,MATCH($A331,'For CSV - 2022 SpcFuncData'!$B$5:$B$87,0))*0.5</f>
        <v>33.335000000000001</v>
      </c>
      <c r="L331" s="182">
        <f>INDEX('For CSV - 2022 VentSpcFuncData'!$K$6:$K$101,MATCH($B331,'For CSV - 2022 VentSpcFuncData'!$B$6:$B$101,0))</f>
        <v>33.333333333333336</v>
      </c>
      <c r="M331" s="182">
        <f t="shared" ref="M331:M334" si="19">IF(L331=0,K331,L331)</f>
        <v>33.333333333333336</v>
      </c>
      <c r="N331" s="182">
        <f>INDEX('For CSV - 2022 VentSpcFuncData'!$J$6:$J$101,MATCH($B331,'For CSV - 2022 VentSpcFuncData'!$B$6:$B$101,0))</f>
        <v>15</v>
      </c>
      <c r="O331" s="182">
        <f t="shared" si="18"/>
        <v>14.999250037498125</v>
      </c>
      <c r="P331" s="184">
        <f t="shared" ref="P331:P334" si="20">K331*O331/1000</f>
        <v>0.5</v>
      </c>
      <c r="Q331" s="46" t="str">
        <f>_xlfn.CONCAT(A331,",",B331)</f>
        <v>Conference, Multipurpose and Meeting Area,General - Conference/meeting</v>
      </c>
      <c r="R331" s="46">
        <f>INDEX('For CSV - 2022 SpcFuncData'!$AN$5:$AN$89,MATCH($A331,'For CSV - 2022 SpcFuncData'!$B$5:$B$88,0))</f>
        <v>381</v>
      </c>
      <c r="S331" s="46">
        <f>INDEX('For CSV - 2022 VentSpcFuncData'!$L$6:$L$101,MATCH($B331,'For CSV - 2022 VentSpcFuncData'!$B$6:$B$101,0))</f>
        <v>48</v>
      </c>
      <c r="T331" s="46">
        <f>MATCH($A331,'For CSV - 2022 SpcFuncData'!$B$5:$B$87,0)</f>
        <v>80</v>
      </c>
      <c r="V331" t="str">
        <f>IF($A330&lt;&gt;$A331,$V$3&amp;$R331&amp;$W$3&amp;$S331&amp;$X$3&amp;TEXT($A331,0),IF($A331=$A330,$V$4&amp;$S331&amp;$W$4&amp;$X$4&amp;$B331&amp;""""))</f>
        <v>1, Spc:SpcFunc,        381,  48  ;  Conference, Multipurpose and Meeting Area</v>
      </c>
    </row>
    <row r="332" spans="1:22" x14ac:dyDescent="0.2">
      <c r="A332" s="63" t="str">
        <f>A331</f>
        <v>Conference, Multipurpose and Meeting Area</v>
      </c>
      <c r="B332" s="110" t="str">
        <f>B96</f>
        <v>General - Conference/meeting</v>
      </c>
      <c r="C332" s="62">
        <f>VLOOKUP($B332,'2022 Ventilation List SORT'!$A$6:$I$101,2)</f>
        <v>0.5</v>
      </c>
      <c r="D332" s="62">
        <f>VLOOKUP($B332,'2022 Ventilation List SORT'!$A$6:$I$101,3)</f>
        <v>0.15</v>
      </c>
      <c r="E332" s="67">
        <f>VLOOKUP($B332,'2022 Ventilation List SORT'!$A$6:$I$101,4)</f>
        <v>0</v>
      </c>
      <c r="F332" s="67">
        <f>VLOOKUP($B332,'2022 Ventilation List SORT'!$A$6:$I$101,5)</f>
        <v>0</v>
      </c>
      <c r="G332" s="62">
        <f>VLOOKUP($B332,'2022 Ventilation List SORT'!$A$6:$I$101,6)</f>
        <v>0</v>
      </c>
      <c r="H332" s="67">
        <f>VLOOKUP($B332,'2022 Ventilation List SORT'!$A$6:$I$101,7)</f>
        <v>1</v>
      </c>
      <c r="I332" s="62" t="str">
        <f>VLOOKUP($B332,'2022 Ventilation List SORT'!$A$6:$I$101,8)</f>
        <v>F</v>
      </c>
      <c r="J332" s="103" t="str">
        <f>VLOOKUP($B332,'2022 Ventilation List SORT'!$A$6:$I$101,9)</f>
        <v>No</v>
      </c>
      <c r="K332" s="182">
        <f>INDEX('For CSV - 2022 SpcFuncData'!$D$5:$D$88,MATCH($A332,'For CSV - 2022 SpcFuncData'!$B$5:$B$87,0))*0.5</f>
        <v>33.335000000000001</v>
      </c>
      <c r="L332" s="182">
        <f>INDEX('For CSV - 2022 VentSpcFuncData'!$K$6:$K$101,MATCH($B332,'For CSV - 2022 VentSpcFuncData'!$B$6:$B$101,0))</f>
        <v>33.333333333333336</v>
      </c>
      <c r="M332" s="182">
        <f t="shared" si="19"/>
        <v>33.333333333333336</v>
      </c>
      <c r="N332" s="182">
        <f>INDEX('For CSV - 2022 VentSpcFuncData'!$J$6:$J$101,MATCH($B332,'For CSV - 2022 VentSpcFuncData'!$B$6:$B$101,0))</f>
        <v>15</v>
      </c>
      <c r="O332" s="182">
        <f t="shared" si="18"/>
        <v>14.999250037498125</v>
      </c>
      <c r="P332" s="184">
        <f t="shared" si="20"/>
        <v>0.5</v>
      </c>
      <c r="Q332" s="46" t="str">
        <f>_xlfn.CONCAT(A332,",",B332)</f>
        <v>Conference, Multipurpose and Meeting Area,General - Conference/meeting</v>
      </c>
      <c r="R332" s="46">
        <f>INDEX('For CSV - 2022 SpcFuncData'!$AN$5:$AN$89,MATCH($A332,'For CSV - 2022 SpcFuncData'!$B$5:$B$88,0))</f>
        <v>381</v>
      </c>
      <c r="S332" s="46">
        <f>INDEX('For CSV - 2022 VentSpcFuncData'!$L$6:$L$101,MATCH($B332,'For CSV - 2022 VentSpcFuncData'!$B$6:$B$101,0))</f>
        <v>48</v>
      </c>
      <c r="T332" s="46">
        <f>MATCH($A332,'For CSV - 2022 SpcFuncData'!$B$5:$B$87,0)</f>
        <v>80</v>
      </c>
      <c r="V332" t="str">
        <f>IF($A331&lt;&gt;$A332,$V$3&amp;$R332&amp;$W$3&amp;$S332&amp;$X$3&amp;TEXT($A332,0),IF($A332=$A331,$V$4&amp;$S332&amp;$W$4&amp;$X$4&amp;$B332&amp;""""))</f>
        <v>2,              48,     "General - Conference/meeting"</v>
      </c>
    </row>
    <row r="333" spans="1:22" x14ac:dyDescent="0.2">
      <c r="A333" s="63" t="str">
        <f>A332</f>
        <v>Conference, Multipurpose and Meeting Area</v>
      </c>
      <c r="B333" s="110" t="str">
        <f t="shared" ref="B333:B334" si="21">B97</f>
        <v>Lodging - Multipurpose assembly</v>
      </c>
      <c r="C333" s="62">
        <f>VLOOKUP($B333,'2022 Ventilation List SORT'!$A$6:$I$101,2)</f>
        <v>0.5</v>
      </c>
      <c r="D333" s="62">
        <f>VLOOKUP($B333,'2022 Ventilation List SORT'!$A$6:$I$101,3)</f>
        <v>0.5</v>
      </c>
      <c r="E333" s="67">
        <f>VLOOKUP($B333,'2022 Ventilation List SORT'!$A$6:$I$101,4)</f>
        <v>0</v>
      </c>
      <c r="F333" s="67">
        <f>VLOOKUP($B333,'2022 Ventilation List SORT'!$A$6:$I$101,5)</f>
        <v>0</v>
      </c>
      <c r="G333" s="62">
        <f>VLOOKUP($B333,'2022 Ventilation List SORT'!$A$6:$I$101,6)</f>
        <v>0</v>
      </c>
      <c r="H333" s="67">
        <f>VLOOKUP($B333,'2022 Ventilation List SORT'!$A$6:$I$101,7)</f>
        <v>1</v>
      </c>
      <c r="I333" s="62" t="str">
        <f>VLOOKUP($B333,'2022 Ventilation List SORT'!$A$6:$I$101,8)</f>
        <v>F</v>
      </c>
      <c r="J333" s="103" t="str">
        <f>VLOOKUP($B333,'2022 Ventilation List SORT'!$A$6:$I$101,9)</f>
        <v>No</v>
      </c>
      <c r="K333" s="182">
        <f>INDEX('For CSV - 2022 SpcFuncData'!$D$5:$D$88,MATCH($A333,'For CSV - 2022 SpcFuncData'!$B$5:$B$87,0))*0.5</f>
        <v>33.335000000000001</v>
      </c>
      <c r="L333" s="182">
        <f>INDEX('For CSV - 2022 VentSpcFuncData'!$K$6:$K$101,MATCH($B333,'For CSV - 2022 VentSpcFuncData'!$B$6:$B$101,0))</f>
        <v>33.333333333333336</v>
      </c>
      <c r="M333" s="182">
        <f t="shared" si="19"/>
        <v>33.333333333333336</v>
      </c>
      <c r="N333" s="182">
        <f>INDEX('For CSV - 2022 VentSpcFuncData'!$J$6:$J$101,MATCH($B333,'For CSV - 2022 VentSpcFuncData'!$B$6:$B$101,0))</f>
        <v>15</v>
      </c>
      <c r="O333" s="182">
        <f t="shared" si="18"/>
        <v>14.999250037498125</v>
      </c>
      <c r="P333" s="184">
        <f t="shared" si="20"/>
        <v>0.5</v>
      </c>
      <c r="Q333" s="46" t="str">
        <f>_xlfn.CONCAT(A333,",",B333)</f>
        <v>Conference, Multipurpose and Meeting Area,Lodging - Multipurpose assembly</v>
      </c>
      <c r="R333" s="46">
        <f>INDEX('For CSV - 2022 SpcFuncData'!$AN$5:$AN$89,MATCH($A333,'For CSV - 2022 SpcFuncData'!$B$5:$B$88,0))</f>
        <v>381</v>
      </c>
      <c r="S333" s="46">
        <f>INDEX('For CSV - 2022 VentSpcFuncData'!$L$6:$L$101,MATCH($B333,'For CSV - 2022 VentSpcFuncData'!$B$6:$B$101,0))</f>
        <v>57</v>
      </c>
      <c r="T333" s="46">
        <f>MATCH($A333,'For CSV - 2022 SpcFuncData'!$B$5:$B$87,0)</f>
        <v>80</v>
      </c>
      <c r="V333" t="str">
        <f>IF($A332&lt;&gt;$A333,$V$3&amp;$R333&amp;$W$3&amp;$S333&amp;$X$3&amp;TEXT($A333,0),IF($A333=$A332,$V$4&amp;$S333&amp;$W$4&amp;$X$4&amp;$B333&amp;""""))</f>
        <v>2,              57,     "Lodging - Multipurpose assembly"</v>
      </c>
    </row>
    <row r="334" spans="1:22" x14ac:dyDescent="0.2">
      <c r="A334" s="63" t="str">
        <f>A333</f>
        <v>Conference, Multipurpose and Meeting Area</v>
      </c>
      <c r="B334" s="110" t="str">
        <f t="shared" si="21"/>
        <v>Misc - All others</v>
      </c>
      <c r="C334" s="62">
        <f>VLOOKUP($B334,'2022 Ventilation List SORT'!$A$6:$I$101,2)</f>
        <v>0.15</v>
      </c>
      <c r="D334" s="62">
        <f>VLOOKUP($B334,'2022 Ventilation List SORT'!$A$6:$I$101,3)</f>
        <v>0.15</v>
      </c>
      <c r="E334" s="67">
        <f>VLOOKUP($B334,'2022 Ventilation List SORT'!$A$6:$I$101,4)</f>
        <v>0</v>
      </c>
      <c r="F334" s="67">
        <f>VLOOKUP($B334,'2022 Ventilation List SORT'!$A$6:$I$101,5)</f>
        <v>0</v>
      </c>
      <c r="G334" s="62">
        <f>VLOOKUP($B334,'2022 Ventilation List SORT'!$A$6:$I$101,6)</f>
        <v>0</v>
      </c>
      <c r="H334" s="67">
        <f>VLOOKUP($B334,'2022 Ventilation List SORT'!$A$6:$I$101,7)</f>
        <v>2</v>
      </c>
      <c r="I334" s="62" t="str">
        <f>VLOOKUP($B334,'2022 Ventilation List SORT'!$A$6:$I$101,8)</f>
        <v/>
      </c>
      <c r="J334" s="103" t="str">
        <f>VLOOKUP($B334,'2022 Ventilation List SORT'!$A$6:$I$101,9)</f>
        <v>No</v>
      </c>
      <c r="K334" s="182">
        <f>INDEX('For CSV - 2022 SpcFuncData'!$D$5:$D$88,MATCH($A334,'For CSV - 2022 SpcFuncData'!$B$5:$B$87,0))*0.5</f>
        <v>33.335000000000001</v>
      </c>
      <c r="L334" s="182">
        <f>INDEX('For CSV - 2022 VentSpcFuncData'!$K$6:$K$101,MATCH($B334,'For CSV - 2022 VentSpcFuncData'!$B$6:$B$101,0))</f>
        <v>0</v>
      </c>
      <c r="M334" s="182">
        <f t="shared" si="19"/>
        <v>33.335000000000001</v>
      </c>
      <c r="N334" s="182">
        <f>INDEX('For CSV - 2022 VentSpcFuncData'!$J$6:$J$101,MATCH($B334,'For CSV - 2022 VentSpcFuncData'!$B$6:$B$101,0))</f>
        <v>15</v>
      </c>
      <c r="O334" s="182">
        <f t="shared" si="18"/>
        <v>15</v>
      </c>
      <c r="P334" s="184">
        <f t="shared" si="20"/>
        <v>0.50002500000000005</v>
      </c>
      <c r="Q334" s="46" t="str">
        <f>_xlfn.CONCAT(A334,",",B334)</f>
        <v>Conference, Multipurpose and Meeting Area,Misc - All others</v>
      </c>
      <c r="R334" s="46">
        <f>INDEX('For CSV - 2022 SpcFuncData'!$AN$5:$AN$89,MATCH($A334,'For CSV - 2022 SpcFuncData'!$B$5:$B$88,0))</f>
        <v>381</v>
      </c>
      <c r="S334" s="46">
        <f>INDEX('For CSV - 2022 VentSpcFuncData'!$L$6:$L$101,MATCH($B334,'For CSV - 2022 VentSpcFuncData'!$B$6:$B$101,0))</f>
        <v>58</v>
      </c>
      <c r="T334" s="46">
        <f>MATCH($A334,'For CSV - 2022 SpcFuncData'!$B$5:$B$87,0)</f>
        <v>80</v>
      </c>
      <c r="V334" t="str">
        <f>IF($A333&lt;&gt;$A334,$V$3&amp;$R334&amp;$W$3&amp;$S334&amp;$X$3&amp;TEXT($A334,0),IF($A334=$A333,$V$4&amp;$S334&amp;$W$4&amp;$X$4&amp;$B334&amp;""""))</f>
        <v>2,              58,     "Misc - All others"</v>
      </c>
    </row>
    <row r="335" spans="1:22" x14ac:dyDescent="0.2">
      <c r="A335" s="63" t="s">
        <v>1192</v>
      </c>
      <c r="B335" s="59" t="s">
        <v>796</v>
      </c>
      <c r="C335" s="62">
        <f>VLOOKUP($B335,'2022 Ventilation List SORT'!$A$6:$I$101,2)</f>
        <v>0.15</v>
      </c>
      <c r="D335" s="62">
        <f>VLOOKUP($B335,'2022 Ventilation List SORT'!$A$6:$I$101,3)</f>
        <v>0.15</v>
      </c>
      <c r="E335" s="67">
        <f>VLOOKUP($B335,'2022 Ventilation List SORT'!$A$6:$I$101,4)</f>
        <v>0</v>
      </c>
      <c r="F335" s="67">
        <f>VLOOKUP($B335,'2022 Ventilation List SORT'!$A$6:$I$101,5)</f>
        <v>0</v>
      </c>
      <c r="G335" s="62">
        <f>VLOOKUP($B335,'2022 Ventilation List SORT'!$A$6:$I$101,6)</f>
        <v>0</v>
      </c>
      <c r="H335" s="67">
        <f>VLOOKUP($B335,'2022 Ventilation List SORT'!$A$6:$I$101,7)</f>
        <v>2</v>
      </c>
      <c r="I335" s="62" t="str">
        <f>VLOOKUP($B335,'2022 Ventilation List SORT'!$A$6:$I$101,8)</f>
        <v/>
      </c>
      <c r="J335" s="103" t="str">
        <f>VLOOKUP($B335,'2022 Ventilation List SORT'!$A$6:$I$101,9)</f>
        <v>No</v>
      </c>
      <c r="K335" s="182">
        <f>INDEX('For CSV - 2022 SpcFuncData'!$D$5:$D$88,MATCH($A335,'For CSV - 2022 SpcFuncData'!$B$5:$B$87,0))*0.5</f>
        <v>0</v>
      </c>
      <c r="L335" s="182">
        <f>INDEX('For CSV - 2022 VentSpcFuncData'!$K$6:$K$101,MATCH($B335,'For CSV - 2022 VentSpcFuncData'!$B$6:$B$101,0))</f>
        <v>0</v>
      </c>
      <c r="M335" s="182">
        <f t="shared" si="14"/>
        <v>0</v>
      </c>
      <c r="N335" s="182">
        <f>INDEX('For CSV - 2022 VentSpcFuncData'!$J$6:$J$101,MATCH($B335,'For CSV - 2022 VentSpcFuncData'!$B$6:$B$101,0))</f>
        <v>15</v>
      </c>
      <c r="O335" s="182">
        <f t="shared" si="18"/>
        <v>0</v>
      </c>
      <c r="P335" s="184">
        <f t="shared" si="12"/>
        <v>0</v>
      </c>
      <c r="Q335" s="46" t="str">
        <f>_xlfn.CONCAT(A335,",",B335)</f>
        <v>Storage,Misc - All others</v>
      </c>
      <c r="R335" s="46">
        <f>INDEX('For CSV - 2022 SpcFuncData'!$AN$5:$AN$89,MATCH($A335,'For CSV - 2022 SpcFuncData'!$B$5:$B$88,0))</f>
        <v>379</v>
      </c>
      <c r="S335" s="46">
        <f>INDEX('For CSV - 2022 VentSpcFuncData'!$L$6:$L$101,MATCH($B335,'For CSV - 2022 VentSpcFuncData'!$B$6:$B$101,0))</f>
        <v>58</v>
      </c>
      <c r="T335" s="46">
        <f>MATCH($A335,'For CSV - 2022 SpcFuncData'!$B$5:$B$87,0)</f>
        <v>81</v>
      </c>
      <c r="V335" t="str">
        <f>IF($A330&lt;&gt;$A335,$V$3&amp;$R335&amp;$W$3&amp;$S335&amp;$X$3&amp;TEXT($A335,0),IF($A335=$A330,$V$4&amp;$S335&amp;$W$4&amp;$X$4&amp;$B335&amp;""""))</f>
        <v>1, Spc:SpcFunc,        379,  58  ;  Storage</v>
      </c>
    </row>
    <row r="336" spans="1:22" ht="13.5" customHeight="1" x14ac:dyDescent="0.2">
      <c r="A336" s="63" t="s">
        <v>1192</v>
      </c>
      <c r="B336" s="59" t="s">
        <v>817</v>
      </c>
      <c r="C336" s="62">
        <f>VLOOKUP($B336,'2022 Ventilation List SORT'!$A$6:$I$101,2)</f>
        <v>0</v>
      </c>
      <c r="D336" s="62">
        <f>VLOOKUP($B336,'2022 Ventilation List SORT'!$A$6:$I$101,3)</f>
        <v>0</v>
      </c>
      <c r="E336" s="67">
        <f>VLOOKUP($B336,'2022 Ventilation List SORT'!$A$6:$I$101,4)</f>
        <v>0</v>
      </c>
      <c r="F336" s="67">
        <f>VLOOKUP($B336,'2022 Ventilation List SORT'!$A$6:$I$101,5)</f>
        <v>0</v>
      </c>
      <c r="G336" s="62">
        <f>VLOOKUP($B336,'2022 Ventilation List SORT'!$A$6:$I$101,6)</f>
        <v>1.5</v>
      </c>
      <c r="H336" s="67">
        <f>VLOOKUP($B336,'2022 Ventilation List SORT'!$A$6:$I$101,7)</f>
        <v>4</v>
      </c>
      <c r="I336" s="62" t="str">
        <f>VLOOKUP($B336,'2022 Ventilation List SORT'!$A$6:$I$101,8)</f>
        <v>Exh. Note F</v>
      </c>
      <c r="J336" s="103" t="str">
        <f>VLOOKUP($B336,'2022 Ventilation List SORT'!$A$6:$I$101,9)</f>
        <v>Yes</v>
      </c>
      <c r="K336" s="182">
        <f>INDEX('For CSV - 2022 SpcFuncData'!$D$5:$D$88,MATCH($A336,'For CSV - 2022 SpcFuncData'!$B$5:$B$87,0))*0.5</f>
        <v>0</v>
      </c>
      <c r="L336" s="182">
        <f>INDEX('For CSV - 2022 VentSpcFuncData'!$K$6:$K$101,MATCH($B336,'For CSV - 2022 VentSpcFuncData'!$B$6:$B$101,0))</f>
        <v>0</v>
      </c>
      <c r="M336" s="182">
        <f t="shared" si="14"/>
        <v>0</v>
      </c>
      <c r="N336" s="182">
        <f>INDEX('For CSV - 2022 VentSpcFuncData'!$J$6:$J$101,MATCH($B336,'For CSV - 2022 VentSpcFuncData'!$B$6:$B$101,0))</f>
        <v>0</v>
      </c>
      <c r="O336" s="182">
        <f t="shared" si="18"/>
        <v>0</v>
      </c>
      <c r="P336" s="184">
        <f t="shared" ref="P336:P338" si="22">K336*O336/1000</f>
        <v>0</v>
      </c>
      <c r="Q336" s="46" t="str">
        <f>_xlfn.CONCAT(A336,",",B336)</f>
        <v>Storage,Exhaust - Storage rooms, chemical</v>
      </c>
      <c r="R336" s="46">
        <f>INDEX('For CSV - 2022 SpcFuncData'!$AN$5:$AN$89,MATCH($A336,'For CSV - 2022 SpcFuncData'!$B$5:$B$88,0))</f>
        <v>379</v>
      </c>
      <c r="S336" s="46">
        <f>INDEX('For CSV - 2022 VentSpcFuncData'!$L$6:$L$101,MATCH($B336,'For CSV - 2022 VentSpcFuncData'!$B$6:$B$101,0))</f>
        <v>38</v>
      </c>
      <c r="T336" s="46">
        <f>MATCH($A336,'For CSV - 2022 SpcFuncData'!$B$5:$B$87,0)</f>
        <v>81</v>
      </c>
      <c r="V336" t="str">
        <f>IF($A335&lt;&gt;$A336,$V$3&amp;$R336&amp;$W$3&amp;$S336&amp;$X$3&amp;TEXT($A336,0),IF($A336=$A335,$V$4&amp;$S336&amp;$W$4&amp;$X$4&amp;$B336&amp;""""))</f>
        <v>2,              38,     "Exhaust - Storage rooms, chemical"</v>
      </c>
    </row>
    <row r="337" spans="1:22" x14ac:dyDescent="0.2">
      <c r="A337" s="63" t="s">
        <v>1192</v>
      </c>
      <c r="B337" s="59" t="s">
        <v>775</v>
      </c>
      <c r="C337" s="62">
        <f>VLOOKUP($B337,'2022 Ventilation List SORT'!$A$6:$I$101,2)</f>
        <v>0.15</v>
      </c>
      <c r="D337" s="62">
        <f>VLOOKUP($B337,'2022 Ventilation List SORT'!$A$6:$I$101,3)</f>
        <v>0.15</v>
      </c>
      <c r="E337" s="67">
        <f>VLOOKUP($B337,'2022 Ventilation List SORT'!$A$6:$I$101,4)</f>
        <v>0</v>
      </c>
      <c r="F337" s="67">
        <f>VLOOKUP($B337,'2022 Ventilation List SORT'!$A$6:$I$101,5)</f>
        <v>0</v>
      </c>
      <c r="G337" s="62">
        <f>VLOOKUP($B337,'2022 Ventilation List SORT'!$A$6:$I$101,6)</f>
        <v>0</v>
      </c>
      <c r="H337" s="67">
        <f>VLOOKUP($B337,'2022 Ventilation List SORT'!$A$6:$I$101,7)</f>
        <v>2</v>
      </c>
      <c r="I337" s="62" t="str">
        <f>VLOOKUP($B337,'2022 Ventilation List SORT'!$A$6:$I$101,8)</f>
        <v>B</v>
      </c>
      <c r="J337" s="103" t="str">
        <f>VLOOKUP($B337,'2022 Ventilation List SORT'!$A$6:$I$101,9)</f>
        <v>Yes</v>
      </c>
      <c r="K337" s="182">
        <f>INDEX('For CSV - 2022 SpcFuncData'!$D$5:$D$88,MATCH($A337,'For CSV - 2022 SpcFuncData'!$B$5:$B$87,0))*0.5</f>
        <v>0</v>
      </c>
      <c r="L337" s="182">
        <f>INDEX('For CSV - 2022 VentSpcFuncData'!$K$6:$K$101,MATCH($B337,'For CSV - 2022 VentSpcFuncData'!$B$6:$B$101,0))</f>
        <v>0</v>
      </c>
      <c r="M337" s="182">
        <f t="shared" si="14"/>
        <v>0</v>
      </c>
      <c r="N337" s="182">
        <f>INDEX('For CSV - 2022 VentSpcFuncData'!$J$6:$J$101,MATCH($B337,'For CSV - 2022 VentSpcFuncData'!$B$6:$B$101,0))</f>
        <v>15</v>
      </c>
      <c r="O337" s="182">
        <f t="shared" si="18"/>
        <v>0</v>
      </c>
      <c r="P337" s="184">
        <f t="shared" si="22"/>
        <v>0</v>
      </c>
      <c r="Q337" s="46" t="str">
        <f>_xlfn.CONCAT(A337,",",B337)</f>
        <v>Storage,General - Occupiable storage rooms for liquids or gels</v>
      </c>
      <c r="R337" s="46">
        <f>INDEX('For CSV - 2022 SpcFuncData'!$AN$5:$AN$89,MATCH($A337,'For CSV - 2022 SpcFuncData'!$B$5:$B$88,0))</f>
        <v>379</v>
      </c>
      <c r="S337" s="46">
        <f>INDEX('For CSV - 2022 VentSpcFuncData'!$L$6:$L$101,MATCH($B337,'For CSV - 2022 VentSpcFuncData'!$B$6:$B$101,0))</f>
        <v>50</v>
      </c>
      <c r="T337" s="46">
        <f>MATCH($A337,'For CSV - 2022 SpcFuncData'!$B$5:$B$87,0)</f>
        <v>81</v>
      </c>
      <c r="V337" t="str">
        <f>IF($A336&lt;&gt;$A337,$V$3&amp;$R337&amp;$W$3&amp;$S337&amp;$X$3&amp;TEXT($A337,0),IF($A337=$A336,$V$4&amp;$S337&amp;$W$4&amp;$X$4&amp;$B337&amp;""""))</f>
        <v>2,              50,     "General - Occupiable storage rooms for liquids or gels"</v>
      </c>
    </row>
    <row r="338" spans="1:22" x14ac:dyDescent="0.2">
      <c r="A338" s="63" t="s">
        <v>1192</v>
      </c>
      <c r="B338" s="59" t="s">
        <v>796</v>
      </c>
      <c r="C338" s="62">
        <f>VLOOKUP($B338,'2022 Ventilation List SORT'!$A$6:$I$101,2)</f>
        <v>0.15</v>
      </c>
      <c r="D338" s="62">
        <f>VLOOKUP($B338,'2022 Ventilation List SORT'!$A$6:$I$101,3)</f>
        <v>0.15</v>
      </c>
      <c r="E338" s="67">
        <f>VLOOKUP($B338,'2022 Ventilation List SORT'!$A$6:$I$101,4)</f>
        <v>0</v>
      </c>
      <c r="F338" s="67">
        <f>VLOOKUP($B338,'2022 Ventilation List SORT'!$A$6:$I$101,5)</f>
        <v>0</v>
      </c>
      <c r="G338" s="62">
        <f>VLOOKUP($B338,'2022 Ventilation List SORT'!$A$6:$I$101,6)</f>
        <v>0</v>
      </c>
      <c r="H338" s="67">
        <f>VLOOKUP($B338,'2022 Ventilation List SORT'!$A$6:$I$101,7)</f>
        <v>2</v>
      </c>
      <c r="I338" s="62" t="str">
        <f>VLOOKUP($B338,'2022 Ventilation List SORT'!$A$6:$I$101,8)</f>
        <v/>
      </c>
      <c r="J338" s="103" t="str">
        <f>VLOOKUP($B338,'2022 Ventilation List SORT'!$A$6:$I$101,9)</f>
        <v>No</v>
      </c>
      <c r="K338" s="182">
        <f>INDEX('For CSV - 2022 SpcFuncData'!$D$5:$D$88,MATCH($A338,'For CSV - 2022 SpcFuncData'!$B$5:$B$87,0))*0.5</f>
        <v>0</v>
      </c>
      <c r="L338" s="182">
        <f>INDEX('For CSV - 2022 VentSpcFuncData'!$K$6:$K$101,MATCH($B338,'For CSV - 2022 VentSpcFuncData'!$B$6:$B$101,0))</f>
        <v>0</v>
      </c>
      <c r="M338" s="182">
        <f>IF(L338=0,K338,L338)</f>
        <v>0</v>
      </c>
      <c r="N338" s="182">
        <f>INDEX('For CSV - 2022 VentSpcFuncData'!$J$6:$J$101,MATCH($B338,'For CSV - 2022 VentSpcFuncData'!$B$6:$B$101,0))</f>
        <v>15</v>
      </c>
      <c r="O338" s="182">
        <f t="shared" si="18"/>
        <v>0</v>
      </c>
      <c r="P338" s="184">
        <f t="shared" si="22"/>
        <v>0</v>
      </c>
      <c r="Q338" s="46" t="str">
        <f>_xlfn.CONCAT(A338,",",B338)</f>
        <v>Storage,Misc - All others</v>
      </c>
      <c r="R338" s="46">
        <f>INDEX('For CSV - 2022 SpcFuncData'!$AN$5:$AN$89,MATCH($A338,'For CSV - 2022 SpcFuncData'!$B$5:$B$88,0))</f>
        <v>379</v>
      </c>
      <c r="S338" s="46">
        <f>INDEX('For CSV - 2022 VentSpcFuncData'!$L$6:$L$101,MATCH($B338,'For CSV - 2022 VentSpcFuncData'!$B$6:$B$101,0))</f>
        <v>58</v>
      </c>
      <c r="T338" s="46">
        <f>MATCH($A338,'For CSV - 2022 SpcFuncData'!$B$5:$B$87,0)</f>
        <v>81</v>
      </c>
      <c r="V338" t="str">
        <f>IF($A337&lt;&gt;$A338,$V$3&amp;$R338&amp;$W$3&amp;$S338&amp;$X$3&amp;TEXT($A338,0),IF($A338=$A337,$V$4&amp;$S338&amp;$W$4&amp;$X$4&amp;$B338&amp;""""))</f>
        <v>2,              58,     "Misc - All others"</v>
      </c>
    </row>
    <row r="339" spans="1:22" x14ac:dyDescent="0.2">
      <c r="A339" s="63" t="s">
        <v>1194</v>
      </c>
      <c r="B339" s="59" t="s">
        <v>796</v>
      </c>
      <c r="C339" s="62">
        <f>VLOOKUP($B339,'2022 Ventilation List SORT'!$A$6:$I$101,2)</f>
        <v>0.15</v>
      </c>
      <c r="D339" s="62">
        <f>VLOOKUP($B339,'2022 Ventilation List SORT'!$A$6:$I$101,3)</f>
        <v>0.15</v>
      </c>
      <c r="E339" s="67">
        <f>VLOOKUP($B339,'2022 Ventilation List SORT'!$A$6:$I$101,4)</f>
        <v>0</v>
      </c>
      <c r="F339" s="67">
        <f>VLOOKUP($B339,'2022 Ventilation List SORT'!$A$6:$I$101,5)</f>
        <v>0</v>
      </c>
      <c r="G339" s="62">
        <f>VLOOKUP($B339,'2022 Ventilation List SORT'!$A$6:$I$101,6)</f>
        <v>0</v>
      </c>
      <c r="H339" s="67">
        <f>VLOOKUP($B339,'2022 Ventilation List SORT'!$A$6:$I$101,7)</f>
        <v>2</v>
      </c>
      <c r="I339" s="62" t="str">
        <f>VLOOKUP($B339,'2022 Ventilation List SORT'!$A$6:$I$101,8)</f>
        <v/>
      </c>
      <c r="J339" s="103" t="str">
        <f>VLOOKUP($B339,'2022 Ventilation List SORT'!$A$6:$I$101,9)</f>
        <v>No</v>
      </c>
      <c r="K339" s="182">
        <f>INDEX('For CSV - 2022 SpcFuncData'!$D$5:$D$88,MATCH($A339,'For CSV - 2022 SpcFuncData'!$B$5:$B$87,0))*0.5</f>
        <v>5</v>
      </c>
      <c r="L339" s="182">
        <f>INDEX('For CSV - 2022 VentSpcFuncData'!$K$6:$K$101,MATCH($B339,'For CSV - 2022 VentSpcFuncData'!$B$6:$B$101,0))</f>
        <v>0</v>
      </c>
      <c r="M339" s="182">
        <f t="shared" ref="M339:M342" si="23">IF(L339=0,K339,L339)</f>
        <v>5</v>
      </c>
      <c r="N339" s="182">
        <f>INDEX('For CSV - 2022 VentSpcFuncData'!$J$6:$J$101,MATCH($B339,'For CSV - 2022 VentSpcFuncData'!$B$6:$B$101,0))</f>
        <v>15</v>
      </c>
      <c r="O339" s="182">
        <f t="shared" si="18"/>
        <v>15</v>
      </c>
      <c r="P339" s="184">
        <f t="shared" ref="P339:P342" si="24">K339*O339/1000</f>
        <v>7.4999999999999997E-2</v>
      </c>
      <c r="Q339" s="46" t="str">
        <f t="shared" ref="Q339:Q342" si="25">_xlfn.CONCAT(A339,",",B339)</f>
        <v>Health Care / Assisted Living (Nurse's Station),Misc - All others</v>
      </c>
      <c r="R339" s="46">
        <f>INDEX('For CSV - 2022 SpcFuncData'!$AN$5:$AN$89,MATCH($A339,'For CSV - 2022 SpcFuncData'!$B$5:$B$88,0))</f>
        <v>382</v>
      </c>
      <c r="S339" s="46">
        <f>INDEX('For CSV - 2022 VentSpcFuncData'!$L$6:$L$101,MATCH($B339,'For CSV - 2022 VentSpcFuncData'!$B$6:$B$101,0))</f>
        <v>58</v>
      </c>
      <c r="T339" s="46">
        <f>MATCH($A339,'For CSV - 2022 SpcFuncData'!$B$5:$B$87,0)</f>
        <v>82</v>
      </c>
      <c r="V339" t="str">
        <f>IF($A338&lt;&gt;$A339,$V$3&amp;$R339&amp;$W$3&amp;$S339&amp;$X$3&amp;TEXT($A339,0),IF($A339=$A338,$V$4&amp;$S339&amp;$W$4&amp;$X$4&amp;$B339&amp;""""))</f>
        <v>1, Spc:SpcFunc,        382,  58  ;  Health Care / Assisted Living (Nurse's Station)</v>
      </c>
    </row>
    <row r="340" spans="1:22" x14ac:dyDescent="0.2">
      <c r="A340" s="63" t="s">
        <v>1194</v>
      </c>
      <c r="B340" s="59" t="s">
        <v>796</v>
      </c>
      <c r="C340" s="62">
        <f>VLOOKUP($B340,'2022 Ventilation List SORT'!$A$6:$I$101,2)</f>
        <v>0.15</v>
      </c>
      <c r="D340" s="62">
        <f>VLOOKUP($B340,'2022 Ventilation List SORT'!$A$6:$I$101,3)</f>
        <v>0.15</v>
      </c>
      <c r="E340" s="67">
        <f>VLOOKUP($B340,'2022 Ventilation List SORT'!$A$6:$I$101,4)</f>
        <v>0</v>
      </c>
      <c r="F340" s="67">
        <f>VLOOKUP($B340,'2022 Ventilation List SORT'!$A$6:$I$101,5)</f>
        <v>0</v>
      </c>
      <c r="G340" s="62">
        <f>VLOOKUP($B340,'2022 Ventilation List SORT'!$A$6:$I$101,6)</f>
        <v>0</v>
      </c>
      <c r="H340" s="67">
        <f>VLOOKUP($B340,'2022 Ventilation List SORT'!$A$6:$I$101,7)</f>
        <v>2</v>
      </c>
      <c r="I340" s="62" t="str">
        <f>VLOOKUP($B340,'2022 Ventilation List SORT'!$A$6:$I$101,8)</f>
        <v/>
      </c>
      <c r="J340" s="103" t="str">
        <f>VLOOKUP($B340,'2022 Ventilation List SORT'!$A$6:$I$101,9)</f>
        <v>No</v>
      </c>
      <c r="K340" s="182">
        <f>INDEX('For CSV - 2022 SpcFuncData'!$D$5:$D$88,MATCH($A340,'For CSV - 2022 SpcFuncData'!$B$5:$B$87,0))*0.5</f>
        <v>5</v>
      </c>
      <c r="L340" s="182">
        <f>INDEX('For CSV - 2022 VentSpcFuncData'!$K$6:$K$101,MATCH($B340,'For CSV - 2022 VentSpcFuncData'!$B$6:$B$101,0))</f>
        <v>0</v>
      </c>
      <c r="M340" s="182">
        <f t="shared" si="23"/>
        <v>5</v>
      </c>
      <c r="N340" s="182">
        <f>INDEX('For CSV - 2022 VentSpcFuncData'!$J$6:$J$101,MATCH($B340,'For CSV - 2022 VentSpcFuncData'!$B$6:$B$101,0))</f>
        <v>15</v>
      </c>
      <c r="O340" s="182">
        <f t="shared" si="18"/>
        <v>15</v>
      </c>
      <c r="P340" s="184">
        <f t="shared" si="24"/>
        <v>7.4999999999999997E-2</v>
      </c>
      <c r="Q340" s="46" t="str">
        <f t="shared" si="25"/>
        <v>Health Care / Assisted Living (Nurse's Station),Misc - All others</v>
      </c>
      <c r="R340" s="46">
        <f>INDEX('For CSV - 2022 SpcFuncData'!$AN$5:$AN$89,MATCH($A340,'For CSV - 2022 SpcFuncData'!$B$5:$B$88,0))</f>
        <v>382</v>
      </c>
      <c r="S340" s="46">
        <f>INDEX('For CSV - 2022 VentSpcFuncData'!$L$6:$L$101,MATCH($B340,'For CSV - 2022 VentSpcFuncData'!$B$6:$B$101,0))</f>
        <v>58</v>
      </c>
      <c r="T340" s="46">
        <f>MATCH($A340,'For CSV - 2022 SpcFuncData'!$B$5:$B$87,0)</f>
        <v>82</v>
      </c>
      <c r="V340" t="str">
        <f>IF($A339&lt;&gt;$A340,$V$3&amp;$R340&amp;$W$3&amp;$S340&amp;$X$3&amp;TEXT($A340,0),IF($A340=$A339,$V$4&amp;$S340&amp;$W$4&amp;$X$4&amp;$B340&amp;""""))</f>
        <v>2,              58,     "Misc - All others"</v>
      </c>
    </row>
    <row r="341" spans="1:22" x14ac:dyDescent="0.2">
      <c r="A341" s="63" t="s">
        <v>1195</v>
      </c>
      <c r="B341" s="59" t="s">
        <v>796</v>
      </c>
      <c r="C341" s="62">
        <f>VLOOKUP($B341,'2022 Ventilation List SORT'!$A$6:$I$101,2)</f>
        <v>0.15</v>
      </c>
      <c r="D341" s="62">
        <f>VLOOKUP($B341,'2022 Ventilation List SORT'!$A$6:$I$101,3)</f>
        <v>0.15</v>
      </c>
      <c r="E341" s="67">
        <f>VLOOKUP($B341,'2022 Ventilation List SORT'!$A$6:$I$101,4)</f>
        <v>0</v>
      </c>
      <c r="F341" s="67">
        <f>VLOOKUP($B341,'2022 Ventilation List SORT'!$A$6:$I$101,5)</f>
        <v>0</v>
      </c>
      <c r="G341" s="62">
        <f>VLOOKUP($B341,'2022 Ventilation List SORT'!$A$6:$I$101,6)</f>
        <v>0</v>
      </c>
      <c r="H341" s="67">
        <f>VLOOKUP($B341,'2022 Ventilation List SORT'!$A$6:$I$101,7)</f>
        <v>2</v>
      </c>
      <c r="I341" s="62" t="str">
        <f>VLOOKUP($B341,'2022 Ventilation List SORT'!$A$6:$I$101,8)</f>
        <v/>
      </c>
      <c r="J341" s="103" t="str">
        <f>VLOOKUP($B341,'2022 Ventilation List SORT'!$A$6:$I$101,9)</f>
        <v>No</v>
      </c>
      <c r="K341" s="182">
        <f>INDEX('For CSV - 2022 SpcFuncData'!$D$5:$D$88,MATCH($A341,'For CSV - 2022 SpcFuncData'!$B$5:$B$87,0))*0.5</f>
        <v>5</v>
      </c>
      <c r="L341" s="182">
        <f>INDEX('For CSV - 2022 VentSpcFuncData'!$K$6:$K$101,MATCH($B341,'For CSV - 2022 VentSpcFuncData'!$B$6:$B$101,0))</f>
        <v>0</v>
      </c>
      <c r="M341" s="182">
        <f t="shared" si="23"/>
        <v>5</v>
      </c>
      <c r="N341" s="182">
        <f>INDEX('For CSV - 2022 VentSpcFuncData'!$J$6:$J$101,MATCH($B341,'For CSV - 2022 VentSpcFuncData'!$B$6:$B$101,0))</f>
        <v>15</v>
      </c>
      <c r="O341" s="182">
        <f t="shared" si="18"/>
        <v>15</v>
      </c>
      <c r="P341" s="184">
        <f t="shared" si="24"/>
        <v>7.4999999999999997E-2</v>
      </c>
      <c r="Q341" s="46" t="str">
        <f t="shared" si="25"/>
        <v>Health Care / Assisted Living (Physical Therapy Room),Misc - All others</v>
      </c>
      <c r="R341" s="46">
        <f>INDEX('For CSV - 2022 SpcFuncData'!$AN$5:$AN$89,MATCH($A341,'For CSV - 2022 SpcFuncData'!$B$5:$B$88,0))</f>
        <v>383</v>
      </c>
      <c r="S341" s="46">
        <f>INDEX('For CSV - 2022 VentSpcFuncData'!$L$6:$L$101,MATCH($B341,'For CSV - 2022 VentSpcFuncData'!$B$6:$B$101,0))</f>
        <v>58</v>
      </c>
      <c r="T341" s="46">
        <f>MATCH($A341,'For CSV - 2022 SpcFuncData'!$B$5:$B$87,0)</f>
        <v>83</v>
      </c>
      <c r="V341" t="str">
        <f>IF($A340&lt;&gt;$A341,$V$3&amp;$R341&amp;$W$3&amp;$S341&amp;$X$3&amp;TEXT($A341,0),IF($A341=$A340,$V$4&amp;$S341&amp;$W$4&amp;$X$4&amp;$B341&amp;""""))</f>
        <v>1, Spc:SpcFunc,        383,  58  ;  Health Care / Assisted Living (Physical Therapy Room)</v>
      </c>
    </row>
    <row r="342" spans="1:22" x14ac:dyDescent="0.2">
      <c r="A342" s="63" t="s">
        <v>1195</v>
      </c>
      <c r="B342" s="59" t="s">
        <v>796</v>
      </c>
      <c r="C342" s="62">
        <f>VLOOKUP($B342,'2022 Ventilation List SORT'!$A$6:$I$101,2)</f>
        <v>0.15</v>
      </c>
      <c r="D342" s="62">
        <f>VLOOKUP($B342,'2022 Ventilation List SORT'!$A$6:$I$101,3)</f>
        <v>0.15</v>
      </c>
      <c r="E342" s="67">
        <f>VLOOKUP($B342,'2022 Ventilation List SORT'!$A$6:$I$101,4)</f>
        <v>0</v>
      </c>
      <c r="F342" s="67">
        <f>VLOOKUP($B342,'2022 Ventilation List SORT'!$A$6:$I$101,5)</f>
        <v>0</v>
      </c>
      <c r="G342" s="62">
        <f>VLOOKUP($B342,'2022 Ventilation List SORT'!$A$6:$I$101,6)</f>
        <v>0</v>
      </c>
      <c r="H342" s="67">
        <f>VLOOKUP($B342,'2022 Ventilation List SORT'!$A$6:$I$101,7)</f>
        <v>2</v>
      </c>
      <c r="I342" s="62" t="str">
        <f>VLOOKUP($B342,'2022 Ventilation List SORT'!$A$6:$I$101,8)</f>
        <v/>
      </c>
      <c r="J342" s="103" t="str">
        <f>VLOOKUP($B342,'2022 Ventilation List SORT'!$A$6:$I$101,9)</f>
        <v>No</v>
      </c>
      <c r="K342" s="182">
        <f>INDEX('For CSV - 2022 SpcFuncData'!$D$5:$D$88,MATCH($A342,'For CSV - 2022 SpcFuncData'!$B$5:$B$87,0))*0.5</f>
        <v>5</v>
      </c>
      <c r="L342" s="182">
        <f>INDEX('For CSV - 2022 VentSpcFuncData'!$K$6:$K$101,MATCH($B342,'For CSV - 2022 VentSpcFuncData'!$B$6:$B$101,0))</f>
        <v>0</v>
      </c>
      <c r="M342" s="182">
        <f t="shared" si="23"/>
        <v>5</v>
      </c>
      <c r="N342" s="182">
        <f>INDEX('For CSV - 2022 VentSpcFuncData'!$J$6:$J$101,MATCH($B342,'For CSV - 2022 VentSpcFuncData'!$B$6:$B$101,0))</f>
        <v>15</v>
      </c>
      <c r="O342" s="182">
        <f t="shared" si="18"/>
        <v>15</v>
      </c>
      <c r="P342" s="184">
        <f t="shared" si="24"/>
        <v>7.4999999999999997E-2</v>
      </c>
      <c r="Q342" s="46" t="str">
        <f t="shared" si="25"/>
        <v>Health Care / Assisted Living (Physical Therapy Room),Misc - All others</v>
      </c>
      <c r="R342" s="46">
        <f>INDEX('For CSV - 2022 SpcFuncData'!$AN$5:$AN$89,MATCH($A342,'For CSV - 2022 SpcFuncData'!$B$5:$B$88,0))</f>
        <v>383</v>
      </c>
      <c r="S342" s="46">
        <f>INDEX('For CSV - 2022 VentSpcFuncData'!$L$6:$L$101,MATCH($B342,'For CSV - 2022 VentSpcFuncData'!$B$6:$B$101,0))</f>
        <v>58</v>
      </c>
      <c r="T342" s="46">
        <f>MATCH($A342,'For CSV - 2022 SpcFuncData'!$B$5:$B$87,0)</f>
        <v>83</v>
      </c>
      <c r="V342" t="str">
        <f>IF($A341&lt;&gt;$A342,$V$3&amp;$R342&amp;$W$3&amp;$S342&amp;$X$3&amp;TEXT($A342,0),IF($A342=$A341,$V$4&amp;$S342&amp;$W$4&amp;$X$4&amp;$B342&amp;""""))</f>
        <v>2,              58,     "Misc - All others"</v>
      </c>
    </row>
    <row r="343" spans="1:22" x14ac:dyDescent="0.2">
      <c r="A343" s="63"/>
      <c r="B343" s="126"/>
      <c r="C343" s="111"/>
      <c r="D343" s="112"/>
      <c r="E343" s="112"/>
      <c r="F343" s="112"/>
      <c r="G343" s="112"/>
      <c r="H343" s="67"/>
      <c r="I343" s="53"/>
      <c r="J343" s="103"/>
      <c r="K343" s="103"/>
      <c r="L343" s="103"/>
      <c r="M343" s="103"/>
      <c r="N343" s="103"/>
      <c r="O343" s="103"/>
      <c r="P343" s="103"/>
    </row>
    <row r="344" spans="1:22" x14ac:dyDescent="0.2">
      <c r="H344" s="113"/>
    </row>
    <row r="345" spans="1:22" x14ac:dyDescent="0.2">
      <c r="H345" s="113"/>
    </row>
    <row r="346" spans="1:22" x14ac:dyDescent="0.2">
      <c r="A346" s="49" t="s">
        <v>883</v>
      </c>
      <c r="B346" s="63" t="s">
        <v>882</v>
      </c>
      <c r="C346" s="114" t="s">
        <v>867</v>
      </c>
      <c r="D346" s="115"/>
      <c r="E346" s="115"/>
      <c r="F346" s="115"/>
      <c r="G346" s="115"/>
      <c r="H346" s="116"/>
      <c r="I346" s="115"/>
    </row>
    <row r="347" spans="1:22" x14ac:dyDescent="0.2">
      <c r="A347" s="46">
        <f t="shared" ref="A347:A378" si="26">COUNTIF($B$8:$B$318,B347)</f>
        <v>7</v>
      </c>
      <c r="B347" s="59" t="s">
        <v>903</v>
      </c>
      <c r="C347" s="118" t="s">
        <v>869</v>
      </c>
      <c r="D347" s="115"/>
      <c r="E347" s="115"/>
      <c r="F347" s="115"/>
      <c r="G347" s="115"/>
      <c r="H347" s="116"/>
      <c r="I347" s="115"/>
    </row>
    <row r="348" spans="1:22" x14ac:dyDescent="0.2">
      <c r="A348" s="46">
        <f t="shared" si="26"/>
        <v>4</v>
      </c>
      <c r="B348" s="59" t="s">
        <v>943</v>
      </c>
      <c r="C348" s="114" t="s">
        <v>868</v>
      </c>
      <c r="D348" s="115"/>
      <c r="E348" s="115"/>
      <c r="F348" s="115"/>
      <c r="G348" s="115"/>
      <c r="H348" s="116"/>
      <c r="I348" s="115"/>
    </row>
    <row r="349" spans="1:22" x14ac:dyDescent="0.2">
      <c r="A349" s="46">
        <f t="shared" si="26"/>
        <v>5</v>
      </c>
      <c r="B349" s="59" t="s">
        <v>904</v>
      </c>
      <c r="C349" s="117" t="s">
        <v>864</v>
      </c>
      <c r="D349" s="115"/>
      <c r="E349" s="115"/>
      <c r="F349" s="115"/>
      <c r="G349" s="115"/>
      <c r="H349" s="116"/>
      <c r="I349" s="115"/>
    </row>
    <row r="350" spans="1:22" x14ac:dyDescent="0.2">
      <c r="A350" s="46">
        <f t="shared" si="26"/>
        <v>4</v>
      </c>
      <c r="B350" s="59" t="s">
        <v>844</v>
      </c>
      <c r="C350" s="117" t="s">
        <v>865</v>
      </c>
      <c r="D350" s="115"/>
      <c r="E350" s="115"/>
      <c r="F350" s="115"/>
      <c r="G350" s="115"/>
      <c r="H350" s="116"/>
      <c r="I350" s="115"/>
    </row>
    <row r="351" spans="1:22" x14ac:dyDescent="0.2">
      <c r="A351" s="46">
        <f t="shared" si="26"/>
        <v>3</v>
      </c>
      <c r="B351" s="59" t="s">
        <v>845</v>
      </c>
      <c r="C351" s="117" t="s">
        <v>866</v>
      </c>
      <c r="D351" s="115"/>
      <c r="E351" s="115"/>
      <c r="F351" s="115"/>
      <c r="G351" s="115"/>
      <c r="H351" s="116"/>
      <c r="I351" s="115"/>
    </row>
    <row r="352" spans="1:22" x14ac:dyDescent="0.2">
      <c r="A352" s="46">
        <f t="shared" si="26"/>
        <v>1</v>
      </c>
      <c r="B352" s="59" t="s">
        <v>946</v>
      </c>
      <c r="C352" s="117" t="s">
        <v>870</v>
      </c>
      <c r="D352" s="115"/>
      <c r="E352" s="115"/>
      <c r="F352" s="115"/>
      <c r="G352" s="115"/>
      <c r="H352" s="116"/>
      <c r="I352" s="115"/>
    </row>
    <row r="353" spans="1:8" x14ac:dyDescent="0.2">
      <c r="A353" s="46">
        <f t="shared" si="26"/>
        <v>2</v>
      </c>
      <c r="B353" s="59" t="s">
        <v>846</v>
      </c>
      <c r="H353" s="113"/>
    </row>
    <row r="354" spans="1:8" x14ac:dyDescent="0.2">
      <c r="A354" s="46">
        <f t="shared" si="26"/>
        <v>5</v>
      </c>
      <c r="B354" s="59" t="s">
        <v>944</v>
      </c>
      <c r="H354" s="113"/>
    </row>
    <row r="355" spans="1:8" x14ac:dyDescent="0.2">
      <c r="A355" s="46">
        <f t="shared" si="26"/>
        <v>2</v>
      </c>
      <c r="B355" s="59" t="s">
        <v>831</v>
      </c>
      <c r="H355" s="113"/>
    </row>
    <row r="356" spans="1:8" x14ac:dyDescent="0.2">
      <c r="A356" s="46">
        <f t="shared" si="26"/>
        <v>2</v>
      </c>
      <c r="B356" s="59" t="s">
        <v>952</v>
      </c>
    </row>
    <row r="357" spans="1:8" x14ac:dyDescent="0.2">
      <c r="A357" s="46">
        <f t="shared" si="26"/>
        <v>1</v>
      </c>
      <c r="B357" s="59" t="s">
        <v>832</v>
      </c>
      <c r="H357" s="59"/>
    </row>
    <row r="358" spans="1:8" x14ac:dyDescent="0.2">
      <c r="A358" s="46">
        <f t="shared" si="26"/>
        <v>2</v>
      </c>
      <c r="B358" s="59" t="s">
        <v>833</v>
      </c>
      <c r="H358" s="59"/>
    </row>
    <row r="359" spans="1:8" x14ac:dyDescent="0.2">
      <c r="A359" s="46">
        <f t="shared" si="26"/>
        <v>1</v>
      </c>
      <c r="B359" s="59" t="s">
        <v>834</v>
      </c>
      <c r="H359" s="59"/>
    </row>
    <row r="360" spans="1:8" x14ac:dyDescent="0.2">
      <c r="A360" s="46">
        <f t="shared" si="26"/>
        <v>1</v>
      </c>
      <c r="B360" s="59" t="s">
        <v>835</v>
      </c>
      <c r="H360" s="59"/>
    </row>
    <row r="361" spans="1:8" x14ac:dyDescent="0.2">
      <c r="A361" s="46">
        <f t="shared" si="26"/>
        <v>2</v>
      </c>
      <c r="B361" s="59" t="s">
        <v>836</v>
      </c>
      <c r="H361" s="59"/>
    </row>
    <row r="362" spans="1:8" x14ac:dyDescent="0.2">
      <c r="A362" s="46">
        <f t="shared" si="26"/>
        <v>1</v>
      </c>
      <c r="B362" s="59" t="s">
        <v>837</v>
      </c>
    </row>
    <row r="363" spans="1:8" x14ac:dyDescent="0.2">
      <c r="A363" s="46">
        <f t="shared" si="26"/>
        <v>2</v>
      </c>
      <c r="B363" s="59" t="s">
        <v>838</v>
      </c>
    </row>
    <row r="364" spans="1:8" x14ac:dyDescent="0.2">
      <c r="A364" s="46">
        <f t="shared" si="26"/>
        <v>3</v>
      </c>
      <c r="B364" s="59" t="s">
        <v>948</v>
      </c>
    </row>
    <row r="365" spans="1:8" x14ac:dyDescent="0.2">
      <c r="A365" s="46">
        <f t="shared" si="26"/>
        <v>0</v>
      </c>
      <c r="B365" s="59" t="s">
        <v>839</v>
      </c>
    </row>
    <row r="366" spans="1:8" x14ac:dyDescent="0.2">
      <c r="A366" s="46">
        <f t="shared" si="26"/>
        <v>3</v>
      </c>
      <c r="B366" s="59" t="s">
        <v>840</v>
      </c>
    </row>
    <row r="367" spans="1:8" x14ac:dyDescent="0.2">
      <c r="A367" s="46">
        <f t="shared" si="26"/>
        <v>4</v>
      </c>
      <c r="B367" s="59" t="s">
        <v>841</v>
      </c>
    </row>
    <row r="368" spans="1:8" x14ac:dyDescent="0.2">
      <c r="A368" s="46">
        <f t="shared" si="26"/>
        <v>2</v>
      </c>
      <c r="B368" s="59" t="s">
        <v>843</v>
      </c>
    </row>
    <row r="369" spans="1:41" s="63" customFormat="1" x14ac:dyDescent="0.2">
      <c r="A369" s="46">
        <f t="shared" si="26"/>
        <v>1</v>
      </c>
      <c r="B369" s="59" t="s">
        <v>811</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26"/>
        <v>5</v>
      </c>
      <c r="B370" s="59" t="s">
        <v>803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26"/>
        <v>3</v>
      </c>
      <c r="B371" s="59" t="s">
        <v>804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102">
        <f t="shared" si="26"/>
        <v>1</v>
      </c>
      <c r="B372" s="110" t="s">
        <v>805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26"/>
        <v>6</v>
      </c>
      <c r="B373" s="59" t="s">
        <v>806</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26"/>
        <v>4</v>
      </c>
      <c r="B374" s="59" t="s">
        <v>807</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26"/>
        <v>1</v>
      </c>
      <c r="B375" s="59" t="s">
        <v>808</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26"/>
        <v>2</v>
      </c>
      <c r="B376" s="59" t="s">
        <v>809</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26"/>
        <v>2</v>
      </c>
      <c r="B377" s="59" t="s">
        <v>810</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26"/>
        <v>3</v>
      </c>
      <c r="B378" s="59" t="s">
        <v>813</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ref="A379:A410" si="27">COUNTIF($B$8:$B$318,B379)</f>
        <v>4</v>
      </c>
      <c r="B379" s="59" t="s">
        <v>814</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27"/>
        <v>2</v>
      </c>
      <c r="B380" s="59" t="s">
        <v>815</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27"/>
        <v>2</v>
      </c>
      <c r="B381" s="59" t="s">
        <v>812</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27"/>
        <v>1</v>
      </c>
      <c r="B382" s="59" t="s">
        <v>816</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27"/>
        <v>2</v>
      </c>
      <c r="B383" s="59" t="s">
        <v>817</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27"/>
        <v>0</v>
      </c>
      <c r="B384" s="59" t="s">
        <v>914</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27"/>
        <v>4</v>
      </c>
      <c r="B385" s="59" t="s">
        <v>905</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27"/>
        <v>5</v>
      </c>
      <c r="B386" s="59" t="s">
        <v>818</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27"/>
        <v>2</v>
      </c>
      <c r="B387" s="59" t="s">
        <v>769</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27"/>
        <v>6</v>
      </c>
      <c r="B388" s="59" t="s">
        <v>768</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27"/>
        <v>3</v>
      </c>
      <c r="B389" s="59" t="s">
        <v>770</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27"/>
        <v>3</v>
      </c>
      <c r="B390" s="59" t="s">
        <v>767</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27"/>
        <v>4</v>
      </c>
      <c r="B391" s="59" t="s">
        <v>771</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27"/>
        <v>1</v>
      </c>
      <c r="B392" s="59" t="s">
        <v>772</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27"/>
        <v>6</v>
      </c>
      <c r="B393" s="59" t="s">
        <v>773</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27"/>
        <v>9</v>
      </c>
      <c r="B394" s="59" t="s">
        <v>774</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46">
        <f t="shared" si="27"/>
        <v>3</v>
      </c>
      <c r="B395" s="59" t="s">
        <v>775</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27"/>
        <v>3</v>
      </c>
      <c r="B396" s="59" t="s">
        <v>894</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27"/>
        <v>1</v>
      </c>
      <c r="B397" s="59" t="s">
        <v>777</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27"/>
        <v>2</v>
      </c>
      <c r="B398" s="59" t="s">
        <v>776</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27"/>
        <v>1</v>
      </c>
      <c r="B399" s="59" t="s">
        <v>779</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27"/>
        <v>3</v>
      </c>
      <c r="B400" s="59" t="s">
        <v>778</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27"/>
        <v>4</v>
      </c>
      <c r="B401" s="59" t="s">
        <v>780</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27"/>
        <v>3</v>
      </c>
      <c r="B402" s="59" t="s">
        <v>949</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63">
        <f t="shared" si="27"/>
        <v>42</v>
      </c>
      <c r="B403" s="59" t="s">
        <v>796</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27"/>
        <v>1</v>
      </c>
      <c r="B404" s="59" t="s">
        <v>787</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27"/>
        <v>3</v>
      </c>
      <c r="B405" s="59" t="s">
        <v>788</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27"/>
        <v>2</v>
      </c>
      <c r="B406" s="59" t="s">
        <v>789</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27"/>
        <v>2</v>
      </c>
      <c r="B407" s="59" t="s">
        <v>951</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27"/>
        <v>9</v>
      </c>
      <c r="B408" s="59" t="s">
        <v>790</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27"/>
        <v>3</v>
      </c>
      <c r="B409" s="59" t="s">
        <v>908</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27"/>
        <v>1</v>
      </c>
      <c r="B410" s="59" t="s">
        <v>791</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ref="A411:A439" si="28">COUNTIF($B$8:$B$318,B411)</f>
        <v>2</v>
      </c>
      <c r="B411" s="59" t="s">
        <v>792</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28"/>
        <v>5</v>
      </c>
      <c r="B412" s="59" t="s">
        <v>950</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28"/>
        <v>2</v>
      </c>
      <c r="B413" s="59" t="s">
        <v>793</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28"/>
        <v>7</v>
      </c>
      <c r="B414" s="59" t="s">
        <v>794</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28"/>
        <v>2</v>
      </c>
      <c r="B415" s="59" t="s">
        <v>795</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28"/>
        <v>1</v>
      </c>
      <c r="B416" s="59" t="s">
        <v>781</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28"/>
        <v>5</v>
      </c>
      <c r="B417" s="59" t="s">
        <v>782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28"/>
        <v>1</v>
      </c>
      <c r="B418" s="59" t="s">
        <v>783</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28"/>
        <v>6</v>
      </c>
      <c r="B419" s="59" t="s">
        <v>784</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28"/>
        <v>1</v>
      </c>
      <c r="B420" s="59" t="s">
        <v>785</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28"/>
        <v>1</v>
      </c>
      <c r="B421" s="59" t="s">
        <v>786</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28"/>
        <v>2</v>
      </c>
      <c r="B422" s="59" t="s">
        <v>858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28"/>
        <v>2</v>
      </c>
      <c r="B423" s="59" t="s">
        <v>798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28"/>
        <v>3</v>
      </c>
      <c r="B424" s="59" t="s">
        <v>799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28"/>
        <v>1</v>
      </c>
      <c r="B425" s="59" t="s">
        <v>802</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28"/>
        <v>3</v>
      </c>
      <c r="B426" s="59" t="s">
        <v>797</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28"/>
        <v>1</v>
      </c>
      <c r="B427" s="59" t="s">
        <v>800</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28"/>
        <v>4</v>
      </c>
      <c r="B428" s="59" t="s">
        <v>1040</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28"/>
        <v>2</v>
      </c>
      <c r="B429" s="59" t="s">
        <v>801</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28"/>
        <v>1</v>
      </c>
      <c r="B430" s="59" t="s">
        <v>847</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28"/>
        <v>1</v>
      </c>
      <c r="B431" s="59" t="s">
        <v>848</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f t="shared" si="28"/>
        <v>1</v>
      </c>
      <c r="B432" s="59" t="s">
        <v>849</v>
      </c>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f t="shared" si="28"/>
        <v>1</v>
      </c>
      <c r="B433" s="59" t="s">
        <v>850</v>
      </c>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f t="shared" si="28"/>
        <v>10</v>
      </c>
      <c r="B434" s="59" t="s">
        <v>851</v>
      </c>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s="63" customFormat="1" x14ac:dyDescent="0.2">
      <c r="A435" s="46">
        <f t="shared" si="28"/>
        <v>2</v>
      </c>
      <c r="B435" s="59" t="s">
        <v>852</v>
      </c>
      <c r="C435" s="46"/>
      <c r="D435" s="46"/>
      <c r="E435" s="46"/>
      <c r="F435" s="46"/>
      <c r="G435" s="46"/>
      <c r="H435" s="46"/>
      <c r="I435" s="46"/>
      <c r="J435" s="140"/>
      <c r="K435" s="140"/>
      <c r="L435" s="140"/>
      <c r="M435" s="140"/>
      <c r="N435" s="140"/>
      <c r="O435" s="140"/>
      <c r="P435" s="140"/>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row>
    <row r="436" spans="1:41" s="63" customFormat="1" x14ac:dyDescent="0.2">
      <c r="A436" s="46">
        <f t="shared" si="28"/>
        <v>2</v>
      </c>
      <c r="B436" s="59" t="s">
        <v>853</v>
      </c>
      <c r="C436" s="46"/>
      <c r="D436" s="46"/>
      <c r="E436" s="46"/>
      <c r="F436" s="46"/>
      <c r="G436" s="46"/>
      <c r="H436" s="46"/>
      <c r="I436" s="46"/>
      <c r="J436" s="140"/>
      <c r="K436" s="140"/>
      <c r="L436" s="140"/>
      <c r="M436" s="140"/>
      <c r="N436" s="140"/>
      <c r="O436" s="140"/>
      <c r="P436" s="140"/>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row>
    <row r="437" spans="1:41" s="63" customFormat="1" x14ac:dyDescent="0.2">
      <c r="A437" s="46">
        <f t="shared" si="28"/>
        <v>1</v>
      </c>
      <c r="B437" s="59" t="s">
        <v>854</v>
      </c>
      <c r="C437" s="46"/>
      <c r="D437" s="46"/>
      <c r="E437" s="46"/>
      <c r="F437" s="46"/>
      <c r="G437" s="46"/>
      <c r="H437" s="46"/>
      <c r="I437" s="46"/>
      <c r="J437" s="140"/>
      <c r="K437" s="140"/>
      <c r="L437" s="140"/>
      <c r="M437" s="140"/>
      <c r="N437" s="140"/>
      <c r="O437" s="140"/>
      <c r="P437" s="140"/>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row>
    <row r="438" spans="1:41" s="63" customFormat="1" x14ac:dyDescent="0.2">
      <c r="A438" s="46">
        <f t="shared" si="28"/>
        <v>2</v>
      </c>
      <c r="B438" s="59" t="s">
        <v>855</v>
      </c>
      <c r="C438" s="46"/>
      <c r="D438" s="46"/>
      <c r="E438" s="46"/>
      <c r="F438" s="46"/>
      <c r="G438" s="46"/>
      <c r="H438" s="46"/>
      <c r="I438" s="46"/>
      <c r="J438" s="140"/>
      <c r="K438" s="140"/>
      <c r="L438" s="140"/>
      <c r="M438" s="140"/>
      <c r="N438" s="140"/>
      <c r="O438" s="140"/>
      <c r="P438" s="140"/>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row>
    <row r="439" spans="1:41" s="63" customFormat="1" x14ac:dyDescent="0.2">
      <c r="A439" s="46">
        <f t="shared" si="28"/>
        <v>5</v>
      </c>
      <c r="B439" s="59" t="s">
        <v>856</v>
      </c>
      <c r="C439" s="46"/>
      <c r="D439" s="46"/>
      <c r="E439" s="46"/>
      <c r="F439" s="46"/>
      <c r="G439" s="46"/>
      <c r="H439" s="46"/>
      <c r="I439" s="46"/>
      <c r="J439" s="140"/>
      <c r="K439" s="140"/>
      <c r="L439" s="140"/>
      <c r="M439" s="140"/>
      <c r="N439" s="140"/>
      <c r="O439" s="140"/>
      <c r="P439" s="140"/>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row>
    <row r="440" spans="1:41" s="63" customFormat="1" x14ac:dyDescent="0.2">
      <c r="A440" s="46"/>
      <c r="B440" s="59"/>
      <c r="C440" s="46"/>
      <c r="D440" s="46"/>
      <c r="E440" s="46"/>
      <c r="F440" s="46"/>
      <c r="G440" s="46"/>
      <c r="H440" s="46"/>
      <c r="I440" s="46"/>
      <c r="J440" s="140"/>
      <c r="K440" s="140"/>
      <c r="L440" s="140"/>
      <c r="M440" s="140"/>
      <c r="N440" s="140"/>
      <c r="O440" s="140"/>
      <c r="P440" s="140"/>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row>
    <row r="441" spans="1:41" s="63" customFormat="1" x14ac:dyDescent="0.2">
      <c r="A441" s="46"/>
      <c r="B441" s="59"/>
      <c r="C441" s="46"/>
      <c r="D441" s="46"/>
      <c r="E441" s="46"/>
      <c r="F441" s="46"/>
      <c r="G441" s="46"/>
      <c r="H441" s="46"/>
      <c r="I441" s="46"/>
      <c r="J441" s="140"/>
      <c r="K441" s="140"/>
      <c r="L441" s="140"/>
      <c r="M441" s="140"/>
      <c r="N441" s="140"/>
      <c r="O441" s="140"/>
      <c r="P441" s="140"/>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row>
    <row r="442" spans="1:41" s="63" customFormat="1" x14ac:dyDescent="0.2">
      <c r="A442" s="46"/>
      <c r="B442" s="59"/>
      <c r="C442" s="46"/>
      <c r="D442" s="46"/>
      <c r="E442" s="46"/>
      <c r="F442" s="46"/>
      <c r="G442" s="46"/>
      <c r="H442" s="46"/>
      <c r="I442" s="46"/>
      <c r="J442" s="140"/>
      <c r="K442" s="140"/>
      <c r="L442" s="140"/>
      <c r="M442" s="140"/>
      <c r="N442" s="140"/>
      <c r="O442" s="140"/>
      <c r="P442" s="140"/>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row>
    <row r="443" spans="1:41" x14ac:dyDescent="0.2">
      <c r="B443" s="59"/>
    </row>
    <row r="444" spans="1:41" x14ac:dyDescent="0.2">
      <c r="B444" s="59"/>
    </row>
    <row r="445" spans="1:41" x14ac:dyDescent="0.2">
      <c r="B445" s="59"/>
    </row>
    <row r="446" spans="1:41" x14ac:dyDescent="0.2">
      <c r="B446" s="59"/>
    </row>
    <row r="447" spans="1:41" x14ac:dyDescent="0.2">
      <c r="B447" s="59"/>
    </row>
    <row r="448" spans="1:41" x14ac:dyDescent="0.2">
      <c r="B448" s="59"/>
    </row>
    <row r="449" spans="1:2" x14ac:dyDescent="0.2">
      <c r="B449" s="59"/>
    </row>
    <row r="450" spans="1:2" x14ac:dyDescent="0.2">
      <c r="B450" s="59"/>
    </row>
    <row r="451" spans="1:2" x14ac:dyDescent="0.2">
      <c r="B451" s="126"/>
    </row>
    <row r="452" spans="1:2" x14ac:dyDescent="0.2">
      <c r="B452" s="126"/>
    </row>
    <row r="453" spans="1:2" x14ac:dyDescent="0.2">
      <c r="B453" s="126"/>
    </row>
    <row r="454" spans="1:2" x14ac:dyDescent="0.2">
      <c r="A454" s="63"/>
      <c r="B454" s="126"/>
    </row>
    <row r="455" spans="1:2" x14ac:dyDescent="0.2">
      <c r="A455" s="63"/>
      <c r="B455" s="126"/>
    </row>
    <row r="456" spans="1:2" x14ac:dyDescent="0.2">
      <c r="B456" s="126"/>
    </row>
    <row r="457" spans="1:2" x14ac:dyDescent="0.2">
      <c r="B457" s="126"/>
    </row>
    <row r="458" spans="1:2" x14ac:dyDescent="0.2">
      <c r="B458" s="126"/>
    </row>
    <row r="459" spans="1:2" x14ac:dyDescent="0.2">
      <c r="B459" s="126"/>
    </row>
    <row r="460" spans="1:2" x14ac:dyDescent="0.2">
      <c r="B460" s="126"/>
    </row>
    <row r="461" spans="1:2" x14ac:dyDescent="0.2">
      <c r="B461" s="126"/>
    </row>
    <row r="462" spans="1:2" x14ac:dyDescent="0.2">
      <c r="A462" s="63"/>
      <c r="B462" s="126"/>
    </row>
    <row r="463" spans="1:2" x14ac:dyDescent="0.2">
      <c r="B463" s="126"/>
    </row>
    <row r="464" spans="1:2" x14ac:dyDescent="0.2">
      <c r="A464" s="50"/>
      <c r="B464" s="126"/>
    </row>
    <row r="465" spans="1:2" x14ac:dyDescent="0.2">
      <c r="B465" s="126"/>
    </row>
    <row r="466" spans="1:2" x14ac:dyDescent="0.2">
      <c r="A466" s="50"/>
      <c r="B466" s="126"/>
    </row>
    <row r="467" spans="1:2" x14ac:dyDescent="0.2">
      <c r="A467" s="50"/>
      <c r="B467" s="126"/>
    </row>
    <row r="468" spans="1:2" x14ac:dyDescent="0.2">
      <c r="A468" s="50"/>
      <c r="B468" s="126"/>
    </row>
    <row r="469" spans="1:2" x14ac:dyDescent="0.2">
      <c r="B469" s="126"/>
    </row>
    <row r="470" spans="1:2" x14ac:dyDescent="0.2">
      <c r="B470" s="126"/>
    </row>
    <row r="471" spans="1:2" x14ac:dyDescent="0.2">
      <c r="B471" s="126"/>
    </row>
    <row r="472" spans="1:2" x14ac:dyDescent="0.2">
      <c r="B472" s="126"/>
    </row>
    <row r="473" spans="1:2" x14ac:dyDescent="0.2">
      <c r="A473" s="63"/>
      <c r="B473" s="126"/>
    </row>
    <row r="474" spans="1:2" x14ac:dyDescent="0.2">
      <c r="B474" s="126"/>
    </row>
    <row r="475" spans="1:2" x14ac:dyDescent="0.2">
      <c r="A475" s="63"/>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B480" s="126"/>
    </row>
    <row r="481" spans="1:2" x14ac:dyDescent="0.2">
      <c r="B481" s="126"/>
    </row>
    <row r="482" spans="1:2" x14ac:dyDescent="0.2">
      <c r="B482" s="126"/>
    </row>
    <row r="483" spans="1:2" x14ac:dyDescent="0.2">
      <c r="B483" s="126"/>
    </row>
    <row r="484" spans="1:2" x14ac:dyDescent="0.2">
      <c r="B484" s="126"/>
    </row>
    <row r="485" spans="1:2" x14ac:dyDescent="0.2">
      <c r="B485" s="126"/>
    </row>
    <row r="486" spans="1:2" x14ac:dyDescent="0.2">
      <c r="A486" s="63"/>
      <c r="B486" s="126"/>
    </row>
    <row r="487" spans="1:2" x14ac:dyDescent="0.2">
      <c r="A487" s="63"/>
      <c r="B487" s="126"/>
    </row>
    <row r="488" spans="1:2" x14ac:dyDescent="0.2">
      <c r="A488" s="63"/>
      <c r="B488" s="126"/>
    </row>
    <row r="489" spans="1:2" x14ac:dyDescent="0.2">
      <c r="A489" s="63"/>
      <c r="B489" s="126"/>
    </row>
    <row r="490" spans="1:2" x14ac:dyDescent="0.2">
      <c r="A490" s="63"/>
      <c r="B490" s="126"/>
    </row>
    <row r="491" spans="1:2" x14ac:dyDescent="0.2">
      <c r="A491" s="63"/>
      <c r="B491" s="126"/>
    </row>
    <row r="492" spans="1:2" x14ac:dyDescent="0.2">
      <c r="B492" s="126"/>
    </row>
    <row r="493" spans="1:2" x14ac:dyDescent="0.2">
      <c r="B493" s="126"/>
    </row>
    <row r="494" spans="1:2" x14ac:dyDescent="0.2">
      <c r="B494" s="126"/>
    </row>
    <row r="495" spans="1:2" x14ac:dyDescent="0.2">
      <c r="B495" s="126"/>
    </row>
    <row r="496" spans="1:2" x14ac:dyDescent="0.2">
      <c r="B496" s="126"/>
    </row>
    <row r="497" spans="1:2" x14ac:dyDescent="0.2">
      <c r="B497" s="126"/>
    </row>
    <row r="498" spans="1:2" x14ac:dyDescent="0.2">
      <c r="B498" s="126"/>
    </row>
    <row r="499" spans="1:2" x14ac:dyDescent="0.2">
      <c r="A499" s="63"/>
      <c r="B499" s="126"/>
    </row>
    <row r="500" spans="1:2" x14ac:dyDescent="0.2">
      <c r="A500" s="63"/>
      <c r="B500" s="126"/>
    </row>
    <row r="501" spans="1:2" x14ac:dyDescent="0.2">
      <c r="A501" s="63"/>
      <c r="B501" s="126"/>
    </row>
    <row r="502" spans="1:2" x14ac:dyDescent="0.2">
      <c r="A502" s="63"/>
      <c r="B502" s="126"/>
    </row>
    <row r="503" spans="1:2" x14ac:dyDescent="0.2">
      <c r="B503" s="126"/>
    </row>
    <row r="504" spans="1:2" x14ac:dyDescent="0.2">
      <c r="A504" s="63"/>
      <c r="B504" s="126"/>
    </row>
    <row r="505" spans="1:2" x14ac:dyDescent="0.2">
      <c r="A505" s="63"/>
      <c r="B505" s="126"/>
    </row>
    <row r="506" spans="1:2" x14ac:dyDescent="0.2">
      <c r="B506" s="126"/>
    </row>
    <row r="507" spans="1:2" x14ac:dyDescent="0.2">
      <c r="B507" s="126"/>
    </row>
    <row r="508" spans="1:2" x14ac:dyDescent="0.2">
      <c r="B508" s="126"/>
    </row>
    <row r="509" spans="1:2" x14ac:dyDescent="0.2">
      <c r="B509" s="126"/>
    </row>
    <row r="510" spans="1:2" x14ac:dyDescent="0.2">
      <c r="A510" s="63"/>
      <c r="B510" s="126"/>
    </row>
    <row r="511" spans="1:2" x14ac:dyDescent="0.2">
      <c r="A511" s="63"/>
      <c r="B511" s="126"/>
    </row>
    <row r="512" spans="1:2" x14ac:dyDescent="0.2">
      <c r="B512" s="126"/>
    </row>
    <row r="513" spans="1:2" x14ac:dyDescent="0.2">
      <c r="B513" s="59"/>
    </row>
    <row r="514" spans="1:2" x14ac:dyDescent="0.2">
      <c r="A514" s="63"/>
      <c r="B514" s="59"/>
    </row>
    <row r="515" spans="1:2" x14ac:dyDescent="0.2">
      <c r="A515" s="63"/>
      <c r="B515" s="59"/>
    </row>
    <row r="516" spans="1:2" x14ac:dyDescent="0.2">
      <c r="A516" s="63"/>
      <c r="B516" s="59"/>
    </row>
    <row r="517" spans="1:2" x14ac:dyDescent="0.2">
      <c r="A517" s="63"/>
      <c r="B517" s="59"/>
    </row>
    <row r="518" spans="1:2" x14ac:dyDescent="0.2">
      <c r="A518" s="63"/>
      <c r="B518" s="59"/>
    </row>
    <row r="519" spans="1:2" x14ac:dyDescent="0.2">
      <c r="A519" s="63"/>
      <c r="B519" s="59"/>
    </row>
    <row r="520" spans="1:2" x14ac:dyDescent="0.2">
      <c r="A520" s="63"/>
      <c r="B520" s="59"/>
    </row>
    <row r="521" spans="1:2" x14ac:dyDescent="0.2">
      <c r="B521" s="59"/>
    </row>
    <row r="522" spans="1:2" x14ac:dyDescent="0.2">
      <c r="B522" s="59"/>
    </row>
    <row r="523" spans="1:2" x14ac:dyDescent="0.2">
      <c r="B523" s="59"/>
    </row>
    <row r="524" spans="1:2" x14ac:dyDescent="0.2">
      <c r="B524" s="59"/>
    </row>
    <row r="525" spans="1:2" x14ac:dyDescent="0.2">
      <c r="B525" s="59"/>
    </row>
    <row r="526" spans="1:2" x14ac:dyDescent="0.2">
      <c r="B526" s="59"/>
    </row>
    <row r="527" spans="1:2" x14ac:dyDescent="0.2">
      <c r="B527" s="59"/>
    </row>
    <row r="528" spans="1: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2:2" x14ac:dyDescent="0.2">
      <c r="B545" s="59"/>
    </row>
    <row r="546" spans="2:2" x14ac:dyDescent="0.2">
      <c r="B546" s="59"/>
    </row>
    <row r="547" spans="2:2" x14ac:dyDescent="0.2">
      <c r="B547" s="59"/>
    </row>
    <row r="548" spans="2:2" x14ac:dyDescent="0.2">
      <c r="B548" s="59"/>
    </row>
    <row r="549" spans="2:2" x14ac:dyDescent="0.2">
      <c r="B549" s="59"/>
    </row>
    <row r="550" spans="2:2" x14ac:dyDescent="0.2">
      <c r="B550" s="59"/>
    </row>
    <row r="551" spans="2:2" x14ac:dyDescent="0.2">
      <c r="B551" s="59"/>
    </row>
    <row r="552" spans="2:2" x14ac:dyDescent="0.2">
      <c r="B552" s="59"/>
    </row>
    <row r="553" spans="2:2" x14ac:dyDescent="0.2">
      <c r="B553" s="59"/>
    </row>
    <row r="554" spans="2:2" x14ac:dyDescent="0.2">
      <c r="B554" s="59"/>
    </row>
    <row r="555" spans="2:2" x14ac:dyDescent="0.2">
      <c r="B555" s="59"/>
    </row>
    <row r="556" spans="2:2" x14ac:dyDescent="0.2">
      <c r="B556" s="59"/>
    </row>
    <row r="557" spans="2:2" x14ac:dyDescent="0.2">
      <c r="B557" s="59"/>
    </row>
    <row r="558" spans="2:2" x14ac:dyDescent="0.2">
      <c r="B558" s="59"/>
    </row>
    <row r="559" spans="2:2" x14ac:dyDescent="0.2">
      <c r="B559" s="59"/>
    </row>
    <row r="560" spans="2:2" x14ac:dyDescent="0.2">
      <c r="B560" s="59"/>
    </row>
    <row r="561" spans="1:2" x14ac:dyDescent="0.2">
      <c r="B561" s="59"/>
    </row>
    <row r="562" spans="1:2" x14ac:dyDescent="0.2">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A567" s="63"/>
      <c r="B567" s="59"/>
    </row>
    <row r="568" spans="1:2" x14ac:dyDescent="0.2">
      <c r="A568" s="63"/>
      <c r="B568" s="59"/>
    </row>
    <row r="569" spans="1:2" x14ac:dyDescent="0.2">
      <c r="A569" s="63"/>
      <c r="B569" s="59"/>
    </row>
    <row r="570" spans="1:2" x14ac:dyDescent="0.2">
      <c r="A570" s="63"/>
      <c r="B570" s="59"/>
    </row>
    <row r="571" spans="1:2" x14ac:dyDescent="0.2">
      <c r="A571" s="63"/>
      <c r="B571" s="59"/>
    </row>
    <row r="572" spans="1:2" x14ac:dyDescent="0.2">
      <c r="A572" s="63"/>
      <c r="B572" s="59"/>
    </row>
    <row r="573" spans="1:2" x14ac:dyDescent="0.2">
      <c r="A573" s="63"/>
      <c r="B573" s="59"/>
    </row>
    <row r="574" spans="1:2" x14ac:dyDescent="0.2">
      <c r="A574" s="63"/>
      <c r="B574" s="59"/>
    </row>
    <row r="575" spans="1:2" x14ac:dyDescent="0.2">
      <c r="B575" s="59"/>
    </row>
    <row r="576" spans="1:2" x14ac:dyDescent="0.2">
      <c r="B576" s="59"/>
    </row>
    <row r="577" spans="2:2" x14ac:dyDescent="0.2">
      <c r="B577" s="59"/>
    </row>
    <row r="578" spans="2:2" x14ac:dyDescent="0.2">
      <c r="B578" s="59"/>
    </row>
    <row r="579" spans="2:2" x14ac:dyDescent="0.2">
      <c r="B579" s="59"/>
    </row>
    <row r="580" spans="2:2" x14ac:dyDescent="0.2">
      <c r="B580" s="59"/>
    </row>
    <row r="581" spans="2:2" x14ac:dyDescent="0.2">
      <c r="B581" s="59"/>
    </row>
    <row r="582" spans="2:2" x14ac:dyDescent="0.2">
      <c r="B582" s="59"/>
    </row>
    <row r="583" spans="2:2" x14ac:dyDescent="0.2">
      <c r="B583" s="59"/>
    </row>
    <row r="584" spans="2:2" x14ac:dyDescent="0.2">
      <c r="B584" s="59"/>
    </row>
    <row r="585" spans="2:2" x14ac:dyDescent="0.2">
      <c r="B585" s="59"/>
    </row>
    <row r="586" spans="2:2" x14ac:dyDescent="0.2">
      <c r="B586" s="59"/>
    </row>
    <row r="587" spans="2:2" x14ac:dyDescent="0.2">
      <c r="B587" s="59"/>
    </row>
    <row r="588" spans="2:2" x14ac:dyDescent="0.2">
      <c r="B588" s="59"/>
    </row>
    <row r="589" spans="2:2" x14ac:dyDescent="0.2">
      <c r="B589" s="59"/>
    </row>
    <row r="590" spans="2:2" x14ac:dyDescent="0.2">
      <c r="B590" s="59"/>
    </row>
    <row r="591" spans="2:2" x14ac:dyDescent="0.2">
      <c r="B591" s="59"/>
    </row>
    <row r="592" spans="2:2" x14ac:dyDescent="0.2">
      <c r="B592" s="59"/>
    </row>
    <row r="593" spans="1:2" x14ac:dyDescent="0.2">
      <c r="B593" s="59"/>
    </row>
    <row r="594" spans="1:2" x14ac:dyDescent="0.2">
      <c r="B594" s="59"/>
    </row>
    <row r="595" spans="1:2" x14ac:dyDescent="0.2">
      <c r="A595" s="63"/>
      <c r="B595" s="59"/>
    </row>
    <row r="596" spans="1:2" x14ac:dyDescent="0.2">
      <c r="A596" s="63"/>
      <c r="B596" s="59"/>
    </row>
    <row r="597" spans="1:2" x14ac:dyDescent="0.2">
      <c r="A597" s="63"/>
      <c r="B597" s="59"/>
    </row>
    <row r="598" spans="1:2" x14ac:dyDescent="0.2">
      <c r="B598" s="59"/>
    </row>
    <row r="599" spans="1:2" x14ac:dyDescent="0.2">
      <c r="B599" s="59"/>
    </row>
    <row r="600" spans="1:2" x14ac:dyDescent="0.2">
      <c r="B600" s="59"/>
    </row>
    <row r="601" spans="1:2" x14ac:dyDescent="0.2">
      <c r="B601" s="59"/>
    </row>
    <row r="602" spans="1:2" x14ac:dyDescent="0.2">
      <c r="B602" s="59"/>
    </row>
    <row r="603" spans="1:2" x14ac:dyDescent="0.2">
      <c r="B603" s="59"/>
    </row>
    <row r="604" spans="1:2" x14ac:dyDescent="0.2">
      <c r="B604" s="59"/>
    </row>
    <row r="605" spans="1:2" x14ac:dyDescent="0.2">
      <c r="B605" s="59"/>
    </row>
    <row r="606" spans="1:2" x14ac:dyDescent="0.2">
      <c r="A606" s="50"/>
      <c r="B606" s="59"/>
    </row>
    <row r="607" spans="1:2" x14ac:dyDescent="0.2">
      <c r="A607" s="50"/>
      <c r="B607" s="59"/>
    </row>
    <row r="608" spans="1:2" x14ac:dyDescent="0.2">
      <c r="A608" s="50"/>
      <c r="B608" s="59"/>
    </row>
    <row r="609" spans="1:2" x14ac:dyDescent="0.2">
      <c r="B609" s="59"/>
    </row>
    <row r="610" spans="1:2" x14ac:dyDescent="0.2">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A626" s="50"/>
      <c r="B626" s="59"/>
    </row>
    <row r="627" spans="1:2" x14ac:dyDescent="0.2">
      <c r="A627" s="50"/>
      <c r="B627" s="59"/>
    </row>
    <row r="628" spans="1:2" x14ac:dyDescent="0.2">
      <c r="A628" s="50"/>
      <c r="B628" s="59"/>
    </row>
    <row r="629" spans="1:2" x14ac:dyDescent="0.2">
      <c r="A629" s="50"/>
      <c r="B629" s="59"/>
    </row>
    <row r="630" spans="1:2" x14ac:dyDescent="0.2">
      <c r="A630" s="50"/>
      <c r="B630" s="59"/>
    </row>
    <row r="631" spans="1:2" x14ac:dyDescent="0.2">
      <c r="A631" s="50"/>
      <c r="B631" s="59"/>
    </row>
    <row r="632" spans="1:2" x14ac:dyDescent="0.2">
      <c r="A632" s="50"/>
      <c r="B632" s="59"/>
    </row>
    <row r="633" spans="1:2" x14ac:dyDescent="0.2">
      <c r="A633" s="50"/>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B644" s="59"/>
    </row>
    <row r="645" spans="1:2" x14ac:dyDescent="0.2">
      <c r="B645" s="59"/>
    </row>
    <row r="646" spans="1:2" x14ac:dyDescent="0.2">
      <c r="B646" s="59"/>
    </row>
    <row r="647" spans="1:2" x14ac:dyDescent="0.2">
      <c r="B647" s="59"/>
    </row>
    <row r="648" spans="1:2" x14ac:dyDescent="0.2">
      <c r="B648" s="59"/>
    </row>
    <row r="649" spans="1:2" x14ac:dyDescent="0.2">
      <c r="B649" s="59"/>
    </row>
    <row r="650" spans="1:2" x14ac:dyDescent="0.2">
      <c r="B650" s="59"/>
    </row>
    <row r="651" spans="1:2" x14ac:dyDescent="0.2">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A656" s="63"/>
      <c r="B656" s="59"/>
    </row>
    <row r="657" spans="1:2" x14ac:dyDescent="0.2">
      <c r="A657" s="63"/>
      <c r="B657" s="59"/>
    </row>
    <row r="658" spans="1:2" x14ac:dyDescent="0.2">
      <c r="A658" s="63"/>
      <c r="B658" s="59"/>
    </row>
    <row r="659" spans="1:2" x14ac:dyDescent="0.2">
      <c r="A659" s="63"/>
      <c r="B659" s="59"/>
    </row>
    <row r="660" spans="1:2" x14ac:dyDescent="0.2">
      <c r="A660" s="63"/>
      <c r="B660" s="59"/>
    </row>
    <row r="661" spans="1:2" x14ac:dyDescent="0.2">
      <c r="A661" s="63"/>
      <c r="B661" s="59"/>
    </row>
    <row r="662" spans="1:2" x14ac:dyDescent="0.2">
      <c r="A662" s="63"/>
      <c r="B662" s="59"/>
    </row>
    <row r="663" spans="1:2" x14ac:dyDescent="0.2">
      <c r="A663" s="63"/>
      <c r="B663" s="59"/>
    </row>
    <row r="664" spans="1:2" x14ac:dyDescent="0.2">
      <c r="B664" s="59"/>
    </row>
    <row r="665" spans="1:2" x14ac:dyDescent="0.2">
      <c r="A665" s="63"/>
      <c r="B665" s="59"/>
    </row>
    <row r="666" spans="1:2" x14ac:dyDescent="0.2">
      <c r="B666" s="59"/>
    </row>
    <row r="667" spans="1:2" x14ac:dyDescent="0.2">
      <c r="B667" s="59"/>
    </row>
    <row r="668" spans="1:2" x14ac:dyDescent="0.2">
      <c r="B668" s="59"/>
    </row>
    <row r="669" spans="1:2" x14ac:dyDescent="0.2">
      <c r="B669" s="59"/>
    </row>
    <row r="670" spans="1:2" x14ac:dyDescent="0.2">
      <c r="B670" s="59"/>
    </row>
    <row r="671" spans="1:2" x14ac:dyDescent="0.2">
      <c r="A671" s="63"/>
      <c r="B671" s="59"/>
    </row>
    <row r="672" spans="1:2" x14ac:dyDescent="0.2">
      <c r="A672" s="63"/>
      <c r="B672" s="59"/>
    </row>
    <row r="673" spans="1:2" x14ac:dyDescent="0.2">
      <c r="A673" s="63"/>
      <c r="B673" s="59"/>
    </row>
    <row r="674" spans="1:2" x14ac:dyDescent="0.2">
      <c r="A674" s="63"/>
      <c r="B674" s="59"/>
    </row>
    <row r="675" spans="1:2" x14ac:dyDescent="0.2">
      <c r="B675" s="59"/>
    </row>
    <row r="676" spans="1:2" x14ac:dyDescent="0.2">
      <c r="B676" s="59"/>
    </row>
    <row r="677" spans="1:2" x14ac:dyDescent="0.2">
      <c r="B677" s="59"/>
    </row>
    <row r="678" spans="1:2" x14ac:dyDescent="0.2">
      <c r="B678" s="59"/>
    </row>
    <row r="679" spans="1:2" x14ac:dyDescent="0.2">
      <c r="B679" s="59"/>
    </row>
    <row r="680" spans="1:2" x14ac:dyDescent="0.2">
      <c r="B680" s="59"/>
    </row>
    <row r="681" spans="1:2" x14ac:dyDescent="0.2">
      <c r="B681" s="59"/>
    </row>
    <row r="682" spans="1:2" x14ac:dyDescent="0.2">
      <c r="B682" s="59"/>
    </row>
    <row r="683" spans="1:2" x14ac:dyDescent="0.2">
      <c r="B683" s="59"/>
    </row>
    <row r="684" spans="1:2" x14ac:dyDescent="0.2">
      <c r="B684" s="59"/>
    </row>
    <row r="685" spans="1:2" x14ac:dyDescent="0.2">
      <c r="B685" s="59"/>
    </row>
    <row r="686" spans="1:2" x14ac:dyDescent="0.2">
      <c r="B686" s="59"/>
    </row>
    <row r="687" spans="1:2" x14ac:dyDescent="0.2">
      <c r="B687" s="59"/>
    </row>
    <row r="688" spans="1: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B695" s="59"/>
    </row>
    <row r="696" spans="1:2" x14ac:dyDescent="0.2">
      <c r="B696" s="59"/>
    </row>
    <row r="697" spans="1:2" x14ac:dyDescent="0.2">
      <c r="B697" s="59"/>
    </row>
    <row r="698" spans="1:2" x14ac:dyDescent="0.2">
      <c r="B698" s="59"/>
    </row>
    <row r="699" spans="1:2" x14ac:dyDescent="0.2">
      <c r="B699" s="59"/>
    </row>
    <row r="700" spans="1:2" x14ac:dyDescent="0.2">
      <c r="B700" s="59"/>
    </row>
    <row r="701" spans="1:2" x14ac:dyDescent="0.2">
      <c r="B701" s="59"/>
    </row>
    <row r="702" spans="1:2" x14ac:dyDescent="0.2">
      <c r="B702" s="59"/>
    </row>
    <row r="703" spans="1:2" x14ac:dyDescent="0.2">
      <c r="A703" s="63"/>
      <c r="B703" s="59"/>
    </row>
    <row r="704" spans="1:2" x14ac:dyDescent="0.2">
      <c r="A704" s="63"/>
      <c r="B704" s="59"/>
    </row>
    <row r="705" spans="1:2" x14ac:dyDescent="0.2">
      <c r="A705" s="63"/>
      <c r="B705" s="59"/>
    </row>
    <row r="706" spans="1:2" x14ac:dyDescent="0.2">
      <c r="A706" s="63"/>
      <c r="B706" s="59"/>
    </row>
    <row r="707" spans="1:2" x14ac:dyDescent="0.2">
      <c r="A707" s="63"/>
      <c r="B707" s="59"/>
    </row>
    <row r="708" spans="1:2" x14ac:dyDescent="0.2">
      <c r="A708" s="63"/>
      <c r="B708" s="59"/>
    </row>
    <row r="709" spans="1:2" x14ac:dyDescent="0.2">
      <c r="B709" s="59"/>
    </row>
    <row r="710" spans="1:2" x14ac:dyDescent="0.2">
      <c r="B710" s="59"/>
    </row>
    <row r="711" spans="1:2" x14ac:dyDescent="0.2">
      <c r="B711" s="59"/>
    </row>
    <row r="712" spans="1:2" x14ac:dyDescent="0.2">
      <c r="B712" s="59"/>
    </row>
    <row r="713" spans="1:2" x14ac:dyDescent="0.2">
      <c r="B713" s="59"/>
    </row>
    <row r="714" spans="1:2" x14ac:dyDescent="0.2">
      <c r="B714" s="59"/>
    </row>
    <row r="715" spans="1:2" x14ac:dyDescent="0.2">
      <c r="B715" s="59"/>
    </row>
    <row r="716" spans="1:2" x14ac:dyDescent="0.2">
      <c r="B716" s="59"/>
    </row>
    <row r="717" spans="1:2" x14ac:dyDescent="0.2">
      <c r="B717" s="59"/>
    </row>
    <row r="718" spans="1:2" x14ac:dyDescent="0.2">
      <c r="B718" s="59"/>
    </row>
    <row r="719" spans="1:2" x14ac:dyDescent="0.2">
      <c r="B719" s="59"/>
    </row>
    <row r="720" spans="1:2" x14ac:dyDescent="0.2">
      <c r="B720" s="59"/>
    </row>
    <row r="721" spans="2:2" x14ac:dyDescent="0.2">
      <c r="B721" s="59"/>
    </row>
    <row r="722" spans="2:2" x14ac:dyDescent="0.2">
      <c r="B722" s="59"/>
    </row>
    <row r="723" spans="2:2" x14ac:dyDescent="0.2">
      <c r="B723" s="59"/>
    </row>
    <row r="724" spans="2:2" x14ac:dyDescent="0.2">
      <c r="B724" s="59"/>
    </row>
    <row r="725" spans="2:2" x14ac:dyDescent="0.2">
      <c r="B725" s="59"/>
    </row>
    <row r="726" spans="2:2" x14ac:dyDescent="0.2">
      <c r="B726" s="59"/>
    </row>
    <row r="727" spans="2:2" x14ac:dyDescent="0.2">
      <c r="B727" s="59"/>
    </row>
    <row r="728" spans="2:2" x14ac:dyDescent="0.2">
      <c r="B728" s="59"/>
    </row>
    <row r="729" spans="2:2" x14ac:dyDescent="0.2">
      <c r="B729" s="59"/>
    </row>
    <row r="730" spans="2:2" x14ac:dyDescent="0.2">
      <c r="B730" s="59"/>
    </row>
    <row r="731" spans="2:2" x14ac:dyDescent="0.2">
      <c r="B731" s="59"/>
    </row>
    <row r="732" spans="2:2" x14ac:dyDescent="0.2">
      <c r="B732" s="59"/>
    </row>
    <row r="733" spans="2:2" x14ac:dyDescent="0.2">
      <c r="B733" s="59"/>
    </row>
    <row r="734" spans="2:2" x14ac:dyDescent="0.2">
      <c r="B734" s="59"/>
    </row>
    <row r="735" spans="2:2" x14ac:dyDescent="0.2">
      <c r="B735" s="59"/>
    </row>
    <row r="736" spans="2:2" x14ac:dyDescent="0.2">
      <c r="B736" s="59"/>
    </row>
    <row r="737" spans="1:2" x14ac:dyDescent="0.2">
      <c r="B737" s="59"/>
    </row>
    <row r="738" spans="1:2" x14ac:dyDescent="0.2">
      <c r="B738" s="59"/>
    </row>
    <row r="739" spans="1:2" x14ac:dyDescent="0.2">
      <c r="B739" s="59"/>
    </row>
    <row r="740" spans="1:2" x14ac:dyDescent="0.2">
      <c r="B740" s="59"/>
    </row>
    <row r="741" spans="1:2" x14ac:dyDescent="0.2">
      <c r="B741" s="59"/>
    </row>
    <row r="742" spans="1:2" x14ac:dyDescent="0.2">
      <c r="A742" s="63"/>
      <c r="B742" s="59"/>
    </row>
    <row r="743" spans="1:2" x14ac:dyDescent="0.2">
      <c r="A743" s="63"/>
      <c r="B743" s="59"/>
    </row>
    <row r="744" spans="1:2" x14ac:dyDescent="0.2">
      <c r="A744" s="63"/>
      <c r="B744" s="59"/>
    </row>
    <row r="745" spans="1:2" x14ac:dyDescent="0.2">
      <c r="A745" s="63"/>
      <c r="B745" s="59"/>
    </row>
    <row r="746" spans="1:2" x14ac:dyDescent="0.2">
      <c r="B746" s="59"/>
    </row>
    <row r="747" spans="1:2" x14ac:dyDescent="0.2">
      <c r="B747" s="59"/>
    </row>
    <row r="748" spans="1:2" x14ac:dyDescent="0.2">
      <c r="B748" s="59"/>
    </row>
    <row r="749" spans="1:2" x14ac:dyDescent="0.2">
      <c r="B749" s="59"/>
    </row>
    <row r="750" spans="1:2" x14ac:dyDescent="0.2">
      <c r="B750" s="59"/>
    </row>
    <row r="751" spans="1:2" x14ac:dyDescent="0.2">
      <c r="B751" s="59"/>
    </row>
    <row r="752" spans="1:2" x14ac:dyDescent="0.2">
      <c r="B752" s="59"/>
    </row>
    <row r="753" spans="1:2" x14ac:dyDescent="0.2">
      <c r="B753" s="59"/>
    </row>
    <row r="754" spans="1:2" x14ac:dyDescent="0.2">
      <c r="B754" s="59"/>
    </row>
    <row r="755" spans="1:2" x14ac:dyDescent="0.2">
      <c r="B755" s="59"/>
    </row>
    <row r="756" spans="1:2" x14ac:dyDescent="0.2">
      <c r="A756" s="63"/>
      <c r="B756" s="59"/>
    </row>
    <row r="757" spans="1:2" x14ac:dyDescent="0.2">
      <c r="B757" s="59"/>
    </row>
    <row r="758" spans="1:2" x14ac:dyDescent="0.2">
      <c r="B758" s="59"/>
    </row>
    <row r="759" spans="1:2" x14ac:dyDescent="0.2">
      <c r="B759" s="59"/>
    </row>
  </sheetData>
  <autoFilter ref="A7:J7" xr:uid="{00000000-0009-0000-0000-000005000000}"/>
  <mergeCells count="3">
    <mergeCell ref="H6:H7"/>
    <mergeCell ref="I6:I7"/>
    <mergeCell ref="J6:J7"/>
  </mergeCells>
  <conditionalFormatting sqref="A9:T500">
    <cfRule type="expression" dxfId="76" priority="16">
      <formula>$A9&lt;&gt;$A8</formula>
    </cfRule>
    <cfRule type="expression" dxfId="75" priority="18">
      <formula>$A8=$A9</formula>
    </cfRule>
  </conditionalFormatting>
  <conditionalFormatting sqref="P8:P500">
    <cfRule type="cellIs" dxfId="74" priority="17" operator="greaterThan">
      <formula>$C8*(1+$P$3)</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1163</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91.5" x14ac:dyDescent="0.2">
      <c r="B4" s="8" t="s">
        <v>897</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959</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959</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959</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959</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959</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959</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959</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959</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959</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959</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959</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959</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959</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959</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959</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959</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959</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959</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959</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959</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959</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959</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959</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959</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959</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959</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959</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959</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959</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959</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959</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959</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959</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959</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959</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959</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959</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959</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959</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959</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959</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959</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959</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959</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959</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959</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959</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959</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959</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959</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959</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959</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959</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959</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959</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959</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959</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959</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959</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959</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959</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959</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959</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959</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959</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959</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959</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959</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959</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959</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959</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959</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959</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959</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959</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959</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959</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959</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959</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959</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959</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959</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959</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959</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959</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896</v>
      </c>
      <c r="B3" s="88"/>
      <c r="CU3" s="106" t="s">
        <v>959</v>
      </c>
    </row>
    <row r="4" spans="1:100" ht="391.5" x14ac:dyDescent="0.2">
      <c r="B4" s="8" t="s">
        <v>897</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- 2022 SpcFuncData'!B5</f>
        <v>Aging Eye/Low-vision (Corridor Area)</v>
      </c>
      <c r="C5" s="127">
        <f ca="1">IF(IFERROR(MATCH(_xlfn.CONCAT($B5,",",C$4),'22 SpcFunc &amp; VentSpcFunc combos'!$Q$8:$Q$343,0),0)&gt;0,1,0)</f>
        <v>0</v>
      </c>
      <c r="D5" s="127">
        <f ca="1">IF(IFERROR(MATCH(_xlfn.CONCAT($B5,",",D$4),'22 SpcFunc &amp; VentSpcFunc combos'!$Q$8:$Q$343,0),0)&gt;0,1,0)</f>
        <v>0</v>
      </c>
      <c r="E5" s="127">
        <f ca="1">IF(IFERROR(MATCH(_xlfn.CONCAT($B5,",",E$4),'22 SpcFunc &amp; VentSpcFunc combos'!$Q$8:$Q$343,0),0)&gt;0,1,0)</f>
        <v>0</v>
      </c>
      <c r="F5" s="127">
        <f ca="1">IF(IFERROR(MATCH(_xlfn.CONCAT($B5,",",F$4),'22 SpcFunc &amp; VentSpcFunc combos'!$Q$8:$Q$343,0),0)&gt;0,1,0)</f>
        <v>0</v>
      </c>
      <c r="G5" s="127">
        <f ca="1">IF(IFERROR(MATCH(_xlfn.CONCAT($B5,",",G$4),'22 SpcFunc &amp; VentSpcFunc combos'!$Q$8:$Q$343,0),0)&gt;0,1,0)</f>
        <v>0</v>
      </c>
      <c r="H5" s="127">
        <f ca="1">IF(IFERROR(MATCH(_xlfn.CONCAT($B5,",",H$4),'22 SpcFunc &amp; VentSpcFunc combos'!$Q$8:$Q$343,0),0)&gt;0,1,0)</f>
        <v>0</v>
      </c>
      <c r="I5" s="127">
        <f ca="1">IF(IFERROR(MATCH(_xlfn.CONCAT($B5,",",I$4),'22 SpcFunc &amp; VentSpcFunc combos'!$Q$8:$Q$343,0),0)&gt;0,1,0)</f>
        <v>0</v>
      </c>
      <c r="J5" s="127">
        <f ca="1">IF(IFERROR(MATCH(_xlfn.CONCAT($B5,",",J$4),'22 SpcFunc &amp; VentSpcFunc combos'!$Q$8:$Q$343,0),0)&gt;0,1,0)</f>
        <v>0</v>
      </c>
      <c r="K5" s="127">
        <f ca="1">IF(IFERROR(MATCH(_xlfn.CONCAT($B5,",",K$4),'22 SpcFunc &amp; VentSpcFunc combos'!$Q$8:$Q$343,0),0)&gt;0,1,0)</f>
        <v>0</v>
      </c>
      <c r="L5" s="127">
        <f ca="1">IF(IFERROR(MATCH(_xlfn.CONCAT($B5,",",L$4),'22 SpcFunc &amp; VentSpcFunc combos'!$Q$8:$Q$343,0),0)&gt;0,1,0)</f>
        <v>0</v>
      </c>
      <c r="M5" s="127">
        <f ca="1">IF(IFERROR(MATCH(_xlfn.CONCAT($B5,",",M$4),'22 SpcFunc &amp; VentSpcFunc combos'!$Q$8:$Q$343,0),0)&gt;0,1,0)</f>
        <v>0</v>
      </c>
      <c r="N5" s="127">
        <f ca="1">IF(IFERROR(MATCH(_xlfn.CONCAT($B5,",",N$4),'22 SpcFunc &amp; VentSpcFunc combos'!$Q$8:$Q$343,0),0)&gt;0,1,0)</f>
        <v>0</v>
      </c>
      <c r="O5" s="127">
        <f ca="1">IF(IFERROR(MATCH(_xlfn.CONCAT($B5,",",O$4),'22 SpcFunc &amp; VentSpcFunc combos'!$Q$8:$Q$343,0),0)&gt;0,1,0)</f>
        <v>0</v>
      </c>
      <c r="P5" s="127">
        <f ca="1">IF(IFERROR(MATCH(_xlfn.CONCAT($B5,",",P$4),'22 SpcFunc &amp; VentSpcFunc combos'!$Q$8:$Q$343,0),0)&gt;0,1,0)</f>
        <v>0</v>
      </c>
      <c r="Q5" s="127">
        <f ca="1">IF(IFERROR(MATCH(_xlfn.CONCAT($B5,",",Q$4),'22 SpcFunc &amp; VentSpcFunc combos'!$Q$8:$Q$343,0),0)&gt;0,1,0)</f>
        <v>0</v>
      </c>
      <c r="R5" s="127">
        <f ca="1">IF(IFERROR(MATCH(_xlfn.CONCAT($B5,",",R$4),'22 SpcFunc &amp; VentSpcFunc combos'!$Q$8:$Q$343,0),0)&gt;0,1,0)</f>
        <v>0</v>
      </c>
      <c r="S5" s="127">
        <f ca="1">IF(IFERROR(MATCH(_xlfn.CONCAT($B5,",",S$4),'22 SpcFunc &amp; VentSpcFunc combos'!$Q$8:$Q$343,0),0)&gt;0,1,0)</f>
        <v>0</v>
      </c>
      <c r="T5" s="127">
        <f ca="1">IF(IFERROR(MATCH(_xlfn.CONCAT($B5,",",T$4),'22 SpcFunc &amp; VentSpcFunc combos'!$Q$8:$Q$343,0),0)&gt;0,1,0)</f>
        <v>0</v>
      </c>
      <c r="U5" s="127">
        <f ca="1">IF(IFERROR(MATCH(_xlfn.CONCAT($B5,",",U$4),'22 SpcFunc &amp; VentSpcFunc combos'!$Q$8:$Q$343,0),0)&gt;0,1,0)</f>
        <v>0</v>
      </c>
      <c r="V5" s="127">
        <f ca="1">IF(IFERROR(MATCH(_xlfn.CONCAT($B5,",",V$4),'22 SpcFunc &amp; VentSpcFunc combos'!$Q$8:$Q$343,0),0)&gt;0,1,0)</f>
        <v>0</v>
      </c>
      <c r="W5" s="127">
        <f ca="1">IF(IFERROR(MATCH(_xlfn.CONCAT($B5,",",W$4),'22 SpcFunc &amp; VentSpcFunc combos'!$Q$8:$Q$343,0),0)&gt;0,1,0)</f>
        <v>0</v>
      </c>
      <c r="X5" s="127">
        <f ca="1">IF(IFERROR(MATCH(_xlfn.CONCAT($B5,",",X$4),'22 SpcFunc &amp; VentSpcFunc combos'!$Q$8:$Q$343,0),0)&gt;0,1,0)</f>
        <v>0</v>
      </c>
      <c r="Y5" s="127">
        <f ca="1">IF(IFERROR(MATCH(_xlfn.CONCAT($B5,",",Y$4),'22 SpcFunc &amp; VentSpcFunc combos'!$Q$8:$Q$343,0),0)&gt;0,1,0)</f>
        <v>0</v>
      </c>
      <c r="Z5" s="127">
        <f ca="1">IF(IFERROR(MATCH(_xlfn.CONCAT($B5,",",Z$4),'22 SpcFunc &amp; VentSpcFunc combos'!$Q$8:$Q$343,0),0)&gt;0,1,0)</f>
        <v>0</v>
      </c>
      <c r="AA5" s="127">
        <f ca="1">IF(IFERROR(MATCH(_xlfn.CONCAT($B5,",",AA$4),'22 SpcFunc &amp; VentSpcFunc combos'!$Q$8:$Q$343,0),0)&gt;0,1,0)</f>
        <v>0</v>
      </c>
      <c r="AB5" s="127">
        <f ca="1">IF(IFERROR(MATCH(_xlfn.CONCAT($B5,",",AB$4),'22 SpcFunc &amp; VentSpcFunc combos'!$Q$8:$Q$343,0),0)&gt;0,1,0)</f>
        <v>0</v>
      </c>
      <c r="AC5" s="127">
        <f ca="1">IF(IFERROR(MATCH(_xlfn.CONCAT($B5,",",AC$4),'22 SpcFunc &amp; VentSpcFunc combos'!$Q$8:$Q$343,0),0)&gt;0,1,0)</f>
        <v>0</v>
      </c>
      <c r="AD5" s="127">
        <f ca="1">IF(IFERROR(MATCH(_xlfn.CONCAT($B5,",",AD$4),'22 SpcFunc &amp; VentSpcFunc combos'!$Q$8:$Q$343,0),0)&gt;0,1,0)</f>
        <v>0</v>
      </c>
      <c r="AE5" s="127">
        <f ca="1">IF(IFERROR(MATCH(_xlfn.CONCAT($B5,",",AE$4),'22 SpcFunc &amp; VentSpcFunc combos'!$Q$8:$Q$343,0),0)&gt;0,1,0)</f>
        <v>0</v>
      </c>
      <c r="AF5" s="127">
        <f ca="1">IF(IFERROR(MATCH(_xlfn.CONCAT($B5,",",AF$4),'22 SpcFunc &amp; VentSpcFunc combos'!$Q$8:$Q$343,0),0)&gt;0,1,0)</f>
        <v>0</v>
      </c>
      <c r="AG5" s="127">
        <f ca="1">IF(IFERROR(MATCH(_xlfn.CONCAT($B5,",",AG$4),'22 SpcFunc &amp; VentSpcFunc combos'!$Q$8:$Q$343,0),0)&gt;0,1,0)</f>
        <v>0</v>
      </c>
      <c r="AH5" s="127">
        <f ca="1">IF(IFERROR(MATCH(_xlfn.CONCAT($B5,",",AH$4),'22 SpcFunc &amp; VentSpcFunc combos'!$Q$8:$Q$343,0),0)&gt;0,1,0)</f>
        <v>0</v>
      </c>
      <c r="AI5" s="127">
        <f ca="1">IF(IFERROR(MATCH(_xlfn.CONCAT($B5,",",AI$4),'22 SpcFunc &amp; VentSpcFunc combos'!$Q$8:$Q$343,0),0)&gt;0,1,0)</f>
        <v>0</v>
      </c>
      <c r="AJ5" s="127">
        <f ca="1">IF(IFERROR(MATCH(_xlfn.CONCAT($B5,",",AJ$4),'22 SpcFunc &amp; VentSpcFunc combos'!$Q$8:$Q$343,0),0)&gt;0,1,0)</f>
        <v>0</v>
      </c>
      <c r="AK5" s="127">
        <f ca="1">IF(IFERROR(MATCH(_xlfn.CONCAT($B5,",",AK$4),'22 SpcFunc &amp; VentSpcFunc combos'!$Q$8:$Q$343,0),0)&gt;0,1,0)</f>
        <v>0</v>
      </c>
      <c r="AL5" s="127">
        <f ca="1">IF(IFERROR(MATCH(_xlfn.CONCAT($B5,",",AL$4),'22 SpcFunc &amp; VentSpcFunc combos'!$Q$8:$Q$343,0),0)&gt;0,1,0)</f>
        <v>0</v>
      </c>
      <c r="AM5" s="127">
        <f ca="1">IF(IFERROR(MATCH(_xlfn.CONCAT($B5,",",AM$4),'22 SpcFunc &amp; VentSpcFunc combos'!$Q$8:$Q$343,0),0)&gt;0,1,0)</f>
        <v>0</v>
      </c>
      <c r="AN5" s="127">
        <f ca="1">IF(IFERROR(MATCH(_xlfn.CONCAT($B5,",",AN$4),'22 SpcFunc &amp; VentSpcFunc combos'!$Q$8:$Q$343,0),0)&gt;0,1,0)</f>
        <v>0</v>
      </c>
      <c r="AO5" s="127">
        <f ca="1">IF(IFERROR(MATCH(_xlfn.CONCAT($B5,",",AO$4),'22 SpcFunc &amp; VentSpcFunc combos'!$Q$8:$Q$343,0),0)&gt;0,1,0)</f>
        <v>0</v>
      </c>
      <c r="AP5" s="127">
        <f ca="1">IF(IFERROR(MATCH(_xlfn.CONCAT($B5,",",AP$4),'22 SpcFunc &amp; VentSpcFunc combos'!$Q$8:$Q$343,0),0)&gt;0,1,0)</f>
        <v>0</v>
      </c>
      <c r="AQ5" s="127">
        <f ca="1">IF(IFERROR(MATCH(_xlfn.CONCAT($B5,",",AQ$4),'22 SpcFunc &amp; VentSpcFunc combos'!$Q$8:$Q$343,0),0)&gt;0,1,0)</f>
        <v>0</v>
      </c>
      <c r="AR5" s="127">
        <f ca="1">IF(IFERROR(MATCH(_xlfn.CONCAT($B5,",",AR$4),'22 SpcFunc &amp; VentSpcFunc combos'!$Q$8:$Q$343,0),0)&gt;0,1,0)</f>
        <v>0</v>
      </c>
      <c r="AS5" s="127">
        <f ca="1">IF(IFERROR(MATCH(_xlfn.CONCAT($B5,",",AS$4),'22 SpcFunc &amp; VentSpcFunc combos'!$Q$8:$Q$343,0),0)&gt;0,1,0)</f>
        <v>0</v>
      </c>
      <c r="AT5" s="127">
        <f ca="1">IF(IFERROR(MATCH(_xlfn.CONCAT($B5,",",AT$4),'22 SpcFunc &amp; VentSpcFunc combos'!$Q$8:$Q$343,0),0)&gt;0,1,0)</f>
        <v>0</v>
      </c>
      <c r="AU5" s="127">
        <f ca="1">IF(IFERROR(MATCH(_xlfn.CONCAT($B5,",",AU$4),'22 SpcFunc &amp; VentSpcFunc combos'!$Q$8:$Q$343,0),0)&gt;0,1,0)</f>
        <v>0</v>
      </c>
      <c r="AV5" s="127">
        <f ca="1">IF(IFERROR(MATCH(_xlfn.CONCAT($B5,",",AV$4),'22 SpcFunc &amp; VentSpcFunc combos'!$Q$8:$Q$343,0),0)&gt;0,1,0)</f>
        <v>0</v>
      </c>
      <c r="AW5" s="127">
        <f ca="1">IF(IFERROR(MATCH(_xlfn.CONCAT($B5,",",AW$4),'22 SpcFunc &amp; VentSpcFunc combos'!$Q$8:$Q$343,0),0)&gt;0,1,0)</f>
        <v>0</v>
      </c>
      <c r="AX5" s="127">
        <f ca="1">IF(IFERROR(MATCH(_xlfn.CONCAT($B5,",",AX$4),'22 SpcFunc &amp; VentSpcFunc combos'!$Q$8:$Q$343,0),0)&gt;0,1,0)</f>
        <v>0</v>
      </c>
      <c r="AY5" s="127">
        <f ca="1">IF(IFERROR(MATCH(_xlfn.CONCAT($B5,",",AY$4),'22 SpcFunc &amp; VentSpcFunc combos'!$Q$8:$Q$343,0),0)&gt;0,1,0)</f>
        <v>1</v>
      </c>
      <c r="AZ5" s="127">
        <f ca="1">IF(IFERROR(MATCH(_xlfn.CONCAT($B5,",",AZ$4),'22 SpcFunc &amp; VentSpcFunc combos'!$Q$8:$Q$343,0),0)&gt;0,1,0)</f>
        <v>0</v>
      </c>
      <c r="BA5" s="127">
        <f ca="1">IF(IFERROR(MATCH(_xlfn.CONCAT($B5,",",BA$4),'22 SpcFunc &amp; VentSpcFunc combos'!$Q$8:$Q$343,0),0)&gt;0,1,0)</f>
        <v>0</v>
      </c>
      <c r="BB5" s="127">
        <f ca="1">IF(IFERROR(MATCH(_xlfn.CONCAT($B5,",",BB$4),'22 SpcFunc &amp; VentSpcFunc combos'!$Q$8:$Q$343,0),0)&gt;0,1,0)</f>
        <v>0</v>
      </c>
      <c r="BC5" s="127">
        <f ca="1">IF(IFERROR(MATCH(_xlfn.CONCAT($B5,",",BC$4),'22 SpcFunc &amp; VentSpcFunc combos'!$Q$8:$Q$343,0),0)&gt;0,1,0)</f>
        <v>0</v>
      </c>
      <c r="BD5" s="127">
        <f ca="1">IF(IFERROR(MATCH(_xlfn.CONCAT($B5,",",BD$4),'22 SpcFunc &amp; VentSpcFunc combos'!$Q$8:$Q$343,0),0)&gt;0,1,0)</f>
        <v>0</v>
      </c>
      <c r="BE5" s="127">
        <f ca="1">IF(IFERROR(MATCH(_xlfn.CONCAT($B5,",",BE$4),'22 SpcFunc &amp; VentSpcFunc combos'!$Q$8:$Q$343,0),0)&gt;0,1,0)</f>
        <v>0</v>
      </c>
      <c r="BF5" s="127">
        <f ca="1">IF(IFERROR(MATCH(_xlfn.CONCAT($B5,",",BF$4),'22 SpcFunc &amp; VentSpcFunc combos'!$Q$8:$Q$343,0),0)&gt;0,1,0)</f>
        <v>0</v>
      </c>
      <c r="BG5" s="127">
        <f ca="1">IF(IFERROR(MATCH(_xlfn.CONCAT($B5,",",BG$4),'22 SpcFunc &amp; VentSpcFunc combos'!$Q$8:$Q$343,0),0)&gt;0,1,0)</f>
        <v>0</v>
      </c>
      <c r="BH5" s="127">
        <f ca="1">IF(IFERROR(MATCH(_xlfn.CONCAT($B5,",",BH$4),'22 SpcFunc &amp; VentSpcFunc combos'!$Q$8:$Q$343,0),0)&gt;0,1,0)</f>
        <v>0</v>
      </c>
      <c r="BI5" s="127">
        <f ca="1">IF(IFERROR(MATCH(_xlfn.CONCAT($B5,",",BI$4),'22 SpcFunc &amp; VentSpcFunc combos'!$Q$8:$Q$343,0),0)&gt;0,1,0)</f>
        <v>0</v>
      </c>
      <c r="BJ5" s="127">
        <f ca="1">IF(IFERROR(MATCH(_xlfn.CONCAT($B5,",",BJ$4),'22 SpcFunc &amp; VentSpcFunc combos'!$Q$8:$Q$343,0),0)&gt;0,1,0)</f>
        <v>0</v>
      </c>
      <c r="BK5" s="127">
        <f ca="1">IF(IFERROR(MATCH(_xlfn.CONCAT($B5,",",BK$4),'22 SpcFunc &amp; VentSpcFunc combos'!$Q$8:$Q$343,0),0)&gt;0,1,0)</f>
        <v>0</v>
      </c>
      <c r="BL5" s="127">
        <f ca="1">IF(IFERROR(MATCH(_xlfn.CONCAT($B5,",",BL$4),'22 SpcFunc &amp; VentSpcFunc combos'!$Q$8:$Q$343,0),0)&gt;0,1,0)</f>
        <v>0</v>
      </c>
      <c r="BM5" s="127">
        <f ca="1">IF(IFERROR(MATCH(_xlfn.CONCAT($B5,",",BM$4),'22 SpcFunc &amp; VentSpcFunc combos'!$Q$8:$Q$343,0),0)&gt;0,1,0)</f>
        <v>0</v>
      </c>
      <c r="BN5" s="127">
        <f ca="1">IF(IFERROR(MATCH(_xlfn.CONCAT($B5,",",BN$4),'22 SpcFunc &amp; VentSpcFunc combos'!$Q$8:$Q$343,0),0)&gt;0,1,0)</f>
        <v>0</v>
      </c>
      <c r="BO5" s="127">
        <f ca="1">IF(IFERROR(MATCH(_xlfn.CONCAT($B5,",",BO$4),'22 SpcFunc &amp; VentSpcFunc combos'!$Q$8:$Q$343,0),0)&gt;0,1,0)</f>
        <v>0</v>
      </c>
      <c r="BP5" s="127">
        <f ca="1">IF(IFERROR(MATCH(_xlfn.CONCAT($B5,",",BP$4),'22 SpcFunc &amp; VentSpcFunc combos'!$Q$8:$Q$343,0),0)&gt;0,1,0)</f>
        <v>0</v>
      </c>
      <c r="BQ5" s="127">
        <f ca="1">IF(IFERROR(MATCH(_xlfn.CONCAT($B5,",",BQ$4),'22 SpcFunc &amp; VentSpcFunc combos'!$Q$8:$Q$343,0),0)&gt;0,1,0)</f>
        <v>0</v>
      </c>
      <c r="BR5" s="127">
        <f ca="1">IF(IFERROR(MATCH(_xlfn.CONCAT($B5,",",BR$4),'22 SpcFunc &amp; VentSpcFunc combos'!$Q$8:$Q$343,0),0)&gt;0,1,0)</f>
        <v>0</v>
      </c>
      <c r="BS5" s="127">
        <f ca="1">IF(IFERROR(MATCH(_xlfn.CONCAT($B5,",",BS$4),'22 SpcFunc &amp; VentSpcFunc combos'!$Q$8:$Q$343,0),0)&gt;0,1,0)</f>
        <v>0</v>
      </c>
      <c r="BT5" s="127">
        <f ca="1">IF(IFERROR(MATCH(_xlfn.CONCAT($B5,",",BT$4),'22 SpcFunc &amp; VentSpcFunc combos'!$Q$8:$Q$343,0),0)&gt;0,1,0)</f>
        <v>0</v>
      </c>
      <c r="BU5" s="127">
        <f ca="1">IF(IFERROR(MATCH(_xlfn.CONCAT($B5,",",BU$4),'22 SpcFunc &amp; VentSpcFunc combos'!$Q$8:$Q$343,0),0)&gt;0,1,0)</f>
        <v>0</v>
      </c>
      <c r="BV5" s="127">
        <f ca="1">IF(IFERROR(MATCH(_xlfn.CONCAT($B5,",",BV$4),'22 SpcFunc &amp; VentSpcFunc combos'!$Q$8:$Q$343,0),0)&gt;0,1,0)</f>
        <v>0</v>
      </c>
      <c r="BW5" s="127">
        <f ca="1">IF(IFERROR(MATCH(_xlfn.CONCAT($B5,",",BW$4),'22 SpcFunc &amp; VentSpcFunc combos'!$Q$8:$Q$343,0),0)&gt;0,1,0)</f>
        <v>0</v>
      </c>
      <c r="BX5" s="127">
        <f ca="1">IF(IFERROR(MATCH(_xlfn.CONCAT($B5,",",BX$4),'22 SpcFunc &amp; VentSpcFunc combos'!$Q$8:$Q$343,0),0)&gt;0,1,0)</f>
        <v>0</v>
      </c>
      <c r="BY5" s="127">
        <f ca="1">IF(IFERROR(MATCH(_xlfn.CONCAT($B5,",",BY$4),'22 SpcFunc &amp; VentSpcFunc combos'!$Q$8:$Q$343,0),0)&gt;0,1,0)</f>
        <v>0</v>
      </c>
      <c r="BZ5" s="127">
        <f ca="1">IF(IFERROR(MATCH(_xlfn.CONCAT($B5,",",BZ$4),'22 SpcFunc &amp; VentSpcFunc combos'!$Q$8:$Q$343,0),0)&gt;0,1,0)</f>
        <v>0</v>
      </c>
      <c r="CA5" s="127">
        <f ca="1">IF(IFERROR(MATCH(_xlfn.CONCAT($B5,",",CA$4),'22 SpcFunc &amp; VentSpcFunc combos'!$Q$8:$Q$343,0),0)&gt;0,1,0)</f>
        <v>0</v>
      </c>
      <c r="CB5" s="127">
        <f ca="1">IF(IFERROR(MATCH(_xlfn.CONCAT($B5,",",CB$4),'22 SpcFunc &amp; VentSpcFunc combos'!$Q$8:$Q$343,0),0)&gt;0,1,0)</f>
        <v>0</v>
      </c>
      <c r="CC5" s="127">
        <f ca="1">IF(IFERROR(MATCH(_xlfn.CONCAT($B5,",",CC$4),'22 SpcFunc &amp; VentSpcFunc combos'!$Q$8:$Q$343,0),0)&gt;0,1,0)</f>
        <v>0</v>
      </c>
      <c r="CD5" s="127">
        <f ca="1">IF(IFERROR(MATCH(_xlfn.CONCAT($B5,",",CD$4),'22 SpcFunc &amp; VentSpcFunc combos'!$Q$8:$Q$343,0),0)&gt;0,1,0)</f>
        <v>0</v>
      </c>
      <c r="CE5" s="127">
        <f ca="1">IF(IFERROR(MATCH(_xlfn.CONCAT($B5,",",CE$4),'22 SpcFunc &amp; VentSpcFunc combos'!$Q$8:$Q$343,0),0)&gt;0,1,0)</f>
        <v>0</v>
      </c>
      <c r="CF5" s="127">
        <f ca="1">IF(IFERROR(MATCH(_xlfn.CONCAT($B5,",",CF$4),'22 SpcFunc &amp; VentSpcFunc combos'!$Q$8:$Q$343,0),0)&gt;0,1,0)</f>
        <v>0</v>
      </c>
      <c r="CG5" s="127">
        <f ca="1">IF(IFERROR(MATCH(_xlfn.CONCAT($B5,",",CG$4),'22 SpcFunc &amp; VentSpcFunc combos'!$Q$8:$Q$343,0),0)&gt;0,1,0)</f>
        <v>0</v>
      </c>
      <c r="CH5" s="127">
        <f ca="1">IF(IFERROR(MATCH(_xlfn.CONCAT($B5,",",CH$4),'22 SpcFunc &amp; VentSpcFunc combos'!$Q$8:$Q$343,0),0)&gt;0,1,0)</f>
        <v>0</v>
      </c>
      <c r="CI5" s="127">
        <f ca="1">IF(IFERROR(MATCH(_xlfn.CONCAT($B5,",",CI$4),'22 SpcFunc &amp; VentSpcFunc combos'!$Q$8:$Q$343,0),0)&gt;0,1,0)</f>
        <v>0</v>
      </c>
      <c r="CJ5" s="127">
        <f ca="1">IF(IFERROR(MATCH(_xlfn.CONCAT($B5,",",CJ$4),'22 SpcFunc &amp; VentSpcFunc combos'!$Q$8:$Q$343,0),0)&gt;0,1,0)</f>
        <v>0</v>
      </c>
      <c r="CK5" s="127">
        <f ca="1">IF(IFERROR(MATCH(_xlfn.CONCAT($B5,",",CK$4),'22 SpcFunc &amp; VentSpcFunc combos'!$Q$8:$Q$343,0),0)&gt;0,1,0)</f>
        <v>0</v>
      </c>
      <c r="CL5" s="127">
        <f ca="1">IF(IFERROR(MATCH(_xlfn.CONCAT($B5,",",CL$4),'22 SpcFunc &amp; VentSpcFunc combos'!$Q$8:$Q$343,0),0)&gt;0,1,0)</f>
        <v>0</v>
      </c>
      <c r="CM5" s="127">
        <f ca="1">IF(IFERROR(MATCH(_xlfn.CONCAT($B5,",",CM$4),'22 SpcFunc &amp; VentSpcFunc combos'!$Q$8:$Q$343,0),0)&gt;0,1,0)</f>
        <v>0</v>
      </c>
      <c r="CN5" s="127">
        <f ca="1">IF(IFERROR(MATCH(_xlfn.CONCAT($B5,",",CN$4),'22 SpcFunc &amp; VentSpcFunc combos'!$Q$8:$Q$343,0),0)&gt;0,1,0)</f>
        <v>0</v>
      </c>
      <c r="CO5" s="127">
        <f ca="1">IF(IFERROR(MATCH(_xlfn.CONCAT($B5,",",CO$4),'22 SpcFunc &amp; VentSpcFunc combos'!$Q$8:$Q$343,0),0)&gt;0,1,0)</f>
        <v>0</v>
      </c>
      <c r="CP5" s="127">
        <f ca="1">IF(IFERROR(MATCH(_xlfn.CONCAT($B5,",",CP$4),'22 SpcFunc &amp; VentSpcFunc combos'!$Q$8:$Q$343,0),0)&gt;0,1,0)</f>
        <v>0</v>
      </c>
      <c r="CQ5" s="127">
        <f ca="1">IF(IFERROR(MATCH(_xlfn.CONCAT($B5,",",CQ$4),'22 SpcFunc &amp; VentSpcFunc combos'!$Q$8:$Q$343,0),0)&gt;0,1,0)</f>
        <v>0</v>
      </c>
      <c r="CR5" s="127">
        <f ca="1">IF(IFERROR(MATCH(_xlfn.CONCAT($B5,",",CR$4),'22 SpcFunc &amp; VentSpcFunc combos'!$Q$8:$Q$343,0),0)&gt;0,1,0)</f>
        <v>0</v>
      </c>
      <c r="CS5" s="127">
        <f ca="1">IF(IFERROR(MATCH(_xlfn.CONCAT($B5,",",CS$4),'22 SpcFunc &amp; VentSpcFunc combos'!$Q$8:$Q$343,0),0)&gt;0,1,0)</f>
        <v>0</v>
      </c>
      <c r="CT5" s="127">
        <f ca="1">IF(IFERROR(MATCH(_xlfn.CONCAT($B5,",",CT$4),'22 SpcFunc &amp; VentSpcFunc combos'!$Q$8:$Q$343,0),0)&gt;0,1,0)</f>
        <v>0</v>
      </c>
      <c r="CU5" s="106" t="s">
        <v>959</v>
      </c>
      <c r="CV5">
        <f ca="1">SUM(C5:CT5)</f>
        <v>1</v>
      </c>
    </row>
    <row r="6" spans="1:100" x14ac:dyDescent="0.2">
      <c r="B6" t="str">
        <f>'For CSV - 2022 SpcFuncData'!B6</f>
        <v>Aging Eye/Low-vision (Dining)</v>
      </c>
      <c r="C6" s="127">
        <f ca="1">IF(IFERROR(MATCH(_xlfn.CONCAT($B6,",",C$4),'22 SpcFunc &amp; VentSpcFunc combos'!$Q$8:$Q$343,0),0)&gt;0,1,0)</f>
        <v>0</v>
      </c>
      <c r="D6" s="127">
        <f ca="1">IF(IFERROR(MATCH(_xlfn.CONCAT($B6,",",D$4),'22 SpcFunc &amp; VentSpcFunc combos'!$Q$8:$Q$343,0),0)&gt;0,1,0)</f>
        <v>0</v>
      </c>
      <c r="E6" s="127">
        <f ca="1">IF(IFERROR(MATCH(_xlfn.CONCAT($B6,",",E$4),'22 SpcFunc &amp; VentSpcFunc combos'!$Q$8:$Q$343,0),0)&gt;0,1,0)</f>
        <v>0</v>
      </c>
      <c r="F6" s="127">
        <f ca="1">IF(IFERROR(MATCH(_xlfn.CONCAT($B6,",",F$4),'22 SpcFunc &amp; VentSpcFunc combos'!$Q$8:$Q$343,0),0)&gt;0,1,0)</f>
        <v>0</v>
      </c>
      <c r="G6" s="127">
        <f ca="1">IF(IFERROR(MATCH(_xlfn.CONCAT($B6,",",G$4),'22 SpcFunc &amp; VentSpcFunc combos'!$Q$8:$Q$343,0),0)&gt;0,1,0)</f>
        <v>0</v>
      </c>
      <c r="H6" s="127">
        <f ca="1">IF(IFERROR(MATCH(_xlfn.CONCAT($B6,",",H$4),'22 SpcFunc &amp; VentSpcFunc combos'!$Q$8:$Q$343,0),0)&gt;0,1,0)</f>
        <v>0</v>
      </c>
      <c r="I6" s="127">
        <f ca="1">IF(IFERROR(MATCH(_xlfn.CONCAT($B6,",",I$4),'22 SpcFunc &amp; VentSpcFunc combos'!$Q$8:$Q$343,0),0)&gt;0,1,0)</f>
        <v>0</v>
      </c>
      <c r="J6" s="127">
        <f ca="1">IF(IFERROR(MATCH(_xlfn.CONCAT($B6,",",J$4),'22 SpcFunc &amp; VentSpcFunc combos'!$Q$8:$Q$343,0),0)&gt;0,1,0)</f>
        <v>0</v>
      </c>
      <c r="K6" s="127">
        <f ca="1">IF(IFERROR(MATCH(_xlfn.CONCAT($B6,",",K$4),'22 SpcFunc &amp; VentSpcFunc combos'!$Q$8:$Q$343,0),0)&gt;0,1,0)</f>
        <v>0</v>
      </c>
      <c r="L6" s="127">
        <f ca="1">IF(IFERROR(MATCH(_xlfn.CONCAT($B6,",",L$4),'22 SpcFunc &amp; VentSpcFunc combos'!$Q$8:$Q$343,0),0)&gt;0,1,0)</f>
        <v>0</v>
      </c>
      <c r="M6" s="127">
        <f ca="1">IF(IFERROR(MATCH(_xlfn.CONCAT($B6,",",M$4),'22 SpcFunc &amp; VentSpcFunc combos'!$Q$8:$Q$343,0),0)&gt;0,1,0)</f>
        <v>0</v>
      </c>
      <c r="N6" s="127">
        <f ca="1">IF(IFERROR(MATCH(_xlfn.CONCAT($B6,",",N$4),'22 SpcFunc &amp; VentSpcFunc combos'!$Q$8:$Q$343,0),0)&gt;0,1,0)</f>
        <v>0</v>
      </c>
      <c r="O6" s="127">
        <f ca="1">IF(IFERROR(MATCH(_xlfn.CONCAT($B6,",",O$4),'22 SpcFunc &amp; VentSpcFunc combos'!$Q$8:$Q$343,0),0)&gt;0,1,0)</f>
        <v>0</v>
      </c>
      <c r="P6" s="127">
        <f ca="1">IF(IFERROR(MATCH(_xlfn.CONCAT($B6,",",P$4),'22 SpcFunc &amp; VentSpcFunc combos'!$Q$8:$Q$343,0),0)&gt;0,1,0)</f>
        <v>0</v>
      </c>
      <c r="Q6" s="127">
        <f ca="1">IF(IFERROR(MATCH(_xlfn.CONCAT($B6,",",Q$4),'22 SpcFunc &amp; VentSpcFunc combos'!$Q$8:$Q$343,0),0)&gt;0,1,0)</f>
        <v>0</v>
      </c>
      <c r="R6" s="127">
        <f ca="1">IF(IFERROR(MATCH(_xlfn.CONCAT($B6,",",R$4),'22 SpcFunc &amp; VentSpcFunc combos'!$Q$8:$Q$343,0),0)&gt;0,1,0)</f>
        <v>0</v>
      </c>
      <c r="S6" s="127">
        <f ca="1">IF(IFERROR(MATCH(_xlfn.CONCAT($B6,",",S$4),'22 SpcFunc &amp; VentSpcFunc combos'!$Q$8:$Q$343,0),0)&gt;0,1,0)</f>
        <v>0</v>
      </c>
      <c r="T6" s="127">
        <f ca="1">IF(IFERROR(MATCH(_xlfn.CONCAT($B6,",",T$4),'22 SpcFunc &amp; VentSpcFunc combos'!$Q$8:$Q$343,0),0)&gt;0,1,0)</f>
        <v>0</v>
      </c>
      <c r="U6" s="127">
        <f ca="1">IF(IFERROR(MATCH(_xlfn.CONCAT($B6,",",U$4),'22 SpcFunc &amp; VentSpcFunc combos'!$Q$8:$Q$343,0),0)&gt;0,1,0)</f>
        <v>0</v>
      </c>
      <c r="V6" s="127">
        <f ca="1">IF(IFERROR(MATCH(_xlfn.CONCAT($B6,",",V$4),'22 SpcFunc &amp; VentSpcFunc combos'!$Q$8:$Q$343,0),0)&gt;0,1,0)</f>
        <v>0</v>
      </c>
      <c r="W6" s="127">
        <f ca="1">IF(IFERROR(MATCH(_xlfn.CONCAT($B6,",",W$4),'22 SpcFunc &amp; VentSpcFunc combos'!$Q$8:$Q$343,0),0)&gt;0,1,0)</f>
        <v>0</v>
      </c>
      <c r="X6" s="127">
        <f ca="1">IF(IFERROR(MATCH(_xlfn.CONCAT($B6,",",X$4),'22 SpcFunc &amp; VentSpcFunc combos'!$Q$8:$Q$343,0),0)&gt;0,1,0)</f>
        <v>0</v>
      </c>
      <c r="Y6" s="127">
        <f ca="1">IF(IFERROR(MATCH(_xlfn.CONCAT($B6,",",Y$4),'22 SpcFunc &amp; VentSpcFunc combos'!$Q$8:$Q$343,0),0)&gt;0,1,0)</f>
        <v>0</v>
      </c>
      <c r="Z6" s="127">
        <f ca="1">IF(IFERROR(MATCH(_xlfn.CONCAT($B6,",",Z$4),'22 SpcFunc &amp; VentSpcFunc combos'!$Q$8:$Q$343,0),0)&gt;0,1,0)</f>
        <v>0</v>
      </c>
      <c r="AA6" s="127">
        <f ca="1">IF(IFERROR(MATCH(_xlfn.CONCAT($B6,",",AA$4),'22 SpcFunc &amp; VentSpcFunc combos'!$Q$8:$Q$343,0),0)&gt;0,1,0)</f>
        <v>0</v>
      </c>
      <c r="AB6" s="127">
        <f ca="1">IF(IFERROR(MATCH(_xlfn.CONCAT($B6,",",AB$4),'22 SpcFunc &amp; VentSpcFunc combos'!$Q$8:$Q$343,0),0)&gt;0,1,0)</f>
        <v>0</v>
      </c>
      <c r="AC6" s="127">
        <f ca="1">IF(IFERROR(MATCH(_xlfn.CONCAT($B6,",",AC$4),'22 SpcFunc &amp; VentSpcFunc combos'!$Q$8:$Q$343,0),0)&gt;0,1,0)</f>
        <v>0</v>
      </c>
      <c r="AD6" s="127">
        <f ca="1">IF(IFERROR(MATCH(_xlfn.CONCAT($B6,",",AD$4),'22 SpcFunc &amp; VentSpcFunc combos'!$Q$8:$Q$343,0),0)&gt;0,1,0)</f>
        <v>0</v>
      </c>
      <c r="AE6" s="127">
        <f ca="1">IF(IFERROR(MATCH(_xlfn.CONCAT($B6,",",AE$4),'22 SpcFunc &amp; VentSpcFunc combos'!$Q$8:$Q$343,0),0)&gt;0,1,0)</f>
        <v>0</v>
      </c>
      <c r="AF6" s="127">
        <f ca="1">IF(IFERROR(MATCH(_xlfn.CONCAT($B6,",",AF$4),'22 SpcFunc &amp; VentSpcFunc combos'!$Q$8:$Q$343,0),0)&gt;0,1,0)</f>
        <v>0</v>
      </c>
      <c r="AG6" s="127">
        <f ca="1">IF(IFERROR(MATCH(_xlfn.CONCAT($B6,",",AG$4),'22 SpcFunc &amp; VentSpcFunc combos'!$Q$8:$Q$343,0),0)&gt;0,1,0)</f>
        <v>0</v>
      </c>
      <c r="AH6" s="127">
        <f ca="1">IF(IFERROR(MATCH(_xlfn.CONCAT($B6,",",AH$4),'22 SpcFunc &amp; VentSpcFunc combos'!$Q$8:$Q$343,0),0)&gt;0,1,0)</f>
        <v>0</v>
      </c>
      <c r="AI6" s="127">
        <f ca="1">IF(IFERROR(MATCH(_xlfn.CONCAT($B6,",",AI$4),'22 SpcFunc &amp; VentSpcFunc combos'!$Q$8:$Q$343,0),0)&gt;0,1,0)</f>
        <v>0</v>
      </c>
      <c r="AJ6" s="127">
        <f ca="1">IF(IFERROR(MATCH(_xlfn.CONCAT($B6,",",AJ$4),'22 SpcFunc &amp; VentSpcFunc combos'!$Q$8:$Q$343,0),0)&gt;0,1,0)</f>
        <v>0</v>
      </c>
      <c r="AK6" s="127">
        <f ca="1">IF(IFERROR(MATCH(_xlfn.CONCAT($B6,",",AK$4),'22 SpcFunc &amp; VentSpcFunc combos'!$Q$8:$Q$343,0),0)&gt;0,1,0)</f>
        <v>0</v>
      </c>
      <c r="AL6" s="127">
        <f ca="1">IF(IFERROR(MATCH(_xlfn.CONCAT($B6,",",AL$4),'22 SpcFunc &amp; VentSpcFunc combos'!$Q$8:$Q$343,0),0)&gt;0,1,0)</f>
        <v>0</v>
      </c>
      <c r="AM6" s="127">
        <f ca="1">IF(IFERROR(MATCH(_xlfn.CONCAT($B6,",",AM$4),'22 SpcFunc &amp; VentSpcFunc combos'!$Q$8:$Q$343,0),0)&gt;0,1,0)</f>
        <v>0</v>
      </c>
      <c r="AN6" s="127">
        <f ca="1">IF(IFERROR(MATCH(_xlfn.CONCAT($B6,",",AN$4),'22 SpcFunc &amp; VentSpcFunc combos'!$Q$8:$Q$343,0),0)&gt;0,1,0)</f>
        <v>0</v>
      </c>
      <c r="AO6" s="127">
        <f ca="1">IF(IFERROR(MATCH(_xlfn.CONCAT($B6,",",AO$4),'22 SpcFunc &amp; VentSpcFunc combos'!$Q$8:$Q$343,0),0)&gt;0,1,0)</f>
        <v>0</v>
      </c>
      <c r="AP6" s="127">
        <f ca="1">IF(IFERROR(MATCH(_xlfn.CONCAT($B6,",",AP$4),'22 SpcFunc &amp; VentSpcFunc combos'!$Q$8:$Q$343,0),0)&gt;0,1,0)</f>
        <v>0</v>
      </c>
      <c r="AQ6" s="127">
        <f ca="1">IF(IFERROR(MATCH(_xlfn.CONCAT($B6,",",AQ$4),'22 SpcFunc &amp; VentSpcFunc combos'!$Q$8:$Q$343,0),0)&gt;0,1,0)</f>
        <v>0</v>
      </c>
      <c r="AR6" s="127">
        <f ca="1">IF(IFERROR(MATCH(_xlfn.CONCAT($B6,",",AR$4),'22 SpcFunc &amp; VentSpcFunc combos'!$Q$8:$Q$343,0),0)&gt;0,1,0)</f>
        <v>0</v>
      </c>
      <c r="AS6" s="127">
        <f ca="1">IF(IFERROR(MATCH(_xlfn.CONCAT($B6,",",AS$4),'22 SpcFunc &amp; VentSpcFunc combos'!$Q$8:$Q$343,0),0)&gt;0,1,0)</f>
        <v>1</v>
      </c>
      <c r="AT6" s="127">
        <f ca="1">IF(IFERROR(MATCH(_xlfn.CONCAT($B6,",",AT$4),'22 SpcFunc &amp; VentSpcFunc combos'!$Q$8:$Q$343,0),0)&gt;0,1,0)</f>
        <v>0</v>
      </c>
      <c r="AU6" s="127">
        <f ca="1">IF(IFERROR(MATCH(_xlfn.CONCAT($B6,",",AU$4),'22 SpcFunc &amp; VentSpcFunc combos'!$Q$8:$Q$343,0),0)&gt;0,1,0)</f>
        <v>0</v>
      </c>
      <c r="AV6" s="127">
        <f ca="1">IF(IFERROR(MATCH(_xlfn.CONCAT($B6,",",AV$4),'22 SpcFunc &amp; VentSpcFunc combos'!$Q$8:$Q$343,0),0)&gt;0,1,0)</f>
        <v>0</v>
      </c>
      <c r="AW6" s="127">
        <f ca="1">IF(IFERROR(MATCH(_xlfn.CONCAT($B6,",",AW$4),'22 SpcFunc &amp; VentSpcFunc combos'!$Q$8:$Q$343,0),0)&gt;0,1,0)</f>
        <v>0</v>
      </c>
      <c r="AX6" s="127">
        <f ca="1">IF(IFERROR(MATCH(_xlfn.CONCAT($B6,",",AX$4),'22 SpcFunc &amp; VentSpcFunc combos'!$Q$8:$Q$343,0),0)&gt;0,1,0)</f>
        <v>0</v>
      </c>
      <c r="AY6" s="127">
        <f ca="1">IF(IFERROR(MATCH(_xlfn.CONCAT($B6,",",AY$4),'22 SpcFunc &amp; VentSpcFunc combos'!$Q$8:$Q$343,0),0)&gt;0,1,0)</f>
        <v>0</v>
      </c>
      <c r="AZ6" s="127">
        <f ca="1">IF(IFERROR(MATCH(_xlfn.CONCAT($B6,",",AZ$4),'22 SpcFunc &amp; VentSpcFunc combos'!$Q$8:$Q$343,0),0)&gt;0,1,0)</f>
        <v>0</v>
      </c>
      <c r="BA6" s="127">
        <f ca="1">IF(IFERROR(MATCH(_xlfn.CONCAT($B6,",",BA$4),'22 SpcFunc &amp; VentSpcFunc combos'!$Q$8:$Q$343,0),0)&gt;0,1,0)</f>
        <v>0</v>
      </c>
      <c r="BB6" s="127">
        <f ca="1">IF(IFERROR(MATCH(_xlfn.CONCAT($B6,",",BB$4),'22 SpcFunc &amp; VentSpcFunc combos'!$Q$8:$Q$343,0),0)&gt;0,1,0)</f>
        <v>0</v>
      </c>
      <c r="BC6" s="127">
        <f ca="1">IF(IFERROR(MATCH(_xlfn.CONCAT($B6,",",BC$4),'22 SpcFunc &amp; VentSpcFunc combos'!$Q$8:$Q$343,0),0)&gt;0,1,0)</f>
        <v>0</v>
      </c>
      <c r="BD6" s="127">
        <f ca="1">IF(IFERROR(MATCH(_xlfn.CONCAT($B6,",",BD$4),'22 SpcFunc &amp; VentSpcFunc combos'!$Q$8:$Q$343,0),0)&gt;0,1,0)</f>
        <v>0</v>
      </c>
      <c r="BE6" s="127">
        <f ca="1">IF(IFERROR(MATCH(_xlfn.CONCAT($B6,",",BE$4),'22 SpcFunc &amp; VentSpcFunc combos'!$Q$8:$Q$343,0),0)&gt;0,1,0)</f>
        <v>0</v>
      </c>
      <c r="BF6" s="127">
        <f ca="1">IF(IFERROR(MATCH(_xlfn.CONCAT($B6,",",BF$4),'22 SpcFunc &amp; VentSpcFunc combos'!$Q$8:$Q$343,0),0)&gt;0,1,0)</f>
        <v>0</v>
      </c>
      <c r="BG6" s="127">
        <f ca="1">IF(IFERROR(MATCH(_xlfn.CONCAT($B6,",",BG$4),'22 SpcFunc &amp; VentSpcFunc combos'!$Q$8:$Q$343,0),0)&gt;0,1,0)</f>
        <v>0</v>
      </c>
      <c r="BH6" s="127">
        <f ca="1">IF(IFERROR(MATCH(_xlfn.CONCAT($B6,",",BH$4),'22 SpcFunc &amp; VentSpcFunc combos'!$Q$8:$Q$343,0),0)&gt;0,1,0)</f>
        <v>0</v>
      </c>
      <c r="BI6" s="127">
        <f ca="1">IF(IFERROR(MATCH(_xlfn.CONCAT($B6,",",BI$4),'22 SpcFunc &amp; VentSpcFunc combos'!$Q$8:$Q$343,0),0)&gt;0,1,0)</f>
        <v>0</v>
      </c>
      <c r="BJ6" s="127">
        <f ca="1">IF(IFERROR(MATCH(_xlfn.CONCAT($B6,",",BJ$4),'22 SpcFunc &amp; VentSpcFunc combos'!$Q$8:$Q$343,0),0)&gt;0,1,0)</f>
        <v>0</v>
      </c>
      <c r="BK6" s="127">
        <f ca="1">IF(IFERROR(MATCH(_xlfn.CONCAT($B6,",",BK$4),'22 SpcFunc &amp; VentSpcFunc combos'!$Q$8:$Q$343,0),0)&gt;0,1,0)</f>
        <v>0</v>
      </c>
      <c r="BL6" s="127">
        <f ca="1">IF(IFERROR(MATCH(_xlfn.CONCAT($B6,",",BL$4),'22 SpcFunc &amp; VentSpcFunc combos'!$Q$8:$Q$343,0),0)&gt;0,1,0)</f>
        <v>0</v>
      </c>
      <c r="BM6" s="127">
        <f ca="1">IF(IFERROR(MATCH(_xlfn.CONCAT($B6,",",BM$4),'22 SpcFunc &amp; VentSpcFunc combos'!$Q$8:$Q$343,0),0)&gt;0,1,0)</f>
        <v>0</v>
      </c>
      <c r="BN6" s="127">
        <f ca="1">IF(IFERROR(MATCH(_xlfn.CONCAT($B6,",",BN$4),'22 SpcFunc &amp; VentSpcFunc combos'!$Q$8:$Q$343,0),0)&gt;0,1,0)</f>
        <v>0</v>
      </c>
      <c r="BO6" s="127">
        <f ca="1">IF(IFERROR(MATCH(_xlfn.CONCAT($B6,",",BO$4),'22 SpcFunc &amp; VentSpcFunc combos'!$Q$8:$Q$343,0),0)&gt;0,1,0)</f>
        <v>0</v>
      </c>
      <c r="BP6" s="127">
        <f ca="1">IF(IFERROR(MATCH(_xlfn.CONCAT($B6,",",BP$4),'22 SpcFunc &amp; VentSpcFunc combos'!$Q$8:$Q$343,0),0)&gt;0,1,0)</f>
        <v>0</v>
      </c>
      <c r="BQ6" s="127">
        <f ca="1">IF(IFERROR(MATCH(_xlfn.CONCAT($B6,",",BQ$4),'22 SpcFunc &amp; VentSpcFunc combos'!$Q$8:$Q$343,0),0)&gt;0,1,0)</f>
        <v>0</v>
      </c>
      <c r="BR6" s="127">
        <f ca="1">IF(IFERROR(MATCH(_xlfn.CONCAT($B6,",",BR$4),'22 SpcFunc &amp; VentSpcFunc combos'!$Q$8:$Q$343,0),0)&gt;0,1,0)</f>
        <v>0</v>
      </c>
      <c r="BS6" s="127">
        <f ca="1">IF(IFERROR(MATCH(_xlfn.CONCAT($B6,",",BS$4),'22 SpcFunc &amp; VentSpcFunc combos'!$Q$8:$Q$343,0),0)&gt;0,1,0)</f>
        <v>0</v>
      </c>
      <c r="BT6" s="127">
        <f ca="1">IF(IFERROR(MATCH(_xlfn.CONCAT($B6,",",BT$4),'22 SpcFunc &amp; VentSpcFunc combos'!$Q$8:$Q$343,0),0)&gt;0,1,0)</f>
        <v>0</v>
      </c>
      <c r="BU6" s="127">
        <f ca="1">IF(IFERROR(MATCH(_xlfn.CONCAT($B6,",",BU$4),'22 SpcFunc &amp; VentSpcFunc combos'!$Q$8:$Q$343,0),0)&gt;0,1,0)</f>
        <v>0</v>
      </c>
      <c r="BV6" s="127">
        <f ca="1">IF(IFERROR(MATCH(_xlfn.CONCAT($B6,",",BV$4),'22 SpcFunc &amp; VentSpcFunc combos'!$Q$8:$Q$343,0),0)&gt;0,1,0)</f>
        <v>0</v>
      </c>
      <c r="BW6" s="127">
        <f ca="1">IF(IFERROR(MATCH(_xlfn.CONCAT($B6,",",BW$4),'22 SpcFunc &amp; VentSpcFunc combos'!$Q$8:$Q$343,0),0)&gt;0,1,0)</f>
        <v>0</v>
      </c>
      <c r="BX6" s="127">
        <f ca="1">IF(IFERROR(MATCH(_xlfn.CONCAT($B6,",",BX$4),'22 SpcFunc &amp; VentSpcFunc combos'!$Q$8:$Q$343,0),0)&gt;0,1,0)</f>
        <v>0</v>
      </c>
      <c r="BY6" s="127">
        <f ca="1">IF(IFERROR(MATCH(_xlfn.CONCAT($B6,",",BY$4),'22 SpcFunc &amp; VentSpcFunc combos'!$Q$8:$Q$343,0),0)&gt;0,1,0)</f>
        <v>0</v>
      </c>
      <c r="BZ6" s="127">
        <f ca="1">IF(IFERROR(MATCH(_xlfn.CONCAT($B6,",",BZ$4),'22 SpcFunc &amp; VentSpcFunc combos'!$Q$8:$Q$343,0),0)&gt;0,1,0)</f>
        <v>0</v>
      </c>
      <c r="CA6" s="127">
        <f ca="1">IF(IFERROR(MATCH(_xlfn.CONCAT($B6,",",CA$4),'22 SpcFunc &amp; VentSpcFunc combos'!$Q$8:$Q$343,0),0)&gt;0,1,0)</f>
        <v>0</v>
      </c>
      <c r="CB6" s="127">
        <f ca="1">IF(IFERROR(MATCH(_xlfn.CONCAT($B6,",",CB$4),'22 SpcFunc &amp; VentSpcFunc combos'!$Q$8:$Q$343,0),0)&gt;0,1,0)</f>
        <v>0</v>
      </c>
      <c r="CC6" s="127">
        <f ca="1">IF(IFERROR(MATCH(_xlfn.CONCAT($B6,",",CC$4),'22 SpcFunc &amp; VentSpcFunc combos'!$Q$8:$Q$343,0),0)&gt;0,1,0)</f>
        <v>0</v>
      </c>
      <c r="CD6" s="127">
        <f ca="1">IF(IFERROR(MATCH(_xlfn.CONCAT($B6,",",CD$4),'22 SpcFunc &amp; VentSpcFunc combos'!$Q$8:$Q$343,0),0)&gt;0,1,0)</f>
        <v>0</v>
      </c>
      <c r="CE6" s="127">
        <f ca="1">IF(IFERROR(MATCH(_xlfn.CONCAT($B6,",",CE$4),'22 SpcFunc &amp; VentSpcFunc combos'!$Q$8:$Q$343,0),0)&gt;0,1,0)</f>
        <v>0</v>
      </c>
      <c r="CF6" s="127">
        <f ca="1">IF(IFERROR(MATCH(_xlfn.CONCAT($B6,",",CF$4),'22 SpcFunc &amp; VentSpcFunc combos'!$Q$8:$Q$343,0),0)&gt;0,1,0)</f>
        <v>0</v>
      </c>
      <c r="CG6" s="127">
        <f ca="1">IF(IFERROR(MATCH(_xlfn.CONCAT($B6,",",CG$4),'22 SpcFunc &amp; VentSpcFunc combos'!$Q$8:$Q$343,0),0)&gt;0,1,0)</f>
        <v>0</v>
      </c>
      <c r="CH6" s="127">
        <f ca="1">IF(IFERROR(MATCH(_xlfn.CONCAT($B6,",",CH$4),'22 SpcFunc &amp; VentSpcFunc combos'!$Q$8:$Q$343,0),0)&gt;0,1,0)</f>
        <v>0</v>
      </c>
      <c r="CI6" s="127">
        <f ca="1">IF(IFERROR(MATCH(_xlfn.CONCAT($B6,",",CI$4),'22 SpcFunc &amp; VentSpcFunc combos'!$Q$8:$Q$343,0),0)&gt;0,1,0)</f>
        <v>0</v>
      </c>
      <c r="CJ6" s="127">
        <f ca="1">IF(IFERROR(MATCH(_xlfn.CONCAT($B6,",",CJ$4),'22 SpcFunc &amp; VentSpcFunc combos'!$Q$8:$Q$343,0),0)&gt;0,1,0)</f>
        <v>0</v>
      </c>
      <c r="CK6" s="127">
        <f ca="1">IF(IFERROR(MATCH(_xlfn.CONCAT($B6,",",CK$4),'22 SpcFunc &amp; VentSpcFunc combos'!$Q$8:$Q$343,0),0)&gt;0,1,0)</f>
        <v>0</v>
      </c>
      <c r="CL6" s="127">
        <f ca="1">IF(IFERROR(MATCH(_xlfn.CONCAT($B6,",",CL$4),'22 SpcFunc &amp; VentSpcFunc combos'!$Q$8:$Q$343,0),0)&gt;0,1,0)</f>
        <v>0</v>
      </c>
      <c r="CM6" s="127">
        <f ca="1">IF(IFERROR(MATCH(_xlfn.CONCAT($B6,",",CM$4),'22 SpcFunc &amp; VentSpcFunc combos'!$Q$8:$Q$343,0),0)&gt;0,1,0)</f>
        <v>0</v>
      </c>
      <c r="CN6" s="127">
        <f ca="1">IF(IFERROR(MATCH(_xlfn.CONCAT($B6,",",CN$4),'22 SpcFunc &amp; VentSpcFunc combos'!$Q$8:$Q$343,0),0)&gt;0,1,0)</f>
        <v>0</v>
      </c>
      <c r="CO6" s="127">
        <f ca="1">IF(IFERROR(MATCH(_xlfn.CONCAT($B6,",",CO$4),'22 SpcFunc &amp; VentSpcFunc combos'!$Q$8:$Q$343,0),0)&gt;0,1,0)</f>
        <v>0</v>
      </c>
      <c r="CP6" s="127">
        <f ca="1">IF(IFERROR(MATCH(_xlfn.CONCAT($B6,",",CP$4),'22 SpcFunc &amp; VentSpcFunc combos'!$Q$8:$Q$343,0),0)&gt;0,1,0)</f>
        <v>0</v>
      </c>
      <c r="CQ6" s="127">
        <f ca="1">IF(IFERROR(MATCH(_xlfn.CONCAT($B6,",",CQ$4),'22 SpcFunc &amp; VentSpcFunc combos'!$Q$8:$Q$343,0),0)&gt;0,1,0)</f>
        <v>0</v>
      </c>
      <c r="CR6" s="127">
        <f ca="1">IF(IFERROR(MATCH(_xlfn.CONCAT($B6,",",CR$4),'22 SpcFunc &amp; VentSpcFunc combos'!$Q$8:$Q$343,0),0)&gt;0,1,0)</f>
        <v>0</v>
      </c>
      <c r="CS6" s="127">
        <f ca="1">IF(IFERROR(MATCH(_xlfn.CONCAT($B6,",",CS$4),'22 SpcFunc &amp; VentSpcFunc combos'!$Q$8:$Q$343,0),0)&gt;0,1,0)</f>
        <v>0</v>
      </c>
      <c r="CT6" s="127">
        <f ca="1">IF(IFERROR(MATCH(_xlfn.CONCAT($B6,",",CT$4),'22 SpcFunc &amp; VentSpcFunc combos'!$Q$8:$Q$343,0),0)&gt;0,1,0)</f>
        <v>0</v>
      </c>
      <c r="CU6" s="106" t="s">
        <v>959</v>
      </c>
      <c r="CV6">
        <f t="shared" ref="CV6:CV69" ca="1" si="4">SUM(C6:CT6)</f>
        <v>1</v>
      </c>
    </row>
    <row r="7" spans="1:100" x14ac:dyDescent="0.2">
      <c r="B7" t="str">
        <f>'For CSV - 2022 SpcFuncData'!B7</f>
        <v>Aging Eye/Low-vision (Lobby, Main Entry)</v>
      </c>
      <c r="C7" s="127">
        <f ca="1">IF(IFERROR(MATCH(_xlfn.CONCAT($B7,",",C$4),'22 SpcFunc &amp; VentSpcFunc combos'!$Q$8:$Q$343,0),0)&gt;0,1,0)</f>
        <v>0</v>
      </c>
      <c r="D7" s="127">
        <f ca="1">IF(IFERROR(MATCH(_xlfn.CONCAT($B7,",",D$4),'22 SpcFunc &amp; VentSpcFunc combos'!$Q$8:$Q$343,0),0)&gt;0,1,0)</f>
        <v>0</v>
      </c>
      <c r="E7" s="127">
        <f ca="1">IF(IFERROR(MATCH(_xlfn.CONCAT($B7,",",E$4),'22 SpcFunc &amp; VentSpcFunc combos'!$Q$8:$Q$343,0),0)&gt;0,1,0)</f>
        <v>0</v>
      </c>
      <c r="F7" s="127">
        <f ca="1">IF(IFERROR(MATCH(_xlfn.CONCAT($B7,",",F$4),'22 SpcFunc &amp; VentSpcFunc combos'!$Q$8:$Q$343,0),0)&gt;0,1,0)</f>
        <v>0</v>
      </c>
      <c r="G7" s="127">
        <f ca="1">IF(IFERROR(MATCH(_xlfn.CONCAT($B7,",",G$4),'22 SpcFunc &amp; VentSpcFunc combos'!$Q$8:$Q$343,0),0)&gt;0,1,0)</f>
        <v>0</v>
      </c>
      <c r="H7" s="127">
        <f ca="1">IF(IFERROR(MATCH(_xlfn.CONCAT($B7,",",H$4),'22 SpcFunc &amp; VentSpcFunc combos'!$Q$8:$Q$343,0),0)&gt;0,1,0)</f>
        <v>0</v>
      </c>
      <c r="I7" s="127">
        <f ca="1">IF(IFERROR(MATCH(_xlfn.CONCAT($B7,",",I$4),'22 SpcFunc &amp; VentSpcFunc combos'!$Q$8:$Q$343,0),0)&gt;0,1,0)</f>
        <v>0</v>
      </c>
      <c r="J7" s="127">
        <f ca="1">IF(IFERROR(MATCH(_xlfn.CONCAT($B7,",",J$4),'22 SpcFunc &amp; VentSpcFunc combos'!$Q$8:$Q$343,0),0)&gt;0,1,0)</f>
        <v>0</v>
      </c>
      <c r="K7" s="127">
        <f ca="1">IF(IFERROR(MATCH(_xlfn.CONCAT($B7,",",K$4),'22 SpcFunc &amp; VentSpcFunc combos'!$Q$8:$Q$343,0),0)&gt;0,1,0)</f>
        <v>0</v>
      </c>
      <c r="L7" s="127">
        <f ca="1">IF(IFERROR(MATCH(_xlfn.CONCAT($B7,",",L$4),'22 SpcFunc &amp; VentSpcFunc combos'!$Q$8:$Q$343,0),0)&gt;0,1,0)</f>
        <v>0</v>
      </c>
      <c r="M7" s="127">
        <f ca="1">IF(IFERROR(MATCH(_xlfn.CONCAT($B7,",",M$4),'22 SpcFunc &amp; VentSpcFunc combos'!$Q$8:$Q$343,0),0)&gt;0,1,0)</f>
        <v>0</v>
      </c>
      <c r="N7" s="127">
        <f ca="1">IF(IFERROR(MATCH(_xlfn.CONCAT($B7,",",N$4),'22 SpcFunc &amp; VentSpcFunc combos'!$Q$8:$Q$343,0),0)&gt;0,1,0)</f>
        <v>0</v>
      </c>
      <c r="O7" s="127">
        <f ca="1">IF(IFERROR(MATCH(_xlfn.CONCAT($B7,",",O$4),'22 SpcFunc &amp; VentSpcFunc combos'!$Q$8:$Q$343,0),0)&gt;0,1,0)</f>
        <v>0</v>
      </c>
      <c r="P7" s="127">
        <f ca="1">IF(IFERROR(MATCH(_xlfn.CONCAT($B7,",",P$4),'22 SpcFunc &amp; VentSpcFunc combos'!$Q$8:$Q$343,0),0)&gt;0,1,0)</f>
        <v>0</v>
      </c>
      <c r="Q7" s="127">
        <f ca="1">IF(IFERROR(MATCH(_xlfn.CONCAT($B7,",",Q$4),'22 SpcFunc &amp; VentSpcFunc combos'!$Q$8:$Q$343,0),0)&gt;0,1,0)</f>
        <v>0</v>
      </c>
      <c r="R7" s="127">
        <f ca="1">IF(IFERROR(MATCH(_xlfn.CONCAT($B7,",",R$4),'22 SpcFunc &amp; VentSpcFunc combos'!$Q$8:$Q$343,0),0)&gt;0,1,0)</f>
        <v>0</v>
      </c>
      <c r="S7" s="127">
        <f ca="1">IF(IFERROR(MATCH(_xlfn.CONCAT($B7,",",S$4),'22 SpcFunc &amp; VentSpcFunc combos'!$Q$8:$Q$343,0),0)&gt;0,1,0)</f>
        <v>0</v>
      </c>
      <c r="T7" s="127">
        <f ca="1">IF(IFERROR(MATCH(_xlfn.CONCAT($B7,",",T$4),'22 SpcFunc &amp; VentSpcFunc combos'!$Q$8:$Q$343,0),0)&gt;0,1,0)</f>
        <v>0</v>
      </c>
      <c r="U7" s="127">
        <f ca="1">IF(IFERROR(MATCH(_xlfn.CONCAT($B7,",",U$4),'22 SpcFunc &amp; VentSpcFunc combos'!$Q$8:$Q$343,0),0)&gt;0,1,0)</f>
        <v>0</v>
      </c>
      <c r="V7" s="127">
        <f ca="1">IF(IFERROR(MATCH(_xlfn.CONCAT($B7,",",V$4),'22 SpcFunc &amp; VentSpcFunc combos'!$Q$8:$Q$343,0),0)&gt;0,1,0)</f>
        <v>0</v>
      </c>
      <c r="W7" s="127">
        <f ca="1">IF(IFERROR(MATCH(_xlfn.CONCAT($B7,",",W$4),'22 SpcFunc &amp; VentSpcFunc combos'!$Q$8:$Q$343,0),0)&gt;0,1,0)</f>
        <v>0</v>
      </c>
      <c r="X7" s="127">
        <f ca="1">IF(IFERROR(MATCH(_xlfn.CONCAT($B7,",",X$4),'22 SpcFunc &amp; VentSpcFunc combos'!$Q$8:$Q$343,0),0)&gt;0,1,0)</f>
        <v>0</v>
      </c>
      <c r="Y7" s="127">
        <f ca="1">IF(IFERROR(MATCH(_xlfn.CONCAT($B7,",",Y$4),'22 SpcFunc &amp; VentSpcFunc combos'!$Q$8:$Q$343,0),0)&gt;0,1,0)</f>
        <v>0</v>
      </c>
      <c r="Z7" s="127">
        <f ca="1">IF(IFERROR(MATCH(_xlfn.CONCAT($B7,",",Z$4),'22 SpcFunc &amp; VentSpcFunc combos'!$Q$8:$Q$343,0),0)&gt;0,1,0)</f>
        <v>0</v>
      </c>
      <c r="AA7" s="127">
        <f ca="1">IF(IFERROR(MATCH(_xlfn.CONCAT($B7,",",AA$4),'22 SpcFunc &amp; VentSpcFunc combos'!$Q$8:$Q$343,0),0)&gt;0,1,0)</f>
        <v>0</v>
      </c>
      <c r="AB7" s="127">
        <f ca="1">IF(IFERROR(MATCH(_xlfn.CONCAT($B7,",",AB$4),'22 SpcFunc &amp; VentSpcFunc combos'!$Q$8:$Q$343,0),0)&gt;0,1,0)</f>
        <v>0</v>
      </c>
      <c r="AC7" s="127">
        <f ca="1">IF(IFERROR(MATCH(_xlfn.CONCAT($B7,",",AC$4),'22 SpcFunc &amp; VentSpcFunc combos'!$Q$8:$Q$343,0),0)&gt;0,1,0)</f>
        <v>0</v>
      </c>
      <c r="AD7" s="127">
        <f ca="1">IF(IFERROR(MATCH(_xlfn.CONCAT($B7,",",AD$4),'22 SpcFunc &amp; VentSpcFunc combos'!$Q$8:$Q$343,0),0)&gt;0,1,0)</f>
        <v>0</v>
      </c>
      <c r="AE7" s="127">
        <f ca="1">IF(IFERROR(MATCH(_xlfn.CONCAT($B7,",",AE$4),'22 SpcFunc &amp; VentSpcFunc combos'!$Q$8:$Q$343,0),0)&gt;0,1,0)</f>
        <v>0</v>
      </c>
      <c r="AF7" s="127">
        <f ca="1">IF(IFERROR(MATCH(_xlfn.CONCAT($B7,",",AF$4),'22 SpcFunc &amp; VentSpcFunc combos'!$Q$8:$Q$343,0),0)&gt;0,1,0)</f>
        <v>0</v>
      </c>
      <c r="AG7" s="127">
        <f ca="1">IF(IFERROR(MATCH(_xlfn.CONCAT($B7,",",AG$4),'22 SpcFunc &amp; VentSpcFunc combos'!$Q$8:$Q$343,0),0)&gt;0,1,0)</f>
        <v>0</v>
      </c>
      <c r="AH7" s="127">
        <f ca="1">IF(IFERROR(MATCH(_xlfn.CONCAT($B7,",",AH$4),'22 SpcFunc &amp; VentSpcFunc combos'!$Q$8:$Q$343,0),0)&gt;0,1,0)</f>
        <v>0</v>
      </c>
      <c r="AI7" s="127">
        <f ca="1">IF(IFERROR(MATCH(_xlfn.CONCAT($B7,",",AI$4),'22 SpcFunc &amp; VentSpcFunc combos'!$Q$8:$Q$343,0),0)&gt;0,1,0)</f>
        <v>0</v>
      </c>
      <c r="AJ7" s="127">
        <f ca="1">IF(IFERROR(MATCH(_xlfn.CONCAT($B7,",",AJ$4),'22 SpcFunc &amp; VentSpcFunc combos'!$Q$8:$Q$343,0),0)&gt;0,1,0)</f>
        <v>0</v>
      </c>
      <c r="AK7" s="127">
        <f ca="1">IF(IFERROR(MATCH(_xlfn.CONCAT($B7,",",AK$4),'22 SpcFunc &amp; VentSpcFunc combos'!$Q$8:$Q$343,0),0)&gt;0,1,0)</f>
        <v>0</v>
      </c>
      <c r="AL7" s="127">
        <f ca="1">IF(IFERROR(MATCH(_xlfn.CONCAT($B7,",",AL$4),'22 SpcFunc &amp; VentSpcFunc combos'!$Q$8:$Q$343,0),0)&gt;0,1,0)</f>
        <v>0</v>
      </c>
      <c r="AM7" s="127">
        <f ca="1">IF(IFERROR(MATCH(_xlfn.CONCAT($B7,",",AM$4),'22 SpcFunc &amp; VentSpcFunc combos'!$Q$8:$Q$343,0),0)&gt;0,1,0)</f>
        <v>0</v>
      </c>
      <c r="AN7" s="127">
        <f ca="1">IF(IFERROR(MATCH(_xlfn.CONCAT($B7,",",AN$4),'22 SpcFunc &amp; VentSpcFunc combos'!$Q$8:$Q$343,0),0)&gt;0,1,0)</f>
        <v>0</v>
      </c>
      <c r="AO7" s="127">
        <f ca="1">IF(IFERROR(MATCH(_xlfn.CONCAT($B7,",",AO$4),'22 SpcFunc &amp; VentSpcFunc combos'!$Q$8:$Q$343,0),0)&gt;0,1,0)</f>
        <v>0</v>
      </c>
      <c r="AP7" s="127">
        <f ca="1">IF(IFERROR(MATCH(_xlfn.CONCAT($B7,",",AP$4),'22 SpcFunc &amp; VentSpcFunc combos'!$Q$8:$Q$343,0),0)&gt;0,1,0)</f>
        <v>0</v>
      </c>
      <c r="AQ7" s="127">
        <f ca="1">IF(IFERROR(MATCH(_xlfn.CONCAT($B7,",",AQ$4),'22 SpcFunc &amp; VentSpcFunc combos'!$Q$8:$Q$343,0),0)&gt;0,1,0)</f>
        <v>0</v>
      </c>
      <c r="AR7" s="127">
        <f ca="1">IF(IFERROR(MATCH(_xlfn.CONCAT($B7,",",AR$4),'22 SpcFunc &amp; VentSpcFunc combos'!$Q$8:$Q$343,0),0)&gt;0,1,0)</f>
        <v>0</v>
      </c>
      <c r="AS7" s="127">
        <f ca="1">IF(IFERROR(MATCH(_xlfn.CONCAT($B7,",",AS$4),'22 SpcFunc &amp; VentSpcFunc combos'!$Q$8:$Q$343,0),0)&gt;0,1,0)</f>
        <v>0</v>
      </c>
      <c r="AT7" s="127">
        <f ca="1">IF(IFERROR(MATCH(_xlfn.CONCAT($B7,",",AT$4),'22 SpcFunc &amp; VentSpcFunc combos'!$Q$8:$Q$343,0),0)&gt;0,1,0)</f>
        <v>0</v>
      </c>
      <c r="AU7" s="127">
        <f ca="1">IF(IFERROR(MATCH(_xlfn.CONCAT($B7,",",AU$4),'22 SpcFunc &amp; VentSpcFunc combos'!$Q$8:$Q$343,0),0)&gt;0,1,0)</f>
        <v>0</v>
      </c>
      <c r="AV7" s="127">
        <f ca="1">IF(IFERROR(MATCH(_xlfn.CONCAT($B7,",",AV$4),'22 SpcFunc &amp; VentSpcFunc combos'!$Q$8:$Q$343,0),0)&gt;0,1,0)</f>
        <v>0</v>
      </c>
      <c r="AW7" s="127">
        <f ca="1">IF(IFERROR(MATCH(_xlfn.CONCAT($B7,",",AW$4),'22 SpcFunc &amp; VentSpcFunc combos'!$Q$8:$Q$343,0),0)&gt;0,1,0)</f>
        <v>0</v>
      </c>
      <c r="AX7" s="127">
        <f ca="1">IF(IFERROR(MATCH(_xlfn.CONCAT($B7,",",AX$4),'22 SpcFunc &amp; VentSpcFunc combos'!$Q$8:$Q$343,0),0)&gt;0,1,0)</f>
        <v>0</v>
      </c>
      <c r="AY7" s="127">
        <f ca="1">IF(IFERROR(MATCH(_xlfn.CONCAT($B7,",",AY$4),'22 SpcFunc &amp; VentSpcFunc combos'!$Q$8:$Q$343,0),0)&gt;0,1,0)</f>
        <v>0</v>
      </c>
      <c r="AZ7" s="127">
        <f ca="1">IF(IFERROR(MATCH(_xlfn.CONCAT($B7,",",AZ$4),'22 SpcFunc &amp; VentSpcFunc combos'!$Q$8:$Q$343,0),0)&gt;0,1,0)</f>
        <v>0</v>
      </c>
      <c r="BA7" s="127">
        <f ca="1">IF(IFERROR(MATCH(_xlfn.CONCAT($B7,",",BA$4),'22 SpcFunc &amp; VentSpcFunc combos'!$Q$8:$Q$343,0),0)&gt;0,1,0)</f>
        <v>0</v>
      </c>
      <c r="BB7" s="127">
        <f ca="1">IF(IFERROR(MATCH(_xlfn.CONCAT($B7,",",BB$4),'22 SpcFunc &amp; VentSpcFunc combos'!$Q$8:$Q$343,0),0)&gt;0,1,0)</f>
        <v>0</v>
      </c>
      <c r="BC7" s="127">
        <f ca="1">IF(IFERROR(MATCH(_xlfn.CONCAT($B7,",",BC$4),'22 SpcFunc &amp; VentSpcFunc combos'!$Q$8:$Q$343,0),0)&gt;0,1,0)</f>
        <v>0</v>
      </c>
      <c r="BD7" s="127">
        <f ca="1">IF(IFERROR(MATCH(_xlfn.CONCAT($B7,",",BD$4),'22 SpcFunc &amp; VentSpcFunc combos'!$Q$8:$Q$343,0),0)&gt;0,1,0)</f>
        <v>0</v>
      </c>
      <c r="BE7" s="127">
        <f ca="1">IF(IFERROR(MATCH(_xlfn.CONCAT($B7,",",BE$4),'22 SpcFunc &amp; VentSpcFunc combos'!$Q$8:$Q$343,0),0)&gt;0,1,0)</f>
        <v>0</v>
      </c>
      <c r="BF7" s="127">
        <f ca="1">IF(IFERROR(MATCH(_xlfn.CONCAT($B7,",",BF$4),'22 SpcFunc &amp; VentSpcFunc combos'!$Q$8:$Q$343,0),0)&gt;0,1,0)</f>
        <v>0</v>
      </c>
      <c r="BG7" s="127">
        <f ca="1">IF(IFERROR(MATCH(_xlfn.CONCAT($B7,",",BG$4),'22 SpcFunc &amp; VentSpcFunc combos'!$Q$8:$Q$343,0),0)&gt;0,1,0)</f>
        <v>0</v>
      </c>
      <c r="BH7" s="127">
        <f ca="1">IF(IFERROR(MATCH(_xlfn.CONCAT($B7,",",BH$4),'22 SpcFunc &amp; VentSpcFunc combos'!$Q$8:$Q$343,0),0)&gt;0,1,0)</f>
        <v>0</v>
      </c>
      <c r="BI7" s="127">
        <f ca="1">IF(IFERROR(MATCH(_xlfn.CONCAT($B7,",",BI$4),'22 SpcFunc &amp; VentSpcFunc combos'!$Q$8:$Q$343,0),0)&gt;0,1,0)</f>
        <v>0</v>
      </c>
      <c r="BJ7" s="127">
        <f ca="1">IF(IFERROR(MATCH(_xlfn.CONCAT($B7,",",BJ$4),'22 SpcFunc &amp; VentSpcFunc combos'!$Q$8:$Q$343,0),0)&gt;0,1,0)</f>
        <v>0</v>
      </c>
      <c r="BK7" s="127">
        <f ca="1">IF(IFERROR(MATCH(_xlfn.CONCAT($B7,",",BK$4),'22 SpcFunc &amp; VentSpcFunc combos'!$Q$8:$Q$343,0),0)&gt;0,1,0)</f>
        <v>0</v>
      </c>
      <c r="BL7" s="127">
        <f ca="1">IF(IFERROR(MATCH(_xlfn.CONCAT($B7,",",BL$4),'22 SpcFunc &amp; VentSpcFunc combos'!$Q$8:$Q$343,0),0)&gt;0,1,0)</f>
        <v>0</v>
      </c>
      <c r="BM7" s="127">
        <f ca="1">IF(IFERROR(MATCH(_xlfn.CONCAT($B7,",",BM$4),'22 SpcFunc &amp; VentSpcFunc combos'!$Q$8:$Q$343,0),0)&gt;0,1,0)</f>
        <v>0</v>
      </c>
      <c r="BN7" s="127">
        <f ca="1">IF(IFERROR(MATCH(_xlfn.CONCAT($B7,",",BN$4),'22 SpcFunc &amp; VentSpcFunc combos'!$Q$8:$Q$343,0),0)&gt;0,1,0)</f>
        <v>0</v>
      </c>
      <c r="BO7" s="127">
        <f ca="1">IF(IFERROR(MATCH(_xlfn.CONCAT($B7,",",BO$4),'22 SpcFunc &amp; VentSpcFunc combos'!$Q$8:$Q$343,0),0)&gt;0,1,0)</f>
        <v>0</v>
      </c>
      <c r="BP7" s="127">
        <f ca="1">IF(IFERROR(MATCH(_xlfn.CONCAT($B7,",",BP$4),'22 SpcFunc &amp; VentSpcFunc combos'!$Q$8:$Q$343,0),0)&gt;0,1,0)</f>
        <v>0</v>
      </c>
      <c r="BQ7" s="127">
        <f ca="1">IF(IFERROR(MATCH(_xlfn.CONCAT($B7,",",BQ$4),'22 SpcFunc &amp; VentSpcFunc combos'!$Q$8:$Q$343,0),0)&gt;0,1,0)</f>
        <v>0</v>
      </c>
      <c r="BR7" s="127">
        <f ca="1">IF(IFERROR(MATCH(_xlfn.CONCAT($B7,",",BR$4),'22 SpcFunc &amp; VentSpcFunc combos'!$Q$8:$Q$343,0),0)&gt;0,1,0)</f>
        <v>0</v>
      </c>
      <c r="BS7" s="127">
        <f ca="1">IF(IFERROR(MATCH(_xlfn.CONCAT($B7,",",BS$4),'22 SpcFunc &amp; VentSpcFunc combos'!$Q$8:$Q$343,0),0)&gt;0,1,0)</f>
        <v>0</v>
      </c>
      <c r="BT7" s="127">
        <f ca="1">IF(IFERROR(MATCH(_xlfn.CONCAT($B7,",",BT$4),'22 SpcFunc &amp; VentSpcFunc combos'!$Q$8:$Q$343,0),0)&gt;0,1,0)</f>
        <v>0</v>
      </c>
      <c r="BU7" s="127">
        <f ca="1">IF(IFERROR(MATCH(_xlfn.CONCAT($B7,",",BU$4),'22 SpcFunc &amp; VentSpcFunc combos'!$Q$8:$Q$343,0),0)&gt;0,1,0)</f>
        <v>0</v>
      </c>
      <c r="BV7" s="127">
        <f ca="1">IF(IFERROR(MATCH(_xlfn.CONCAT($B7,",",BV$4),'22 SpcFunc &amp; VentSpcFunc combos'!$Q$8:$Q$343,0),0)&gt;0,1,0)</f>
        <v>1</v>
      </c>
      <c r="BW7" s="127">
        <f ca="1">IF(IFERROR(MATCH(_xlfn.CONCAT($B7,",",BW$4),'22 SpcFunc &amp; VentSpcFunc combos'!$Q$8:$Q$343,0),0)&gt;0,1,0)</f>
        <v>0</v>
      </c>
      <c r="BX7" s="127">
        <f ca="1">IF(IFERROR(MATCH(_xlfn.CONCAT($B7,",",BX$4),'22 SpcFunc &amp; VentSpcFunc combos'!$Q$8:$Q$343,0),0)&gt;0,1,0)</f>
        <v>0</v>
      </c>
      <c r="BY7" s="127">
        <f ca="1">IF(IFERROR(MATCH(_xlfn.CONCAT($B7,",",BY$4),'22 SpcFunc &amp; VentSpcFunc combos'!$Q$8:$Q$343,0),0)&gt;0,1,0)</f>
        <v>0</v>
      </c>
      <c r="BZ7" s="127">
        <f ca="1">IF(IFERROR(MATCH(_xlfn.CONCAT($B7,",",BZ$4),'22 SpcFunc &amp; VentSpcFunc combos'!$Q$8:$Q$343,0),0)&gt;0,1,0)</f>
        <v>0</v>
      </c>
      <c r="CA7" s="127">
        <f ca="1">IF(IFERROR(MATCH(_xlfn.CONCAT($B7,",",CA$4),'22 SpcFunc &amp; VentSpcFunc combos'!$Q$8:$Q$343,0),0)&gt;0,1,0)</f>
        <v>0</v>
      </c>
      <c r="CB7" s="127">
        <f ca="1">IF(IFERROR(MATCH(_xlfn.CONCAT($B7,",",CB$4),'22 SpcFunc &amp; VentSpcFunc combos'!$Q$8:$Q$343,0),0)&gt;0,1,0)</f>
        <v>0</v>
      </c>
      <c r="CC7" s="127">
        <f ca="1">IF(IFERROR(MATCH(_xlfn.CONCAT($B7,",",CC$4),'22 SpcFunc &amp; VentSpcFunc combos'!$Q$8:$Q$343,0),0)&gt;0,1,0)</f>
        <v>0</v>
      </c>
      <c r="CD7" s="127">
        <f ca="1">IF(IFERROR(MATCH(_xlfn.CONCAT($B7,",",CD$4),'22 SpcFunc &amp; VentSpcFunc combos'!$Q$8:$Q$343,0),0)&gt;0,1,0)</f>
        <v>0</v>
      </c>
      <c r="CE7" s="127">
        <f ca="1">IF(IFERROR(MATCH(_xlfn.CONCAT($B7,",",CE$4),'22 SpcFunc &amp; VentSpcFunc combos'!$Q$8:$Q$343,0),0)&gt;0,1,0)</f>
        <v>0</v>
      </c>
      <c r="CF7" s="127">
        <f ca="1">IF(IFERROR(MATCH(_xlfn.CONCAT($B7,",",CF$4),'22 SpcFunc &amp; VentSpcFunc combos'!$Q$8:$Q$343,0),0)&gt;0,1,0)</f>
        <v>0</v>
      </c>
      <c r="CG7" s="127">
        <f ca="1">IF(IFERROR(MATCH(_xlfn.CONCAT($B7,",",CG$4),'22 SpcFunc &amp; VentSpcFunc combos'!$Q$8:$Q$343,0),0)&gt;0,1,0)</f>
        <v>0</v>
      </c>
      <c r="CH7" s="127">
        <f ca="1">IF(IFERROR(MATCH(_xlfn.CONCAT($B7,",",CH$4),'22 SpcFunc &amp; VentSpcFunc combos'!$Q$8:$Q$343,0),0)&gt;0,1,0)</f>
        <v>0</v>
      </c>
      <c r="CI7" s="127">
        <f ca="1">IF(IFERROR(MATCH(_xlfn.CONCAT($B7,",",CI$4),'22 SpcFunc &amp; VentSpcFunc combos'!$Q$8:$Q$343,0),0)&gt;0,1,0)</f>
        <v>0</v>
      </c>
      <c r="CJ7" s="127">
        <f ca="1">IF(IFERROR(MATCH(_xlfn.CONCAT($B7,",",CJ$4),'22 SpcFunc &amp; VentSpcFunc combos'!$Q$8:$Q$343,0),0)&gt;0,1,0)</f>
        <v>0</v>
      </c>
      <c r="CK7" s="127">
        <f ca="1">IF(IFERROR(MATCH(_xlfn.CONCAT($B7,",",CK$4),'22 SpcFunc &amp; VentSpcFunc combos'!$Q$8:$Q$343,0),0)&gt;0,1,0)</f>
        <v>0</v>
      </c>
      <c r="CL7" s="127">
        <f ca="1">IF(IFERROR(MATCH(_xlfn.CONCAT($B7,",",CL$4),'22 SpcFunc &amp; VentSpcFunc combos'!$Q$8:$Q$343,0),0)&gt;0,1,0)</f>
        <v>0</v>
      </c>
      <c r="CM7" s="127">
        <f ca="1">IF(IFERROR(MATCH(_xlfn.CONCAT($B7,",",CM$4),'22 SpcFunc &amp; VentSpcFunc combos'!$Q$8:$Q$343,0),0)&gt;0,1,0)</f>
        <v>0</v>
      </c>
      <c r="CN7" s="127">
        <f ca="1">IF(IFERROR(MATCH(_xlfn.CONCAT($B7,",",CN$4),'22 SpcFunc &amp; VentSpcFunc combos'!$Q$8:$Q$343,0),0)&gt;0,1,0)</f>
        <v>0</v>
      </c>
      <c r="CO7" s="127">
        <f ca="1">IF(IFERROR(MATCH(_xlfn.CONCAT($B7,",",CO$4),'22 SpcFunc &amp; VentSpcFunc combos'!$Q$8:$Q$343,0),0)&gt;0,1,0)</f>
        <v>0</v>
      </c>
      <c r="CP7" s="127">
        <f ca="1">IF(IFERROR(MATCH(_xlfn.CONCAT($B7,",",CP$4),'22 SpcFunc &amp; VentSpcFunc combos'!$Q$8:$Q$343,0),0)&gt;0,1,0)</f>
        <v>0</v>
      </c>
      <c r="CQ7" s="127">
        <f ca="1">IF(IFERROR(MATCH(_xlfn.CONCAT($B7,",",CQ$4),'22 SpcFunc &amp; VentSpcFunc combos'!$Q$8:$Q$343,0),0)&gt;0,1,0)</f>
        <v>0</v>
      </c>
      <c r="CR7" s="127">
        <f ca="1">IF(IFERROR(MATCH(_xlfn.CONCAT($B7,",",CR$4),'22 SpcFunc &amp; VentSpcFunc combos'!$Q$8:$Q$343,0),0)&gt;0,1,0)</f>
        <v>0</v>
      </c>
      <c r="CS7" s="127">
        <f ca="1">IF(IFERROR(MATCH(_xlfn.CONCAT($B7,",",CS$4),'22 SpcFunc &amp; VentSpcFunc combos'!$Q$8:$Q$343,0),0)&gt;0,1,0)</f>
        <v>0</v>
      </c>
      <c r="CT7" s="127">
        <f ca="1">IF(IFERROR(MATCH(_xlfn.CONCAT($B7,",",CT$4),'22 SpcFunc &amp; VentSpcFunc combos'!$Q$8:$Q$343,0),0)&gt;0,1,0)</f>
        <v>0</v>
      </c>
      <c r="CU7" s="106" t="s">
        <v>959</v>
      </c>
      <c r="CV7">
        <f t="shared" ca="1" si="4"/>
        <v>1</v>
      </c>
    </row>
    <row r="8" spans="1:100" x14ac:dyDescent="0.2">
      <c r="B8" t="str">
        <f>'For CSV - 2022 SpcFuncData'!B8</f>
        <v>Aging Eye/Low-vision (Lounge/Waiting Area)</v>
      </c>
      <c r="C8" s="127">
        <f ca="1">IF(IFERROR(MATCH(_xlfn.CONCAT($B8,",",C$4),'22 SpcFunc &amp; VentSpcFunc combos'!$Q$8:$Q$343,0),0)&gt;0,1,0)</f>
        <v>0</v>
      </c>
      <c r="D8" s="127">
        <f ca="1">IF(IFERROR(MATCH(_xlfn.CONCAT($B8,",",D$4),'22 SpcFunc &amp; VentSpcFunc combos'!$Q$8:$Q$343,0),0)&gt;0,1,0)</f>
        <v>0</v>
      </c>
      <c r="E8" s="127">
        <f ca="1">IF(IFERROR(MATCH(_xlfn.CONCAT($B8,",",E$4),'22 SpcFunc &amp; VentSpcFunc combos'!$Q$8:$Q$343,0),0)&gt;0,1,0)</f>
        <v>0</v>
      </c>
      <c r="F8" s="127">
        <f ca="1">IF(IFERROR(MATCH(_xlfn.CONCAT($B8,",",F$4),'22 SpcFunc &amp; VentSpcFunc combos'!$Q$8:$Q$343,0),0)&gt;0,1,0)</f>
        <v>0</v>
      </c>
      <c r="G8" s="127">
        <f ca="1">IF(IFERROR(MATCH(_xlfn.CONCAT($B8,",",G$4),'22 SpcFunc &amp; VentSpcFunc combos'!$Q$8:$Q$343,0),0)&gt;0,1,0)</f>
        <v>0</v>
      </c>
      <c r="H8" s="127">
        <f ca="1">IF(IFERROR(MATCH(_xlfn.CONCAT($B8,",",H$4),'22 SpcFunc &amp; VentSpcFunc combos'!$Q$8:$Q$343,0),0)&gt;0,1,0)</f>
        <v>0</v>
      </c>
      <c r="I8" s="127">
        <f ca="1">IF(IFERROR(MATCH(_xlfn.CONCAT($B8,",",I$4),'22 SpcFunc &amp; VentSpcFunc combos'!$Q$8:$Q$343,0),0)&gt;0,1,0)</f>
        <v>0</v>
      </c>
      <c r="J8" s="127">
        <f ca="1">IF(IFERROR(MATCH(_xlfn.CONCAT($B8,",",J$4),'22 SpcFunc &amp; VentSpcFunc combos'!$Q$8:$Q$343,0),0)&gt;0,1,0)</f>
        <v>0</v>
      </c>
      <c r="K8" s="127">
        <f ca="1">IF(IFERROR(MATCH(_xlfn.CONCAT($B8,",",K$4),'22 SpcFunc &amp; VentSpcFunc combos'!$Q$8:$Q$343,0),0)&gt;0,1,0)</f>
        <v>0</v>
      </c>
      <c r="L8" s="127">
        <f ca="1">IF(IFERROR(MATCH(_xlfn.CONCAT($B8,",",L$4),'22 SpcFunc &amp; VentSpcFunc combos'!$Q$8:$Q$343,0),0)&gt;0,1,0)</f>
        <v>0</v>
      </c>
      <c r="M8" s="127">
        <f ca="1">IF(IFERROR(MATCH(_xlfn.CONCAT($B8,",",M$4),'22 SpcFunc &amp; VentSpcFunc combos'!$Q$8:$Q$343,0),0)&gt;0,1,0)</f>
        <v>0</v>
      </c>
      <c r="N8" s="127">
        <f ca="1">IF(IFERROR(MATCH(_xlfn.CONCAT($B8,",",N$4),'22 SpcFunc &amp; VentSpcFunc combos'!$Q$8:$Q$343,0),0)&gt;0,1,0)</f>
        <v>0</v>
      </c>
      <c r="O8" s="127">
        <f ca="1">IF(IFERROR(MATCH(_xlfn.CONCAT($B8,",",O$4),'22 SpcFunc &amp; VentSpcFunc combos'!$Q$8:$Q$343,0),0)&gt;0,1,0)</f>
        <v>0</v>
      </c>
      <c r="P8" s="127">
        <f ca="1">IF(IFERROR(MATCH(_xlfn.CONCAT($B8,",",P$4),'22 SpcFunc &amp; VentSpcFunc combos'!$Q$8:$Q$343,0),0)&gt;0,1,0)</f>
        <v>0</v>
      </c>
      <c r="Q8" s="127">
        <f ca="1">IF(IFERROR(MATCH(_xlfn.CONCAT($B8,",",Q$4),'22 SpcFunc &amp; VentSpcFunc combos'!$Q$8:$Q$343,0),0)&gt;0,1,0)</f>
        <v>0</v>
      </c>
      <c r="R8" s="127">
        <f ca="1">IF(IFERROR(MATCH(_xlfn.CONCAT($B8,",",R$4),'22 SpcFunc &amp; VentSpcFunc combos'!$Q$8:$Q$343,0),0)&gt;0,1,0)</f>
        <v>0</v>
      </c>
      <c r="S8" s="127">
        <f ca="1">IF(IFERROR(MATCH(_xlfn.CONCAT($B8,",",S$4),'22 SpcFunc &amp; VentSpcFunc combos'!$Q$8:$Q$343,0),0)&gt;0,1,0)</f>
        <v>0</v>
      </c>
      <c r="T8" s="127">
        <f ca="1">IF(IFERROR(MATCH(_xlfn.CONCAT($B8,",",T$4),'22 SpcFunc &amp; VentSpcFunc combos'!$Q$8:$Q$343,0),0)&gt;0,1,0)</f>
        <v>0</v>
      </c>
      <c r="U8" s="127">
        <f ca="1">IF(IFERROR(MATCH(_xlfn.CONCAT($B8,",",U$4),'22 SpcFunc &amp; VentSpcFunc combos'!$Q$8:$Q$343,0),0)&gt;0,1,0)</f>
        <v>0</v>
      </c>
      <c r="V8" s="127">
        <f ca="1">IF(IFERROR(MATCH(_xlfn.CONCAT($B8,",",V$4),'22 SpcFunc &amp; VentSpcFunc combos'!$Q$8:$Q$343,0),0)&gt;0,1,0)</f>
        <v>0</v>
      </c>
      <c r="W8" s="127">
        <f ca="1">IF(IFERROR(MATCH(_xlfn.CONCAT($B8,",",W$4),'22 SpcFunc &amp; VentSpcFunc combos'!$Q$8:$Q$343,0),0)&gt;0,1,0)</f>
        <v>0</v>
      </c>
      <c r="X8" s="127">
        <f ca="1">IF(IFERROR(MATCH(_xlfn.CONCAT($B8,",",X$4),'22 SpcFunc &amp; VentSpcFunc combos'!$Q$8:$Q$343,0),0)&gt;0,1,0)</f>
        <v>0</v>
      </c>
      <c r="Y8" s="127">
        <f ca="1">IF(IFERROR(MATCH(_xlfn.CONCAT($B8,",",Y$4),'22 SpcFunc &amp; VentSpcFunc combos'!$Q$8:$Q$343,0),0)&gt;0,1,0)</f>
        <v>0</v>
      </c>
      <c r="Z8" s="127">
        <f ca="1">IF(IFERROR(MATCH(_xlfn.CONCAT($B8,",",Z$4),'22 SpcFunc &amp; VentSpcFunc combos'!$Q$8:$Q$343,0),0)&gt;0,1,0)</f>
        <v>0</v>
      </c>
      <c r="AA8" s="127">
        <f ca="1">IF(IFERROR(MATCH(_xlfn.CONCAT($B8,",",AA$4),'22 SpcFunc &amp; VentSpcFunc combos'!$Q$8:$Q$343,0),0)&gt;0,1,0)</f>
        <v>0</v>
      </c>
      <c r="AB8" s="127">
        <f ca="1">IF(IFERROR(MATCH(_xlfn.CONCAT($B8,",",AB$4),'22 SpcFunc &amp; VentSpcFunc combos'!$Q$8:$Q$343,0),0)&gt;0,1,0)</f>
        <v>0</v>
      </c>
      <c r="AC8" s="127">
        <f ca="1">IF(IFERROR(MATCH(_xlfn.CONCAT($B8,",",AC$4),'22 SpcFunc &amp; VentSpcFunc combos'!$Q$8:$Q$343,0),0)&gt;0,1,0)</f>
        <v>0</v>
      </c>
      <c r="AD8" s="127">
        <f ca="1">IF(IFERROR(MATCH(_xlfn.CONCAT($B8,",",AD$4),'22 SpcFunc &amp; VentSpcFunc combos'!$Q$8:$Q$343,0),0)&gt;0,1,0)</f>
        <v>0</v>
      </c>
      <c r="AE8" s="127">
        <f ca="1">IF(IFERROR(MATCH(_xlfn.CONCAT($B8,",",AE$4),'22 SpcFunc &amp; VentSpcFunc combos'!$Q$8:$Q$343,0),0)&gt;0,1,0)</f>
        <v>0</v>
      </c>
      <c r="AF8" s="127">
        <f ca="1">IF(IFERROR(MATCH(_xlfn.CONCAT($B8,",",AF$4),'22 SpcFunc &amp; VentSpcFunc combos'!$Q$8:$Q$343,0),0)&gt;0,1,0)</f>
        <v>0</v>
      </c>
      <c r="AG8" s="127">
        <f ca="1">IF(IFERROR(MATCH(_xlfn.CONCAT($B8,",",AG$4),'22 SpcFunc &amp; VentSpcFunc combos'!$Q$8:$Q$343,0),0)&gt;0,1,0)</f>
        <v>0</v>
      </c>
      <c r="AH8" s="127">
        <f ca="1">IF(IFERROR(MATCH(_xlfn.CONCAT($B8,",",AH$4),'22 SpcFunc &amp; VentSpcFunc combos'!$Q$8:$Q$343,0),0)&gt;0,1,0)</f>
        <v>0</v>
      </c>
      <c r="AI8" s="127">
        <f ca="1">IF(IFERROR(MATCH(_xlfn.CONCAT($B8,",",AI$4),'22 SpcFunc &amp; VentSpcFunc combos'!$Q$8:$Q$343,0),0)&gt;0,1,0)</f>
        <v>0</v>
      </c>
      <c r="AJ8" s="127">
        <f ca="1">IF(IFERROR(MATCH(_xlfn.CONCAT($B8,",",AJ$4),'22 SpcFunc &amp; VentSpcFunc combos'!$Q$8:$Q$343,0),0)&gt;0,1,0)</f>
        <v>0</v>
      </c>
      <c r="AK8" s="127">
        <f ca="1">IF(IFERROR(MATCH(_xlfn.CONCAT($B8,",",AK$4),'22 SpcFunc &amp; VentSpcFunc combos'!$Q$8:$Q$343,0),0)&gt;0,1,0)</f>
        <v>0</v>
      </c>
      <c r="AL8" s="127">
        <f ca="1">IF(IFERROR(MATCH(_xlfn.CONCAT($B8,",",AL$4),'22 SpcFunc &amp; VentSpcFunc combos'!$Q$8:$Q$343,0),0)&gt;0,1,0)</f>
        <v>0</v>
      </c>
      <c r="AM8" s="127">
        <f ca="1">IF(IFERROR(MATCH(_xlfn.CONCAT($B8,",",AM$4),'22 SpcFunc &amp; VentSpcFunc combos'!$Q$8:$Q$343,0),0)&gt;0,1,0)</f>
        <v>0</v>
      </c>
      <c r="AN8" s="127">
        <f ca="1">IF(IFERROR(MATCH(_xlfn.CONCAT($B8,",",AN$4),'22 SpcFunc &amp; VentSpcFunc combos'!$Q$8:$Q$343,0),0)&gt;0,1,0)</f>
        <v>0</v>
      </c>
      <c r="AO8" s="127">
        <f ca="1">IF(IFERROR(MATCH(_xlfn.CONCAT($B8,",",AO$4),'22 SpcFunc &amp; VentSpcFunc combos'!$Q$8:$Q$343,0),0)&gt;0,1,0)</f>
        <v>0</v>
      </c>
      <c r="AP8" s="127">
        <f ca="1">IF(IFERROR(MATCH(_xlfn.CONCAT($B8,",",AP$4),'22 SpcFunc &amp; VentSpcFunc combos'!$Q$8:$Q$343,0),0)&gt;0,1,0)</f>
        <v>0</v>
      </c>
      <c r="AQ8" s="127">
        <f ca="1">IF(IFERROR(MATCH(_xlfn.CONCAT($B8,",",AQ$4),'22 SpcFunc &amp; VentSpcFunc combos'!$Q$8:$Q$343,0),0)&gt;0,1,0)</f>
        <v>0</v>
      </c>
      <c r="AR8" s="127">
        <f ca="1">IF(IFERROR(MATCH(_xlfn.CONCAT($B8,",",AR$4),'22 SpcFunc &amp; VentSpcFunc combos'!$Q$8:$Q$343,0),0)&gt;0,1,0)</f>
        <v>0</v>
      </c>
      <c r="AS8" s="127">
        <f ca="1">IF(IFERROR(MATCH(_xlfn.CONCAT($B8,",",AS$4),'22 SpcFunc &amp; VentSpcFunc combos'!$Q$8:$Q$343,0),0)&gt;0,1,0)</f>
        <v>0</v>
      </c>
      <c r="AT8" s="127">
        <f ca="1">IF(IFERROR(MATCH(_xlfn.CONCAT($B8,",",AT$4),'22 SpcFunc &amp; VentSpcFunc combos'!$Q$8:$Q$343,0),0)&gt;0,1,0)</f>
        <v>0</v>
      </c>
      <c r="AU8" s="127">
        <f ca="1">IF(IFERROR(MATCH(_xlfn.CONCAT($B8,",",AU$4),'22 SpcFunc &amp; VentSpcFunc combos'!$Q$8:$Q$343,0),0)&gt;0,1,0)</f>
        <v>0</v>
      </c>
      <c r="AV8" s="127">
        <f ca="1">IF(IFERROR(MATCH(_xlfn.CONCAT($B8,",",AV$4),'22 SpcFunc &amp; VentSpcFunc combos'!$Q$8:$Q$343,0),0)&gt;0,1,0)</f>
        <v>1</v>
      </c>
      <c r="AW8" s="127">
        <f ca="1">IF(IFERROR(MATCH(_xlfn.CONCAT($B8,",",AW$4),'22 SpcFunc &amp; VentSpcFunc combos'!$Q$8:$Q$343,0),0)&gt;0,1,0)</f>
        <v>0</v>
      </c>
      <c r="AX8" s="127">
        <f ca="1">IF(IFERROR(MATCH(_xlfn.CONCAT($B8,",",AX$4),'22 SpcFunc &amp; VentSpcFunc combos'!$Q$8:$Q$343,0),0)&gt;0,1,0)</f>
        <v>0</v>
      </c>
      <c r="AY8" s="127">
        <f ca="1">IF(IFERROR(MATCH(_xlfn.CONCAT($B8,",",AY$4),'22 SpcFunc &amp; VentSpcFunc combos'!$Q$8:$Q$343,0),0)&gt;0,1,0)</f>
        <v>0</v>
      </c>
      <c r="AZ8" s="127">
        <f ca="1">IF(IFERROR(MATCH(_xlfn.CONCAT($B8,",",AZ$4),'22 SpcFunc &amp; VentSpcFunc combos'!$Q$8:$Q$343,0),0)&gt;0,1,0)</f>
        <v>0</v>
      </c>
      <c r="BA8" s="127">
        <f ca="1">IF(IFERROR(MATCH(_xlfn.CONCAT($B8,",",BA$4),'22 SpcFunc &amp; VentSpcFunc combos'!$Q$8:$Q$343,0),0)&gt;0,1,0)</f>
        <v>0</v>
      </c>
      <c r="BB8" s="127">
        <f ca="1">IF(IFERROR(MATCH(_xlfn.CONCAT($B8,",",BB$4),'22 SpcFunc &amp; VentSpcFunc combos'!$Q$8:$Q$343,0),0)&gt;0,1,0)</f>
        <v>0</v>
      </c>
      <c r="BC8" s="127">
        <f ca="1">IF(IFERROR(MATCH(_xlfn.CONCAT($B8,",",BC$4),'22 SpcFunc &amp; VentSpcFunc combos'!$Q$8:$Q$343,0),0)&gt;0,1,0)</f>
        <v>0</v>
      </c>
      <c r="BD8" s="127">
        <f ca="1">IF(IFERROR(MATCH(_xlfn.CONCAT($B8,",",BD$4),'22 SpcFunc &amp; VentSpcFunc combos'!$Q$8:$Q$343,0),0)&gt;0,1,0)</f>
        <v>0</v>
      </c>
      <c r="BE8" s="127">
        <f ca="1">IF(IFERROR(MATCH(_xlfn.CONCAT($B8,",",BE$4),'22 SpcFunc &amp; VentSpcFunc combos'!$Q$8:$Q$343,0),0)&gt;0,1,0)</f>
        <v>0</v>
      </c>
      <c r="BF8" s="127">
        <f ca="1">IF(IFERROR(MATCH(_xlfn.CONCAT($B8,",",BF$4),'22 SpcFunc &amp; VentSpcFunc combos'!$Q$8:$Q$343,0),0)&gt;0,1,0)</f>
        <v>0</v>
      </c>
      <c r="BG8" s="127">
        <f ca="1">IF(IFERROR(MATCH(_xlfn.CONCAT($B8,",",BG$4),'22 SpcFunc &amp; VentSpcFunc combos'!$Q$8:$Q$343,0),0)&gt;0,1,0)</f>
        <v>0</v>
      </c>
      <c r="BH8" s="127">
        <f ca="1">IF(IFERROR(MATCH(_xlfn.CONCAT($B8,",",BH$4),'22 SpcFunc &amp; VentSpcFunc combos'!$Q$8:$Q$343,0),0)&gt;0,1,0)</f>
        <v>0</v>
      </c>
      <c r="BI8" s="127">
        <f ca="1">IF(IFERROR(MATCH(_xlfn.CONCAT($B8,",",BI$4),'22 SpcFunc &amp; VentSpcFunc combos'!$Q$8:$Q$343,0),0)&gt;0,1,0)</f>
        <v>0</v>
      </c>
      <c r="BJ8" s="127">
        <f ca="1">IF(IFERROR(MATCH(_xlfn.CONCAT($B8,",",BJ$4),'22 SpcFunc &amp; VentSpcFunc combos'!$Q$8:$Q$343,0),0)&gt;0,1,0)</f>
        <v>0</v>
      </c>
      <c r="BK8" s="127">
        <f ca="1">IF(IFERROR(MATCH(_xlfn.CONCAT($B8,",",BK$4),'22 SpcFunc &amp; VentSpcFunc combos'!$Q$8:$Q$343,0),0)&gt;0,1,0)</f>
        <v>0</v>
      </c>
      <c r="BL8" s="127">
        <f ca="1">IF(IFERROR(MATCH(_xlfn.CONCAT($B8,",",BL$4),'22 SpcFunc &amp; VentSpcFunc combos'!$Q$8:$Q$343,0),0)&gt;0,1,0)</f>
        <v>0</v>
      </c>
      <c r="BM8" s="127">
        <f ca="1">IF(IFERROR(MATCH(_xlfn.CONCAT($B8,",",BM$4),'22 SpcFunc &amp; VentSpcFunc combos'!$Q$8:$Q$343,0),0)&gt;0,1,0)</f>
        <v>0</v>
      </c>
      <c r="BN8" s="127">
        <f ca="1">IF(IFERROR(MATCH(_xlfn.CONCAT($B8,",",BN$4),'22 SpcFunc &amp; VentSpcFunc combos'!$Q$8:$Q$343,0),0)&gt;0,1,0)</f>
        <v>0</v>
      </c>
      <c r="BO8" s="127">
        <f ca="1">IF(IFERROR(MATCH(_xlfn.CONCAT($B8,",",BO$4),'22 SpcFunc &amp; VentSpcFunc combos'!$Q$8:$Q$343,0),0)&gt;0,1,0)</f>
        <v>0</v>
      </c>
      <c r="BP8" s="127">
        <f ca="1">IF(IFERROR(MATCH(_xlfn.CONCAT($B8,",",BP$4),'22 SpcFunc &amp; VentSpcFunc combos'!$Q$8:$Q$343,0),0)&gt;0,1,0)</f>
        <v>0</v>
      </c>
      <c r="BQ8" s="127">
        <f ca="1">IF(IFERROR(MATCH(_xlfn.CONCAT($B8,",",BQ$4),'22 SpcFunc &amp; VentSpcFunc combos'!$Q$8:$Q$343,0),0)&gt;0,1,0)</f>
        <v>0</v>
      </c>
      <c r="BR8" s="127">
        <f ca="1">IF(IFERROR(MATCH(_xlfn.CONCAT($B8,",",BR$4),'22 SpcFunc &amp; VentSpcFunc combos'!$Q$8:$Q$343,0),0)&gt;0,1,0)</f>
        <v>0</v>
      </c>
      <c r="BS8" s="127">
        <f ca="1">IF(IFERROR(MATCH(_xlfn.CONCAT($B8,",",BS$4),'22 SpcFunc &amp; VentSpcFunc combos'!$Q$8:$Q$343,0),0)&gt;0,1,0)</f>
        <v>0</v>
      </c>
      <c r="BT8" s="127">
        <f ca="1">IF(IFERROR(MATCH(_xlfn.CONCAT($B8,",",BT$4),'22 SpcFunc &amp; VentSpcFunc combos'!$Q$8:$Q$343,0),0)&gt;0,1,0)</f>
        <v>0</v>
      </c>
      <c r="BU8" s="127">
        <f ca="1">IF(IFERROR(MATCH(_xlfn.CONCAT($B8,",",BU$4),'22 SpcFunc &amp; VentSpcFunc combos'!$Q$8:$Q$343,0),0)&gt;0,1,0)</f>
        <v>0</v>
      </c>
      <c r="BV8" s="127">
        <f ca="1">IF(IFERROR(MATCH(_xlfn.CONCAT($B8,",",BV$4),'22 SpcFunc &amp; VentSpcFunc combos'!$Q$8:$Q$343,0),0)&gt;0,1,0)</f>
        <v>0</v>
      </c>
      <c r="BW8" s="127">
        <f ca="1">IF(IFERROR(MATCH(_xlfn.CONCAT($B8,",",BW$4),'22 SpcFunc &amp; VentSpcFunc combos'!$Q$8:$Q$343,0),0)&gt;0,1,0)</f>
        <v>0</v>
      </c>
      <c r="BX8" s="127">
        <f ca="1">IF(IFERROR(MATCH(_xlfn.CONCAT($B8,",",BX$4),'22 SpcFunc &amp; VentSpcFunc combos'!$Q$8:$Q$343,0),0)&gt;0,1,0)</f>
        <v>0</v>
      </c>
      <c r="BY8" s="127">
        <f ca="1">IF(IFERROR(MATCH(_xlfn.CONCAT($B8,",",BY$4),'22 SpcFunc &amp; VentSpcFunc combos'!$Q$8:$Q$343,0),0)&gt;0,1,0)</f>
        <v>0</v>
      </c>
      <c r="BZ8" s="127">
        <f ca="1">IF(IFERROR(MATCH(_xlfn.CONCAT($B8,",",BZ$4),'22 SpcFunc &amp; VentSpcFunc combos'!$Q$8:$Q$343,0),0)&gt;0,1,0)</f>
        <v>0</v>
      </c>
      <c r="CA8" s="127">
        <f ca="1">IF(IFERROR(MATCH(_xlfn.CONCAT($B8,",",CA$4),'22 SpcFunc &amp; VentSpcFunc combos'!$Q$8:$Q$343,0),0)&gt;0,1,0)</f>
        <v>0</v>
      </c>
      <c r="CB8" s="127">
        <f ca="1">IF(IFERROR(MATCH(_xlfn.CONCAT($B8,",",CB$4),'22 SpcFunc &amp; VentSpcFunc combos'!$Q$8:$Q$343,0),0)&gt;0,1,0)</f>
        <v>0</v>
      </c>
      <c r="CC8" s="127">
        <f ca="1">IF(IFERROR(MATCH(_xlfn.CONCAT($B8,",",CC$4),'22 SpcFunc &amp; VentSpcFunc combos'!$Q$8:$Q$343,0),0)&gt;0,1,0)</f>
        <v>0</v>
      </c>
      <c r="CD8" s="127">
        <f ca="1">IF(IFERROR(MATCH(_xlfn.CONCAT($B8,",",CD$4),'22 SpcFunc &amp; VentSpcFunc combos'!$Q$8:$Q$343,0),0)&gt;0,1,0)</f>
        <v>0</v>
      </c>
      <c r="CE8" s="127">
        <f ca="1">IF(IFERROR(MATCH(_xlfn.CONCAT($B8,",",CE$4),'22 SpcFunc &amp; VentSpcFunc combos'!$Q$8:$Q$343,0),0)&gt;0,1,0)</f>
        <v>0</v>
      </c>
      <c r="CF8" s="127">
        <f ca="1">IF(IFERROR(MATCH(_xlfn.CONCAT($B8,",",CF$4),'22 SpcFunc &amp; VentSpcFunc combos'!$Q$8:$Q$343,0),0)&gt;0,1,0)</f>
        <v>0</v>
      </c>
      <c r="CG8" s="127">
        <f ca="1">IF(IFERROR(MATCH(_xlfn.CONCAT($B8,",",CG$4),'22 SpcFunc &amp; VentSpcFunc combos'!$Q$8:$Q$343,0),0)&gt;0,1,0)</f>
        <v>0</v>
      </c>
      <c r="CH8" s="127">
        <f ca="1">IF(IFERROR(MATCH(_xlfn.CONCAT($B8,",",CH$4),'22 SpcFunc &amp; VentSpcFunc combos'!$Q$8:$Q$343,0),0)&gt;0,1,0)</f>
        <v>0</v>
      </c>
      <c r="CI8" s="127">
        <f ca="1">IF(IFERROR(MATCH(_xlfn.CONCAT($B8,",",CI$4),'22 SpcFunc &amp; VentSpcFunc combos'!$Q$8:$Q$343,0),0)&gt;0,1,0)</f>
        <v>0</v>
      </c>
      <c r="CJ8" s="127">
        <f ca="1">IF(IFERROR(MATCH(_xlfn.CONCAT($B8,",",CJ$4),'22 SpcFunc &amp; VentSpcFunc combos'!$Q$8:$Q$343,0),0)&gt;0,1,0)</f>
        <v>0</v>
      </c>
      <c r="CK8" s="127">
        <f ca="1">IF(IFERROR(MATCH(_xlfn.CONCAT($B8,",",CK$4),'22 SpcFunc &amp; VentSpcFunc combos'!$Q$8:$Q$343,0),0)&gt;0,1,0)</f>
        <v>0</v>
      </c>
      <c r="CL8" s="127">
        <f ca="1">IF(IFERROR(MATCH(_xlfn.CONCAT($B8,",",CL$4),'22 SpcFunc &amp; VentSpcFunc combos'!$Q$8:$Q$343,0),0)&gt;0,1,0)</f>
        <v>0</v>
      </c>
      <c r="CM8" s="127">
        <f ca="1">IF(IFERROR(MATCH(_xlfn.CONCAT($B8,",",CM$4),'22 SpcFunc &amp; VentSpcFunc combos'!$Q$8:$Q$343,0),0)&gt;0,1,0)</f>
        <v>0</v>
      </c>
      <c r="CN8" s="127">
        <f ca="1">IF(IFERROR(MATCH(_xlfn.CONCAT($B8,",",CN$4),'22 SpcFunc &amp; VentSpcFunc combos'!$Q$8:$Q$343,0),0)&gt;0,1,0)</f>
        <v>0</v>
      </c>
      <c r="CO8" s="127">
        <f ca="1">IF(IFERROR(MATCH(_xlfn.CONCAT($B8,",",CO$4),'22 SpcFunc &amp; VentSpcFunc combos'!$Q$8:$Q$343,0),0)&gt;0,1,0)</f>
        <v>0</v>
      </c>
      <c r="CP8" s="127">
        <f ca="1">IF(IFERROR(MATCH(_xlfn.CONCAT($B8,",",CP$4),'22 SpcFunc &amp; VentSpcFunc combos'!$Q$8:$Q$343,0),0)&gt;0,1,0)</f>
        <v>0</v>
      </c>
      <c r="CQ8" s="127">
        <f ca="1">IF(IFERROR(MATCH(_xlfn.CONCAT($B8,",",CQ$4),'22 SpcFunc &amp; VentSpcFunc combos'!$Q$8:$Q$343,0),0)&gt;0,1,0)</f>
        <v>0</v>
      </c>
      <c r="CR8" s="127">
        <f ca="1">IF(IFERROR(MATCH(_xlfn.CONCAT($B8,",",CR$4),'22 SpcFunc &amp; VentSpcFunc combos'!$Q$8:$Q$343,0),0)&gt;0,1,0)</f>
        <v>0</v>
      </c>
      <c r="CS8" s="127">
        <f ca="1">IF(IFERROR(MATCH(_xlfn.CONCAT($B8,",",CS$4),'22 SpcFunc &amp; VentSpcFunc combos'!$Q$8:$Q$343,0),0)&gt;0,1,0)</f>
        <v>0</v>
      </c>
      <c r="CT8" s="127">
        <f ca="1">IF(IFERROR(MATCH(_xlfn.CONCAT($B8,",",CT$4),'22 SpcFunc &amp; VentSpcFunc combos'!$Q$8:$Q$343,0),0)&gt;0,1,0)</f>
        <v>0</v>
      </c>
      <c r="CU8" s="106" t="s">
        <v>959</v>
      </c>
      <c r="CV8">
        <f t="shared" ca="1" si="4"/>
        <v>1</v>
      </c>
    </row>
    <row r="9" spans="1:100" x14ac:dyDescent="0.2">
      <c r="B9" t="str">
        <f>'For CSV - 2022 SpcFuncData'!B9</f>
        <v>Aging Eye/Low-vision (Multipurpose Room)</v>
      </c>
      <c r="C9" s="127">
        <f ca="1">IF(IFERROR(MATCH(_xlfn.CONCAT($B9,",",C$4),'22 SpcFunc &amp; VentSpcFunc combos'!$Q$8:$Q$343,0),0)&gt;0,1,0)</f>
        <v>0</v>
      </c>
      <c r="D9" s="127">
        <f ca="1">IF(IFERROR(MATCH(_xlfn.CONCAT($B9,",",D$4),'22 SpcFunc &amp; VentSpcFunc combos'!$Q$8:$Q$343,0),0)&gt;0,1,0)</f>
        <v>0</v>
      </c>
      <c r="E9" s="127">
        <f ca="1">IF(IFERROR(MATCH(_xlfn.CONCAT($B9,",",E$4),'22 SpcFunc &amp; VentSpcFunc combos'!$Q$8:$Q$343,0),0)&gt;0,1,0)</f>
        <v>0</v>
      </c>
      <c r="F9" s="127">
        <f ca="1">IF(IFERROR(MATCH(_xlfn.CONCAT($B9,",",F$4),'22 SpcFunc &amp; VentSpcFunc combos'!$Q$8:$Q$343,0),0)&gt;0,1,0)</f>
        <v>0</v>
      </c>
      <c r="G9" s="127">
        <f ca="1">IF(IFERROR(MATCH(_xlfn.CONCAT($B9,",",G$4),'22 SpcFunc &amp; VentSpcFunc combos'!$Q$8:$Q$343,0),0)&gt;0,1,0)</f>
        <v>0</v>
      </c>
      <c r="H9" s="127">
        <f ca="1">IF(IFERROR(MATCH(_xlfn.CONCAT($B9,",",H$4),'22 SpcFunc &amp; VentSpcFunc combos'!$Q$8:$Q$343,0),0)&gt;0,1,0)</f>
        <v>0</v>
      </c>
      <c r="I9" s="127">
        <f ca="1">IF(IFERROR(MATCH(_xlfn.CONCAT($B9,",",I$4),'22 SpcFunc &amp; VentSpcFunc combos'!$Q$8:$Q$343,0),0)&gt;0,1,0)</f>
        <v>0</v>
      </c>
      <c r="J9" s="127">
        <f ca="1">IF(IFERROR(MATCH(_xlfn.CONCAT($B9,",",J$4),'22 SpcFunc &amp; VentSpcFunc combos'!$Q$8:$Q$343,0),0)&gt;0,1,0)</f>
        <v>0</v>
      </c>
      <c r="K9" s="127">
        <f ca="1">IF(IFERROR(MATCH(_xlfn.CONCAT($B9,",",K$4),'22 SpcFunc &amp; VentSpcFunc combos'!$Q$8:$Q$343,0),0)&gt;0,1,0)</f>
        <v>0</v>
      </c>
      <c r="L9" s="127">
        <f ca="1">IF(IFERROR(MATCH(_xlfn.CONCAT($B9,",",L$4),'22 SpcFunc &amp; VentSpcFunc combos'!$Q$8:$Q$343,0),0)&gt;0,1,0)</f>
        <v>0</v>
      </c>
      <c r="M9" s="127">
        <f ca="1">IF(IFERROR(MATCH(_xlfn.CONCAT($B9,",",M$4),'22 SpcFunc &amp; VentSpcFunc combos'!$Q$8:$Q$343,0),0)&gt;0,1,0)</f>
        <v>0</v>
      </c>
      <c r="N9" s="127">
        <f ca="1">IF(IFERROR(MATCH(_xlfn.CONCAT($B9,",",N$4),'22 SpcFunc &amp; VentSpcFunc combos'!$Q$8:$Q$343,0),0)&gt;0,1,0)</f>
        <v>0</v>
      </c>
      <c r="O9" s="127">
        <f ca="1">IF(IFERROR(MATCH(_xlfn.CONCAT($B9,",",O$4),'22 SpcFunc &amp; VentSpcFunc combos'!$Q$8:$Q$343,0),0)&gt;0,1,0)</f>
        <v>0</v>
      </c>
      <c r="P9" s="127">
        <f ca="1">IF(IFERROR(MATCH(_xlfn.CONCAT($B9,",",P$4),'22 SpcFunc &amp; VentSpcFunc combos'!$Q$8:$Q$343,0),0)&gt;0,1,0)</f>
        <v>0</v>
      </c>
      <c r="Q9" s="127">
        <f ca="1">IF(IFERROR(MATCH(_xlfn.CONCAT($B9,",",Q$4),'22 SpcFunc &amp; VentSpcFunc combos'!$Q$8:$Q$343,0),0)&gt;0,1,0)</f>
        <v>0</v>
      </c>
      <c r="R9" s="127">
        <f ca="1">IF(IFERROR(MATCH(_xlfn.CONCAT($B9,",",R$4),'22 SpcFunc &amp; VentSpcFunc combos'!$Q$8:$Q$343,0),0)&gt;0,1,0)</f>
        <v>0</v>
      </c>
      <c r="S9" s="127">
        <f ca="1">IF(IFERROR(MATCH(_xlfn.CONCAT($B9,",",S$4),'22 SpcFunc &amp; VentSpcFunc combos'!$Q$8:$Q$343,0),0)&gt;0,1,0)</f>
        <v>0</v>
      </c>
      <c r="T9" s="127">
        <f ca="1">IF(IFERROR(MATCH(_xlfn.CONCAT($B9,",",T$4),'22 SpcFunc &amp; VentSpcFunc combos'!$Q$8:$Q$343,0),0)&gt;0,1,0)</f>
        <v>0</v>
      </c>
      <c r="U9" s="127">
        <f ca="1">IF(IFERROR(MATCH(_xlfn.CONCAT($B9,",",U$4),'22 SpcFunc &amp; VentSpcFunc combos'!$Q$8:$Q$343,0),0)&gt;0,1,0)</f>
        <v>0</v>
      </c>
      <c r="V9" s="127">
        <f ca="1">IF(IFERROR(MATCH(_xlfn.CONCAT($B9,",",V$4),'22 SpcFunc &amp; VentSpcFunc combos'!$Q$8:$Q$343,0),0)&gt;0,1,0)</f>
        <v>0</v>
      </c>
      <c r="W9" s="127">
        <f ca="1">IF(IFERROR(MATCH(_xlfn.CONCAT($B9,",",W$4),'22 SpcFunc &amp; VentSpcFunc combos'!$Q$8:$Q$343,0),0)&gt;0,1,0)</f>
        <v>0</v>
      </c>
      <c r="X9" s="127">
        <f ca="1">IF(IFERROR(MATCH(_xlfn.CONCAT($B9,",",X$4),'22 SpcFunc &amp; VentSpcFunc combos'!$Q$8:$Q$343,0),0)&gt;0,1,0)</f>
        <v>0</v>
      </c>
      <c r="Y9" s="127">
        <f ca="1">IF(IFERROR(MATCH(_xlfn.CONCAT($B9,",",Y$4),'22 SpcFunc &amp; VentSpcFunc combos'!$Q$8:$Q$343,0),0)&gt;0,1,0)</f>
        <v>0</v>
      </c>
      <c r="Z9" s="127">
        <f ca="1">IF(IFERROR(MATCH(_xlfn.CONCAT($B9,",",Z$4),'22 SpcFunc &amp; VentSpcFunc combos'!$Q$8:$Q$343,0),0)&gt;0,1,0)</f>
        <v>0</v>
      </c>
      <c r="AA9" s="127">
        <f ca="1">IF(IFERROR(MATCH(_xlfn.CONCAT($B9,",",AA$4),'22 SpcFunc &amp; VentSpcFunc combos'!$Q$8:$Q$343,0),0)&gt;0,1,0)</f>
        <v>0</v>
      </c>
      <c r="AB9" s="127">
        <f ca="1">IF(IFERROR(MATCH(_xlfn.CONCAT($B9,",",AB$4),'22 SpcFunc &amp; VentSpcFunc combos'!$Q$8:$Q$343,0),0)&gt;0,1,0)</f>
        <v>0</v>
      </c>
      <c r="AC9" s="127">
        <f ca="1">IF(IFERROR(MATCH(_xlfn.CONCAT($B9,",",AC$4),'22 SpcFunc &amp; VentSpcFunc combos'!$Q$8:$Q$343,0),0)&gt;0,1,0)</f>
        <v>0</v>
      </c>
      <c r="AD9" s="127">
        <f ca="1">IF(IFERROR(MATCH(_xlfn.CONCAT($B9,",",AD$4),'22 SpcFunc &amp; VentSpcFunc combos'!$Q$8:$Q$343,0),0)&gt;0,1,0)</f>
        <v>0</v>
      </c>
      <c r="AE9" s="127">
        <f ca="1">IF(IFERROR(MATCH(_xlfn.CONCAT($B9,",",AE$4),'22 SpcFunc &amp; VentSpcFunc combos'!$Q$8:$Q$343,0),0)&gt;0,1,0)</f>
        <v>0</v>
      </c>
      <c r="AF9" s="127">
        <f ca="1">IF(IFERROR(MATCH(_xlfn.CONCAT($B9,",",AF$4),'22 SpcFunc &amp; VentSpcFunc combos'!$Q$8:$Q$343,0),0)&gt;0,1,0)</f>
        <v>0</v>
      </c>
      <c r="AG9" s="127">
        <f ca="1">IF(IFERROR(MATCH(_xlfn.CONCAT($B9,",",AG$4),'22 SpcFunc &amp; VentSpcFunc combos'!$Q$8:$Q$343,0),0)&gt;0,1,0)</f>
        <v>0</v>
      </c>
      <c r="AH9" s="127">
        <f ca="1">IF(IFERROR(MATCH(_xlfn.CONCAT($B9,",",AH$4),'22 SpcFunc &amp; VentSpcFunc combos'!$Q$8:$Q$343,0),0)&gt;0,1,0)</f>
        <v>0</v>
      </c>
      <c r="AI9" s="127">
        <f ca="1">IF(IFERROR(MATCH(_xlfn.CONCAT($B9,",",AI$4),'22 SpcFunc &amp; VentSpcFunc combos'!$Q$8:$Q$343,0),0)&gt;0,1,0)</f>
        <v>0</v>
      </c>
      <c r="AJ9" s="127">
        <f ca="1">IF(IFERROR(MATCH(_xlfn.CONCAT($B9,",",AJ$4),'22 SpcFunc &amp; VentSpcFunc combos'!$Q$8:$Q$343,0),0)&gt;0,1,0)</f>
        <v>0</v>
      </c>
      <c r="AK9" s="127">
        <f ca="1">IF(IFERROR(MATCH(_xlfn.CONCAT($B9,",",AK$4),'22 SpcFunc &amp; VentSpcFunc combos'!$Q$8:$Q$343,0),0)&gt;0,1,0)</f>
        <v>0</v>
      </c>
      <c r="AL9" s="127">
        <f ca="1">IF(IFERROR(MATCH(_xlfn.CONCAT($B9,",",AL$4),'22 SpcFunc &amp; VentSpcFunc combos'!$Q$8:$Q$343,0),0)&gt;0,1,0)</f>
        <v>0</v>
      </c>
      <c r="AM9" s="127">
        <f ca="1">IF(IFERROR(MATCH(_xlfn.CONCAT($B9,",",AM$4),'22 SpcFunc &amp; VentSpcFunc combos'!$Q$8:$Q$343,0),0)&gt;0,1,0)</f>
        <v>0</v>
      </c>
      <c r="AN9" s="127">
        <f ca="1">IF(IFERROR(MATCH(_xlfn.CONCAT($B9,",",AN$4),'22 SpcFunc &amp; VentSpcFunc combos'!$Q$8:$Q$343,0),0)&gt;0,1,0)</f>
        <v>0</v>
      </c>
      <c r="AO9" s="127">
        <f ca="1">IF(IFERROR(MATCH(_xlfn.CONCAT($B9,",",AO$4),'22 SpcFunc &amp; VentSpcFunc combos'!$Q$8:$Q$343,0),0)&gt;0,1,0)</f>
        <v>0</v>
      </c>
      <c r="AP9" s="127">
        <f ca="1">IF(IFERROR(MATCH(_xlfn.CONCAT($B9,",",AP$4),'22 SpcFunc &amp; VentSpcFunc combos'!$Q$8:$Q$343,0),0)&gt;0,1,0)</f>
        <v>0</v>
      </c>
      <c r="AQ9" s="127">
        <f ca="1">IF(IFERROR(MATCH(_xlfn.CONCAT($B9,",",AQ$4),'22 SpcFunc &amp; VentSpcFunc combos'!$Q$8:$Q$343,0),0)&gt;0,1,0)</f>
        <v>0</v>
      </c>
      <c r="AR9" s="127">
        <f ca="1">IF(IFERROR(MATCH(_xlfn.CONCAT($B9,",",AR$4),'22 SpcFunc &amp; VentSpcFunc combos'!$Q$8:$Q$343,0),0)&gt;0,1,0)</f>
        <v>0</v>
      </c>
      <c r="AS9" s="127">
        <f ca="1">IF(IFERROR(MATCH(_xlfn.CONCAT($B9,",",AS$4),'22 SpcFunc &amp; VentSpcFunc combos'!$Q$8:$Q$343,0),0)&gt;0,1,0)</f>
        <v>0</v>
      </c>
      <c r="AT9" s="127">
        <f ca="1">IF(IFERROR(MATCH(_xlfn.CONCAT($B9,",",AT$4),'22 SpcFunc &amp; VentSpcFunc combos'!$Q$8:$Q$343,0),0)&gt;0,1,0)</f>
        <v>0</v>
      </c>
      <c r="AU9" s="127">
        <f ca="1">IF(IFERROR(MATCH(_xlfn.CONCAT($B9,",",AU$4),'22 SpcFunc &amp; VentSpcFunc combos'!$Q$8:$Q$343,0),0)&gt;0,1,0)</f>
        <v>0</v>
      </c>
      <c r="AV9" s="127">
        <f ca="1">IF(IFERROR(MATCH(_xlfn.CONCAT($B9,",",AV$4),'22 SpcFunc &amp; VentSpcFunc combos'!$Q$8:$Q$343,0),0)&gt;0,1,0)</f>
        <v>0</v>
      </c>
      <c r="AW9" s="127">
        <f ca="1">IF(IFERROR(MATCH(_xlfn.CONCAT($B9,",",AW$4),'22 SpcFunc &amp; VentSpcFunc combos'!$Q$8:$Q$343,0),0)&gt;0,1,0)</f>
        <v>0</v>
      </c>
      <c r="AX9" s="127">
        <f ca="1">IF(IFERROR(MATCH(_xlfn.CONCAT($B9,",",AX$4),'22 SpcFunc &amp; VentSpcFunc combos'!$Q$8:$Q$343,0),0)&gt;0,1,0)</f>
        <v>1</v>
      </c>
      <c r="AY9" s="127">
        <f ca="1">IF(IFERROR(MATCH(_xlfn.CONCAT($B9,",",AY$4),'22 SpcFunc &amp; VentSpcFunc combos'!$Q$8:$Q$343,0),0)&gt;0,1,0)</f>
        <v>0</v>
      </c>
      <c r="AZ9" s="127">
        <f ca="1">IF(IFERROR(MATCH(_xlfn.CONCAT($B9,",",AZ$4),'22 SpcFunc &amp; VentSpcFunc combos'!$Q$8:$Q$343,0),0)&gt;0,1,0)</f>
        <v>0</v>
      </c>
      <c r="BA9" s="127">
        <f ca="1">IF(IFERROR(MATCH(_xlfn.CONCAT($B9,",",BA$4),'22 SpcFunc &amp; VentSpcFunc combos'!$Q$8:$Q$343,0),0)&gt;0,1,0)</f>
        <v>0</v>
      </c>
      <c r="BB9" s="127">
        <f ca="1">IF(IFERROR(MATCH(_xlfn.CONCAT($B9,",",BB$4),'22 SpcFunc &amp; VentSpcFunc combos'!$Q$8:$Q$343,0),0)&gt;0,1,0)</f>
        <v>0</v>
      </c>
      <c r="BC9" s="127">
        <f ca="1">IF(IFERROR(MATCH(_xlfn.CONCAT($B9,",",BC$4),'22 SpcFunc &amp; VentSpcFunc combos'!$Q$8:$Q$343,0),0)&gt;0,1,0)</f>
        <v>0</v>
      </c>
      <c r="BD9" s="127">
        <f ca="1">IF(IFERROR(MATCH(_xlfn.CONCAT($B9,",",BD$4),'22 SpcFunc &amp; VentSpcFunc combos'!$Q$8:$Q$343,0),0)&gt;0,1,0)</f>
        <v>0</v>
      </c>
      <c r="BE9" s="127">
        <f ca="1">IF(IFERROR(MATCH(_xlfn.CONCAT($B9,",",BE$4),'22 SpcFunc &amp; VentSpcFunc combos'!$Q$8:$Q$343,0),0)&gt;0,1,0)</f>
        <v>0</v>
      </c>
      <c r="BF9" s="127">
        <f ca="1">IF(IFERROR(MATCH(_xlfn.CONCAT($B9,",",BF$4),'22 SpcFunc &amp; VentSpcFunc combos'!$Q$8:$Q$343,0),0)&gt;0,1,0)</f>
        <v>0</v>
      </c>
      <c r="BG9" s="127">
        <f ca="1">IF(IFERROR(MATCH(_xlfn.CONCAT($B9,",",BG$4),'22 SpcFunc &amp; VentSpcFunc combos'!$Q$8:$Q$343,0),0)&gt;0,1,0)</f>
        <v>0</v>
      </c>
      <c r="BH9" s="127">
        <f ca="1">IF(IFERROR(MATCH(_xlfn.CONCAT($B9,",",BH$4),'22 SpcFunc &amp; VentSpcFunc combos'!$Q$8:$Q$343,0),0)&gt;0,1,0)</f>
        <v>0</v>
      </c>
      <c r="BI9" s="127">
        <f ca="1">IF(IFERROR(MATCH(_xlfn.CONCAT($B9,",",BI$4),'22 SpcFunc &amp; VentSpcFunc combos'!$Q$8:$Q$343,0),0)&gt;0,1,0)</f>
        <v>0</v>
      </c>
      <c r="BJ9" s="127">
        <f ca="1">IF(IFERROR(MATCH(_xlfn.CONCAT($B9,",",BJ$4),'22 SpcFunc &amp; VentSpcFunc combos'!$Q$8:$Q$343,0),0)&gt;0,1,0)</f>
        <v>0</v>
      </c>
      <c r="BK9" s="127">
        <f ca="1">IF(IFERROR(MATCH(_xlfn.CONCAT($B9,",",BK$4),'22 SpcFunc &amp; VentSpcFunc combos'!$Q$8:$Q$343,0),0)&gt;0,1,0)</f>
        <v>0</v>
      </c>
      <c r="BL9" s="127">
        <f ca="1">IF(IFERROR(MATCH(_xlfn.CONCAT($B9,",",BL$4),'22 SpcFunc &amp; VentSpcFunc combos'!$Q$8:$Q$343,0),0)&gt;0,1,0)</f>
        <v>0</v>
      </c>
      <c r="BM9" s="127">
        <f ca="1">IF(IFERROR(MATCH(_xlfn.CONCAT($B9,",",BM$4),'22 SpcFunc &amp; VentSpcFunc combos'!$Q$8:$Q$343,0),0)&gt;0,1,0)</f>
        <v>0</v>
      </c>
      <c r="BN9" s="127">
        <f ca="1">IF(IFERROR(MATCH(_xlfn.CONCAT($B9,",",BN$4),'22 SpcFunc &amp; VentSpcFunc combos'!$Q$8:$Q$343,0),0)&gt;0,1,0)</f>
        <v>0</v>
      </c>
      <c r="BO9" s="127">
        <f ca="1">IF(IFERROR(MATCH(_xlfn.CONCAT($B9,",",BO$4),'22 SpcFunc &amp; VentSpcFunc combos'!$Q$8:$Q$343,0),0)&gt;0,1,0)</f>
        <v>0</v>
      </c>
      <c r="BP9" s="127">
        <f ca="1">IF(IFERROR(MATCH(_xlfn.CONCAT($B9,",",BP$4),'22 SpcFunc &amp; VentSpcFunc combos'!$Q$8:$Q$343,0),0)&gt;0,1,0)</f>
        <v>0</v>
      </c>
      <c r="BQ9" s="127">
        <f ca="1">IF(IFERROR(MATCH(_xlfn.CONCAT($B9,",",BQ$4),'22 SpcFunc &amp; VentSpcFunc combos'!$Q$8:$Q$343,0),0)&gt;0,1,0)</f>
        <v>0</v>
      </c>
      <c r="BR9" s="127">
        <f ca="1">IF(IFERROR(MATCH(_xlfn.CONCAT($B9,",",BR$4),'22 SpcFunc &amp; VentSpcFunc combos'!$Q$8:$Q$343,0),0)&gt;0,1,0)</f>
        <v>0</v>
      </c>
      <c r="BS9" s="127">
        <f ca="1">IF(IFERROR(MATCH(_xlfn.CONCAT($B9,",",BS$4),'22 SpcFunc &amp; VentSpcFunc combos'!$Q$8:$Q$343,0),0)&gt;0,1,0)</f>
        <v>0</v>
      </c>
      <c r="BT9" s="127">
        <f ca="1">IF(IFERROR(MATCH(_xlfn.CONCAT($B9,",",BT$4),'22 SpcFunc &amp; VentSpcFunc combos'!$Q$8:$Q$343,0),0)&gt;0,1,0)</f>
        <v>0</v>
      </c>
      <c r="BU9" s="127">
        <f ca="1">IF(IFERROR(MATCH(_xlfn.CONCAT($B9,",",BU$4),'22 SpcFunc &amp; VentSpcFunc combos'!$Q$8:$Q$343,0),0)&gt;0,1,0)</f>
        <v>0</v>
      </c>
      <c r="BV9" s="127">
        <f ca="1">IF(IFERROR(MATCH(_xlfn.CONCAT($B9,",",BV$4),'22 SpcFunc &amp; VentSpcFunc combos'!$Q$8:$Q$343,0),0)&gt;0,1,0)</f>
        <v>0</v>
      </c>
      <c r="BW9" s="127">
        <f ca="1">IF(IFERROR(MATCH(_xlfn.CONCAT($B9,",",BW$4),'22 SpcFunc &amp; VentSpcFunc combos'!$Q$8:$Q$343,0),0)&gt;0,1,0)</f>
        <v>0</v>
      </c>
      <c r="BX9" s="127">
        <f ca="1">IF(IFERROR(MATCH(_xlfn.CONCAT($B9,",",BX$4),'22 SpcFunc &amp; VentSpcFunc combos'!$Q$8:$Q$343,0),0)&gt;0,1,0)</f>
        <v>0</v>
      </c>
      <c r="BY9" s="127">
        <f ca="1">IF(IFERROR(MATCH(_xlfn.CONCAT($B9,",",BY$4),'22 SpcFunc &amp; VentSpcFunc combos'!$Q$8:$Q$343,0),0)&gt;0,1,0)</f>
        <v>0</v>
      </c>
      <c r="BZ9" s="127">
        <f ca="1">IF(IFERROR(MATCH(_xlfn.CONCAT($B9,",",BZ$4),'22 SpcFunc &amp; VentSpcFunc combos'!$Q$8:$Q$343,0),0)&gt;0,1,0)</f>
        <v>0</v>
      </c>
      <c r="CA9" s="127">
        <f ca="1">IF(IFERROR(MATCH(_xlfn.CONCAT($B9,",",CA$4),'22 SpcFunc &amp; VentSpcFunc combos'!$Q$8:$Q$343,0),0)&gt;0,1,0)</f>
        <v>0</v>
      </c>
      <c r="CB9" s="127">
        <f ca="1">IF(IFERROR(MATCH(_xlfn.CONCAT($B9,",",CB$4),'22 SpcFunc &amp; VentSpcFunc combos'!$Q$8:$Q$343,0),0)&gt;0,1,0)</f>
        <v>0</v>
      </c>
      <c r="CC9" s="127">
        <f ca="1">IF(IFERROR(MATCH(_xlfn.CONCAT($B9,",",CC$4),'22 SpcFunc &amp; VentSpcFunc combos'!$Q$8:$Q$343,0),0)&gt;0,1,0)</f>
        <v>0</v>
      </c>
      <c r="CD9" s="127">
        <f ca="1">IF(IFERROR(MATCH(_xlfn.CONCAT($B9,",",CD$4),'22 SpcFunc &amp; VentSpcFunc combos'!$Q$8:$Q$343,0),0)&gt;0,1,0)</f>
        <v>0</v>
      </c>
      <c r="CE9" s="127">
        <f ca="1">IF(IFERROR(MATCH(_xlfn.CONCAT($B9,",",CE$4),'22 SpcFunc &amp; VentSpcFunc combos'!$Q$8:$Q$343,0),0)&gt;0,1,0)</f>
        <v>0</v>
      </c>
      <c r="CF9" s="127">
        <f ca="1">IF(IFERROR(MATCH(_xlfn.CONCAT($B9,",",CF$4),'22 SpcFunc &amp; VentSpcFunc combos'!$Q$8:$Q$343,0),0)&gt;0,1,0)</f>
        <v>0</v>
      </c>
      <c r="CG9" s="127">
        <f ca="1">IF(IFERROR(MATCH(_xlfn.CONCAT($B9,",",CG$4),'22 SpcFunc &amp; VentSpcFunc combos'!$Q$8:$Q$343,0),0)&gt;0,1,0)</f>
        <v>0</v>
      </c>
      <c r="CH9" s="127">
        <f ca="1">IF(IFERROR(MATCH(_xlfn.CONCAT($B9,",",CH$4),'22 SpcFunc &amp; VentSpcFunc combos'!$Q$8:$Q$343,0),0)&gt;0,1,0)</f>
        <v>0</v>
      </c>
      <c r="CI9" s="127">
        <f ca="1">IF(IFERROR(MATCH(_xlfn.CONCAT($B9,",",CI$4),'22 SpcFunc &amp; VentSpcFunc combos'!$Q$8:$Q$343,0),0)&gt;0,1,0)</f>
        <v>0</v>
      </c>
      <c r="CJ9" s="127">
        <f ca="1">IF(IFERROR(MATCH(_xlfn.CONCAT($B9,",",CJ$4),'22 SpcFunc &amp; VentSpcFunc combos'!$Q$8:$Q$343,0),0)&gt;0,1,0)</f>
        <v>0</v>
      </c>
      <c r="CK9" s="127">
        <f ca="1">IF(IFERROR(MATCH(_xlfn.CONCAT($B9,",",CK$4),'22 SpcFunc &amp; VentSpcFunc combos'!$Q$8:$Q$343,0),0)&gt;0,1,0)</f>
        <v>0</v>
      </c>
      <c r="CL9" s="127">
        <f ca="1">IF(IFERROR(MATCH(_xlfn.CONCAT($B9,",",CL$4),'22 SpcFunc &amp; VentSpcFunc combos'!$Q$8:$Q$343,0),0)&gt;0,1,0)</f>
        <v>0</v>
      </c>
      <c r="CM9" s="127">
        <f ca="1">IF(IFERROR(MATCH(_xlfn.CONCAT($B9,",",CM$4),'22 SpcFunc &amp; VentSpcFunc combos'!$Q$8:$Q$343,0),0)&gt;0,1,0)</f>
        <v>0</v>
      </c>
      <c r="CN9" s="127">
        <f ca="1">IF(IFERROR(MATCH(_xlfn.CONCAT($B9,",",CN$4),'22 SpcFunc &amp; VentSpcFunc combos'!$Q$8:$Q$343,0),0)&gt;0,1,0)</f>
        <v>0</v>
      </c>
      <c r="CO9" s="127">
        <f ca="1">IF(IFERROR(MATCH(_xlfn.CONCAT($B9,",",CO$4),'22 SpcFunc &amp; VentSpcFunc combos'!$Q$8:$Q$343,0),0)&gt;0,1,0)</f>
        <v>0</v>
      </c>
      <c r="CP9" s="127">
        <f ca="1">IF(IFERROR(MATCH(_xlfn.CONCAT($B9,",",CP$4),'22 SpcFunc &amp; VentSpcFunc combos'!$Q$8:$Q$343,0),0)&gt;0,1,0)</f>
        <v>0</v>
      </c>
      <c r="CQ9" s="127">
        <f ca="1">IF(IFERROR(MATCH(_xlfn.CONCAT($B9,",",CQ$4),'22 SpcFunc &amp; VentSpcFunc combos'!$Q$8:$Q$343,0),0)&gt;0,1,0)</f>
        <v>0</v>
      </c>
      <c r="CR9" s="127">
        <f ca="1">IF(IFERROR(MATCH(_xlfn.CONCAT($B9,",",CR$4),'22 SpcFunc &amp; VentSpcFunc combos'!$Q$8:$Q$343,0),0)&gt;0,1,0)</f>
        <v>0</v>
      </c>
      <c r="CS9" s="127">
        <f ca="1">IF(IFERROR(MATCH(_xlfn.CONCAT($B9,",",CS$4),'22 SpcFunc &amp; VentSpcFunc combos'!$Q$8:$Q$343,0),0)&gt;0,1,0)</f>
        <v>0</v>
      </c>
      <c r="CT9" s="127">
        <f ca="1">IF(IFERROR(MATCH(_xlfn.CONCAT($B9,",",CT$4),'22 SpcFunc &amp; VentSpcFunc combos'!$Q$8:$Q$343,0),0)&gt;0,1,0)</f>
        <v>0</v>
      </c>
      <c r="CU9" s="106" t="s">
        <v>959</v>
      </c>
      <c r="CV9">
        <f t="shared" ca="1" si="4"/>
        <v>1</v>
      </c>
    </row>
    <row r="10" spans="1:100" x14ac:dyDescent="0.2">
      <c r="B10" t="str">
        <f>'For CSV - 2022 SpcFuncData'!B10</f>
        <v>Aging Eye/Low-vision (Religious Worship Area)</v>
      </c>
      <c r="C10" s="127">
        <f ca="1">IF(IFERROR(MATCH(_xlfn.CONCAT($B10,",",C$4),'22 SpcFunc &amp; VentSpcFunc combos'!$Q$8:$Q$343,0),0)&gt;0,1,0)</f>
        <v>0</v>
      </c>
      <c r="D10" s="127">
        <f ca="1">IF(IFERROR(MATCH(_xlfn.CONCAT($B10,",",D$4),'22 SpcFunc &amp; VentSpcFunc combos'!$Q$8:$Q$343,0),0)&gt;0,1,0)</f>
        <v>0</v>
      </c>
      <c r="E10" s="127">
        <f ca="1">IF(IFERROR(MATCH(_xlfn.CONCAT($B10,",",E$4),'22 SpcFunc &amp; VentSpcFunc combos'!$Q$8:$Q$343,0),0)&gt;0,1,0)</f>
        <v>0</v>
      </c>
      <c r="F10" s="127">
        <f ca="1">IF(IFERROR(MATCH(_xlfn.CONCAT($B10,",",F$4),'22 SpcFunc &amp; VentSpcFunc combos'!$Q$8:$Q$343,0),0)&gt;0,1,0)</f>
        <v>0</v>
      </c>
      <c r="G10" s="127">
        <f ca="1">IF(IFERROR(MATCH(_xlfn.CONCAT($B10,",",G$4),'22 SpcFunc &amp; VentSpcFunc combos'!$Q$8:$Q$343,0),0)&gt;0,1,0)</f>
        <v>0</v>
      </c>
      <c r="H10" s="127">
        <f ca="1">IF(IFERROR(MATCH(_xlfn.CONCAT($B10,",",H$4),'22 SpcFunc &amp; VentSpcFunc combos'!$Q$8:$Q$343,0),0)&gt;0,1,0)</f>
        <v>0</v>
      </c>
      <c r="I10" s="127">
        <f ca="1">IF(IFERROR(MATCH(_xlfn.CONCAT($B10,",",I$4),'22 SpcFunc &amp; VentSpcFunc combos'!$Q$8:$Q$343,0),0)&gt;0,1,0)</f>
        <v>0</v>
      </c>
      <c r="J10" s="127">
        <f ca="1">IF(IFERROR(MATCH(_xlfn.CONCAT($B10,",",J$4),'22 SpcFunc &amp; VentSpcFunc combos'!$Q$8:$Q$343,0),0)&gt;0,1,0)</f>
        <v>1</v>
      </c>
      <c r="K10" s="127">
        <f ca="1">IF(IFERROR(MATCH(_xlfn.CONCAT($B10,",",K$4),'22 SpcFunc &amp; VentSpcFunc combos'!$Q$8:$Q$343,0),0)&gt;0,1,0)</f>
        <v>0</v>
      </c>
      <c r="L10" s="127">
        <f ca="1">IF(IFERROR(MATCH(_xlfn.CONCAT($B10,",",L$4),'22 SpcFunc &amp; VentSpcFunc combos'!$Q$8:$Q$343,0),0)&gt;0,1,0)</f>
        <v>0</v>
      </c>
      <c r="M10" s="127">
        <f ca="1">IF(IFERROR(MATCH(_xlfn.CONCAT($B10,",",M$4),'22 SpcFunc &amp; VentSpcFunc combos'!$Q$8:$Q$343,0),0)&gt;0,1,0)</f>
        <v>0</v>
      </c>
      <c r="N10" s="127">
        <f ca="1">IF(IFERROR(MATCH(_xlfn.CONCAT($B10,",",N$4),'22 SpcFunc &amp; VentSpcFunc combos'!$Q$8:$Q$343,0),0)&gt;0,1,0)</f>
        <v>0</v>
      </c>
      <c r="O10" s="127">
        <f ca="1">IF(IFERROR(MATCH(_xlfn.CONCAT($B10,",",O$4),'22 SpcFunc &amp; VentSpcFunc combos'!$Q$8:$Q$343,0),0)&gt;0,1,0)</f>
        <v>0</v>
      </c>
      <c r="P10" s="127">
        <f ca="1">IF(IFERROR(MATCH(_xlfn.CONCAT($B10,",",P$4),'22 SpcFunc &amp; VentSpcFunc combos'!$Q$8:$Q$343,0),0)&gt;0,1,0)</f>
        <v>0</v>
      </c>
      <c r="Q10" s="127">
        <f ca="1">IF(IFERROR(MATCH(_xlfn.CONCAT($B10,",",Q$4),'22 SpcFunc &amp; VentSpcFunc combos'!$Q$8:$Q$343,0),0)&gt;0,1,0)</f>
        <v>0</v>
      </c>
      <c r="R10" s="127">
        <f ca="1">IF(IFERROR(MATCH(_xlfn.CONCAT($B10,",",R$4),'22 SpcFunc &amp; VentSpcFunc combos'!$Q$8:$Q$343,0),0)&gt;0,1,0)</f>
        <v>0</v>
      </c>
      <c r="S10" s="127">
        <f ca="1">IF(IFERROR(MATCH(_xlfn.CONCAT($B10,",",S$4),'22 SpcFunc &amp; VentSpcFunc combos'!$Q$8:$Q$343,0),0)&gt;0,1,0)</f>
        <v>0</v>
      </c>
      <c r="T10" s="127">
        <f ca="1">IF(IFERROR(MATCH(_xlfn.CONCAT($B10,",",T$4),'22 SpcFunc &amp; VentSpcFunc combos'!$Q$8:$Q$343,0),0)&gt;0,1,0)</f>
        <v>0</v>
      </c>
      <c r="U10" s="127">
        <f ca="1">IF(IFERROR(MATCH(_xlfn.CONCAT($B10,",",U$4),'22 SpcFunc &amp; VentSpcFunc combos'!$Q$8:$Q$343,0),0)&gt;0,1,0)</f>
        <v>0</v>
      </c>
      <c r="V10" s="127">
        <f ca="1">IF(IFERROR(MATCH(_xlfn.CONCAT($B10,",",V$4),'22 SpcFunc &amp; VentSpcFunc combos'!$Q$8:$Q$343,0),0)&gt;0,1,0)</f>
        <v>0</v>
      </c>
      <c r="W10" s="127">
        <f ca="1">IF(IFERROR(MATCH(_xlfn.CONCAT($B10,",",W$4),'22 SpcFunc &amp; VentSpcFunc combos'!$Q$8:$Q$343,0),0)&gt;0,1,0)</f>
        <v>0</v>
      </c>
      <c r="X10" s="127">
        <f ca="1">IF(IFERROR(MATCH(_xlfn.CONCAT($B10,",",X$4),'22 SpcFunc &amp; VentSpcFunc combos'!$Q$8:$Q$343,0),0)&gt;0,1,0)</f>
        <v>0</v>
      </c>
      <c r="Y10" s="127">
        <f ca="1">IF(IFERROR(MATCH(_xlfn.CONCAT($B10,",",Y$4),'22 SpcFunc &amp; VentSpcFunc combos'!$Q$8:$Q$343,0),0)&gt;0,1,0)</f>
        <v>0</v>
      </c>
      <c r="Z10" s="127">
        <f ca="1">IF(IFERROR(MATCH(_xlfn.CONCAT($B10,",",Z$4),'22 SpcFunc &amp; VentSpcFunc combos'!$Q$8:$Q$343,0),0)&gt;0,1,0)</f>
        <v>0</v>
      </c>
      <c r="AA10" s="127">
        <f ca="1">IF(IFERROR(MATCH(_xlfn.CONCAT($B10,",",AA$4),'22 SpcFunc &amp; VentSpcFunc combos'!$Q$8:$Q$343,0),0)&gt;0,1,0)</f>
        <v>0</v>
      </c>
      <c r="AB10" s="127">
        <f ca="1">IF(IFERROR(MATCH(_xlfn.CONCAT($B10,",",AB$4),'22 SpcFunc &amp; VentSpcFunc combos'!$Q$8:$Q$343,0),0)&gt;0,1,0)</f>
        <v>0</v>
      </c>
      <c r="AC10" s="127">
        <f ca="1">IF(IFERROR(MATCH(_xlfn.CONCAT($B10,",",AC$4),'22 SpcFunc &amp; VentSpcFunc combos'!$Q$8:$Q$343,0),0)&gt;0,1,0)</f>
        <v>0</v>
      </c>
      <c r="AD10" s="127">
        <f ca="1">IF(IFERROR(MATCH(_xlfn.CONCAT($B10,",",AD$4),'22 SpcFunc &amp; VentSpcFunc combos'!$Q$8:$Q$343,0),0)&gt;0,1,0)</f>
        <v>0</v>
      </c>
      <c r="AE10" s="127">
        <f ca="1">IF(IFERROR(MATCH(_xlfn.CONCAT($B10,",",AE$4),'22 SpcFunc &amp; VentSpcFunc combos'!$Q$8:$Q$343,0),0)&gt;0,1,0)</f>
        <v>0</v>
      </c>
      <c r="AF10" s="127">
        <f ca="1">IF(IFERROR(MATCH(_xlfn.CONCAT($B10,",",AF$4),'22 SpcFunc &amp; VentSpcFunc combos'!$Q$8:$Q$343,0),0)&gt;0,1,0)</f>
        <v>0</v>
      </c>
      <c r="AG10" s="127">
        <f ca="1">IF(IFERROR(MATCH(_xlfn.CONCAT($B10,",",AG$4),'22 SpcFunc &amp; VentSpcFunc combos'!$Q$8:$Q$343,0),0)&gt;0,1,0)</f>
        <v>0</v>
      </c>
      <c r="AH10" s="127">
        <f ca="1">IF(IFERROR(MATCH(_xlfn.CONCAT($B10,",",AH$4),'22 SpcFunc &amp; VentSpcFunc combos'!$Q$8:$Q$343,0),0)&gt;0,1,0)</f>
        <v>0</v>
      </c>
      <c r="AI10" s="127">
        <f ca="1">IF(IFERROR(MATCH(_xlfn.CONCAT($B10,",",AI$4),'22 SpcFunc &amp; VentSpcFunc combos'!$Q$8:$Q$343,0),0)&gt;0,1,0)</f>
        <v>0</v>
      </c>
      <c r="AJ10" s="127">
        <f ca="1">IF(IFERROR(MATCH(_xlfn.CONCAT($B10,",",AJ$4),'22 SpcFunc &amp; VentSpcFunc combos'!$Q$8:$Q$343,0),0)&gt;0,1,0)</f>
        <v>0</v>
      </c>
      <c r="AK10" s="127">
        <f ca="1">IF(IFERROR(MATCH(_xlfn.CONCAT($B10,",",AK$4),'22 SpcFunc &amp; VentSpcFunc combos'!$Q$8:$Q$343,0),0)&gt;0,1,0)</f>
        <v>0</v>
      </c>
      <c r="AL10" s="127">
        <f ca="1">IF(IFERROR(MATCH(_xlfn.CONCAT($B10,",",AL$4),'22 SpcFunc &amp; VentSpcFunc combos'!$Q$8:$Q$343,0),0)&gt;0,1,0)</f>
        <v>0</v>
      </c>
      <c r="AM10" s="127">
        <f ca="1">IF(IFERROR(MATCH(_xlfn.CONCAT($B10,",",AM$4),'22 SpcFunc &amp; VentSpcFunc combos'!$Q$8:$Q$343,0),0)&gt;0,1,0)</f>
        <v>0</v>
      </c>
      <c r="AN10" s="127">
        <f ca="1">IF(IFERROR(MATCH(_xlfn.CONCAT($B10,",",AN$4),'22 SpcFunc &amp; VentSpcFunc combos'!$Q$8:$Q$343,0),0)&gt;0,1,0)</f>
        <v>0</v>
      </c>
      <c r="AO10" s="127">
        <f ca="1">IF(IFERROR(MATCH(_xlfn.CONCAT($B10,",",AO$4),'22 SpcFunc &amp; VentSpcFunc combos'!$Q$8:$Q$343,0),0)&gt;0,1,0)</f>
        <v>0</v>
      </c>
      <c r="AP10" s="127">
        <f ca="1">IF(IFERROR(MATCH(_xlfn.CONCAT($B10,",",AP$4),'22 SpcFunc &amp; VentSpcFunc combos'!$Q$8:$Q$343,0),0)&gt;0,1,0)</f>
        <v>0</v>
      </c>
      <c r="AQ10" s="127">
        <f ca="1">IF(IFERROR(MATCH(_xlfn.CONCAT($B10,",",AQ$4),'22 SpcFunc &amp; VentSpcFunc combos'!$Q$8:$Q$343,0),0)&gt;0,1,0)</f>
        <v>0</v>
      </c>
      <c r="AR10" s="127">
        <f ca="1">IF(IFERROR(MATCH(_xlfn.CONCAT($B10,",",AR$4),'22 SpcFunc &amp; VentSpcFunc combos'!$Q$8:$Q$343,0),0)&gt;0,1,0)</f>
        <v>0</v>
      </c>
      <c r="AS10" s="127">
        <f ca="1">IF(IFERROR(MATCH(_xlfn.CONCAT($B10,",",AS$4),'22 SpcFunc &amp; VentSpcFunc combos'!$Q$8:$Q$343,0),0)&gt;0,1,0)</f>
        <v>0</v>
      </c>
      <c r="AT10" s="127">
        <f ca="1">IF(IFERROR(MATCH(_xlfn.CONCAT($B10,",",AT$4),'22 SpcFunc &amp; VentSpcFunc combos'!$Q$8:$Q$343,0),0)&gt;0,1,0)</f>
        <v>0</v>
      </c>
      <c r="AU10" s="127">
        <f ca="1">IF(IFERROR(MATCH(_xlfn.CONCAT($B10,",",AU$4),'22 SpcFunc &amp; VentSpcFunc combos'!$Q$8:$Q$343,0),0)&gt;0,1,0)</f>
        <v>0</v>
      </c>
      <c r="AV10" s="127">
        <f ca="1">IF(IFERROR(MATCH(_xlfn.CONCAT($B10,",",AV$4),'22 SpcFunc &amp; VentSpcFunc combos'!$Q$8:$Q$343,0),0)&gt;0,1,0)</f>
        <v>0</v>
      </c>
      <c r="AW10" s="127">
        <f ca="1">IF(IFERROR(MATCH(_xlfn.CONCAT($B10,",",AW$4),'22 SpcFunc &amp; VentSpcFunc combos'!$Q$8:$Q$343,0),0)&gt;0,1,0)</f>
        <v>0</v>
      </c>
      <c r="AX10" s="127">
        <f ca="1">IF(IFERROR(MATCH(_xlfn.CONCAT($B10,",",AX$4),'22 SpcFunc &amp; VentSpcFunc combos'!$Q$8:$Q$343,0),0)&gt;0,1,0)</f>
        <v>0</v>
      </c>
      <c r="AY10" s="127">
        <f ca="1">IF(IFERROR(MATCH(_xlfn.CONCAT($B10,",",AY$4),'22 SpcFunc &amp; VentSpcFunc combos'!$Q$8:$Q$343,0),0)&gt;0,1,0)</f>
        <v>0</v>
      </c>
      <c r="AZ10" s="127">
        <f ca="1">IF(IFERROR(MATCH(_xlfn.CONCAT($B10,",",AZ$4),'22 SpcFunc &amp; VentSpcFunc combos'!$Q$8:$Q$343,0),0)&gt;0,1,0)</f>
        <v>0</v>
      </c>
      <c r="BA10" s="127">
        <f ca="1">IF(IFERROR(MATCH(_xlfn.CONCAT($B10,",",BA$4),'22 SpcFunc &amp; VentSpcFunc combos'!$Q$8:$Q$343,0),0)&gt;0,1,0)</f>
        <v>0</v>
      </c>
      <c r="BB10" s="127">
        <f ca="1">IF(IFERROR(MATCH(_xlfn.CONCAT($B10,",",BB$4),'22 SpcFunc &amp; VentSpcFunc combos'!$Q$8:$Q$343,0),0)&gt;0,1,0)</f>
        <v>0</v>
      </c>
      <c r="BC10" s="127">
        <f ca="1">IF(IFERROR(MATCH(_xlfn.CONCAT($B10,",",BC$4),'22 SpcFunc &amp; VentSpcFunc combos'!$Q$8:$Q$343,0),0)&gt;0,1,0)</f>
        <v>0</v>
      </c>
      <c r="BD10" s="127">
        <f ca="1">IF(IFERROR(MATCH(_xlfn.CONCAT($B10,",",BD$4),'22 SpcFunc &amp; VentSpcFunc combos'!$Q$8:$Q$343,0),0)&gt;0,1,0)</f>
        <v>0</v>
      </c>
      <c r="BE10" s="127">
        <f ca="1">IF(IFERROR(MATCH(_xlfn.CONCAT($B10,",",BE$4),'22 SpcFunc &amp; VentSpcFunc combos'!$Q$8:$Q$343,0),0)&gt;0,1,0)</f>
        <v>0</v>
      </c>
      <c r="BF10" s="127">
        <f ca="1">IF(IFERROR(MATCH(_xlfn.CONCAT($B10,",",BF$4),'22 SpcFunc &amp; VentSpcFunc combos'!$Q$8:$Q$343,0),0)&gt;0,1,0)</f>
        <v>0</v>
      </c>
      <c r="BG10" s="127">
        <f ca="1">IF(IFERROR(MATCH(_xlfn.CONCAT($B10,",",BG$4),'22 SpcFunc &amp; VentSpcFunc combos'!$Q$8:$Q$343,0),0)&gt;0,1,0)</f>
        <v>0</v>
      </c>
      <c r="BH10" s="127">
        <f ca="1">IF(IFERROR(MATCH(_xlfn.CONCAT($B10,",",BH$4),'22 SpcFunc &amp; VentSpcFunc combos'!$Q$8:$Q$343,0),0)&gt;0,1,0)</f>
        <v>0</v>
      </c>
      <c r="BI10" s="127">
        <f ca="1">IF(IFERROR(MATCH(_xlfn.CONCAT($B10,",",BI$4),'22 SpcFunc &amp; VentSpcFunc combos'!$Q$8:$Q$343,0),0)&gt;0,1,0)</f>
        <v>0</v>
      </c>
      <c r="BJ10" s="127">
        <f ca="1">IF(IFERROR(MATCH(_xlfn.CONCAT($B10,",",BJ$4),'22 SpcFunc &amp; VentSpcFunc combos'!$Q$8:$Q$343,0),0)&gt;0,1,0)</f>
        <v>0</v>
      </c>
      <c r="BK10" s="127">
        <f ca="1">IF(IFERROR(MATCH(_xlfn.CONCAT($B10,",",BK$4),'22 SpcFunc &amp; VentSpcFunc combos'!$Q$8:$Q$343,0),0)&gt;0,1,0)</f>
        <v>0</v>
      </c>
      <c r="BL10" s="127">
        <f ca="1">IF(IFERROR(MATCH(_xlfn.CONCAT($B10,",",BL$4),'22 SpcFunc &amp; VentSpcFunc combos'!$Q$8:$Q$343,0),0)&gt;0,1,0)</f>
        <v>0</v>
      </c>
      <c r="BM10" s="127">
        <f ca="1">IF(IFERROR(MATCH(_xlfn.CONCAT($B10,",",BM$4),'22 SpcFunc &amp; VentSpcFunc combos'!$Q$8:$Q$343,0),0)&gt;0,1,0)</f>
        <v>0</v>
      </c>
      <c r="BN10" s="127">
        <f ca="1">IF(IFERROR(MATCH(_xlfn.CONCAT($B10,",",BN$4),'22 SpcFunc &amp; VentSpcFunc combos'!$Q$8:$Q$343,0),0)&gt;0,1,0)</f>
        <v>0</v>
      </c>
      <c r="BO10" s="127">
        <f ca="1">IF(IFERROR(MATCH(_xlfn.CONCAT($B10,",",BO$4),'22 SpcFunc &amp; VentSpcFunc combos'!$Q$8:$Q$343,0),0)&gt;0,1,0)</f>
        <v>0</v>
      </c>
      <c r="BP10" s="127">
        <f ca="1">IF(IFERROR(MATCH(_xlfn.CONCAT($B10,",",BP$4),'22 SpcFunc &amp; VentSpcFunc combos'!$Q$8:$Q$343,0),0)&gt;0,1,0)</f>
        <v>0</v>
      </c>
      <c r="BQ10" s="127">
        <f ca="1">IF(IFERROR(MATCH(_xlfn.CONCAT($B10,",",BQ$4),'22 SpcFunc &amp; VentSpcFunc combos'!$Q$8:$Q$343,0),0)&gt;0,1,0)</f>
        <v>0</v>
      </c>
      <c r="BR10" s="127">
        <f ca="1">IF(IFERROR(MATCH(_xlfn.CONCAT($B10,",",BR$4),'22 SpcFunc &amp; VentSpcFunc combos'!$Q$8:$Q$343,0),0)&gt;0,1,0)</f>
        <v>0</v>
      </c>
      <c r="BS10" s="127">
        <f ca="1">IF(IFERROR(MATCH(_xlfn.CONCAT($B10,",",BS$4),'22 SpcFunc &amp; VentSpcFunc combos'!$Q$8:$Q$343,0),0)&gt;0,1,0)</f>
        <v>0</v>
      </c>
      <c r="BT10" s="127">
        <f ca="1">IF(IFERROR(MATCH(_xlfn.CONCAT($B10,",",BT$4),'22 SpcFunc &amp; VentSpcFunc combos'!$Q$8:$Q$343,0),0)&gt;0,1,0)</f>
        <v>0</v>
      </c>
      <c r="BU10" s="127">
        <f ca="1">IF(IFERROR(MATCH(_xlfn.CONCAT($B10,",",BU$4),'22 SpcFunc &amp; VentSpcFunc combos'!$Q$8:$Q$343,0),0)&gt;0,1,0)</f>
        <v>0</v>
      </c>
      <c r="BV10" s="127">
        <f ca="1">IF(IFERROR(MATCH(_xlfn.CONCAT($B10,",",BV$4),'22 SpcFunc &amp; VentSpcFunc combos'!$Q$8:$Q$343,0),0)&gt;0,1,0)</f>
        <v>0</v>
      </c>
      <c r="BW10" s="127">
        <f ca="1">IF(IFERROR(MATCH(_xlfn.CONCAT($B10,",",BW$4),'22 SpcFunc &amp; VentSpcFunc combos'!$Q$8:$Q$343,0),0)&gt;0,1,0)</f>
        <v>0</v>
      </c>
      <c r="BX10" s="127">
        <f ca="1">IF(IFERROR(MATCH(_xlfn.CONCAT($B10,",",BX$4),'22 SpcFunc &amp; VentSpcFunc combos'!$Q$8:$Q$343,0),0)&gt;0,1,0)</f>
        <v>0</v>
      </c>
      <c r="BY10" s="127">
        <f ca="1">IF(IFERROR(MATCH(_xlfn.CONCAT($B10,",",BY$4),'22 SpcFunc &amp; VentSpcFunc combos'!$Q$8:$Q$343,0),0)&gt;0,1,0)</f>
        <v>0</v>
      </c>
      <c r="BZ10" s="127">
        <f ca="1">IF(IFERROR(MATCH(_xlfn.CONCAT($B10,",",BZ$4),'22 SpcFunc &amp; VentSpcFunc combos'!$Q$8:$Q$343,0),0)&gt;0,1,0)</f>
        <v>0</v>
      </c>
      <c r="CA10" s="127">
        <f ca="1">IF(IFERROR(MATCH(_xlfn.CONCAT($B10,",",CA$4),'22 SpcFunc &amp; VentSpcFunc combos'!$Q$8:$Q$343,0),0)&gt;0,1,0)</f>
        <v>0</v>
      </c>
      <c r="CB10" s="127">
        <f ca="1">IF(IFERROR(MATCH(_xlfn.CONCAT($B10,",",CB$4),'22 SpcFunc &amp; VentSpcFunc combos'!$Q$8:$Q$343,0),0)&gt;0,1,0)</f>
        <v>0</v>
      </c>
      <c r="CC10" s="127">
        <f ca="1">IF(IFERROR(MATCH(_xlfn.CONCAT($B10,",",CC$4),'22 SpcFunc &amp; VentSpcFunc combos'!$Q$8:$Q$343,0),0)&gt;0,1,0)</f>
        <v>0</v>
      </c>
      <c r="CD10" s="127">
        <f ca="1">IF(IFERROR(MATCH(_xlfn.CONCAT($B10,",",CD$4),'22 SpcFunc &amp; VentSpcFunc combos'!$Q$8:$Q$343,0),0)&gt;0,1,0)</f>
        <v>0</v>
      </c>
      <c r="CE10" s="127">
        <f ca="1">IF(IFERROR(MATCH(_xlfn.CONCAT($B10,",",CE$4),'22 SpcFunc &amp; VentSpcFunc combos'!$Q$8:$Q$343,0),0)&gt;0,1,0)</f>
        <v>0</v>
      </c>
      <c r="CF10" s="127">
        <f ca="1">IF(IFERROR(MATCH(_xlfn.CONCAT($B10,",",CF$4),'22 SpcFunc &amp; VentSpcFunc combos'!$Q$8:$Q$343,0),0)&gt;0,1,0)</f>
        <v>0</v>
      </c>
      <c r="CG10" s="127">
        <f ca="1">IF(IFERROR(MATCH(_xlfn.CONCAT($B10,",",CG$4),'22 SpcFunc &amp; VentSpcFunc combos'!$Q$8:$Q$343,0),0)&gt;0,1,0)</f>
        <v>0</v>
      </c>
      <c r="CH10" s="127">
        <f ca="1">IF(IFERROR(MATCH(_xlfn.CONCAT($B10,",",CH$4),'22 SpcFunc &amp; VentSpcFunc combos'!$Q$8:$Q$343,0),0)&gt;0,1,0)</f>
        <v>0</v>
      </c>
      <c r="CI10" s="127">
        <f ca="1">IF(IFERROR(MATCH(_xlfn.CONCAT($B10,",",CI$4),'22 SpcFunc &amp; VentSpcFunc combos'!$Q$8:$Q$343,0),0)&gt;0,1,0)</f>
        <v>0</v>
      </c>
      <c r="CJ10" s="127">
        <f ca="1">IF(IFERROR(MATCH(_xlfn.CONCAT($B10,",",CJ$4),'22 SpcFunc &amp; VentSpcFunc combos'!$Q$8:$Q$343,0),0)&gt;0,1,0)</f>
        <v>0</v>
      </c>
      <c r="CK10" s="127">
        <f ca="1">IF(IFERROR(MATCH(_xlfn.CONCAT($B10,",",CK$4),'22 SpcFunc &amp; VentSpcFunc combos'!$Q$8:$Q$343,0),0)&gt;0,1,0)</f>
        <v>0</v>
      </c>
      <c r="CL10" s="127">
        <f ca="1">IF(IFERROR(MATCH(_xlfn.CONCAT($B10,",",CL$4),'22 SpcFunc &amp; VentSpcFunc combos'!$Q$8:$Q$343,0),0)&gt;0,1,0)</f>
        <v>0</v>
      </c>
      <c r="CM10" s="127">
        <f ca="1">IF(IFERROR(MATCH(_xlfn.CONCAT($B10,",",CM$4),'22 SpcFunc &amp; VentSpcFunc combos'!$Q$8:$Q$343,0),0)&gt;0,1,0)</f>
        <v>0</v>
      </c>
      <c r="CN10" s="127">
        <f ca="1">IF(IFERROR(MATCH(_xlfn.CONCAT($B10,",",CN$4),'22 SpcFunc &amp; VentSpcFunc combos'!$Q$8:$Q$343,0),0)&gt;0,1,0)</f>
        <v>0</v>
      </c>
      <c r="CO10" s="127">
        <f ca="1">IF(IFERROR(MATCH(_xlfn.CONCAT($B10,",",CO$4),'22 SpcFunc &amp; VentSpcFunc combos'!$Q$8:$Q$343,0),0)&gt;0,1,0)</f>
        <v>0</v>
      </c>
      <c r="CP10" s="127">
        <f ca="1">IF(IFERROR(MATCH(_xlfn.CONCAT($B10,",",CP$4),'22 SpcFunc &amp; VentSpcFunc combos'!$Q$8:$Q$343,0),0)&gt;0,1,0)</f>
        <v>0</v>
      </c>
      <c r="CQ10" s="127">
        <f ca="1">IF(IFERROR(MATCH(_xlfn.CONCAT($B10,",",CQ$4),'22 SpcFunc &amp; VentSpcFunc combos'!$Q$8:$Q$343,0),0)&gt;0,1,0)</f>
        <v>0</v>
      </c>
      <c r="CR10" s="127">
        <f ca="1">IF(IFERROR(MATCH(_xlfn.CONCAT($B10,",",CR$4),'22 SpcFunc &amp; VentSpcFunc combos'!$Q$8:$Q$343,0),0)&gt;0,1,0)</f>
        <v>0</v>
      </c>
      <c r="CS10" s="127">
        <f ca="1">IF(IFERROR(MATCH(_xlfn.CONCAT($B10,",",CS$4),'22 SpcFunc &amp; VentSpcFunc combos'!$Q$8:$Q$343,0),0)&gt;0,1,0)</f>
        <v>0</v>
      </c>
      <c r="CT10" s="127">
        <f ca="1">IF(IFERROR(MATCH(_xlfn.CONCAT($B10,",",CT$4),'22 SpcFunc &amp; VentSpcFunc combos'!$Q$8:$Q$343,0),0)&gt;0,1,0)</f>
        <v>0</v>
      </c>
      <c r="CU10" s="106" t="s">
        <v>959</v>
      </c>
      <c r="CV10">
        <f t="shared" ca="1" si="4"/>
        <v>1</v>
      </c>
    </row>
    <row r="11" spans="1:100" x14ac:dyDescent="0.2">
      <c r="B11" t="str">
        <f>'For CSV - 2022 SpcFuncData'!B11</f>
        <v>Aging Eye/Low-vision (Restroom)</v>
      </c>
      <c r="C11" s="127">
        <f ca="1">IF(IFERROR(MATCH(_xlfn.CONCAT($B11,",",C$4),'22 SpcFunc &amp; VentSpcFunc combos'!$Q$8:$Q$343,0),0)&gt;0,1,0)</f>
        <v>0</v>
      </c>
      <c r="D11" s="127">
        <f ca="1">IF(IFERROR(MATCH(_xlfn.CONCAT($B11,",",D$4),'22 SpcFunc &amp; VentSpcFunc combos'!$Q$8:$Q$343,0),0)&gt;0,1,0)</f>
        <v>0</v>
      </c>
      <c r="E11" s="127">
        <f ca="1">IF(IFERROR(MATCH(_xlfn.CONCAT($B11,",",E$4),'22 SpcFunc &amp; VentSpcFunc combos'!$Q$8:$Q$343,0),0)&gt;0,1,0)</f>
        <v>0</v>
      </c>
      <c r="F11" s="127">
        <f ca="1">IF(IFERROR(MATCH(_xlfn.CONCAT($B11,",",F$4),'22 SpcFunc &amp; VentSpcFunc combos'!$Q$8:$Q$343,0),0)&gt;0,1,0)</f>
        <v>0</v>
      </c>
      <c r="G11" s="127">
        <f ca="1">IF(IFERROR(MATCH(_xlfn.CONCAT($B11,",",G$4),'22 SpcFunc &amp; VentSpcFunc combos'!$Q$8:$Q$343,0),0)&gt;0,1,0)</f>
        <v>0</v>
      </c>
      <c r="H11" s="127">
        <f ca="1">IF(IFERROR(MATCH(_xlfn.CONCAT($B11,",",H$4),'22 SpcFunc &amp; VentSpcFunc combos'!$Q$8:$Q$343,0),0)&gt;0,1,0)</f>
        <v>0</v>
      </c>
      <c r="I11" s="127">
        <f ca="1">IF(IFERROR(MATCH(_xlfn.CONCAT($B11,",",I$4),'22 SpcFunc &amp; VentSpcFunc combos'!$Q$8:$Q$343,0),0)&gt;0,1,0)</f>
        <v>0</v>
      </c>
      <c r="J11" s="127">
        <f ca="1">IF(IFERROR(MATCH(_xlfn.CONCAT($B11,",",J$4),'22 SpcFunc &amp; VentSpcFunc combos'!$Q$8:$Q$343,0),0)&gt;0,1,0)</f>
        <v>0</v>
      </c>
      <c r="K11" s="127">
        <f ca="1">IF(IFERROR(MATCH(_xlfn.CONCAT($B11,",",K$4),'22 SpcFunc &amp; VentSpcFunc combos'!$Q$8:$Q$343,0),0)&gt;0,1,0)</f>
        <v>0</v>
      </c>
      <c r="L11" s="127">
        <f ca="1">IF(IFERROR(MATCH(_xlfn.CONCAT($B11,",",L$4),'22 SpcFunc &amp; VentSpcFunc combos'!$Q$8:$Q$343,0),0)&gt;0,1,0)</f>
        <v>0</v>
      </c>
      <c r="M11" s="127">
        <f ca="1">IF(IFERROR(MATCH(_xlfn.CONCAT($B11,",",M$4),'22 SpcFunc &amp; VentSpcFunc combos'!$Q$8:$Q$343,0),0)&gt;0,1,0)</f>
        <v>0</v>
      </c>
      <c r="N11" s="127">
        <f ca="1">IF(IFERROR(MATCH(_xlfn.CONCAT($B11,",",N$4),'22 SpcFunc &amp; VentSpcFunc combos'!$Q$8:$Q$343,0),0)&gt;0,1,0)</f>
        <v>0</v>
      </c>
      <c r="O11" s="127">
        <f ca="1">IF(IFERROR(MATCH(_xlfn.CONCAT($B11,",",O$4),'22 SpcFunc &amp; VentSpcFunc combos'!$Q$8:$Q$343,0),0)&gt;0,1,0)</f>
        <v>0</v>
      </c>
      <c r="P11" s="127">
        <f ca="1">IF(IFERROR(MATCH(_xlfn.CONCAT($B11,",",P$4),'22 SpcFunc &amp; VentSpcFunc combos'!$Q$8:$Q$343,0),0)&gt;0,1,0)</f>
        <v>0</v>
      </c>
      <c r="Q11" s="127">
        <f ca="1">IF(IFERROR(MATCH(_xlfn.CONCAT($B11,",",Q$4),'22 SpcFunc &amp; VentSpcFunc combos'!$Q$8:$Q$343,0),0)&gt;0,1,0)</f>
        <v>0</v>
      </c>
      <c r="R11" s="127">
        <f ca="1">IF(IFERROR(MATCH(_xlfn.CONCAT($B11,",",R$4),'22 SpcFunc &amp; VentSpcFunc combos'!$Q$8:$Q$343,0),0)&gt;0,1,0)</f>
        <v>0</v>
      </c>
      <c r="S11" s="127">
        <f ca="1">IF(IFERROR(MATCH(_xlfn.CONCAT($B11,",",S$4),'22 SpcFunc &amp; VentSpcFunc combos'!$Q$8:$Q$343,0),0)&gt;0,1,0)</f>
        <v>0</v>
      </c>
      <c r="T11" s="127">
        <f ca="1">IF(IFERROR(MATCH(_xlfn.CONCAT($B11,",",T$4),'22 SpcFunc &amp; VentSpcFunc combos'!$Q$8:$Q$343,0),0)&gt;0,1,0)</f>
        <v>0</v>
      </c>
      <c r="U11" s="127">
        <f ca="1">IF(IFERROR(MATCH(_xlfn.CONCAT($B11,",",U$4),'22 SpcFunc &amp; VentSpcFunc combos'!$Q$8:$Q$343,0),0)&gt;0,1,0)</f>
        <v>0</v>
      </c>
      <c r="V11" s="127">
        <f ca="1">IF(IFERROR(MATCH(_xlfn.CONCAT($B11,",",V$4),'22 SpcFunc &amp; VentSpcFunc combos'!$Q$8:$Q$343,0),0)&gt;0,1,0)</f>
        <v>0</v>
      </c>
      <c r="W11" s="127">
        <f ca="1">IF(IFERROR(MATCH(_xlfn.CONCAT($B11,",",W$4),'22 SpcFunc &amp; VentSpcFunc combos'!$Q$8:$Q$343,0),0)&gt;0,1,0)</f>
        <v>0</v>
      </c>
      <c r="X11" s="127">
        <f ca="1">IF(IFERROR(MATCH(_xlfn.CONCAT($B11,",",X$4),'22 SpcFunc &amp; VentSpcFunc combos'!$Q$8:$Q$343,0),0)&gt;0,1,0)</f>
        <v>0</v>
      </c>
      <c r="Y11" s="127">
        <f ca="1">IF(IFERROR(MATCH(_xlfn.CONCAT($B11,",",Y$4),'22 SpcFunc &amp; VentSpcFunc combos'!$Q$8:$Q$343,0),0)&gt;0,1,0)</f>
        <v>0</v>
      </c>
      <c r="Z11" s="127">
        <f ca="1">IF(IFERROR(MATCH(_xlfn.CONCAT($B11,",",Z$4),'22 SpcFunc &amp; VentSpcFunc combos'!$Q$8:$Q$343,0),0)&gt;0,1,0)</f>
        <v>0</v>
      </c>
      <c r="AA11" s="127">
        <f ca="1">IF(IFERROR(MATCH(_xlfn.CONCAT($B11,",",AA$4),'22 SpcFunc &amp; VentSpcFunc combos'!$Q$8:$Q$343,0),0)&gt;0,1,0)</f>
        <v>0</v>
      </c>
      <c r="AB11" s="127">
        <f ca="1">IF(IFERROR(MATCH(_xlfn.CONCAT($B11,",",AB$4),'22 SpcFunc &amp; VentSpcFunc combos'!$Q$8:$Q$343,0),0)&gt;0,1,0)</f>
        <v>0</v>
      </c>
      <c r="AC11" s="127">
        <f ca="1">IF(IFERROR(MATCH(_xlfn.CONCAT($B11,",",AC$4),'22 SpcFunc &amp; VentSpcFunc combos'!$Q$8:$Q$343,0),0)&gt;0,1,0)</f>
        <v>0</v>
      </c>
      <c r="AD11" s="127">
        <f ca="1">IF(IFERROR(MATCH(_xlfn.CONCAT($B11,",",AD$4),'22 SpcFunc &amp; VentSpcFunc combos'!$Q$8:$Q$343,0),0)&gt;0,1,0)</f>
        <v>0</v>
      </c>
      <c r="AE11" s="127">
        <f ca="1">IF(IFERROR(MATCH(_xlfn.CONCAT($B11,",",AE$4),'22 SpcFunc &amp; VentSpcFunc combos'!$Q$8:$Q$343,0),0)&gt;0,1,0)</f>
        <v>0</v>
      </c>
      <c r="AF11" s="127">
        <f ca="1">IF(IFERROR(MATCH(_xlfn.CONCAT($B11,",",AF$4),'22 SpcFunc &amp; VentSpcFunc combos'!$Q$8:$Q$343,0),0)&gt;0,1,0)</f>
        <v>0</v>
      </c>
      <c r="AG11" s="127">
        <f ca="1">IF(IFERROR(MATCH(_xlfn.CONCAT($B11,",",AG$4),'22 SpcFunc &amp; VentSpcFunc combos'!$Q$8:$Q$343,0),0)&gt;0,1,0)</f>
        <v>0</v>
      </c>
      <c r="AH11" s="127">
        <f ca="1">IF(IFERROR(MATCH(_xlfn.CONCAT($B11,",",AH$4),'22 SpcFunc &amp; VentSpcFunc combos'!$Q$8:$Q$343,0),0)&gt;0,1,0)</f>
        <v>0</v>
      </c>
      <c r="AI11" s="127">
        <f ca="1">IF(IFERROR(MATCH(_xlfn.CONCAT($B11,",",AI$4),'22 SpcFunc &amp; VentSpcFunc combos'!$Q$8:$Q$343,0),0)&gt;0,1,0)</f>
        <v>0</v>
      </c>
      <c r="AJ11" s="127">
        <f ca="1">IF(IFERROR(MATCH(_xlfn.CONCAT($B11,",",AJ$4),'22 SpcFunc &amp; VentSpcFunc combos'!$Q$8:$Q$343,0),0)&gt;0,1,0)</f>
        <v>0</v>
      </c>
      <c r="AK11" s="127">
        <f ca="1">IF(IFERROR(MATCH(_xlfn.CONCAT($B11,",",AK$4),'22 SpcFunc &amp; VentSpcFunc combos'!$Q$8:$Q$343,0),0)&gt;0,1,0)</f>
        <v>0</v>
      </c>
      <c r="AL11" s="127">
        <f ca="1">IF(IFERROR(MATCH(_xlfn.CONCAT($B11,",",AL$4),'22 SpcFunc &amp; VentSpcFunc combos'!$Q$8:$Q$343,0),0)&gt;0,1,0)</f>
        <v>0</v>
      </c>
      <c r="AM11" s="127">
        <f ca="1">IF(IFERROR(MATCH(_xlfn.CONCAT($B11,",",AM$4),'22 SpcFunc &amp; VentSpcFunc combos'!$Q$8:$Q$343,0),0)&gt;0,1,0)</f>
        <v>0</v>
      </c>
      <c r="AN11" s="127">
        <f ca="1">IF(IFERROR(MATCH(_xlfn.CONCAT($B11,",",AN$4),'22 SpcFunc &amp; VentSpcFunc combos'!$Q$8:$Q$343,0),0)&gt;0,1,0)</f>
        <v>0</v>
      </c>
      <c r="AO11" s="127">
        <f ca="1">IF(IFERROR(MATCH(_xlfn.CONCAT($B11,",",AO$4),'22 SpcFunc &amp; VentSpcFunc combos'!$Q$8:$Q$343,0),0)&gt;0,1,0)</f>
        <v>0</v>
      </c>
      <c r="AP11" s="127">
        <f ca="1">IF(IFERROR(MATCH(_xlfn.CONCAT($B11,",",AP$4),'22 SpcFunc &amp; VentSpcFunc combos'!$Q$8:$Q$343,0),0)&gt;0,1,0)</f>
        <v>1</v>
      </c>
      <c r="AQ11" s="127">
        <f ca="1">IF(IFERROR(MATCH(_xlfn.CONCAT($B11,",",AQ$4),'22 SpcFunc &amp; VentSpcFunc combos'!$Q$8:$Q$343,0),0)&gt;0,1,0)</f>
        <v>0</v>
      </c>
      <c r="AR11" s="127">
        <f ca="1">IF(IFERROR(MATCH(_xlfn.CONCAT($B11,",",AR$4),'22 SpcFunc &amp; VentSpcFunc combos'!$Q$8:$Q$343,0),0)&gt;0,1,0)</f>
        <v>0</v>
      </c>
      <c r="AS11" s="127">
        <f ca="1">IF(IFERROR(MATCH(_xlfn.CONCAT($B11,",",AS$4),'22 SpcFunc &amp; VentSpcFunc combos'!$Q$8:$Q$343,0),0)&gt;0,1,0)</f>
        <v>0</v>
      </c>
      <c r="AT11" s="127">
        <f ca="1">IF(IFERROR(MATCH(_xlfn.CONCAT($B11,",",AT$4),'22 SpcFunc &amp; VentSpcFunc combos'!$Q$8:$Q$343,0),0)&gt;0,1,0)</f>
        <v>0</v>
      </c>
      <c r="AU11" s="127">
        <f ca="1">IF(IFERROR(MATCH(_xlfn.CONCAT($B11,",",AU$4),'22 SpcFunc &amp; VentSpcFunc combos'!$Q$8:$Q$343,0),0)&gt;0,1,0)</f>
        <v>0</v>
      </c>
      <c r="AV11" s="127">
        <f ca="1">IF(IFERROR(MATCH(_xlfn.CONCAT($B11,",",AV$4),'22 SpcFunc &amp; VentSpcFunc combos'!$Q$8:$Q$343,0),0)&gt;0,1,0)</f>
        <v>0</v>
      </c>
      <c r="AW11" s="127">
        <f ca="1">IF(IFERROR(MATCH(_xlfn.CONCAT($B11,",",AW$4),'22 SpcFunc &amp; VentSpcFunc combos'!$Q$8:$Q$343,0),0)&gt;0,1,0)</f>
        <v>0</v>
      </c>
      <c r="AX11" s="127">
        <f ca="1">IF(IFERROR(MATCH(_xlfn.CONCAT($B11,",",AX$4),'22 SpcFunc &amp; VentSpcFunc combos'!$Q$8:$Q$343,0),0)&gt;0,1,0)</f>
        <v>0</v>
      </c>
      <c r="AY11" s="127">
        <f ca="1">IF(IFERROR(MATCH(_xlfn.CONCAT($B11,",",AY$4),'22 SpcFunc &amp; VentSpcFunc combos'!$Q$8:$Q$343,0),0)&gt;0,1,0)</f>
        <v>0</v>
      </c>
      <c r="AZ11" s="127">
        <f ca="1">IF(IFERROR(MATCH(_xlfn.CONCAT($B11,",",AZ$4),'22 SpcFunc &amp; VentSpcFunc combos'!$Q$8:$Q$343,0),0)&gt;0,1,0)</f>
        <v>0</v>
      </c>
      <c r="BA11" s="127">
        <f ca="1">IF(IFERROR(MATCH(_xlfn.CONCAT($B11,",",BA$4),'22 SpcFunc &amp; VentSpcFunc combos'!$Q$8:$Q$343,0),0)&gt;0,1,0)</f>
        <v>0</v>
      </c>
      <c r="BB11" s="127">
        <f ca="1">IF(IFERROR(MATCH(_xlfn.CONCAT($B11,",",BB$4),'22 SpcFunc &amp; VentSpcFunc combos'!$Q$8:$Q$343,0),0)&gt;0,1,0)</f>
        <v>0</v>
      </c>
      <c r="BC11" s="127">
        <f ca="1">IF(IFERROR(MATCH(_xlfn.CONCAT($B11,",",BC$4),'22 SpcFunc &amp; VentSpcFunc combos'!$Q$8:$Q$343,0),0)&gt;0,1,0)</f>
        <v>0</v>
      </c>
      <c r="BD11" s="127">
        <f ca="1">IF(IFERROR(MATCH(_xlfn.CONCAT($B11,",",BD$4),'22 SpcFunc &amp; VentSpcFunc combos'!$Q$8:$Q$343,0),0)&gt;0,1,0)</f>
        <v>0</v>
      </c>
      <c r="BE11" s="127">
        <f ca="1">IF(IFERROR(MATCH(_xlfn.CONCAT($B11,",",BE$4),'22 SpcFunc &amp; VentSpcFunc combos'!$Q$8:$Q$343,0),0)&gt;0,1,0)</f>
        <v>0</v>
      </c>
      <c r="BF11" s="127">
        <f ca="1">IF(IFERROR(MATCH(_xlfn.CONCAT($B11,",",BF$4),'22 SpcFunc &amp; VentSpcFunc combos'!$Q$8:$Q$343,0),0)&gt;0,1,0)</f>
        <v>0</v>
      </c>
      <c r="BG11" s="127">
        <f ca="1">IF(IFERROR(MATCH(_xlfn.CONCAT($B11,",",BG$4),'22 SpcFunc &amp; VentSpcFunc combos'!$Q$8:$Q$343,0),0)&gt;0,1,0)</f>
        <v>0</v>
      </c>
      <c r="BH11" s="127">
        <f ca="1">IF(IFERROR(MATCH(_xlfn.CONCAT($B11,",",BH$4),'22 SpcFunc &amp; VentSpcFunc combos'!$Q$8:$Q$343,0),0)&gt;0,1,0)</f>
        <v>0</v>
      </c>
      <c r="BI11" s="127">
        <f ca="1">IF(IFERROR(MATCH(_xlfn.CONCAT($B11,",",BI$4),'22 SpcFunc &amp; VentSpcFunc combos'!$Q$8:$Q$343,0),0)&gt;0,1,0)</f>
        <v>0</v>
      </c>
      <c r="BJ11" s="127">
        <f ca="1">IF(IFERROR(MATCH(_xlfn.CONCAT($B11,",",BJ$4),'22 SpcFunc &amp; VentSpcFunc combos'!$Q$8:$Q$343,0),0)&gt;0,1,0)</f>
        <v>0</v>
      </c>
      <c r="BK11" s="127">
        <f ca="1">IF(IFERROR(MATCH(_xlfn.CONCAT($B11,",",BK$4),'22 SpcFunc &amp; VentSpcFunc combos'!$Q$8:$Q$343,0),0)&gt;0,1,0)</f>
        <v>0</v>
      </c>
      <c r="BL11" s="127">
        <f ca="1">IF(IFERROR(MATCH(_xlfn.CONCAT($B11,",",BL$4),'22 SpcFunc &amp; VentSpcFunc combos'!$Q$8:$Q$343,0),0)&gt;0,1,0)</f>
        <v>0</v>
      </c>
      <c r="BM11" s="127">
        <f ca="1">IF(IFERROR(MATCH(_xlfn.CONCAT($B11,",",BM$4),'22 SpcFunc &amp; VentSpcFunc combos'!$Q$8:$Q$343,0),0)&gt;0,1,0)</f>
        <v>0</v>
      </c>
      <c r="BN11" s="127">
        <f ca="1">IF(IFERROR(MATCH(_xlfn.CONCAT($B11,",",BN$4),'22 SpcFunc &amp; VentSpcFunc combos'!$Q$8:$Q$343,0),0)&gt;0,1,0)</f>
        <v>0</v>
      </c>
      <c r="BO11" s="127">
        <f ca="1">IF(IFERROR(MATCH(_xlfn.CONCAT($B11,",",BO$4),'22 SpcFunc &amp; VentSpcFunc combos'!$Q$8:$Q$343,0),0)&gt;0,1,0)</f>
        <v>0</v>
      </c>
      <c r="BP11" s="127">
        <f ca="1">IF(IFERROR(MATCH(_xlfn.CONCAT($B11,",",BP$4),'22 SpcFunc &amp; VentSpcFunc combos'!$Q$8:$Q$343,0),0)&gt;0,1,0)</f>
        <v>0</v>
      </c>
      <c r="BQ11" s="127">
        <f ca="1">IF(IFERROR(MATCH(_xlfn.CONCAT($B11,",",BQ$4),'22 SpcFunc &amp; VentSpcFunc combos'!$Q$8:$Q$343,0),0)&gt;0,1,0)</f>
        <v>0</v>
      </c>
      <c r="BR11" s="127">
        <f ca="1">IF(IFERROR(MATCH(_xlfn.CONCAT($B11,",",BR$4),'22 SpcFunc &amp; VentSpcFunc combos'!$Q$8:$Q$343,0),0)&gt;0,1,0)</f>
        <v>0</v>
      </c>
      <c r="BS11" s="127">
        <f ca="1">IF(IFERROR(MATCH(_xlfn.CONCAT($B11,",",BS$4),'22 SpcFunc &amp; VentSpcFunc combos'!$Q$8:$Q$343,0),0)&gt;0,1,0)</f>
        <v>0</v>
      </c>
      <c r="BT11" s="127">
        <f ca="1">IF(IFERROR(MATCH(_xlfn.CONCAT($B11,",",BT$4),'22 SpcFunc &amp; VentSpcFunc combos'!$Q$8:$Q$343,0),0)&gt;0,1,0)</f>
        <v>0</v>
      </c>
      <c r="BU11" s="127">
        <f ca="1">IF(IFERROR(MATCH(_xlfn.CONCAT($B11,",",BU$4),'22 SpcFunc &amp; VentSpcFunc combos'!$Q$8:$Q$343,0),0)&gt;0,1,0)</f>
        <v>0</v>
      </c>
      <c r="BV11" s="127">
        <f ca="1">IF(IFERROR(MATCH(_xlfn.CONCAT($B11,",",BV$4),'22 SpcFunc &amp; VentSpcFunc combos'!$Q$8:$Q$343,0),0)&gt;0,1,0)</f>
        <v>0</v>
      </c>
      <c r="BW11" s="127">
        <f ca="1">IF(IFERROR(MATCH(_xlfn.CONCAT($B11,",",BW$4),'22 SpcFunc &amp; VentSpcFunc combos'!$Q$8:$Q$343,0),0)&gt;0,1,0)</f>
        <v>0</v>
      </c>
      <c r="BX11" s="127">
        <f ca="1">IF(IFERROR(MATCH(_xlfn.CONCAT($B11,",",BX$4),'22 SpcFunc &amp; VentSpcFunc combos'!$Q$8:$Q$343,0),0)&gt;0,1,0)</f>
        <v>0</v>
      </c>
      <c r="BY11" s="127">
        <f ca="1">IF(IFERROR(MATCH(_xlfn.CONCAT($B11,",",BY$4),'22 SpcFunc &amp; VentSpcFunc combos'!$Q$8:$Q$343,0),0)&gt;0,1,0)</f>
        <v>0</v>
      </c>
      <c r="BZ11" s="127">
        <f ca="1">IF(IFERROR(MATCH(_xlfn.CONCAT($B11,",",BZ$4),'22 SpcFunc &amp; VentSpcFunc combos'!$Q$8:$Q$343,0),0)&gt;0,1,0)</f>
        <v>0</v>
      </c>
      <c r="CA11" s="127">
        <f ca="1">IF(IFERROR(MATCH(_xlfn.CONCAT($B11,",",CA$4),'22 SpcFunc &amp; VentSpcFunc combos'!$Q$8:$Q$343,0),0)&gt;0,1,0)</f>
        <v>0</v>
      </c>
      <c r="CB11" s="127">
        <f ca="1">IF(IFERROR(MATCH(_xlfn.CONCAT($B11,",",CB$4),'22 SpcFunc &amp; VentSpcFunc combos'!$Q$8:$Q$343,0),0)&gt;0,1,0)</f>
        <v>0</v>
      </c>
      <c r="CC11" s="127">
        <f ca="1">IF(IFERROR(MATCH(_xlfn.CONCAT($B11,",",CC$4),'22 SpcFunc &amp; VentSpcFunc combos'!$Q$8:$Q$343,0),0)&gt;0,1,0)</f>
        <v>0</v>
      </c>
      <c r="CD11" s="127">
        <f ca="1">IF(IFERROR(MATCH(_xlfn.CONCAT($B11,",",CD$4),'22 SpcFunc &amp; VentSpcFunc combos'!$Q$8:$Q$343,0),0)&gt;0,1,0)</f>
        <v>0</v>
      </c>
      <c r="CE11" s="127">
        <f ca="1">IF(IFERROR(MATCH(_xlfn.CONCAT($B11,",",CE$4),'22 SpcFunc &amp; VentSpcFunc combos'!$Q$8:$Q$343,0),0)&gt;0,1,0)</f>
        <v>0</v>
      </c>
      <c r="CF11" s="127">
        <f ca="1">IF(IFERROR(MATCH(_xlfn.CONCAT($B11,",",CF$4),'22 SpcFunc &amp; VentSpcFunc combos'!$Q$8:$Q$343,0),0)&gt;0,1,0)</f>
        <v>0</v>
      </c>
      <c r="CG11" s="127">
        <f ca="1">IF(IFERROR(MATCH(_xlfn.CONCAT($B11,",",CG$4),'22 SpcFunc &amp; VentSpcFunc combos'!$Q$8:$Q$343,0),0)&gt;0,1,0)</f>
        <v>0</v>
      </c>
      <c r="CH11" s="127">
        <f ca="1">IF(IFERROR(MATCH(_xlfn.CONCAT($B11,",",CH$4),'22 SpcFunc &amp; VentSpcFunc combos'!$Q$8:$Q$343,0),0)&gt;0,1,0)</f>
        <v>0</v>
      </c>
      <c r="CI11" s="127">
        <f ca="1">IF(IFERROR(MATCH(_xlfn.CONCAT($B11,",",CI$4),'22 SpcFunc &amp; VentSpcFunc combos'!$Q$8:$Q$343,0),0)&gt;0,1,0)</f>
        <v>0</v>
      </c>
      <c r="CJ11" s="127">
        <f ca="1">IF(IFERROR(MATCH(_xlfn.CONCAT($B11,",",CJ$4),'22 SpcFunc &amp; VentSpcFunc combos'!$Q$8:$Q$343,0),0)&gt;0,1,0)</f>
        <v>0</v>
      </c>
      <c r="CK11" s="127">
        <f ca="1">IF(IFERROR(MATCH(_xlfn.CONCAT($B11,",",CK$4),'22 SpcFunc &amp; VentSpcFunc combos'!$Q$8:$Q$343,0),0)&gt;0,1,0)</f>
        <v>0</v>
      </c>
      <c r="CL11" s="127">
        <f ca="1">IF(IFERROR(MATCH(_xlfn.CONCAT($B11,",",CL$4),'22 SpcFunc &amp; VentSpcFunc combos'!$Q$8:$Q$343,0),0)&gt;0,1,0)</f>
        <v>0</v>
      </c>
      <c r="CM11" s="127">
        <f ca="1">IF(IFERROR(MATCH(_xlfn.CONCAT($B11,",",CM$4),'22 SpcFunc &amp; VentSpcFunc combos'!$Q$8:$Q$343,0),0)&gt;0,1,0)</f>
        <v>0</v>
      </c>
      <c r="CN11" s="127">
        <f ca="1">IF(IFERROR(MATCH(_xlfn.CONCAT($B11,",",CN$4),'22 SpcFunc &amp; VentSpcFunc combos'!$Q$8:$Q$343,0),0)&gt;0,1,0)</f>
        <v>0</v>
      </c>
      <c r="CO11" s="127">
        <f ca="1">IF(IFERROR(MATCH(_xlfn.CONCAT($B11,",",CO$4),'22 SpcFunc &amp; VentSpcFunc combos'!$Q$8:$Q$343,0),0)&gt;0,1,0)</f>
        <v>0</v>
      </c>
      <c r="CP11" s="127">
        <f ca="1">IF(IFERROR(MATCH(_xlfn.CONCAT($B11,",",CP$4),'22 SpcFunc &amp; VentSpcFunc combos'!$Q$8:$Q$343,0),0)&gt;0,1,0)</f>
        <v>0</v>
      </c>
      <c r="CQ11" s="127">
        <f ca="1">IF(IFERROR(MATCH(_xlfn.CONCAT($B11,",",CQ$4),'22 SpcFunc &amp; VentSpcFunc combos'!$Q$8:$Q$343,0),0)&gt;0,1,0)</f>
        <v>0</v>
      </c>
      <c r="CR11" s="127">
        <f ca="1">IF(IFERROR(MATCH(_xlfn.CONCAT($B11,",",CR$4),'22 SpcFunc &amp; VentSpcFunc combos'!$Q$8:$Q$343,0),0)&gt;0,1,0)</f>
        <v>0</v>
      </c>
      <c r="CS11" s="127">
        <f ca="1">IF(IFERROR(MATCH(_xlfn.CONCAT($B11,",",CS$4),'22 SpcFunc &amp; VentSpcFunc combos'!$Q$8:$Q$343,0),0)&gt;0,1,0)</f>
        <v>0</v>
      </c>
      <c r="CT11" s="127">
        <f ca="1">IF(IFERROR(MATCH(_xlfn.CONCAT($B11,",",CT$4),'22 SpcFunc &amp; VentSpcFunc combos'!$Q$8:$Q$343,0),0)&gt;0,1,0)</f>
        <v>0</v>
      </c>
      <c r="CU11" s="106" t="s">
        <v>959</v>
      </c>
      <c r="CV11">
        <f t="shared" ca="1" si="4"/>
        <v>1</v>
      </c>
    </row>
    <row r="12" spans="1:100" x14ac:dyDescent="0.2">
      <c r="B12" t="str">
        <f>'For CSV - 2022 SpcFuncData'!B12</f>
        <v>Aging Eye/Low-vision (Stairwell)</v>
      </c>
      <c r="C12" s="127">
        <f ca="1">IF(IFERROR(MATCH(_xlfn.CONCAT($B12,",",C$4),'22 SpcFunc &amp; VentSpcFunc combos'!$Q$8:$Q$343,0),0)&gt;0,1,0)</f>
        <v>0</v>
      </c>
      <c r="D12" s="127">
        <f ca="1">IF(IFERROR(MATCH(_xlfn.CONCAT($B12,",",D$4),'22 SpcFunc &amp; VentSpcFunc combos'!$Q$8:$Q$343,0),0)&gt;0,1,0)</f>
        <v>0</v>
      </c>
      <c r="E12" s="127">
        <f ca="1">IF(IFERROR(MATCH(_xlfn.CONCAT($B12,",",E$4),'22 SpcFunc &amp; VentSpcFunc combos'!$Q$8:$Q$343,0),0)&gt;0,1,0)</f>
        <v>0</v>
      </c>
      <c r="F12" s="127">
        <f ca="1">IF(IFERROR(MATCH(_xlfn.CONCAT($B12,",",F$4),'22 SpcFunc &amp; VentSpcFunc combos'!$Q$8:$Q$343,0),0)&gt;0,1,0)</f>
        <v>0</v>
      </c>
      <c r="G12" s="127">
        <f ca="1">IF(IFERROR(MATCH(_xlfn.CONCAT($B12,",",G$4),'22 SpcFunc &amp; VentSpcFunc combos'!$Q$8:$Q$343,0),0)&gt;0,1,0)</f>
        <v>0</v>
      </c>
      <c r="H12" s="127">
        <f ca="1">IF(IFERROR(MATCH(_xlfn.CONCAT($B12,",",H$4),'22 SpcFunc &amp; VentSpcFunc combos'!$Q$8:$Q$343,0),0)&gt;0,1,0)</f>
        <v>0</v>
      </c>
      <c r="I12" s="127">
        <f ca="1">IF(IFERROR(MATCH(_xlfn.CONCAT($B12,",",I$4),'22 SpcFunc &amp; VentSpcFunc combos'!$Q$8:$Q$343,0),0)&gt;0,1,0)</f>
        <v>0</v>
      </c>
      <c r="J12" s="127">
        <f ca="1">IF(IFERROR(MATCH(_xlfn.CONCAT($B12,",",J$4),'22 SpcFunc &amp; VentSpcFunc combos'!$Q$8:$Q$343,0),0)&gt;0,1,0)</f>
        <v>0</v>
      </c>
      <c r="K12" s="127">
        <f ca="1">IF(IFERROR(MATCH(_xlfn.CONCAT($B12,",",K$4),'22 SpcFunc &amp; VentSpcFunc combos'!$Q$8:$Q$343,0),0)&gt;0,1,0)</f>
        <v>0</v>
      </c>
      <c r="L12" s="127">
        <f ca="1">IF(IFERROR(MATCH(_xlfn.CONCAT($B12,",",L$4),'22 SpcFunc &amp; VentSpcFunc combos'!$Q$8:$Q$343,0),0)&gt;0,1,0)</f>
        <v>0</v>
      </c>
      <c r="M12" s="127">
        <f ca="1">IF(IFERROR(MATCH(_xlfn.CONCAT($B12,",",M$4),'22 SpcFunc &amp; VentSpcFunc combos'!$Q$8:$Q$343,0),0)&gt;0,1,0)</f>
        <v>0</v>
      </c>
      <c r="N12" s="127">
        <f ca="1">IF(IFERROR(MATCH(_xlfn.CONCAT($B12,",",N$4),'22 SpcFunc &amp; VentSpcFunc combos'!$Q$8:$Q$343,0),0)&gt;0,1,0)</f>
        <v>0</v>
      </c>
      <c r="O12" s="127">
        <f ca="1">IF(IFERROR(MATCH(_xlfn.CONCAT($B12,",",O$4),'22 SpcFunc &amp; VentSpcFunc combos'!$Q$8:$Q$343,0),0)&gt;0,1,0)</f>
        <v>0</v>
      </c>
      <c r="P12" s="127">
        <f ca="1">IF(IFERROR(MATCH(_xlfn.CONCAT($B12,",",P$4),'22 SpcFunc &amp; VentSpcFunc combos'!$Q$8:$Q$343,0),0)&gt;0,1,0)</f>
        <v>0</v>
      </c>
      <c r="Q12" s="127">
        <f ca="1">IF(IFERROR(MATCH(_xlfn.CONCAT($B12,",",Q$4),'22 SpcFunc &amp; VentSpcFunc combos'!$Q$8:$Q$343,0),0)&gt;0,1,0)</f>
        <v>0</v>
      </c>
      <c r="R12" s="127">
        <f ca="1">IF(IFERROR(MATCH(_xlfn.CONCAT($B12,",",R$4),'22 SpcFunc &amp; VentSpcFunc combos'!$Q$8:$Q$343,0),0)&gt;0,1,0)</f>
        <v>0</v>
      </c>
      <c r="S12" s="127">
        <f ca="1">IF(IFERROR(MATCH(_xlfn.CONCAT($B12,",",S$4),'22 SpcFunc &amp; VentSpcFunc combos'!$Q$8:$Q$343,0),0)&gt;0,1,0)</f>
        <v>0</v>
      </c>
      <c r="T12" s="127">
        <f ca="1">IF(IFERROR(MATCH(_xlfn.CONCAT($B12,",",T$4),'22 SpcFunc &amp; VentSpcFunc combos'!$Q$8:$Q$343,0),0)&gt;0,1,0)</f>
        <v>0</v>
      </c>
      <c r="U12" s="127">
        <f ca="1">IF(IFERROR(MATCH(_xlfn.CONCAT($B12,",",U$4),'22 SpcFunc &amp; VentSpcFunc combos'!$Q$8:$Q$343,0),0)&gt;0,1,0)</f>
        <v>0</v>
      </c>
      <c r="V12" s="127">
        <f ca="1">IF(IFERROR(MATCH(_xlfn.CONCAT($B12,",",V$4),'22 SpcFunc &amp; VentSpcFunc combos'!$Q$8:$Q$343,0),0)&gt;0,1,0)</f>
        <v>0</v>
      </c>
      <c r="W12" s="127">
        <f ca="1">IF(IFERROR(MATCH(_xlfn.CONCAT($B12,",",W$4),'22 SpcFunc &amp; VentSpcFunc combos'!$Q$8:$Q$343,0),0)&gt;0,1,0)</f>
        <v>0</v>
      </c>
      <c r="X12" s="127">
        <f ca="1">IF(IFERROR(MATCH(_xlfn.CONCAT($B12,",",X$4),'22 SpcFunc &amp; VentSpcFunc combos'!$Q$8:$Q$343,0),0)&gt;0,1,0)</f>
        <v>0</v>
      </c>
      <c r="Y12" s="127">
        <f ca="1">IF(IFERROR(MATCH(_xlfn.CONCAT($B12,",",Y$4),'22 SpcFunc &amp; VentSpcFunc combos'!$Q$8:$Q$343,0),0)&gt;0,1,0)</f>
        <v>0</v>
      </c>
      <c r="Z12" s="127">
        <f ca="1">IF(IFERROR(MATCH(_xlfn.CONCAT($B12,",",Z$4),'22 SpcFunc &amp; VentSpcFunc combos'!$Q$8:$Q$343,0),0)&gt;0,1,0)</f>
        <v>0</v>
      </c>
      <c r="AA12" s="127">
        <f ca="1">IF(IFERROR(MATCH(_xlfn.CONCAT($B12,",",AA$4),'22 SpcFunc &amp; VentSpcFunc combos'!$Q$8:$Q$343,0),0)&gt;0,1,0)</f>
        <v>0</v>
      </c>
      <c r="AB12" s="127">
        <f ca="1">IF(IFERROR(MATCH(_xlfn.CONCAT($B12,",",AB$4),'22 SpcFunc &amp; VentSpcFunc combos'!$Q$8:$Q$343,0),0)&gt;0,1,0)</f>
        <v>0</v>
      </c>
      <c r="AC12" s="127">
        <f ca="1">IF(IFERROR(MATCH(_xlfn.CONCAT($B12,",",AC$4),'22 SpcFunc &amp; VentSpcFunc combos'!$Q$8:$Q$343,0),0)&gt;0,1,0)</f>
        <v>0</v>
      </c>
      <c r="AD12" s="127">
        <f ca="1">IF(IFERROR(MATCH(_xlfn.CONCAT($B12,",",AD$4),'22 SpcFunc &amp; VentSpcFunc combos'!$Q$8:$Q$343,0),0)&gt;0,1,0)</f>
        <v>0</v>
      </c>
      <c r="AE12" s="127">
        <f ca="1">IF(IFERROR(MATCH(_xlfn.CONCAT($B12,",",AE$4),'22 SpcFunc &amp; VentSpcFunc combos'!$Q$8:$Q$343,0),0)&gt;0,1,0)</f>
        <v>0</v>
      </c>
      <c r="AF12" s="127">
        <f ca="1">IF(IFERROR(MATCH(_xlfn.CONCAT($B12,",",AF$4),'22 SpcFunc &amp; VentSpcFunc combos'!$Q$8:$Q$343,0),0)&gt;0,1,0)</f>
        <v>0</v>
      </c>
      <c r="AG12" s="127">
        <f ca="1">IF(IFERROR(MATCH(_xlfn.CONCAT($B12,",",AG$4),'22 SpcFunc &amp; VentSpcFunc combos'!$Q$8:$Q$343,0),0)&gt;0,1,0)</f>
        <v>0</v>
      </c>
      <c r="AH12" s="127">
        <f ca="1">IF(IFERROR(MATCH(_xlfn.CONCAT($B12,",",AH$4),'22 SpcFunc &amp; VentSpcFunc combos'!$Q$8:$Q$343,0),0)&gt;0,1,0)</f>
        <v>0</v>
      </c>
      <c r="AI12" s="127">
        <f ca="1">IF(IFERROR(MATCH(_xlfn.CONCAT($B12,",",AI$4),'22 SpcFunc &amp; VentSpcFunc combos'!$Q$8:$Q$343,0),0)&gt;0,1,0)</f>
        <v>0</v>
      </c>
      <c r="AJ12" s="127">
        <f ca="1">IF(IFERROR(MATCH(_xlfn.CONCAT($B12,",",AJ$4),'22 SpcFunc &amp; VentSpcFunc combos'!$Q$8:$Q$343,0),0)&gt;0,1,0)</f>
        <v>0</v>
      </c>
      <c r="AK12" s="127">
        <f ca="1">IF(IFERROR(MATCH(_xlfn.CONCAT($B12,",",AK$4),'22 SpcFunc &amp; VentSpcFunc combos'!$Q$8:$Q$343,0),0)&gt;0,1,0)</f>
        <v>0</v>
      </c>
      <c r="AL12" s="127">
        <f ca="1">IF(IFERROR(MATCH(_xlfn.CONCAT($B12,",",AL$4),'22 SpcFunc &amp; VentSpcFunc combos'!$Q$8:$Q$343,0),0)&gt;0,1,0)</f>
        <v>0</v>
      </c>
      <c r="AM12" s="127">
        <f ca="1">IF(IFERROR(MATCH(_xlfn.CONCAT($B12,",",AM$4),'22 SpcFunc &amp; VentSpcFunc combos'!$Q$8:$Q$343,0),0)&gt;0,1,0)</f>
        <v>0</v>
      </c>
      <c r="AN12" s="127">
        <f ca="1">IF(IFERROR(MATCH(_xlfn.CONCAT($B12,",",AN$4),'22 SpcFunc &amp; VentSpcFunc combos'!$Q$8:$Q$343,0),0)&gt;0,1,0)</f>
        <v>0</v>
      </c>
      <c r="AO12" s="127">
        <f ca="1">IF(IFERROR(MATCH(_xlfn.CONCAT($B12,",",AO$4),'22 SpcFunc &amp; VentSpcFunc combos'!$Q$8:$Q$343,0),0)&gt;0,1,0)</f>
        <v>0</v>
      </c>
      <c r="AP12" s="127">
        <f ca="1">IF(IFERROR(MATCH(_xlfn.CONCAT($B12,",",AP$4),'22 SpcFunc &amp; VentSpcFunc combos'!$Q$8:$Q$343,0),0)&gt;0,1,0)</f>
        <v>0</v>
      </c>
      <c r="AQ12" s="127">
        <f ca="1">IF(IFERROR(MATCH(_xlfn.CONCAT($B12,",",AQ$4),'22 SpcFunc &amp; VentSpcFunc combos'!$Q$8:$Q$343,0),0)&gt;0,1,0)</f>
        <v>0</v>
      </c>
      <c r="AR12" s="127">
        <f ca="1">IF(IFERROR(MATCH(_xlfn.CONCAT($B12,",",AR$4),'22 SpcFunc &amp; VentSpcFunc combos'!$Q$8:$Q$343,0),0)&gt;0,1,0)</f>
        <v>0</v>
      </c>
      <c r="AS12" s="127">
        <f ca="1">IF(IFERROR(MATCH(_xlfn.CONCAT($B12,",",AS$4),'22 SpcFunc &amp; VentSpcFunc combos'!$Q$8:$Q$343,0),0)&gt;0,1,0)</f>
        <v>0</v>
      </c>
      <c r="AT12" s="127">
        <f ca="1">IF(IFERROR(MATCH(_xlfn.CONCAT($B12,",",AT$4),'22 SpcFunc &amp; VentSpcFunc combos'!$Q$8:$Q$343,0),0)&gt;0,1,0)</f>
        <v>0</v>
      </c>
      <c r="AU12" s="127">
        <f ca="1">IF(IFERROR(MATCH(_xlfn.CONCAT($B12,",",AU$4),'22 SpcFunc &amp; VentSpcFunc combos'!$Q$8:$Q$343,0),0)&gt;0,1,0)</f>
        <v>0</v>
      </c>
      <c r="AV12" s="127">
        <f ca="1">IF(IFERROR(MATCH(_xlfn.CONCAT($B12,",",AV$4),'22 SpcFunc &amp; VentSpcFunc combos'!$Q$8:$Q$343,0),0)&gt;0,1,0)</f>
        <v>0</v>
      </c>
      <c r="AW12" s="127">
        <f ca="1">IF(IFERROR(MATCH(_xlfn.CONCAT($B12,",",AW$4),'22 SpcFunc &amp; VentSpcFunc combos'!$Q$8:$Q$343,0),0)&gt;0,1,0)</f>
        <v>0</v>
      </c>
      <c r="AX12" s="127">
        <f ca="1">IF(IFERROR(MATCH(_xlfn.CONCAT($B12,",",AX$4),'22 SpcFunc &amp; VentSpcFunc combos'!$Q$8:$Q$343,0),0)&gt;0,1,0)</f>
        <v>0</v>
      </c>
      <c r="AY12" s="127">
        <f ca="1">IF(IFERROR(MATCH(_xlfn.CONCAT($B12,",",AY$4),'22 SpcFunc &amp; VentSpcFunc combos'!$Q$8:$Q$343,0),0)&gt;0,1,0)</f>
        <v>1</v>
      </c>
      <c r="AZ12" s="127">
        <f ca="1">IF(IFERROR(MATCH(_xlfn.CONCAT($B12,",",AZ$4),'22 SpcFunc &amp; VentSpcFunc combos'!$Q$8:$Q$343,0),0)&gt;0,1,0)</f>
        <v>0</v>
      </c>
      <c r="BA12" s="127">
        <f ca="1">IF(IFERROR(MATCH(_xlfn.CONCAT($B12,",",BA$4),'22 SpcFunc &amp; VentSpcFunc combos'!$Q$8:$Q$343,0),0)&gt;0,1,0)</f>
        <v>0</v>
      </c>
      <c r="BB12" s="127">
        <f ca="1">IF(IFERROR(MATCH(_xlfn.CONCAT($B12,",",BB$4),'22 SpcFunc &amp; VentSpcFunc combos'!$Q$8:$Q$343,0),0)&gt;0,1,0)</f>
        <v>0</v>
      </c>
      <c r="BC12" s="127">
        <f ca="1">IF(IFERROR(MATCH(_xlfn.CONCAT($B12,",",BC$4),'22 SpcFunc &amp; VentSpcFunc combos'!$Q$8:$Q$343,0),0)&gt;0,1,0)</f>
        <v>0</v>
      </c>
      <c r="BD12" s="127">
        <f ca="1">IF(IFERROR(MATCH(_xlfn.CONCAT($B12,",",BD$4),'22 SpcFunc &amp; VentSpcFunc combos'!$Q$8:$Q$343,0),0)&gt;0,1,0)</f>
        <v>0</v>
      </c>
      <c r="BE12" s="127">
        <f ca="1">IF(IFERROR(MATCH(_xlfn.CONCAT($B12,",",BE$4),'22 SpcFunc &amp; VentSpcFunc combos'!$Q$8:$Q$343,0),0)&gt;0,1,0)</f>
        <v>0</v>
      </c>
      <c r="BF12" s="127">
        <f ca="1">IF(IFERROR(MATCH(_xlfn.CONCAT($B12,",",BF$4),'22 SpcFunc &amp; VentSpcFunc combos'!$Q$8:$Q$343,0),0)&gt;0,1,0)</f>
        <v>0</v>
      </c>
      <c r="BG12" s="127">
        <f ca="1">IF(IFERROR(MATCH(_xlfn.CONCAT($B12,",",BG$4),'22 SpcFunc &amp; VentSpcFunc combos'!$Q$8:$Q$343,0),0)&gt;0,1,0)</f>
        <v>0</v>
      </c>
      <c r="BH12" s="127">
        <f ca="1">IF(IFERROR(MATCH(_xlfn.CONCAT($B12,",",BH$4),'22 SpcFunc &amp; VentSpcFunc combos'!$Q$8:$Q$343,0),0)&gt;0,1,0)</f>
        <v>0</v>
      </c>
      <c r="BI12" s="127">
        <f ca="1">IF(IFERROR(MATCH(_xlfn.CONCAT($B12,",",BI$4),'22 SpcFunc &amp; VentSpcFunc combos'!$Q$8:$Q$343,0),0)&gt;0,1,0)</f>
        <v>0</v>
      </c>
      <c r="BJ12" s="127">
        <f ca="1">IF(IFERROR(MATCH(_xlfn.CONCAT($B12,",",BJ$4),'22 SpcFunc &amp; VentSpcFunc combos'!$Q$8:$Q$343,0),0)&gt;0,1,0)</f>
        <v>0</v>
      </c>
      <c r="BK12" s="127">
        <f ca="1">IF(IFERROR(MATCH(_xlfn.CONCAT($B12,",",BK$4),'22 SpcFunc &amp; VentSpcFunc combos'!$Q$8:$Q$343,0),0)&gt;0,1,0)</f>
        <v>0</v>
      </c>
      <c r="BL12" s="127">
        <f ca="1">IF(IFERROR(MATCH(_xlfn.CONCAT($B12,",",BL$4),'22 SpcFunc &amp; VentSpcFunc combos'!$Q$8:$Q$343,0),0)&gt;0,1,0)</f>
        <v>0</v>
      </c>
      <c r="BM12" s="127">
        <f ca="1">IF(IFERROR(MATCH(_xlfn.CONCAT($B12,",",BM$4),'22 SpcFunc &amp; VentSpcFunc combos'!$Q$8:$Q$343,0),0)&gt;0,1,0)</f>
        <v>0</v>
      </c>
      <c r="BN12" s="127">
        <f ca="1">IF(IFERROR(MATCH(_xlfn.CONCAT($B12,",",BN$4),'22 SpcFunc &amp; VentSpcFunc combos'!$Q$8:$Q$343,0),0)&gt;0,1,0)</f>
        <v>0</v>
      </c>
      <c r="BO12" s="127">
        <f ca="1">IF(IFERROR(MATCH(_xlfn.CONCAT($B12,",",BO$4),'22 SpcFunc &amp; VentSpcFunc combos'!$Q$8:$Q$343,0),0)&gt;0,1,0)</f>
        <v>0</v>
      </c>
      <c r="BP12" s="127">
        <f ca="1">IF(IFERROR(MATCH(_xlfn.CONCAT($B12,",",BP$4),'22 SpcFunc &amp; VentSpcFunc combos'!$Q$8:$Q$343,0),0)&gt;0,1,0)</f>
        <v>0</v>
      </c>
      <c r="BQ12" s="127">
        <f ca="1">IF(IFERROR(MATCH(_xlfn.CONCAT($B12,",",BQ$4),'22 SpcFunc &amp; VentSpcFunc combos'!$Q$8:$Q$343,0),0)&gt;0,1,0)</f>
        <v>0</v>
      </c>
      <c r="BR12" s="127">
        <f ca="1">IF(IFERROR(MATCH(_xlfn.CONCAT($B12,",",BR$4),'22 SpcFunc &amp; VentSpcFunc combos'!$Q$8:$Q$343,0),0)&gt;0,1,0)</f>
        <v>0</v>
      </c>
      <c r="BS12" s="127">
        <f ca="1">IF(IFERROR(MATCH(_xlfn.CONCAT($B12,",",BS$4),'22 SpcFunc &amp; VentSpcFunc combos'!$Q$8:$Q$343,0),0)&gt;0,1,0)</f>
        <v>0</v>
      </c>
      <c r="BT12" s="127">
        <f ca="1">IF(IFERROR(MATCH(_xlfn.CONCAT($B12,",",BT$4),'22 SpcFunc &amp; VentSpcFunc combos'!$Q$8:$Q$343,0),0)&gt;0,1,0)</f>
        <v>0</v>
      </c>
      <c r="BU12" s="127">
        <f ca="1">IF(IFERROR(MATCH(_xlfn.CONCAT($B12,",",BU$4),'22 SpcFunc &amp; VentSpcFunc combos'!$Q$8:$Q$343,0),0)&gt;0,1,0)</f>
        <v>0</v>
      </c>
      <c r="BV12" s="127">
        <f ca="1">IF(IFERROR(MATCH(_xlfn.CONCAT($B12,",",BV$4),'22 SpcFunc &amp; VentSpcFunc combos'!$Q$8:$Q$343,0),0)&gt;0,1,0)</f>
        <v>0</v>
      </c>
      <c r="BW12" s="127">
        <f ca="1">IF(IFERROR(MATCH(_xlfn.CONCAT($B12,",",BW$4),'22 SpcFunc &amp; VentSpcFunc combos'!$Q$8:$Q$343,0),0)&gt;0,1,0)</f>
        <v>0</v>
      </c>
      <c r="BX12" s="127">
        <f ca="1">IF(IFERROR(MATCH(_xlfn.CONCAT($B12,",",BX$4),'22 SpcFunc &amp; VentSpcFunc combos'!$Q$8:$Q$343,0),0)&gt;0,1,0)</f>
        <v>0</v>
      </c>
      <c r="BY12" s="127">
        <f ca="1">IF(IFERROR(MATCH(_xlfn.CONCAT($B12,",",BY$4),'22 SpcFunc &amp; VentSpcFunc combos'!$Q$8:$Q$343,0),0)&gt;0,1,0)</f>
        <v>0</v>
      </c>
      <c r="BZ12" s="127">
        <f ca="1">IF(IFERROR(MATCH(_xlfn.CONCAT($B12,",",BZ$4),'22 SpcFunc &amp; VentSpcFunc combos'!$Q$8:$Q$343,0),0)&gt;0,1,0)</f>
        <v>0</v>
      </c>
      <c r="CA12" s="127">
        <f ca="1">IF(IFERROR(MATCH(_xlfn.CONCAT($B12,",",CA$4),'22 SpcFunc &amp; VentSpcFunc combos'!$Q$8:$Q$343,0),0)&gt;0,1,0)</f>
        <v>0</v>
      </c>
      <c r="CB12" s="127">
        <f ca="1">IF(IFERROR(MATCH(_xlfn.CONCAT($B12,",",CB$4),'22 SpcFunc &amp; VentSpcFunc combos'!$Q$8:$Q$343,0),0)&gt;0,1,0)</f>
        <v>0</v>
      </c>
      <c r="CC12" s="127">
        <f ca="1">IF(IFERROR(MATCH(_xlfn.CONCAT($B12,",",CC$4),'22 SpcFunc &amp; VentSpcFunc combos'!$Q$8:$Q$343,0),0)&gt;0,1,0)</f>
        <v>0</v>
      </c>
      <c r="CD12" s="127">
        <f ca="1">IF(IFERROR(MATCH(_xlfn.CONCAT($B12,",",CD$4),'22 SpcFunc &amp; VentSpcFunc combos'!$Q$8:$Q$343,0),0)&gt;0,1,0)</f>
        <v>0</v>
      </c>
      <c r="CE12" s="127">
        <f ca="1">IF(IFERROR(MATCH(_xlfn.CONCAT($B12,",",CE$4),'22 SpcFunc &amp; VentSpcFunc combos'!$Q$8:$Q$343,0),0)&gt;0,1,0)</f>
        <v>0</v>
      </c>
      <c r="CF12" s="127">
        <f ca="1">IF(IFERROR(MATCH(_xlfn.CONCAT($B12,",",CF$4),'22 SpcFunc &amp; VentSpcFunc combos'!$Q$8:$Q$343,0),0)&gt;0,1,0)</f>
        <v>0</v>
      </c>
      <c r="CG12" s="127">
        <f ca="1">IF(IFERROR(MATCH(_xlfn.CONCAT($B12,",",CG$4),'22 SpcFunc &amp; VentSpcFunc combos'!$Q$8:$Q$343,0),0)&gt;0,1,0)</f>
        <v>0</v>
      </c>
      <c r="CH12" s="127">
        <f ca="1">IF(IFERROR(MATCH(_xlfn.CONCAT($B12,",",CH$4),'22 SpcFunc &amp; VentSpcFunc combos'!$Q$8:$Q$343,0),0)&gt;0,1,0)</f>
        <v>0</v>
      </c>
      <c r="CI12" s="127">
        <f ca="1">IF(IFERROR(MATCH(_xlfn.CONCAT($B12,",",CI$4),'22 SpcFunc &amp; VentSpcFunc combos'!$Q$8:$Q$343,0),0)&gt;0,1,0)</f>
        <v>0</v>
      </c>
      <c r="CJ12" s="127">
        <f ca="1">IF(IFERROR(MATCH(_xlfn.CONCAT($B12,",",CJ$4),'22 SpcFunc &amp; VentSpcFunc combos'!$Q$8:$Q$343,0),0)&gt;0,1,0)</f>
        <v>0</v>
      </c>
      <c r="CK12" s="127">
        <f ca="1">IF(IFERROR(MATCH(_xlfn.CONCAT($B12,",",CK$4),'22 SpcFunc &amp; VentSpcFunc combos'!$Q$8:$Q$343,0),0)&gt;0,1,0)</f>
        <v>0</v>
      </c>
      <c r="CL12" s="127">
        <f ca="1">IF(IFERROR(MATCH(_xlfn.CONCAT($B12,",",CL$4),'22 SpcFunc &amp; VentSpcFunc combos'!$Q$8:$Q$343,0),0)&gt;0,1,0)</f>
        <v>0</v>
      </c>
      <c r="CM12" s="127">
        <f ca="1">IF(IFERROR(MATCH(_xlfn.CONCAT($B12,",",CM$4),'22 SpcFunc &amp; VentSpcFunc combos'!$Q$8:$Q$343,0),0)&gt;0,1,0)</f>
        <v>0</v>
      </c>
      <c r="CN12" s="127">
        <f ca="1">IF(IFERROR(MATCH(_xlfn.CONCAT($B12,",",CN$4),'22 SpcFunc &amp; VentSpcFunc combos'!$Q$8:$Q$343,0),0)&gt;0,1,0)</f>
        <v>0</v>
      </c>
      <c r="CO12" s="127">
        <f ca="1">IF(IFERROR(MATCH(_xlfn.CONCAT($B12,",",CO$4),'22 SpcFunc &amp; VentSpcFunc combos'!$Q$8:$Q$343,0),0)&gt;0,1,0)</f>
        <v>0</v>
      </c>
      <c r="CP12" s="127">
        <f ca="1">IF(IFERROR(MATCH(_xlfn.CONCAT($B12,",",CP$4),'22 SpcFunc &amp; VentSpcFunc combos'!$Q$8:$Q$343,0),0)&gt;0,1,0)</f>
        <v>0</v>
      </c>
      <c r="CQ12" s="127">
        <f ca="1">IF(IFERROR(MATCH(_xlfn.CONCAT($B12,",",CQ$4),'22 SpcFunc &amp; VentSpcFunc combos'!$Q$8:$Q$343,0),0)&gt;0,1,0)</f>
        <v>0</v>
      </c>
      <c r="CR12" s="127">
        <f ca="1">IF(IFERROR(MATCH(_xlfn.CONCAT($B12,",",CR$4),'22 SpcFunc &amp; VentSpcFunc combos'!$Q$8:$Q$343,0),0)&gt;0,1,0)</f>
        <v>0</v>
      </c>
      <c r="CS12" s="127">
        <f ca="1">IF(IFERROR(MATCH(_xlfn.CONCAT($B12,",",CS$4),'22 SpcFunc &amp; VentSpcFunc combos'!$Q$8:$Q$343,0),0)&gt;0,1,0)</f>
        <v>0</v>
      </c>
      <c r="CT12" s="127">
        <f ca="1">IF(IFERROR(MATCH(_xlfn.CONCAT($B12,",",CT$4),'22 SpcFunc &amp; VentSpcFunc combos'!$Q$8:$Q$343,0),0)&gt;0,1,0)</f>
        <v>0</v>
      </c>
      <c r="CU12" s="106" t="s">
        <v>959</v>
      </c>
      <c r="CV12">
        <f t="shared" ca="1" si="4"/>
        <v>1</v>
      </c>
    </row>
    <row r="13" spans="1:100" x14ac:dyDescent="0.2">
      <c r="B13" t="str">
        <f>'For CSV - 2022 SpcFuncData'!B13</f>
        <v>Audience Seating Area</v>
      </c>
      <c r="C13" s="127">
        <f ca="1">IF(IFERROR(MATCH(_xlfn.CONCAT($B13,",",C$4),'22 SpcFunc &amp; VentSpcFunc combos'!$Q$8:$Q$343,0),0)&gt;0,1,0)</f>
        <v>1</v>
      </c>
      <c r="D13" s="127">
        <f ca="1">IF(IFERROR(MATCH(_xlfn.CONCAT($B13,",",D$4),'22 SpcFunc &amp; VentSpcFunc combos'!$Q$8:$Q$343,0),0)&gt;0,1,0)</f>
        <v>1</v>
      </c>
      <c r="E13" s="127">
        <f ca="1">IF(IFERROR(MATCH(_xlfn.CONCAT($B13,",",E$4),'22 SpcFunc &amp; VentSpcFunc combos'!$Q$8:$Q$343,0),0)&gt;0,1,0)</f>
        <v>1</v>
      </c>
      <c r="F13" s="127">
        <f ca="1">IF(IFERROR(MATCH(_xlfn.CONCAT($B13,",",F$4),'22 SpcFunc &amp; VentSpcFunc combos'!$Q$8:$Q$343,0),0)&gt;0,1,0)</f>
        <v>0</v>
      </c>
      <c r="G13" s="127">
        <f ca="1">IF(IFERROR(MATCH(_xlfn.CONCAT($B13,",",G$4),'22 SpcFunc &amp; VentSpcFunc combos'!$Q$8:$Q$343,0),0)&gt;0,1,0)</f>
        <v>0</v>
      </c>
      <c r="H13" s="127">
        <f ca="1">IF(IFERROR(MATCH(_xlfn.CONCAT($B13,",",H$4),'22 SpcFunc &amp; VentSpcFunc combos'!$Q$8:$Q$343,0),0)&gt;0,1,0)</f>
        <v>0</v>
      </c>
      <c r="I13" s="127">
        <f ca="1">IF(IFERROR(MATCH(_xlfn.CONCAT($B13,",",I$4),'22 SpcFunc &amp; VentSpcFunc combos'!$Q$8:$Q$343,0),0)&gt;0,1,0)</f>
        <v>0</v>
      </c>
      <c r="J13" s="127">
        <f ca="1">IF(IFERROR(MATCH(_xlfn.CONCAT($B13,",",J$4),'22 SpcFunc &amp; VentSpcFunc combos'!$Q$8:$Q$343,0),0)&gt;0,1,0)</f>
        <v>0</v>
      </c>
      <c r="K13" s="127">
        <f ca="1">IF(IFERROR(MATCH(_xlfn.CONCAT($B13,",",K$4),'22 SpcFunc &amp; VentSpcFunc combos'!$Q$8:$Q$343,0),0)&gt;0,1,0)</f>
        <v>0</v>
      </c>
      <c r="L13" s="127">
        <f ca="1">IF(IFERROR(MATCH(_xlfn.CONCAT($B13,",",L$4),'22 SpcFunc &amp; VentSpcFunc combos'!$Q$8:$Q$343,0),0)&gt;0,1,0)</f>
        <v>0</v>
      </c>
      <c r="M13" s="127">
        <f ca="1">IF(IFERROR(MATCH(_xlfn.CONCAT($B13,",",M$4),'22 SpcFunc &amp; VentSpcFunc combos'!$Q$8:$Q$343,0),0)&gt;0,1,0)</f>
        <v>0</v>
      </c>
      <c r="N13" s="127">
        <f ca="1">IF(IFERROR(MATCH(_xlfn.CONCAT($B13,",",N$4),'22 SpcFunc &amp; VentSpcFunc combos'!$Q$8:$Q$343,0),0)&gt;0,1,0)</f>
        <v>0</v>
      </c>
      <c r="O13" s="127">
        <f ca="1">IF(IFERROR(MATCH(_xlfn.CONCAT($B13,",",O$4),'22 SpcFunc &amp; VentSpcFunc combos'!$Q$8:$Q$343,0),0)&gt;0,1,0)</f>
        <v>0</v>
      </c>
      <c r="P13" s="127">
        <f ca="1">IF(IFERROR(MATCH(_xlfn.CONCAT($B13,",",P$4),'22 SpcFunc &amp; VentSpcFunc combos'!$Q$8:$Q$343,0),0)&gt;0,1,0)</f>
        <v>0</v>
      </c>
      <c r="Q13" s="127">
        <f ca="1">IF(IFERROR(MATCH(_xlfn.CONCAT($B13,",",Q$4),'22 SpcFunc &amp; VentSpcFunc combos'!$Q$8:$Q$343,0),0)&gt;0,1,0)</f>
        <v>0</v>
      </c>
      <c r="R13" s="127">
        <f ca="1">IF(IFERROR(MATCH(_xlfn.CONCAT($B13,",",R$4),'22 SpcFunc &amp; VentSpcFunc combos'!$Q$8:$Q$343,0),0)&gt;0,1,0)</f>
        <v>0</v>
      </c>
      <c r="S13" s="127">
        <f ca="1">IF(IFERROR(MATCH(_xlfn.CONCAT($B13,",",S$4),'22 SpcFunc &amp; VentSpcFunc combos'!$Q$8:$Q$343,0),0)&gt;0,1,0)</f>
        <v>0</v>
      </c>
      <c r="T13" s="127">
        <f ca="1">IF(IFERROR(MATCH(_xlfn.CONCAT($B13,",",T$4),'22 SpcFunc &amp; VentSpcFunc combos'!$Q$8:$Q$343,0),0)&gt;0,1,0)</f>
        <v>0</v>
      </c>
      <c r="U13" s="127">
        <f ca="1">IF(IFERROR(MATCH(_xlfn.CONCAT($B13,",",U$4),'22 SpcFunc &amp; VentSpcFunc combos'!$Q$8:$Q$343,0),0)&gt;0,1,0)</f>
        <v>0</v>
      </c>
      <c r="V13" s="127">
        <f ca="1">IF(IFERROR(MATCH(_xlfn.CONCAT($B13,",",V$4),'22 SpcFunc &amp; VentSpcFunc combos'!$Q$8:$Q$343,0),0)&gt;0,1,0)</f>
        <v>0</v>
      </c>
      <c r="W13" s="127">
        <f ca="1">IF(IFERROR(MATCH(_xlfn.CONCAT($B13,",",W$4),'22 SpcFunc &amp; VentSpcFunc combos'!$Q$8:$Q$343,0),0)&gt;0,1,0)</f>
        <v>0</v>
      </c>
      <c r="X13" s="127">
        <f ca="1">IF(IFERROR(MATCH(_xlfn.CONCAT($B13,",",X$4),'22 SpcFunc &amp; VentSpcFunc combos'!$Q$8:$Q$343,0),0)&gt;0,1,0)</f>
        <v>0</v>
      </c>
      <c r="Y13" s="127">
        <f ca="1">IF(IFERROR(MATCH(_xlfn.CONCAT($B13,",",Y$4),'22 SpcFunc &amp; VentSpcFunc combos'!$Q$8:$Q$343,0),0)&gt;0,1,0)</f>
        <v>0</v>
      </c>
      <c r="Z13" s="127">
        <f ca="1">IF(IFERROR(MATCH(_xlfn.CONCAT($B13,",",Z$4),'22 SpcFunc &amp; VentSpcFunc combos'!$Q$8:$Q$343,0),0)&gt;0,1,0)</f>
        <v>0</v>
      </c>
      <c r="AA13" s="127">
        <f ca="1">IF(IFERROR(MATCH(_xlfn.CONCAT($B13,",",AA$4),'22 SpcFunc &amp; VentSpcFunc combos'!$Q$8:$Q$343,0),0)&gt;0,1,0)</f>
        <v>1</v>
      </c>
      <c r="AB13" s="127">
        <f ca="1">IF(IFERROR(MATCH(_xlfn.CONCAT($B13,",",AB$4),'22 SpcFunc &amp; VentSpcFunc combos'!$Q$8:$Q$343,0),0)&gt;0,1,0)</f>
        <v>0</v>
      </c>
      <c r="AC13" s="127">
        <f ca="1">IF(IFERROR(MATCH(_xlfn.CONCAT($B13,",",AC$4),'22 SpcFunc &amp; VentSpcFunc combos'!$Q$8:$Q$343,0),0)&gt;0,1,0)</f>
        <v>0</v>
      </c>
      <c r="AD13" s="127">
        <f ca="1">IF(IFERROR(MATCH(_xlfn.CONCAT($B13,",",AD$4),'22 SpcFunc &amp; VentSpcFunc combos'!$Q$8:$Q$343,0),0)&gt;0,1,0)</f>
        <v>0</v>
      </c>
      <c r="AE13" s="127">
        <f ca="1">IF(IFERROR(MATCH(_xlfn.CONCAT($B13,",",AE$4),'22 SpcFunc &amp; VentSpcFunc combos'!$Q$8:$Q$343,0),0)&gt;0,1,0)</f>
        <v>0</v>
      </c>
      <c r="AF13" s="127">
        <f ca="1">IF(IFERROR(MATCH(_xlfn.CONCAT($B13,",",AF$4),'22 SpcFunc &amp; VentSpcFunc combos'!$Q$8:$Q$343,0),0)&gt;0,1,0)</f>
        <v>0</v>
      </c>
      <c r="AG13" s="127">
        <f ca="1">IF(IFERROR(MATCH(_xlfn.CONCAT($B13,",",AG$4),'22 SpcFunc &amp; VentSpcFunc combos'!$Q$8:$Q$343,0),0)&gt;0,1,0)</f>
        <v>0</v>
      </c>
      <c r="AH13" s="127">
        <f ca="1">IF(IFERROR(MATCH(_xlfn.CONCAT($B13,",",AH$4),'22 SpcFunc &amp; VentSpcFunc combos'!$Q$8:$Q$343,0),0)&gt;0,1,0)</f>
        <v>0</v>
      </c>
      <c r="AI13" s="127">
        <f ca="1">IF(IFERROR(MATCH(_xlfn.CONCAT($B13,",",AI$4),'22 SpcFunc &amp; VentSpcFunc combos'!$Q$8:$Q$343,0),0)&gt;0,1,0)</f>
        <v>0</v>
      </c>
      <c r="AJ13" s="127">
        <f ca="1">IF(IFERROR(MATCH(_xlfn.CONCAT($B13,",",AJ$4),'22 SpcFunc &amp; VentSpcFunc combos'!$Q$8:$Q$343,0),0)&gt;0,1,0)</f>
        <v>0</v>
      </c>
      <c r="AK13" s="127">
        <f ca="1">IF(IFERROR(MATCH(_xlfn.CONCAT($B13,",",AK$4),'22 SpcFunc &amp; VentSpcFunc combos'!$Q$8:$Q$343,0),0)&gt;0,1,0)</f>
        <v>0</v>
      </c>
      <c r="AL13" s="127">
        <f ca="1">IF(IFERROR(MATCH(_xlfn.CONCAT($B13,",",AL$4),'22 SpcFunc &amp; VentSpcFunc combos'!$Q$8:$Q$343,0),0)&gt;0,1,0)</f>
        <v>0</v>
      </c>
      <c r="AM13" s="127">
        <f ca="1">IF(IFERROR(MATCH(_xlfn.CONCAT($B13,",",AM$4),'22 SpcFunc &amp; VentSpcFunc combos'!$Q$8:$Q$343,0),0)&gt;0,1,0)</f>
        <v>0</v>
      </c>
      <c r="AN13" s="127">
        <f ca="1">IF(IFERROR(MATCH(_xlfn.CONCAT($B13,",",AN$4),'22 SpcFunc &amp; VentSpcFunc combos'!$Q$8:$Q$343,0),0)&gt;0,1,0)</f>
        <v>0</v>
      </c>
      <c r="AO13" s="127">
        <f ca="1">IF(IFERROR(MATCH(_xlfn.CONCAT($B13,",",AO$4),'22 SpcFunc &amp; VentSpcFunc combos'!$Q$8:$Q$343,0),0)&gt;0,1,0)</f>
        <v>0</v>
      </c>
      <c r="AP13" s="127">
        <f ca="1">IF(IFERROR(MATCH(_xlfn.CONCAT($B13,",",AP$4),'22 SpcFunc &amp; VentSpcFunc combos'!$Q$8:$Q$343,0),0)&gt;0,1,0)</f>
        <v>0</v>
      </c>
      <c r="AQ13" s="127">
        <f ca="1">IF(IFERROR(MATCH(_xlfn.CONCAT($B13,",",AQ$4),'22 SpcFunc &amp; VentSpcFunc combos'!$Q$8:$Q$343,0),0)&gt;0,1,0)</f>
        <v>0</v>
      </c>
      <c r="AR13" s="127">
        <f ca="1">IF(IFERROR(MATCH(_xlfn.CONCAT($B13,",",AR$4),'22 SpcFunc &amp; VentSpcFunc combos'!$Q$8:$Q$343,0),0)&gt;0,1,0)</f>
        <v>0</v>
      </c>
      <c r="AS13" s="127">
        <f ca="1">IF(IFERROR(MATCH(_xlfn.CONCAT($B13,",",AS$4),'22 SpcFunc &amp; VentSpcFunc combos'!$Q$8:$Q$343,0),0)&gt;0,1,0)</f>
        <v>0</v>
      </c>
      <c r="AT13" s="127">
        <f ca="1">IF(IFERROR(MATCH(_xlfn.CONCAT($B13,",",AT$4),'22 SpcFunc &amp; VentSpcFunc combos'!$Q$8:$Q$343,0),0)&gt;0,1,0)</f>
        <v>0</v>
      </c>
      <c r="AU13" s="127">
        <f ca="1">IF(IFERROR(MATCH(_xlfn.CONCAT($B13,",",AU$4),'22 SpcFunc &amp; VentSpcFunc combos'!$Q$8:$Q$343,0),0)&gt;0,1,0)</f>
        <v>0</v>
      </c>
      <c r="AV13" s="127">
        <f ca="1">IF(IFERROR(MATCH(_xlfn.CONCAT($B13,",",AV$4),'22 SpcFunc &amp; VentSpcFunc combos'!$Q$8:$Q$343,0),0)&gt;0,1,0)</f>
        <v>0</v>
      </c>
      <c r="AW13" s="127">
        <f ca="1">IF(IFERROR(MATCH(_xlfn.CONCAT($B13,",",AW$4),'22 SpcFunc &amp; VentSpcFunc combos'!$Q$8:$Q$343,0),0)&gt;0,1,0)</f>
        <v>0</v>
      </c>
      <c r="AX13" s="127">
        <f ca="1">IF(IFERROR(MATCH(_xlfn.CONCAT($B13,",",AX$4),'22 SpcFunc &amp; VentSpcFunc combos'!$Q$8:$Q$343,0),0)&gt;0,1,0)</f>
        <v>0</v>
      </c>
      <c r="AY13" s="127">
        <f ca="1">IF(IFERROR(MATCH(_xlfn.CONCAT($B13,",",AY$4),'22 SpcFunc &amp; VentSpcFunc combos'!$Q$8:$Q$343,0),0)&gt;0,1,0)</f>
        <v>0</v>
      </c>
      <c r="AZ13" s="127">
        <f ca="1">IF(IFERROR(MATCH(_xlfn.CONCAT($B13,",",AZ$4),'22 SpcFunc &amp; VentSpcFunc combos'!$Q$8:$Q$343,0),0)&gt;0,1,0)</f>
        <v>0</v>
      </c>
      <c r="BA13" s="127">
        <f ca="1">IF(IFERROR(MATCH(_xlfn.CONCAT($B13,",",BA$4),'22 SpcFunc &amp; VentSpcFunc combos'!$Q$8:$Q$343,0),0)&gt;0,1,0)</f>
        <v>0</v>
      </c>
      <c r="BB13" s="127">
        <f ca="1">IF(IFERROR(MATCH(_xlfn.CONCAT($B13,",",BB$4),'22 SpcFunc &amp; VentSpcFunc combos'!$Q$8:$Q$343,0),0)&gt;0,1,0)</f>
        <v>0</v>
      </c>
      <c r="BC13" s="127">
        <f ca="1">IF(IFERROR(MATCH(_xlfn.CONCAT($B13,",",BC$4),'22 SpcFunc &amp; VentSpcFunc combos'!$Q$8:$Q$343,0),0)&gt;0,1,0)</f>
        <v>0</v>
      </c>
      <c r="BD13" s="127">
        <f ca="1">IF(IFERROR(MATCH(_xlfn.CONCAT($B13,",",BD$4),'22 SpcFunc &amp; VentSpcFunc combos'!$Q$8:$Q$343,0),0)&gt;0,1,0)</f>
        <v>0</v>
      </c>
      <c r="BE13" s="127">
        <f ca="1">IF(IFERROR(MATCH(_xlfn.CONCAT($B13,",",BE$4),'22 SpcFunc &amp; VentSpcFunc combos'!$Q$8:$Q$343,0),0)&gt;0,1,0)</f>
        <v>0</v>
      </c>
      <c r="BF13" s="127">
        <f ca="1">IF(IFERROR(MATCH(_xlfn.CONCAT($B13,",",BF$4),'22 SpcFunc &amp; VentSpcFunc combos'!$Q$8:$Q$343,0),0)&gt;0,1,0)</f>
        <v>0</v>
      </c>
      <c r="BG13" s="127">
        <f ca="1">IF(IFERROR(MATCH(_xlfn.CONCAT($B13,",",BG$4),'22 SpcFunc &amp; VentSpcFunc combos'!$Q$8:$Q$343,0),0)&gt;0,1,0)</f>
        <v>0</v>
      </c>
      <c r="BH13" s="127">
        <f ca="1">IF(IFERROR(MATCH(_xlfn.CONCAT($B13,",",BH$4),'22 SpcFunc &amp; VentSpcFunc combos'!$Q$8:$Q$343,0),0)&gt;0,1,0)</f>
        <v>1</v>
      </c>
      <c r="BI13" s="127">
        <f ca="1">IF(IFERROR(MATCH(_xlfn.CONCAT($B13,",",BI$4),'22 SpcFunc &amp; VentSpcFunc combos'!$Q$8:$Q$343,0),0)&gt;0,1,0)</f>
        <v>0</v>
      </c>
      <c r="BJ13" s="127">
        <f ca="1">IF(IFERROR(MATCH(_xlfn.CONCAT($B13,",",BJ$4),'22 SpcFunc &amp; VentSpcFunc combos'!$Q$8:$Q$343,0),0)&gt;0,1,0)</f>
        <v>0</v>
      </c>
      <c r="BK13" s="127">
        <f ca="1">IF(IFERROR(MATCH(_xlfn.CONCAT($B13,",",BK$4),'22 SpcFunc &amp; VentSpcFunc combos'!$Q$8:$Q$343,0),0)&gt;0,1,0)</f>
        <v>0</v>
      </c>
      <c r="BL13" s="127">
        <f ca="1">IF(IFERROR(MATCH(_xlfn.CONCAT($B13,",",BL$4),'22 SpcFunc &amp; VentSpcFunc combos'!$Q$8:$Q$343,0),0)&gt;0,1,0)</f>
        <v>0</v>
      </c>
      <c r="BM13" s="127">
        <f ca="1">IF(IFERROR(MATCH(_xlfn.CONCAT($B13,",",BM$4),'22 SpcFunc &amp; VentSpcFunc combos'!$Q$8:$Q$343,0),0)&gt;0,1,0)</f>
        <v>0</v>
      </c>
      <c r="BN13" s="127">
        <f ca="1">IF(IFERROR(MATCH(_xlfn.CONCAT($B13,",",BN$4),'22 SpcFunc &amp; VentSpcFunc combos'!$Q$8:$Q$343,0),0)&gt;0,1,0)</f>
        <v>0</v>
      </c>
      <c r="BO13" s="127">
        <f ca="1">IF(IFERROR(MATCH(_xlfn.CONCAT($B13,",",BO$4),'22 SpcFunc &amp; VentSpcFunc combos'!$Q$8:$Q$343,0),0)&gt;0,1,0)</f>
        <v>0</v>
      </c>
      <c r="BP13" s="127">
        <f ca="1">IF(IFERROR(MATCH(_xlfn.CONCAT($B13,",",BP$4),'22 SpcFunc &amp; VentSpcFunc combos'!$Q$8:$Q$343,0),0)&gt;0,1,0)</f>
        <v>0</v>
      </c>
      <c r="BQ13" s="127">
        <f ca="1">IF(IFERROR(MATCH(_xlfn.CONCAT($B13,",",BQ$4),'22 SpcFunc &amp; VentSpcFunc combos'!$Q$8:$Q$343,0),0)&gt;0,1,0)</f>
        <v>0</v>
      </c>
      <c r="BR13" s="127">
        <f ca="1">IF(IFERROR(MATCH(_xlfn.CONCAT($B13,",",BR$4),'22 SpcFunc &amp; VentSpcFunc combos'!$Q$8:$Q$343,0),0)&gt;0,1,0)</f>
        <v>0</v>
      </c>
      <c r="BS13" s="127">
        <f ca="1">IF(IFERROR(MATCH(_xlfn.CONCAT($B13,",",BS$4),'22 SpcFunc &amp; VentSpcFunc combos'!$Q$8:$Q$343,0),0)&gt;0,1,0)</f>
        <v>0</v>
      </c>
      <c r="BT13" s="127">
        <f ca="1">IF(IFERROR(MATCH(_xlfn.CONCAT($B13,",",BT$4),'22 SpcFunc &amp; VentSpcFunc combos'!$Q$8:$Q$343,0),0)&gt;0,1,0)</f>
        <v>0</v>
      </c>
      <c r="BU13" s="127">
        <f ca="1">IF(IFERROR(MATCH(_xlfn.CONCAT($B13,",",BU$4),'22 SpcFunc &amp; VentSpcFunc combos'!$Q$8:$Q$343,0),0)&gt;0,1,0)</f>
        <v>0</v>
      </c>
      <c r="BV13" s="127">
        <f ca="1">IF(IFERROR(MATCH(_xlfn.CONCAT($B13,",",BV$4),'22 SpcFunc &amp; VentSpcFunc combos'!$Q$8:$Q$343,0),0)&gt;0,1,0)</f>
        <v>0</v>
      </c>
      <c r="BW13" s="127">
        <f ca="1">IF(IFERROR(MATCH(_xlfn.CONCAT($B13,",",BW$4),'22 SpcFunc &amp; VentSpcFunc combos'!$Q$8:$Q$343,0),0)&gt;0,1,0)</f>
        <v>0</v>
      </c>
      <c r="BX13" s="127">
        <f ca="1">IF(IFERROR(MATCH(_xlfn.CONCAT($B13,",",BX$4),'22 SpcFunc &amp; VentSpcFunc combos'!$Q$8:$Q$343,0),0)&gt;0,1,0)</f>
        <v>0</v>
      </c>
      <c r="BY13" s="127">
        <f ca="1">IF(IFERROR(MATCH(_xlfn.CONCAT($B13,",",BY$4),'22 SpcFunc &amp; VentSpcFunc combos'!$Q$8:$Q$343,0),0)&gt;0,1,0)</f>
        <v>0</v>
      </c>
      <c r="BZ13" s="127">
        <f ca="1">IF(IFERROR(MATCH(_xlfn.CONCAT($B13,",",BZ$4),'22 SpcFunc &amp; VentSpcFunc combos'!$Q$8:$Q$343,0),0)&gt;0,1,0)</f>
        <v>0</v>
      </c>
      <c r="CA13" s="127">
        <f ca="1">IF(IFERROR(MATCH(_xlfn.CONCAT($B13,",",CA$4),'22 SpcFunc &amp; VentSpcFunc combos'!$Q$8:$Q$343,0),0)&gt;0,1,0)</f>
        <v>0</v>
      </c>
      <c r="CB13" s="127">
        <f ca="1">IF(IFERROR(MATCH(_xlfn.CONCAT($B13,",",CB$4),'22 SpcFunc &amp; VentSpcFunc combos'!$Q$8:$Q$343,0),0)&gt;0,1,0)</f>
        <v>0</v>
      </c>
      <c r="CC13" s="127">
        <f ca="1">IF(IFERROR(MATCH(_xlfn.CONCAT($B13,",",CC$4),'22 SpcFunc &amp; VentSpcFunc combos'!$Q$8:$Q$343,0),0)&gt;0,1,0)</f>
        <v>0</v>
      </c>
      <c r="CD13" s="127">
        <f ca="1">IF(IFERROR(MATCH(_xlfn.CONCAT($B13,",",CD$4),'22 SpcFunc &amp; VentSpcFunc combos'!$Q$8:$Q$343,0),0)&gt;0,1,0)</f>
        <v>0</v>
      </c>
      <c r="CE13" s="127">
        <f ca="1">IF(IFERROR(MATCH(_xlfn.CONCAT($B13,",",CE$4),'22 SpcFunc &amp; VentSpcFunc combos'!$Q$8:$Q$343,0),0)&gt;0,1,0)</f>
        <v>0</v>
      </c>
      <c r="CF13" s="127">
        <f ca="1">IF(IFERROR(MATCH(_xlfn.CONCAT($B13,",",CF$4),'22 SpcFunc &amp; VentSpcFunc combos'!$Q$8:$Q$343,0),0)&gt;0,1,0)</f>
        <v>0</v>
      </c>
      <c r="CG13" s="127">
        <f ca="1">IF(IFERROR(MATCH(_xlfn.CONCAT($B13,",",CG$4),'22 SpcFunc &amp; VentSpcFunc combos'!$Q$8:$Q$343,0),0)&gt;0,1,0)</f>
        <v>0</v>
      </c>
      <c r="CH13" s="127">
        <f ca="1">IF(IFERROR(MATCH(_xlfn.CONCAT($B13,",",CH$4),'22 SpcFunc &amp; VentSpcFunc combos'!$Q$8:$Q$343,0),0)&gt;0,1,0)</f>
        <v>0</v>
      </c>
      <c r="CI13" s="127">
        <f ca="1">IF(IFERROR(MATCH(_xlfn.CONCAT($B13,",",CI$4),'22 SpcFunc &amp; VentSpcFunc combos'!$Q$8:$Q$343,0),0)&gt;0,1,0)</f>
        <v>1</v>
      </c>
      <c r="CJ13" s="127">
        <f ca="1">IF(IFERROR(MATCH(_xlfn.CONCAT($B13,",",CJ$4),'22 SpcFunc &amp; VentSpcFunc combos'!$Q$8:$Q$343,0),0)&gt;0,1,0)</f>
        <v>0</v>
      </c>
      <c r="CK13" s="127">
        <f ca="1">IF(IFERROR(MATCH(_xlfn.CONCAT($B13,",",CK$4),'22 SpcFunc &amp; VentSpcFunc combos'!$Q$8:$Q$343,0),0)&gt;0,1,0)</f>
        <v>0</v>
      </c>
      <c r="CL13" s="127">
        <f ca="1">IF(IFERROR(MATCH(_xlfn.CONCAT($B13,",",CL$4),'22 SpcFunc &amp; VentSpcFunc combos'!$Q$8:$Q$343,0),0)&gt;0,1,0)</f>
        <v>0</v>
      </c>
      <c r="CM13" s="127">
        <f ca="1">IF(IFERROR(MATCH(_xlfn.CONCAT($B13,",",CM$4),'22 SpcFunc &amp; VentSpcFunc combos'!$Q$8:$Q$343,0),0)&gt;0,1,0)</f>
        <v>0</v>
      </c>
      <c r="CN13" s="127">
        <f ca="1">IF(IFERROR(MATCH(_xlfn.CONCAT($B13,",",CN$4),'22 SpcFunc &amp; VentSpcFunc combos'!$Q$8:$Q$343,0),0)&gt;0,1,0)</f>
        <v>0</v>
      </c>
      <c r="CO13" s="127">
        <f ca="1">IF(IFERROR(MATCH(_xlfn.CONCAT($B13,",",CO$4),'22 SpcFunc &amp; VentSpcFunc combos'!$Q$8:$Q$343,0),0)&gt;0,1,0)</f>
        <v>0</v>
      </c>
      <c r="CP13" s="127">
        <f ca="1">IF(IFERROR(MATCH(_xlfn.CONCAT($B13,",",CP$4),'22 SpcFunc &amp; VentSpcFunc combos'!$Q$8:$Q$343,0),0)&gt;0,1,0)</f>
        <v>1</v>
      </c>
      <c r="CQ13" s="127">
        <f ca="1">IF(IFERROR(MATCH(_xlfn.CONCAT($B13,",",CQ$4),'22 SpcFunc &amp; VentSpcFunc combos'!$Q$8:$Q$343,0),0)&gt;0,1,0)</f>
        <v>0</v>
      </c>
      <c r="CR13" s="127">
        <f ca="1">IF(IFERROR(MATCH(_xlfn.CONCAT($B13,",",CR$4),'22 SpcFunc &amp; VentSpcFunc combos'!$Q$8:$Q$343,0),0)&gt;0,1,0)</f>
        <v>0</v>
      </c>
      <c r="CS13" s="127">
        <f ca="1">IF(IFERROR(MATCH(_xlfn.CONCAT($B13,",",CS$4),'22 SpcFunc &amp; VentSpcFunc combos'!$Q$8:$Q$343,0),0)&gt;0,1,0)</f>
        <v>0</v>
      </c>
      <c r="CT13" s="127">
        <f ca="1">IF(IFERROR(MATCH(_xlfn.CONCAT($B13,",",CT$4),'22 SpcFunc &amp; VentSpcFunc combos'!$Q$8:$Q$343,0),0)&gt;0,1,0)</f>
        <v>0</v>
      </c>
      <c r="CU13" s="106" t="s">
        <v>959</v>
      </c>
      <c r="CV13">
        <f t="shared" ca="1" si="4"/>
        <v>7</v>
      </c>
    </row>
    <row r="14" spans="1:100" x14ac:dyDescent="0.2">
      <c r="B14" t="str">
        <f>'For CSV - 2022 SpcFuncData'!B14</f>
        <v>Auditorium Area</v>
      </c>
      <c r="C14" s="127">
        <f ca="1">IF(IFERROR(MATCH(_xlfn.CONCAT($B14,",",C$4),'22 SpcFunc &amp; VentSpcFunc combos'!$Q$8:$Q$343,0),0)&gt;0,1,0)</f>
        <v>1</v>
      </c>
      <c r="D14" s="127">
        <f ca="1">IF(IFERROR(MATCH(_xlfn.CONCAT($B14,",",D$4),'22 SpcFunc &amp; VentSpcFunc combos'!$Q$8:$Q$343,0),0)&gt;0,1,0)</f>
        <v>1</v>
      </c>
      <c r="E14" s="127">
        <f ca="1">IF(IFERROR(MATCH(_xlfn.CONCAT($B14,",",E$4),'22 SpcFunc &amp; VentSpcFunc combos'!$Q$8:$Q$343,0),0)&gt;0,1,0)</f>
        <v>1</v>
      </c>
      <c r="F14" s="127">
        <f ca="1">IF(IFERROR(MATCH(_xlfn.CONCAT($B14,",",F$4),'22 SpcFunc &amp; VentSpcFunc combos'!$Q$8:$Q$343,0),0)&gt;0,1,0)</f>
        <v>0</v>
      </c>
      <c r="G14" s="127">
        <f ca="1">IF(IFERROR(MATCH(_xlfn.CONCAT($B14,",",G$4),'22 SpcFunc &amp; VentSpcFunc combos'!$Q$8:$Q$343,0),0)&gt;0,1,0)</f>
        <v>0</v>
      </c>
      <c r="H14" s="127">
        <f ca="1">IF(IFERROR(MATCH(_xlfn.CONCAT($B14,",",H$4),'22 SpcFunc &amp; VentSpcFunc combos'!$Q$8:$Q$343,0),0)&gt;0,1,0)</f>
        <v>0</v>
      </c>
      <c r="I14" s="127">
        <f ca="1">IF(IFERROR(MATCH(_xlfn.CONCAT($B14,",",I$4),'22 SpcFunc &amp; VentSpcFunc combos'!$Q$8:$Q$343,0),0)&gt;0,1,0)</f>
        <v>0</v>
      </c>
      <c r="J14" s="127">
        <f ca="1">IF(IFERROR(MATCH(_xlfn.CONCAT($B14,",",J$4),'22 SpcFunc &amp; VentSpcFunc combos'!$Q$8:$Q$343,0),0)&gt;0,1,0)</f>
        <v>0</v>
      </c>
      <c r="K14" s="127">
        <f ca="1">IF(IFERROR(MATCH(_xlfn.CONCAT($B14,",",K$4),'22 SpcFunc &amp; VentSpcFunc combos'!$Q$8:$Q$343,0),0)&gt;0,1,0)</f>
        <v>0</v>
      </c>
      <c r="L14" s="127">
        <f ca="1">IF(IFERROR(MATCH(_xlfn.CONCAT($B14,",",L$4),'22 SpcFunc &amp; VentSpcFunc combos'!$Q$8:$Q$343,0),0)&gt;0,1,0)</f>
        <v>0</v>
      </c>
      <c r="M14" s="127">
        <f ca="1">IF(IFERROR(MATCH(_xlfn.CONCAT($B14,",",M$4),'22 SpcFunc &amp; VentSpcFunc combos'!$Q$8:$Q$343,0),0)&gt;0,1,0)</f>
        <v>0</v>
      </c>
      <c r="N14" s="127">
        <f ca="1">IF(IFERROR(MATCH(_xlfn.CONCAT($B14,",",N$4),'22 SpcFunc &amp; VentSpcFunc combos'!$Q$8:$Q$343,0),0)&gt;0,1,0)</f>
        <v>0</v>
      </c>
      <c r="O14" s="127">
        <f ca="1">IF(IFERROR(MATCH(_xlfn.CONCAT($B14,",",O$4),'22 SpcFunc &amp; VentSpcFunc combos'!$Q$8:$Q$343,0),0)&gt;0,1,0)</f>
        <v>0</v>
      </c>
      <c r="P14" s="127">
        <f ca="1">IF(IFERROR(MATCH(_xlfn.CONCAT($B14,",",P$4),'22 SpcFunc &amp; VentSpcFunc combos'!$Q$8:$Q$343,0),0)&gt;0,1,0)</f>
        <v>0</v>
      </c>
      <c r="Q14" s="127">
        <f ca="1">IF(IFERROR(MATCH(_xlfn.CONCAT($B14,",",Q$4),'22 SpcFunc &amp; VentSpcFunc combos'!$Q$8:$Q$343,0),0)&gt;0,1,0)</f>
        <v>0</v>
      </c>
      <c r="R14" s="127">
        <f ca="1">IF(IFERROR(MATCH(_xlfn.CONCAT($B14,",",R$4),'22 SpcFunc &amp; VentSpcFunc combos'!$Q$8:$Q$343,0),0)&gt;0,1,0)</f>
        <v>0</v>
      </c>
      <c r="S14" s="127">
        <f ca="1">IF(IFERROR(MATCH(_xlfn.CONCAT($B14,",",S$4),'22 SpcFunc &amp; VentSpcFunc combos'!$Q$8:$Q$343,0),0)&gt;0,1,0)</f>
        <v>0</v>
      </c>
      <c r="T14" s="127">
        <f ca="1">IF(IFERROR(MATCH(_xlfn.CONCAT($B14,",",T$4),'22 SpcFunc &amp; VentSpcFunc combos'!$Q$8:$Q$343,0),0)&gt;0,1,0)</f>
        <v>0</v>
      </c>
      <c r="U14" s="127">
        <f ca="1">IF(IFERROR(MATCH(_xlfn.CONCAT($B14,",",U$4),'22 SpcFunc &amp; VentSpcFunc combos'!$Q$8:$Q$343,0),0)&gt;0,1,0)</f>
        <v>0</v>
      </c>
      <c r="V14" s="127">
        <f ca="1">IF(IFERROR(MATCH(_xlfn.CONCAT($B14,",",V$4),'22 SpcFunc &amp; VentSpcFunc combos'!$Q$8:$Q$343,0),0)&gt;0,1,0)</f>
        <v>0</v>
      </c>
      <c r="W14" s="127">
        <f ca="1">IF(IFERROR(MATCH(_xlfn.CONCAT($B14,",",W$4),'22 SpcFunc &amp; VentSpcFunc combos'!$Q$8:$Q$343,0),0)&gt;0,1,0)</f>
        <v>0</v>
      </c>
      <c r="X14" s="127">
        <f ca="1">IF(IFERROR(MATCH(_xlfn.CONCAT($B14,",",X$4),'22 SpcFunc &amp; VentSpcFunc combos'!$Q$8:$Q$343,0),0)&gt;0,1,0)</f>
        <v>0</v>
      </c>
      <c r="Y14" s="127">
        <f ca="1">IF(IFERROR(MATCH(_xlfn.CONCAT($B14,",",Y$4),'22 SpcFunc &amp; VentSpcFunc combos'!$Q$8:$Q$343,0),0)&gt;0,1,0)</f>
        <v>0</v>
      </c>
      <c r="Z14" s="127">
        <f ca="1">IF(IFERROR(MATCH(_xlfn.CONCAT($B14,",",Z$4),'22 SpcFunc &amp; VentSpcFunc combos'!$Q$8:$Q$343,0),0)&gt;0,1,0)</f>
        <v>0</v>
      </c>
      <c r="AA14" s="127">
        <f ca="1">IF(IFERROR(MATCH(_xlfn.CONCAT($B14,",",AA$4),'22 SpcFunc &amp; VentSpcFunc combos'!$Q$8:$Q$343,0),0)&gt;0,1,0)</f>
        <v>1</v>
      </c>
      <c r="AB14" s="127">
        <f ca="1">IF(IFERROR(MATCH(_xlfn.CONCAT($B14,",",AB$4),'22 SpcFunc &amp; VentSpcFunc combos'!$Q$8:$Q$343,0),0)&gt;0,1,0)</f>
        <v>0</v>
      </c>
      <c r="AC14" s="127">
        <f ca="1">IF(IFERROR(MATCH(_xlfn.CONCAT($B14,",",AC$4),'22 SpcFunc &amp; VentSpcFunc combos'!$Q$8:$Q$343,0),0)&gt;0,1,0)</f>
        <v>0</v>
      </c>
      <c r="AD14" s="127">
        <f ca="1">IF(IFERROR(MATCH(_xlfn.CONCAT($B14,",",AD$4),'22 SpcFunc &amp; VentSpcFunc combos'!$Q$8:$Q$343,0),0)&gt;0,1,0)</f>
        <v>0</v>
      </c>
      <c r="AE14" s="127">
        <f ca="1">IF(IFERROR(MATCH(_xlfn.CONCAT($B14,",",AE$4),'22 SpcFunc &amp; VentSpcFunc combos'!$Q$8:$Q$343,0),0)&gt;0,1,0)</f>
        <v>0</v>
      </c>
      <c r="AF14" s="127">
        <f ca="1">IF(IFERROR(MATCH(_xlfn.CONCAT($B14,",",AF$4),'22 SpcFunc &amp; VentSpcFunc combos'!$Q$8:$Q$343,0),0)&gt;0,1,0)</f>
        <v>0</v>
      </c>
      <c r="AG14" s="127">
        <f ca="1">IF(IFERROR(MATCH(_xlfn.CONCAT($B14,",",AG$4),'22 SpcFunc &amp; VentSpcFunc combos'!$Q$8:$Q$343,0),0)&gt;0,1,0)</f>
        <v>0</v>
      </c>
      <c r="AH14" s="127">
        <f ca="1">IF(IFERROR(MATCH(_xlfn.CONCAT($B14,",",AH$4),'22 SpcFunc &amp; VentSpcFunc combos'!$Q$8:$Q$343,0),0)&gt;0,1,0)</f>
        <v>0</v>
      </c>
      <c r="AI14" s="127">
        <f ca="1">IF(IFERROR(MATCH(_xlfn.CONCAT($B14,",",AI$4),'22 SpcFunc &amp; VentSpcFunc combos'!$Q$8:$Q$343,0),0)&gt;0,1,0)</f>
        <v>0</v>
      </c>
      <c r="AJ14" s="127">
        <f ca="1">IF(IFERROR(MATCH(_xlfn.CONCAT($B14,",",AJ$4),'22 SpcFunc &amp; VentSpcFunc combos'!$Q$8:$Q$343,0),0)&gt;0,1,0)</f>
        <v>0</v>
      </c>
      <c r="AK14" s="127">
        <f ca="1">IF(IFERROR(MATCH(_xlfn.CONCAT($B14,",",AK$4),'22 SpcFunc &amp; VentSpcFunc combos'!$Q$8:$Q$343,0),0)&gt;0,1,0)</f>
        <v>0</v>
      </c>
      <c r="AL14" s="127">
        <f ca="1">IF(IFERROR(MATCH(_xlfn.CONCAT($B14,",",AL$4),'22 SpcFunc &amp; VentSpcFunc combos'!$Q$8:$Q$343,0),0)&gt;0,1,0)</f>
        <v>0</v>
      </c>
      <c r="AM14" s="127">
        <f ca="1">IF(IFERROR(MATCH(_xlfn.CONCAT($B14,",",AM$4),'22 SpcFunc &amp; VentSpcFunc combos'!$Q$8:$Q$343,0),0)&gt;0,1,0)</f>
        <v>0</v>
      </c>
      <c r="AN14" s="127">
        <f ca="1">IF(IFERROR(MATCH(_xlfn.CONCAT($B14,",",AN$4),'22 SpcFunc &amp; VentSpcFunc combos'!$Q$8:$Q$343,0),0)&gt;0,1,0)</f>
        <v>0</v>
      </c>
      <c r="AO14" s="127">
        <f ca="1">IF(IFERROR(MATCH(_xlfn.CONCAT($B14,",",AO$4),'22 SpcFunc &amp; VentSpcFunc combos'!$Q$8:$Q$343,0),0)&gt;0,1,0)</f>
        <v>0</v>
      </c>
      <c r="AP14" s="127">
        <f ca="1">IF(IFERROR(MATCH(_xlfn.CONCAT($B14,",",AP$4),'22 SpcFunc &amp; VentSpcFunc combos'!$Q$8:$Q$343,0),0)&gt;0,1,0)</f>
        <v>0</v>
      </c>
      <c r="AQ14" s="127">
        <f ca="1">IF(IFERROR(MATCH(_xlfn.CONCAT($B14,",",AQ$4),'22 SpcFunc &amp; VentSpcFunc combos'!$Q$8:$Q$343,0),0)&gt;0,1,0)</f>
        <v>0</v>
      </c>
      <c r="AR14" s="127">
        <f ca="1">IF(IFERROR(MATCH(_xlfn.CONCAT($B14,",",AR$4),'22 SpcFunc &amp; VentSpcFunc combos'!$Q$8:$Q$343,0),0)&gt;0,1,0)</f>
        <v>0</v>
      </c>
      <c r="AS14" s="127">
        <f ca="1">IF(IFERROR(MATCH(_xlfn.CONCAT($B14,",",AS$4),'22 SpcFunc &amp; VentSpcFunc combos'!$Q$8:$Q$343,0),0)&gt;0,1,0)</f>
        <v>0</v>
      </c>
      <c r="AT14" s="127">
        <f ca="1">IF(IFERROR(MATCH(_xlfn.CONCAT($B14,",",AT$4),'22 SpcFunc &amp; VentSpcFunc combos'!$Q$8:$Q$343,0),0)&gt;0,1,0)</f>
        <v>0</v>
      </c>
      <c r="AU14" s="127">
        <f ca="1">IF(IFERROR(MATCH(_xlfn.CONCAT($B14,",",AU$4),'22 SpcFunc &amp; VentSpcFunc combos'!$Q$8:$Q$343,0),0)&gt;0,1,0)</f>
        <v>0</v>
      </c>
      <c r="AV14" s="127">
        <f ca="1">IF(IFERROR(MATCH(_xlfn.CONCAT($B14,",",AV$4),'22 SpcFunc &amp; VentSpcFunc combos'!$Q$8:$Q$343,0),0)&gt;0,1,0)</f>
        <v>0</v>
      </c>
      <c r="AW14" s="127">
        <f ca="1">IF(IFERROR(MATCH(_xlfn.CONCAT($B14,",",AW$4),'22 SpcFunc &amp; VentSpcFunc combos'!$Q$8:$Q$343,0),0)&gt;0,1,0)</f>
        <v>0</v>
      </c>
      <c r="AX14" s="127">
        <f ca="1">IF(IFERROR(MATCH(_xlfn.CONCAT($B14,",",AX$4),'22 SpcFunc &amp; VentSpcFunc combos'!$Q$8:$Q$343,0),0)&gt;0,1,0)</f>
        <v>0</v>
      </c>
      <c r="AY14" s="127">
        <f ca="1">IF(IFERROR(MATCH(_xlfn.CONCAT($B14,",",AY$4),'22 SpcFunc &amp; VentSpcFunc combos'!$Q$8:$Q$343,0),0)&gt;0,1,0)</f>
        <v>0</v>
      </c>
      <c r="AZ14" s="127">
        <f ca="1">IF(IFERROR(MATCH(_xlfn.CONCAT($B14,",",AZ$4),'22 SpcFunc &amp; VentSpcFunc combos'!$Q$8:$Q$343,0),0)&gt;0,1,0)</f>
        <v>0</v>
      </c>
      <c r="BA14" s="127">
        <f ca="1">IF(IFERROR(MATCH(_xlfn.CONCAT($B14,",",BA$4),'22 SpcFunc &amp; VentSpcFunc combos'!$Q$8:$Q$343,0),0)&gt;0,1,0)</f>
        <v>0</v>
      </c>
      <c r="BB14" s="127">
        <f ca="1">IF(IFERROR(MATCH(_xlfn.CONCAT($B14,",",BB$4),'22 SpcFunc &amp; VentSpcFunc combos'!$Q$8:$Q$343,0),0)&gt;0,1,0)</f>
        <v>0</v>
      </c>
      <c r="BC14" s="127">
        <f ca="1">IF(IFERROR(MATCH(_xlfn.CONCAT($B14,",",BC$4),'22 SpcFunc &amp; VentSpcFunc combos'!$Q$8:$Q$343,0),0)&gt;0,1,0)</f>
        <v>0</v>
      </c>
      <c r="BD14" s="127">
        <f ca="1">IF(IFERROR(MATCH(_xlfn.CONCAT($B14,",",BD$4),'22 SpcFunc &amp; VentSpcFunc combos'!$Q$8:$Q$343,0),0)&gt;0,1,0)</f>
        <v>0</v>
      </c>
      <c r="BE14" s="127">
        <f ca="1">IF(IFERROR(MATCH(_xlfn.CONCAT($B14,",",BE$4),'22 SpcFunc &amp; VentSpcFunc combos'!$Q$8:$Q$343,0),0)&gt;0,1,0)</f>
        <v>0</v>
      </c>
      <c r="BF14" s="127">
        <f ca="1">IF(IFERROR(MATCH(_xlfn.CONCAT($B14,",",BF$4),'22 SpcFunc &amp; VentSpcFunc combos'!$Q$8:$Q$343,0),0)&gt;0,1,0)</f>
        <v>0</v>
      </c>
      <c r="BG14" s="127">
        <f ca="1">IF(IFERROR(MATCH(_xlfn.CONCAT($B14,",",BG$4),'22 SpcFunc &amp; VentSpcFunc combos'!$Q$8:$Q$343,0),0)&gt;0,1,0)</f>
        <v>0</v>
      </c>
      <c r="BH14" s="127">
        <f ca="1">IF(IFERROR(MATCH(_xlfn.CONCAT($B14,",",BH$4),'22 SpcFunc &amp; VentSpcFunc combos'!$Q$8:$Q$343,0),0)&gt;0,1,0)</f>
        <v>1</v>
      </c>
      <c r="BI14" s="127">
        <f ca="1">IF(IFERROR(MATCH(_xlfn.CONCAT($B14,",",BI$4),'22 SpcFunc &amp; VentSpcFunc combos'!$Q$8:$Q$343,0),0)&gt;0,1,0)</f>
        <v>0</v>
      </c>
      <c r="BJ14" s="127">
        <f ca="1">IF(IFERROR(MATCH(_xlfn.CONCAT($B14,",",BJ$4),'22 SpcFunc &amp; VentSpcFunc combos'!$Q$8:$Q$343,0),0)&gt;0,1,0)</f>
        <v>0</v>
      </c>
      <c r="BK14" s="127">
        <f ca="1">IF(IFERROR(MATCH(_xlfn.CONCAT($B14,",",BK$4),'22 SpcFunc &amp; VentSpcFunc combos'!$Q$8:$Q$343,0),0)&gt;0,1,0)</f>
        <v>0</v>
      </c>
      <c r="BL14" s="127">
        <f ca="1">IF(IFERROR(MATCH(_xlfn.CONCAT($B14,",",BL$4),'22 SpcFunc &amp; VentSpcFunc combos'!$Q$8:$Q$343,0),0)&gt;0,1,0)</f>
        <v>0</v>
      </c>
      <c r="BM14" s="127">
        <f ca="1">IF(IFERROR(MATCH(_xlfn.CONCAT($B14,",",BM$4),'22 SpcFunc &amp; VentSpcFunc combos'!$Q$8:$Q$343,0),0)&gt;0,1,0)</f>
        <v>0</v>
      </c>
      <c r="BN14" s="127">
        <f ca="1">IF(IFERROR(MATCH(_xlfn.CONCAT($B14,",",BN$4),'22 SpcFunc &amp; VentSpcFunc combos'!$Q$8:$Q$343,0),0)&gt;0,1,0)</f>
        <v>0</v>
      </c>
      <c r="BO14" s="127">
        <f ca="1">IF(IFERROR(MATCH(_xlfn.CONCAT($B14,",",BO$4),'22 SpcFunc &amp; VentSpcFunc combos'!$Q$8:$Q$343,0),0)&gt;0,1,0)</f>
        <v>0</v>
      </c>
      <c r="BP14" s="127">
        <f ca="1">IF(IFERROR(MATCH(_xlfn.CONCAT($B14,",",BP$4),'22 SpcFunc &amp; VentSpcFunc combos'!$Q$8:$Q$343,0),0)&gt;0,1,0)</f>
        <v>0</v>
      </c>
      <c r="BQ14" s="127">
        <f ca="1">IF(IFERROR(MATCH(_xlfn.CONCAT($B14,",",BQ$4),'22 SpcFunc &amp; VentSpcFunc combos'!$Q$8:$Q$343,0),0)&gt;0,1,0)</f>
        <v>0</v>
      </c>
      <c r="BR14" s="127">
        <f ca="1">IF(IFERROR(MATCH(_xlfn.CONCAT($B14,",",BR$4),'22 SpcFunc &amp; VentSpcFunc combos'!$Q$8:$Q$343,0),0)&gt;0,1,0)</f>
        <v>0</v>
      </c>
      <c r="BS14" s="127">
        <f ca="1">IF(IFERROR(MATCH(_xlfn.CONCAT($B14,",",BS$4),'22 SpcFunc &amp; VentSpcFunc combos'!$Q$8:$Q$343,0),0)&gt;0,1,0)</f>
        <v>0</v>
      </c>
      <c r="BT14" s="127">
        <f ca="1">IF(IFERROR(MATCH(_xlfn.CONCAT($B14,",",BT$4),'22 SpcFunc &amp; VentSpcFunc combos'!$Q$8:$Q$343,0),0)&gt;0,1,0)</f>
        <v>0</v>
      </c>
      <c r="BU14" s="127">
        <f ca="1">IF(IFERROR(MATCH(_xlfn.CONCAT($B14,",",BU$4),'22 SpcFunc &amp; VentSpcFunc combos'!$Q$8:$Q$343,0),0)&gt;0,1,0)</f>
        <v>0</v>
      </c>
      <c r="BV14" s="127">
        <f ca="1">IF(IFERROR(MATCH(_xlfn.CONCAT($B14,",",BV$4),'22 SpcFunc &amp; VentSpcFunc combos'!$Q$8:$Q$343,0),0)&gt;0,1,0)</f>
        <v>0</v>
      </c>
      <c r="BW14" s="127">
        <f ca="1">IF(IFERROR(MATCH(_xlfn.CONCAT($B14,",",BW$4),'22 SpcFunc &amp; VentSpcFunc combos'!$Q$8:$Q$343,0),0)&gt;0,1,0)</f>
        <v>0</v>
      </c>
      <c r="BX14" s="127">
        <f ca="1">IF(IFERROR(MATCH(_xlfn.CONCAT($B14,",",BX$4),'22 SpcFunc &amp; VentSpcFunc combos'!$Q$8:$Q$343,0),0)&gt;0,1,0)</f>
        <v>0</v>
      </c>
      <c r="BY14" s="127">
        <f ca="1">IF(IFERROR(MATCH(_xlfn.CONCAT($B14,",",BY$4),'22 SpcFunc &amp; VentSpcFunc combos'!$Q$8:$Q$343,0),0)&gt;0,1,0)</f>
        <v>0</v>
      </c>
      <c r="BZ14" s="127">
        <f ca="1">IF(IFERROR(MATCH(_xlfn.CONCAT($B14,",",BZ$4),'22 SpcFunc &amp; VentSpcFunc combos'!$Q$8:$Q$343,0),0)&gt;0,1,0)</f>
        <v>0</v>
      </c>
      <c r="CA14" s="127">
        <f ca="1">IF(IFERROR(MATCH(_xlfn.CONCAT($B14,",",CA$4),'22 SpcFunc &amp; VentSpcFunc combos'!$Q$8:$Q$343,0),0)&gt;0,1,0)</f>
        <v>0</v>
      </c>
      <c r="CB14" s="127">
        <f ca="1">IF(IFERROR(MATCH(_xlfn.CONCAT($B14,",",CB$4),'22 SpcFunc &amp; VentSpcFunc combos'!$Q$8:$Q$343,0),0)&gt;0,1,0)</f>
        <v>0</v>
      </c>
      <c r="CC14" s="127">
        <f ca="1">IF(IFERROR(MATCH(_xlfn.CONCAT($B14,",",CC$4),'22 SpcFunc &amp; VentSpcFunc combos'!$Q$8:$Q$343,0),0)&gt;0,1,0)</f>
        <v>0</v>
      </c>
      <c r="CD14" s="127">
        <f ca="1">IF(IFERROR(MATCH(_xlfn.CONCAT($B14,",",CD$4),'22 SpcFunc &amp; VentSpcFunc combos'!$Q$8:$Q$343,0),0)&gt;0,1,0)</f>
        <v>0</v>
      </c>
      <c r="CE14" s="127">
        <f ca="1">IF(IFERROR(MATCH(_xlfn.CONCAT($B14,",",CE$4),'22 SpcFunc &amp; VentSpcFunc combos'!$Q$8:$Q$343,0),0)&gt;0,1,0)</f>
        <v>0</v>
      </c>
      <c r="CF14" s="127">
        <f ca="1">IF(IFERROR(MATCH(_xlfn.CONCAT($B14,",",CF$4),'22 SpcFunc &amp; VentSpcFunc combos'!$Q$8:$Q$343,0),0)&gt;0,1,0)</f>
        <v>0</v>
      </c>
      <c r="CG14" s="127">
        <f ca="1">IF(IFERROR(MATCH(_xlfn.CONCAT($B14,",",CG$4),'22 SpcFunc &amp; VentSpcFunc combos'!$Q$8:$Q$343,0),0)&gt;0,1,0)</f>
        <v>0</v>
      </c>
      <c r="CH14" s="127">
        <f ca="1">IF(IFERROR(MATCH(_xlfn.CONCAT($B14,",",CH$4),'22 SpcFunc &amp; VentSpcFunc combos'!$Q$8:$Q$343,0),0)&gt;0,1,0)</f>
        <v>0</v>
      </c>
      <c r="CI14" s="127">
        <f ca="1">IF(IFERROR(MATCH(_xlfn.CONCAT($B14,",",CI$4),'22 SpcFunc &amp; VentSpcFunc combos'!$Q$8:$Q$343,0),0)&gt;0,1,0)</f>
        <v>0</v>
      </c>
      <c r="CJ14" s="127">
        <f ca="1">IF(IFERROR(MATCH(_xlfn.CONCAT($B14,",",CJ$4),'22 SpcFunc &amp; VentSpcFunc combos'!$Q$8:$Q$343,0),0)&gt;0,1,0)</f>
        <v>0</v>
      </c>
      <c r="CK14" s="127">
        <f ca="1">IF(IFERROR(MATCH(_xlfn.CONCAT($B14,",",CK$4),'22 SpcFunc &amp; VentSpcFunc combos'!$Q$8:$Q$343,0),0)&gt;0,1,0)</f>
        <v>0</v>
      </c>
      <c r="CL14" s="127">
        <f ca="1">IF(IFERROR(MATCH(_xlfn.CONCAT($B14,",",CL$4),'22 SpcFunc &amp; VentSpcFunc combos'!$Q$8:$Q$343,0),0)&gt;0,1,0)</f>
        <v>0</v>
      </c>
      <c r="CM14" s="127">
        <f ca="1">IF(IFERROR(MATCH(_xlfn.CONCAT($B14,",",CM$4),'22 SpcFunc &amp; VentSpcFunc combos'!$Q$8:$Q$343,0),0)&gt;0,1,0)</f>
        <v>0</v>
      </c>
      <c r="CN14" s="127">
        <f ca="1">IF(IFERROR(MATCH(_xlfn.CONCAT($B14,",",CN$4),'22 SpcFunc &amp; VentSpcFunc combos'!$Q$8:$Q$343,0),0)&gt;0,1,0)</f>
        <v>0</v>
      </c>
      <c r="CO14" s="127">
        <f ca="1">IF(IFERROR(MATCH(_xlfn.CONCAT($B14,",",CO$4),'22 SpcFunc &amp; VentSpcFunc combos'!$Q$8:$Q$343,0),0)&gt;0,1,0)</f>
        <v>0</v>
      </c>
      <c r="CP14" s="127">
        <f ca="1">IF(IFERROR(MATCH(_xlfn.CONCAT($B14,",",CP$4),'22 SpcFunc &amp; VentSpcFunc combos'!$Q$8:$Q$343,0),0)&gt;0,1,0)</f>
        <v>0</v>
      </c>
      <c r="CQ14" s="127">
        <f ca="1">IF(IFERROR(MATCH(_xlfn.CONCAT($B14,",",CQ$4),'22 SpcFunc &amp; VentSpcFunc combos'!$Q$8:$Q$343,0),0)&gt;0,1,0)</f>
        <v>0</v>
      </c>
      <c r="CR14" s="127">
        <f ca="1">IF(IFERROR(MATCH(_xlfn.CONCAT($B14,",",CR$4),'22 SpcFunc &amp; VentSpcFunc combos'!$Q$8:$Q$343,0),0)&gt;0,1,0)</f>
        <v>0</v>
      </c>
      <c r="CS14" s="127">
        <f ca="1">IF(IFERROR(MATCH(_xlfn.CONCAT($B14,",",CS$4),'22 SpcFunc &amp; VentSpcFunc combos'!$Q$8:$Q$343,0),0)&gt;0,1,0)</f>
        <v>0</v>
      </c>
      <c r="CT14" s="127">
        <f ca="1">IF(IFERROR(MATCH(_xlfn.CONCAT($B14,",",CT$4),'22 SpcFunc &amp; VentSpcFunc combos'!$Q$8:$Q$343,0),0)&gt;0,1,0)</f>
        <v>0</v>
      </c>
      <c r="CU14" s="106" t="s">
        <v>959</v>
      </c>
      <c r="CV14">
        <f t="shared" ca="1" si="4"/>
        <v>5</v>
      </c>
    </row>
    <row r="15" spans="1:100" x14ac:dyDescent="0.2">
      <c r="B15" t="str">
        <f>'For CSV - 2022 SpcFuncData'!B15</f>
        <v>Auto Repair / Maintenance Area</v>
      </c>
      <c r="C15" s="127">
        <f ca="1">IF(IFERROR(MATCH(_xlfn.CONCAT($B15,",",C$4),'22 SpcFunc &amp; VentSpcFunc combos'!$Q$8:$Q$343,0),0)&gt;0,1,0)</f>
        <v>0</v>
      </c>
      <c r="D15" s="127">
        <f ca="1">IF(IFERROR(MATCH(_xlfn.CONCAT($B15,",",D$4),'22 SpcFunc &amp; VentSpcFunc combos'!$Q$8:$Q$343,0),0)&gt;0,1,0)</f>
        <v>0</v>
      </c>
      <c r="E15" s="127">
        <f ca="1">IF(IFERROR(MATCH(_xlfn.CONCAT($B15,",",E$4),'22 SpcFunc &amp; VentSpcFunc combos'!$Q$8:$Q$343,0),0)&gt;0,1,0)</f>
        <v>0</v>
      </c>
      <c r="F15" s="127">
        <f ca="1">IF(IFERROR(MATCH(_xlfn.CONCAT($B15,",",F$4),'22 SpcFunc &amp; VentSpcFunc combos'!$Q$8:$Q$343,0),0)&gt;0,1,0)</f>
        <v>0</v>
      </c>
      <c r="G15" s="127">
        <f ca="1">IF(IFERROR(MATCH(_xlfn.CONCAT($B15,",",G$4),'22 SpcFunc &amp; VentSpcFunc combos'!$Q$8:$Q$343,0),0)&gt;0,1,0)</f>
        <v>0</v>
      </c>
      <c r="H15" s="127">
        <f ca="1">IF(IFERROR(MATCH(_xlfn.CONCAT($B15,",",H$4),'22 SpcFunc &amp; VentSpcFunc combos'!$Q$8:$Q$343,0),0)&gt;0,1,0)</f>
        <v>0</v>
      </c>
      <c r="I15" s="127">
        <f ca="1">IF(IFERROR(MATCH(_xlfn.CONCAT($B15,",",I$4),'22 SpcFunc &amp; VentSpcFunc combos'!$Q$8:$Q$343,0),0)&gt;0,1,0)</f>
        <v>0</v>
      </c>
      <c r="J15" s="127">
        <f ca="1">IF(IFERROR(MATCH(_xlfn.CONCAT($B15,",",J$4),'22 SpcFunc &amp; VentSpcFunc combos'!$Q$8:$Q$343,0),0)&gt;0,1,0)</f>
        <v>0</v>
      </c>
      <c r="K15" s="127">
        <f ca="1">IF(IFERROR(MATCH(_xlfn.CONCAT($B15,",",K$4),'22 SpcFunc &amp; VentSpcFunc combos'!$Q$8:$Q$343,0),0)&gt;0,1,0)</f>
        <v>0</v>
      </c>
      <c r="L15" s="127">
        <f ca="1">IF(IFERROR(MATCH(_xlfn.CONCAT($B15,",",L$4),'22 SpcFunc &amp; VentSpcFunc combos'!$Q$8:$Q$343,0),0)&gt;0,1,0)</f>
        <v>0</v>
      </c>
      <c r="M15" s="127">
        <f ca="1">IF(IFERROR(MATCH(_xlfn.CONCAT($B15,",",M$4),'22 SpcFunc &amp; VentSpcFunc combos'!$Q$8:$Q$343,0),0)&gt;0,1,0)</f>
        <v>0</v>
      </c>
      <c r="N15" s="127">
        <f ca="1">IF(IFERROR(MATCH(_xlfn.CONCAT($B15,",",N$4),'22 SpcFunc &amp; VentSpcFunc combos'!$Q$8:$Q$343,0),0)&gt;0,1,0)</f>
        <v>0</v>
      </c>
      <c r="O15" s="127">
        <f ca="1">IF(IFERROR(MATCH(_xlfn.CONCAT($B15,",",O$4),'22 SpcFunc &amp; VentSpcFunc combos'!$Q$8:$Q$343,0),0)&gt;0,1,0)</f>
        <v>0</v>
      </c>
      <c r="P15" s="127">
        <f ca="1">IF(IFERROR(MATCH(_xlfn.CONCAT($B15,",",P$4),'22 SpcFunc &amp; VentSpcFunc combos'!$Q$8:$Q$343,0),0)&gt;0,1,0)</f>
        <v>0</v>
      </c>
      <c r="Q15" s="127">
        <f ca="1">IF(IFERROR(MATCH(_xlfn.CONCAT($B15,",",Q$4),'22 SpcFunc &amp; VentSpcFunc combos'!$Q$8:$Q$343,0),0)&gt;0,1,0)</f>
        <v>0</v>
      </c>
      <c r="R15" s="127">
        <f ca="1">IF(IFERROR(MATCH(_xlfn.CONCAT($B15,",",R$4),'22 SpcFunc &amp; VentSpcFunc combos'!$Q$8:$Q$343,0),0)&gt;0,1,0)</f>
        <v>0</v>
      </c>
      <c r="S15" s="127">
        <f ca="1">IF(IFERROR(MATCH(_xlfn.CONCAT($B15,",",S$4),'22 SpcFunc &amp; VentSpcFunc combos'!$Q$8:$Q$343,0),0)&gt;0,1,0)</f>
        <v>0</v>
      </c>
      <c r="T15" s="127">
        <f ca="1">IF(IFERROR(MATCH(_xlfn.CONCAT($B15,",",T$4),'22 SpcFunc &amp; VentSpcFunc combos'!$Q$8:$Q$343,0),0)&gt;0,1,0)</f>
        <v>0</v>
      </c>
      <c r="U15" s="127">
        <f ca="1">IF(IFERROR(MATCH(_xlfn.CONCAT($B15,",",U$4),'22 SpcFunc &amp; VentSpcFunc combos'!$Q$8:$Q$343,0),0)&gt;0,1,0)</f>
        <v>0</v>
      </c>
      <c r="V15" s="127">
        <f ca="1">IF(IFERROR(MATCH(_xlfn.CONCAT($B15,",",V$4),'22 SpcFunc &amp; VentSpcFunc combos'!$Q$8:$Q$343,0),0)&gt;0,1,0)</f>
        <v>0</v>
      </c>
      <c r="W15" s="127">
        <f ca="1">IF(IFERROR(MATCH(_xlfn.CONCAT($B15,",",W$4),'22 SpcFunc &amp; VentSpcFunc combos'!$Q$8:$Q$343,0),0)&gt;0,1,0)</f>
        <v>0</v>
      </c>
      <c r="X15" s="127">
        <f ca="1">IF(IFERROR(MATCH(_xlfn.CONCAT($B15,",",X$4),'22 SpcFunc &amp; VentSpcFunc combos'!$Q$8:$Q$343,0),0)&gt;0,1,0)</f>
        <v>0</v>
      </c>
      <c r="Y15" s="127">
        <f ca="1">IF(IFERROR(MATCH(_xlfn.CONCAT($B15,",",Y$4),'22 SpcFunc &amp; VentSpcFunc combos'!$Q$8:$Q$343,0),0)&gt;0,1,0)</f>
        <v>0</v>
      </c>
      <c r="Z15" s="127">
        <f ca="1">IF(IFERROR(MATCH(_xlfn.CONCAT($B15,",",Z$4),'22 SpcFunc &amp; VentSpcFunc combos'!$Q$8:$Q$343,0),0)&gt;0,1,0)</f>
        <v>0</v>
      </c>
      <c r="AA15" s="127">
        <f ca="1">IF(IFERROR(MATCH(_xlfn.CONCAT($B15,",",AA$4),'22 SpcFunc &amp; VentSpcFunc combos'!$Q$8:$Q$343,0),0)&gt;0,1,0)</f>
        <v>0</v>
      </c>
      <c r="AB15" s="127">
        <f ca="1">IF(IFERROR(MATCH(_xlfn.CONCAT($B15,",",AB$4),'22 SpcFunc &amp; VentSpcFunc combos'!$Q$8:$Q$343,0),0)&gt;0,1,0)</f>
        <v>1</v>
      </c>
      <c r="AC15" s="127">
        <f ca="1">IF(IFERROR(MATCH(_xlfn.CONCAT($B15,",",AC$4),'22 SpcFunc &amp; VentSpcFunc combos'!$Q$8:$Q$343,0),0)&gt;0,1,0)</f>
        <v>0</v>
      </c>
      <c r="AD15" s="127">
        <f ca="1">IF(IFERROR(MATCH(_xlfn.CONCAT($B15,",",AD$4),'22 SpcFunc &amp; VentSpcFunc combos'!$Q$8:$Q$343,0),0)&gt;0,1,0)</f>
        <v>0</v>
      </c>
      <c r="AE15" s="127">
        <f ca="1">IF(IFERROR(MATCH(_xlfn.CONCAT($B15,",",AE$4),'22 SpcFunc &amp; VentSpcFunc combos'!$Q$8:$Q$343,0),0)&gt;0,1,0)</f>
        <v>0</v>
      </c>
      <c r="AF15" s="127">
        <f ca="1">IF(IFERROR(MATCH(_xlfn.CONCAT($B15,",",AF$4),'22 SpcFunc &amp; VentSpcFunc combos'!$Q$8:$Q$343,0),0)&gt;0,1,0)</f>
        <v>0</v>
      </c>
      <c r="AG15" s="127">
        <f ca="1">IF(IFERROR(MATCH(_xlfn.CONCAT($B15,",",AG$4),'22 SpcFunc &amp; VentSpcFunc combos'!$Q$8:$Q$343,0),0)&gt;0,1,0)</f>
        <v>0</v>
      </c>
      <c r="AH15" s="127">
        <f ca="1">IF(IFERROR(MATCH(_xlfn.CONCAT($B15,",",AH$4),'22 SpcFunc &amp; VentSpcFunc combos'!$Q$8:$Q$343,0),0)&gt;0,1,0)</f>
        <v>0</v>
      </c>
      <c r="AI15" s="127">
        <f ca="1">IF(IFERROR(MATCH(_xlfn.CONCAT($B15,",",AI$4),'22 SpcFunc &amp; VentSpcFunc combos'!$Q$8:$Q$343,0),0)&gt;0,1,0)</f>
        <v>0</v>
      </c>
      <c r="AJ15" s="127">
        <f ca="1">IF(IFERROR(MATCH(_xlfn.CONCAT($B15,",",AJ$4),'22 SpcFunc &amp; VentSpcFunc combos'!$Q$8:$Q$343,0),0)&gt;0,1,0)</f>
        <v>0</v>
      </c>
      <c r="AK15" s="127">
        <f ca="1">IF(IFERROR(MATCH(_xlfn.CONCAT($B15,",",AK$4),'22 SpcFunc &amp; VentSpcFunc combos'!$Q$8:$Q$343,0),0)&gt;0,1,0)</f>
        <v>0</v>
      </c>
      <c r="AL15" s="127">
        <f ca="1">IF(IFERROR(MATCH(_xlfn.CONCAT($B15,",",AL$4),'22 SpcFunc &amp; VentSpcFunc combos'!$Q$8:$Q$343,0),0)&gt;0,1,0)</f>
        <v>0</v>
      </c>
      <c r="AM15" s="127">
        <f ca="1">IF(IFERROR(MATCH(_xlfn.CONCAT($B15,",",AM$4),'22 SpcFunc &amp; VentSpcFunc combos'!$Q$8:$Q$343,0),0)&gt;0,1,0)</f>
        <v>0</v>
      </c>
      <c r="AN15" s="127">
        <f ca="1">IF(IFERROR(MATCH(_xlfn.CONCAT($B15,",",AN$4),'22 SpcFunc &amp; VentSpcFunc combos'!$Q$8:$Q$343,0),0)&gt;0,1,0)</f>
        <v>0</v>
      </c>
      <c r="AO15" s="127">
        <f ca="1">IF(IFERROR(MATCH(_xlfn.CONCAT($B15,",",AO$4),'22 SpcFunc &amp; VentSpcFunc combos'!$Q$8:$Q$343,0),0)&gt;0,1,0)</f>
        <v>0</v>
      </c>
      <c r="AP15" s="127">
        <f ca="1">IF(IFERROR(MATCH(_xlfn.CONCAT($B15,",",AP$4),'22 SpcFunc &amp; VentSpcFunc combos'!$Q$8:$Q$343,0),0)&gt;0,1,0)</f>
        <v>0</v>
      </c>
      <c r="AQ15" s="127">
        <f ca="1">IF(IFERROR(MATCH(_xlfn.CONCAT($B15,",",AQ$4),'22 SpcFunc &amp; VentSpcFunc combos'!$Q$8:$Q$343,0),0)&gt;0,1,0)</f>
        <v>0</v>
      </c>
      <c r="AR15" s="127">
        <f ca="1">IF(IFERROR(MATCH(_xlfn.CONCAT($B15,",",AR$4),'22 SpcFunc &amp; VentSpcFunc combos'!$Q$8:$Q$343,0),0)&gt;0,1,0)</f>
        <v>0</v>
      </c>
      <c r="AS15" s="127">
        <f ca="1">IF(IFERROR(MATCH(_xlfn.CONCAT($B15,",",AS$4),'22 SpcFunc &amp; VentSpcFunc combos'!$Q$8:$Q$343,0),0)&gt;0,1,0)</f>
        <v>0</v>
      </c>
      <c r="AT15" s="127">
        <f ca="1">IF(IFERROR(MATCH(_xlfn.CONCAT($B15,",",AT$4),'22 SpcFunc &amp; VentSpcFunc combos'!$Q$8:$Q$343,0),0)&gt;0,1,0)</f>
        <v>0</v>
      </c>
      <c r="AU15" s="127">
        <f ca="1">IF(IFERROR(MATCH(_xlfn.CONCAT($B15,",",AU$4),'22 SpcFunc &amp; VentSpcFunc combos'!$Q$8:$Q$343,0),0)&gt;0,1,0)</f>
        <v>0</v>
      </c>
      <c r="AV15" s="127">
        <f ca="1">IF(IFERROR(MATCH(_xlfn.CONCAT($B15,",",AV$4),'22 SpcFunc &amp; VentSpcFunc combos'!$Q$8:$Q$343,0),0)&gt;0,1,0)</f>
        <v>0</v>
      </c>
      <c r="AW15" s="127">
        <f ca="1">IF(IFERROR(MATCH(_xlfn.CONCAT($B15,",",AW$4),'22 SpcFunc &amp; VentSpcFunc combos'!$Q$8:$Q$343,0),0)&gt;0,1,0)</f>
        <v>0</v>
      </c>
      <c r="AX15" s="127">
        <f ca="1">IF(IFERROR(MATCH(_xlfn.CONCAT($B15,",",AX$4),'22 SpcFunc &amp; VentSpcFunc combos'!$Q$8:$Q$343,0),0)&gt;0,1,0)</f>
        <v>0</v>
      </c>
      <c r="AY15" s="127">
        <f ca="1">IF(IFERROR(MATCH(_xlfn.CONCAT($B15,",",AY$4),'22 SpcFunc &amp; VentSpcFunc combos'!$Q$8:$Q$343,0),0)&gt;0,1,0)</f>
        <v>0</v>
      </c>
      <c r="AZ15" s="127">
        <f ca="1">IF(IFERROR(MATCH(_xlfn.CONCAT($B15,",",AZ$4),'22 SpcFunc &amp; VentSpcFunc combos'!$Q$8:$Q$343,0),0)&gt;0,1,0)</f>
        <v>0</v>
      </c>
      <c r="BA15" s="127">
        <f ca="1">IF(IFERROR(MATCH(_xlfn.CONCAT($B15,",",BA$4),'22 SpcFunc &amp; VentSpcFunc combos'!$Q$8:$Q$343,0),0)&gt;0,1,0)</f>
        <v>0</v>
      </c>
      <c r="BB15" s="127">
        <f ca="1">IF(IFERROR(MATCH(_xlfn.CONCAT($B15,",",BB$4),'22 SpcFunc &amp; VentSpcFunc combos'!$Q$8:$Q$343,0),0)&gt;0,1,0)</f>
        <v>0</v>
      </c>
      <c r="BC15" s="127">
        <f ca="1">IF(IFERROR(MATCH(_xlfn.CONCAT($B15,",",BC$4),'22 SpcFunc &amp; VentSpcFunc combos'!$Q$8:$Q$343,0),0)&gt;0,1,0)</f>
        <v>0</v>
      </c>
      <c r="BD15" s="127">
        <f ca="1">IF(IFERROR(MATCH(_xlfn.CONCAT($B15,",",BD$4),'22 SpcFunc &amp; VentSpcFunc combos'!$Q$8:$Q$343,0),0)&gt;0,1,0)</f>
        <v>0</v>
      </c>
      <c r="BE15" s="127">
        <f ca="1">IF(IFERROR(MATCH(_xlfn.CONCAT($B15,",",BE$4),'22 SpcFunc &amp; VentSpcFunc combos'!$Q$8:$Q$343,0),0)&gt;0,1,0)</f>
        <v>0</v>
      </c>
      <c r="BF15" s="127">
        <f ca="1">IF(IFERROR(MATCH(_xlfn.CONCAT($B15,",",BF$4),'22 SpcFunc &amp; VentSpcFunc combos'!$Q$8:$Q$343,0),0)&gt;0,1,0)</f>
        <v>0</v>
      </c>
      <c r="BG15" s="127">
        <f ca="1">IF(IFERROR(MATCH(_xlfn.CONCAT($B15,",",BG$4),'22 SpcFunc &amp; VentSpcFunc combos'!$Q$8:$Q$343,0),0)&gt;0,1,0)</f>
        <v>0</v>
      </c>
      <c r="BH15" s="127">
        <f ca="1">IF(IFERROR(MATCH(_xlfn.CONCAT($B15,",",BH$4),'22 SpcFunc &amp; VentSpcFunc combos'!$Q$8:$Q$343,0),0)&gt;0,1,0)</f>
        <v>0</v>
      </c>
      <c r="BI15" s="127">
        <f ca="1">IF(IFERROR(MATCH(_xlfn.CONCAT($B15,",",BI$4),'22 SpcFunc &amp; VentSpcFunc combos'!$Q$8:$Q$343,0),0)&gt;0,1,0)</f>
        <v>0</v>
      </c>
      <c r="BJ15" s="127">
        <f ca="1">IF(IFERROR(MATCH(_xlfn.CONCAT($B15,",",BJ$4),'22 SpcFunc &amp; VentSpcFunc combos'!$Q$8:$Q$343,0),0)&gt;0,1,0)</f>
        <v>0</v>
      </c>
      <c r="BK15" s="127">
        <f ca="1">IF(IFERROR(MATCH(_xlfn.CONCAT($B15,",",BK$4),'22 SpcFunc &amp; VentSpcFunc combos'!$Q$8:$Q$343,0),0)&gt;0,1,0)</f>
        <v>0</v>
      </c>
      <c r="BL15" s="127">
        <f ca="1">IF(IFERROR(MATCH(_xlfn.CONCAT($B15,",",BL$4),'22 SpcFunc &amp; VentSpcFunc combos'!$Q$8:$Q$343,0),0)&gt;0,1,0)</f>
        <v>0</v>
      </c>
      <c r="BM15" s="127">
        <f ca="1">IF(IFERROR(MATCH(_xlfn.CONCAT($B15,",",BM$4),'22 SpcFunc &amp; VentSpcFunc combos'!$Q$8:$Q$343,0),0)&gt;0,1,0)</f>
        <v>0</v>
      </c>
      <c r="BN15" s="127">
        <f ca="1">IF(IFERROR(MATCH(_xlfn.CONCAT($B15,",",BN$4),'22 SpcFunc &amp; VentSpcFunc combos'!$Q$8:$Q$343,0),0)&gt;0,1,0)</f>
        <v>0</v>
      </c>
      <c r="BO15" s="127">
        <f ca="1">IF(IFERROR(MATCH(_xlfn.CONCAT($B15,",",BO$4),'22 SpcFunc &amp; VentSpcFunc combos'!$Q$8:$Q$343,0),0)&gt;0,1,0)</f>
        <v>0</v>
      </c>
      <c r="BP15" s="127">
        <f ca="1">IF(IFERROR(MATCH(_xlfn.CONCAT($B15,",",BP$4),'22 SpcFunc &amp; VentSpcFunc combos'!$Q$8:$Q$343,0),0)&gt;0,1,0)</f>
        <v>0</v>
      </c>
      <c r="BQ15" s="127">
        <f ca="1">IF(IFERROR(MATCH(_xlfn.CONCAT($B15,",",BQ$4),'22 SpcFunc &amp; VentSpcFunc combos'!$Q$8:$Q$343,0),0)&gt;0,1,0)</f>
        <v>0</v>
      </c>
      <c r="BR15" s="127">
        <f ca="1">IF(IFERROR(MATCH(_xlfn.CONCAT($B15,",",BR$4),'22 SpcFunc &amp; VentSpcFunc combos'!$Q$8:$Q$343,0),0)&gt;0,1,0)</f>
        <v>0</v>
      </c>
      <c r="BS15" s="127">
        <f ca="1">IF(IFERROR(MATCH(_xlfn.CONCAT($B15,",",BS$4),'22 SpcFunc &amp; VentSpcFunc combos'!$Q$8:$Q$343,0),0)&gt;0,1,0)</f>
        <v>0</v>
      </c>
      <c r="BT15" s="127">
        <f ca="1">IF(IFERROR(MATCH(_xlfn.CONCAT($B15,",",BT$4),'22 SpcFunc &amp; VentSpcFunc combos'!$Q$8:$Q$343,0),0)&gt;0,1,0)</f>
        <v>0</v>
      </c>
      <c r="BU15" s="127">
        <f ca="1">IF(IFERROR(MATCH(_xlfn.CONCAT($B15,",",BU$4),'22 SpcFunc &amp; VentSpcFunc combos'!$Q$8:$Q$343,0),0)&gt;0,1,0)</f>
        <v>0</v>
      </c>
      <c r="BV15" s="127">
        <f ca="1">IF(IFERROR(MATCH(_xlfn.CONCAT($B15,",",BV$4),'22 SpcFunc &amp; VentSpcFunc combos'!$Q$8:$Q$343,0),0)&gt;0,1,0)</f>
        <v>0</v>
      </c>
      <c r="BW15" s="127">
        <f ca="1">IF(IFERROR(MATCH(_xlfn.CONCAT($B15,",",BW$4),'22 SpcFunc &amp; VentSpcFunc combos'!$Q$8:$Q$343,0),0)&gt;0,1,0)</f>
        <v>0</v>
      </c>
      <c r="BX15" s="127">
        <f ca="1">IF(IFERROR(MATCH(_xlfn.CONCAT($B15,",",BX$4),'22 SpcFunc &amp; VentSpcFunc combos'!$Q$8:$Q$343,0),0)&gt;0,1,0)</f>
        <v>0</v>
      </c>
      <c r="BY15" s="127">
        <f ca="1">IF(IFERROR(MATCH(_xlfn.CONCAT($B15,",",BY$4),'22 SpcFunc &amp; VentSpcFunc combos'!$Q$8:$Q$343,0),0)&gt;0,1,0)</f>
        <v>0</v>
      </c>
      <c r="BZ15" s="127">
        <f ca="1">IF(IFERROR(MATCH(_xlfn.CONCAT($B15,",",BZ$4),'22 SpcFunc &amp; VentSpcFunc combos'!$Q$8:$Q$343,0),0)&gt;0,1,0)</f>
        <v>0</v>
      </c>
      <c r="CA15" s="127">
        <f ca="1">IF(IFERROR(MATCH(_xlfn.CONCAT($B15,",",CA$4),'22 SpcFunc &amp; VentSpcFunc combos'!$Q$8:$Q$343,0),0)&gt;0,1,0)</f>
        <v>0</v>
      </c>
      <c r="CB15" s="127">
        <f ca="1">IF(IFERROR(MATCH(_xlfn.CONCAT($B15,",",CB$4),'22 SpcFunc &amp; VentSpcFunc combos'!$Q$8:$Q$343,0),0)&gt;0,1,0)</f>
        <v>0</v>
      </c>
      <c r="CC15" s="127">
        <f ca="1">IF(IFERROR(MATCH(_xlfn.CONCAT($B15,",",CC$4),'22 SpcFunc &amp; VentSpcFunc combos'!$Q$8:$Q$343,0),0)&gt;0,1,0)</f>
        <v>0</v>
      </c>
      <c r="CD15" s="127">
        <f ca="1">IF(IFERROR(MATCH(_xlfn.CONCAT($B15,",",CD$4),'22 SpcFunc &amp; VentSpcFunc combos'!$Q$8:$Q$343,0),0)&gt;0,1,0)</f>
        <v>0</v>
      </c>
      <c r="CE15" s="127">
        <f ca="1">IF(IFERROR(MATCH(_xlfn.CONCAT($B15,",",CE$4),'22 SpcFunc &amp; VentSpcFunc combos'!$Q$8:$Q$343,0),0)&gt;0,1,0)</f>
        <v>0</v>
      </c>
      <c r="CF15" s="127">
        <f ca="1">IF(IFERROR(MATCH(_xlfn.CONCAT($B15,",",CF$4),'22 SpcFunc &amp; VentSpcFunc combos'!$Q$8:$Q$343,0),0)&gt;0,1,0)</f>
        <v>0</v>
      </c>
      <c r="CG15" s="127">
        <f ca="1">IF(IFERROR(MATCH(_xlfn.CONCAT($B15,",",CG$4),'22 SpcFunc &amp; VentSpcFunc combos'!$Q$8:$Q$343,0),0)&gt;0,1,0)</f>
        <v>0</v>
      </c>
      <c r="CH15" s="127">
        <f ca="1">IF(IFERROR(MATCH(_xlfn.CONCAT($B15,",",CH$4),'22 SpcFunc &amp; VentSpcFunc combos'!$Q$8:$Q$343,0),0)&gt;0,1,0)</f>
        <v>0</v>
      </c>
      <c r="CI15" s="127">
        <f ca="1">IF(IFERROR(MATCH(_xlfn.CONCAT($B15,",",CI$4),'22 SpcFunc &amp; VentSpcFunc combos'!$Q$8:$Q$343,0),0)&gt;0,1,0)</f>
        <v>0</v>
      </c>
      <c r="CJ15" s="127">
        <f ca="1">IF(IFERROR(MATCH(_xlfn.CONCAT($B15,",",CJ$4),'22 SpcFunc &amp; VentSpcFunc combos'!$Q$8:$Q$343,0),0)&gt;0,1,0)</f>
        <v>0</v>
      </c>
      <c r="CK15" s="127">
        <f ca="1">IF(IFERROR(MATCH(_xlfn.CONCAT($B15,",",CK$4),'22 SpcFunc &amp; VentSpcFunc combos'!$Q$8:$Q$343,0),0)&gt;0,1,0)</f>
        <v>0</v>
      </c>
      <c r="CL15" s="127">
        <f ca="1">IF(IFERROR(MATCH(_xlfn.CONCAT($B15,",",CL$4),'22 SpcFunc &amp; VentSpcFunc combos'!$Q$8:$Q$343,0),0)&gt;0,1,0)</f>
        <v>0</v>
      </c>
      <c r="CM15" s="127">
        <f ca="1">IF(IFERROR(MATCH(_xlfn.CONCAT($B15,",",CM$4),'22 SpcFunc &amp; VentSpcFunc combos'!$Q$8:$Q$343,0),0)&gt;0,1,0)</f>
        <v>0</v>
      </c>
      <c r="CN15" s="127">
        <f ca="1">IF(IFERROR(MATCH(_xlfn.CONCAT($B15,",",CN$4),'22 SpcFunc &amp; VentSpcFunc combos'!$Q$8:$Q$343,0),0)&gt;0,1,0)</f>
        <v>0</v>
      </c>
      <c r="CO15" s="127">
        <f ca="1">IF(IFERROR(MATCH(_xlfn.CONCAT($B15,",",CO$4),'22 SpcFunc &amp; VentSpcFunc combos'!$Q$8:$Q$343,0),0)&gt;0,1,0)</f>
        <v>0</v>
      </c>
      <c r="CP15" s="127">
        <f ca="1">IF(IFERROR(MATCH(_xlfn.CONCAT($B15,",",CP$4),'22 SpcFunc &amp; VentSpcFunc combos'!$Q$8:$Q$343,0),0)&gt;0,1,0)</f>
        <v>0</v>
      </c>
      <c r="CQ15" s="127">
        <f ca="1">IF(IFERROR(MATCH(_xlfn.CONCAT($B15,",",CQ$4),'22 SpcFunc &amp; VentSpcFunc combos'!$Q$8:$Q$343,0),0)&gt;0,1,0)</f>
        <v>0</v>
      </c>
      <c r="CR15" s="127">
        <f ca="1">IF(IFERROR(MATCH(_xlfn.CONCAT($B15,",",CR$4),'22 SpcFunc &amp; VentSpcFunc combos'!$Q$8:$Q$343,0),0)&gt;0,1,0)</f>
        <v>0</v>
      </c>
      <c r="CS15" s="127">
        <f ca="1">IF(IFERROR(MATCH(_xlfn.CONCAT($B15,",",CS$4),'22 SpcFunc &amp; VentSpcFunc combos'!$Q$8:$Q$343,0),0)&gt;0,1,0)</f>
        <v>0</v>
      </c>
      <c r="CT15" s="127">
        <f ca="1">IF(IFERROR(MATCH(_xlfn.CONCAT($B15,",",CT$4),'22 SpcFunc &amp; VentSpcFunc combos'!$Q$8:$Q$343,0),0)&gt;0,1,0)</f>
        <v>0</v>
      </c>
      <c r="CU15" s="106" t="s">
        <v>959</v>
      </c>
      <c r="CV15">
        <f t="shared" ca="1" si="4"/>
        <v>1</v>
      </c>
    </row>
    <row r="16" spans="1:100" x14ac:dyDescent="0.2">
      <c r="B16" t="str">
        <f>'For CSV - 2022 SpcFuncData'!B16</f>
        <v>Barber, Beauty Salon, Spa Area</v>
      </c>
      <c r="C16" s="127">
        <f ca="1">IF(IFERROR(MATCH(_xlfn.CONCAT($B16,",",C$4),'22 SpcFunc &amp; VentSpcFunc combos'!$Q$8:$Q$343,0),0)&gt;0,1,0)</f>
        <v>0</v>
      </c>
      <c r="D16" s="127">
        <f ca="1">IF(IFERROR(MATCH(_xlfn.CONCAT($B16,",",D$4),'22 SpcFunc &amp; VentSpcFunc combos'!$Q$8:$Q$343,0),0)&gt;0,1,0)</f>
        <v>0</v>
      </c>
      <c r="E16" s="127">
        <f ca="1">IF(IFERROR(MATCH(_xlfn.CONCAT($B16,",",E$4),'22 SpcFunc &amp; VentSpcFunc combos'!$Q$8:$Q$343,0),0)&gt;0,1,0)</f>
        <v>0</v>
      </c>
      <c r="F16" s="127">
        <f ca="1">IF(IFERROR(MATCH(_xlfn.CONCAT($B16,",",F$4),'22 SpcFunc &amp; VentSpcFunc combos'!$Q$8:$Q$343,0),0)&gt;0,1,0)</f>
        <v>0</v>
      </c>
      <c r="G16" s="127">
        <f ca="1">IF(IFERROR(MATCH(_xlfn.CONCAT($B16,",",G$4),'22 SpcFunc &amp; VentSpcFunc combos'!$Q$8:$Q$343,0),0)&gt;0,1,0)</f>
        <v>0</v>
      </c>
      <c r="H16" s="127">
        <f ca="1">IF(IFERROR(MATCH(_xlfn.CONCAT($B16,",",H$4),'22 SpcFunc &amp; VentSpcFunc combos'!$Q$8:$Q$343,0),0)&gt;0,1,0)</f>
        <v>0</v>
      </c>
      <c r="I16" s="127">
        <f ca="1">IF(IFERROR(MATCH(_xlfn.CONCAT($B16,",",I$4),'22 SpcFunc &amp; VentSpcFunc combos'!$Q$8:$Q$343,0),0)&gt;0,1,0)</f>
        <v>0</v>
      </c>
      <c r="J16" s="127">
        <f ca="1">IF(IFERROR(MATCH(_xlfn.CONCAT($B16,",",J$4),'22 SpcFunc &amp; VentSpcFunc combos'!$Q$8:$Q$343,0),0)&gt;0,1,0)</f>
        <v>0</v>
      </c>
      <c r="K16" s="127">
        <f ca="1">IF(IFERROR(MATCH(_xlfn.CONCAT($B16,",",K$4),'22 SpcFunc &amp; VentSpcFunc combos'!$Q$8:$Q$343,0),0)&gt;0,1,0)</f>
        <v>0</v>
      </c>
      <c r="L16" s="127">
        <f ca="1">IF(IFERROR(MATCH(_xlfn.CONCAT($B16,",",L$4),'22 SpcFunc &amp; VentSpcFunc combos'!$Q$8:$Q$343,0),0)&gt;0,1,0)</f>
        <v>0</v>
      </c>
      <c r="M16" s="127">
        <f ca="1">IF(IFERROR(MATCH(_xlfn.CONCAT($B16,",",M$4),'22 SpcFunc &amp; VentSpcFunc combos'!$Q$8:$Q$343,0),0)&gt;0,1,0)</f>
        <v>0</v>
      </c>
      <c r="N16" s="127">
        <f ca="1">IF(IFERROR(MATCH(_xlfn.CONCAT($B16,",",N$4),'22 SpcFunc &amp; VentSpcFunc combos'!$Q$8:$Q$343,0),0)&gt;0,1,0)</f>
        <v>0</v>
      </c>
      <c r="O16" s="127">
        <f ca="1">IF(IFERROR(MATCH(_xlfn.CONCAT($B16,",",O$4),'22 SpcFunc &amp; VentSpcFunc combos'!$Q$8:$Q$343,0),0)&gt;0,1,0)</f>
        <v>0</v>
      </c>
      <c r="P16" s="127">
        <f ca="1">IF(IFERROR(MATCH(_xlfn.CONCAT($B16,",",P$4),'22 SpcFunc &amp; VentSpcFunc combos'!$Q$8:$Q$343,0),0)&gt;0,1,0)</f>
        <v>0</v>
      </c>
      <c r="Q16" s="127">
        <f ca="1">IF(IFERROR(MATCH(_xlfn.CONCAT($B16,",",Q$4),'22 SpcFunc &amp; VentSpcFunc combos'!$Q$8:$Q$343,0),0)&gt;0,1,0)</f>
        <v>0</v>
      </c>
      <c r="R16" s="127">
        <f ca="1">IF(IFERROR(MATCH(_xlfn.CONCAT($B16,",",R$4),'22 SpcFunc &amp; VentSpcFunc combos'!$Q$8:$Q$343,0),0)&gt;0,1,0)</f>
        <v>0</v>
      </c>
      <c r="S16" s="127">
        <f ca="1">IF(IFERROR(MATCH(_xlfn.CONCAT($B16,",",S$4),'22 SpcFunc &amp; VentSpcFunc combos'!$Q$8:$Q$343,0),0)&gt;0,1,0)</f>
        <v>0</v>
      </c>
      <c r="T16" s="127">
        <f ca="1">IF(IFERROR(MATCH(_xlfn.CONCAT($B16,",",T$4),'22 SpcFunc &amp; VentSpcFunc combos'!$Q$8:$Q$343,0),0)&gt;0,1,0)</f>
        <v>0</v>
      </c>
      <c r="U16" s="127">
        <f ca="1">IF(IFERROR(MATCH(_xlfn.CONCAT($B16,",",U$4),'22 SpcFunc &amp; VentSpcFunc combos'!$Q$8:$Q$343,0),0)&gt;0,1,0)</f>
        <v>0</v>
      </c>
      <c r="V16" s="127">
        <f ca="1">IF(IFERROR(MATCH(_xlfn.CONCAT($B16,",",V$4),'22 SpcFunc &amp; VentSpcFunc combos'!$Q$8:$Q$343,0),0)&gt;0,1,0)</f>
        <v>0</v>
      </c>
      <c r="W16" s="127">
        <f ca="1">IF(IFERROR(MATCH(_xlfn.CONCAT($B16,",",W$4),'22 SpcFunc &amp; VentSpcFunc combos'!$Q$8:$Q$343,0),0)&gt;0,1,0)</f>
        <v>0</v>
      </c>
      <c r="X16" s="127">
        <f ca="1">IF(IFERROR(MATCH(_xlfn.CONCAT($B16,",",X$4),'22 SpcFunc &amp; VentSpcFunc combos'!$Q$8:$Q$343,0),0)&gt;0,1,0)</f>
        <v>0</v>
      </c>
      <c r="Y16" s="127">
        <f ca="1">IF(IFERROR(MATCH(_xlfn.CONCAT($B16,",",Y$4),'22 SpcFunc &amp; VentSpcFunc combos'!$Q$8:$Q$343,0),0)&gt;0,1,0)</f>
        <v>0</v>
      </c>
      <c r="Z16" s="127">
        <f ca="1">IF(IFERROR(MATCH(_xlfn.CONCAT($B16,",",Z$4),'22 SpcFunc &amp; VentSpcFunc combos'!$Q$8:$Q$343,0),0)&gt;0,1,0)</f>
        <v>0</v>
      </c>
      <c r="AA16" s="127">
        <f ca="1">IF(IFERROR(MATCH(_xlfn.CONCAT($B16,",",AA$4),'22 SpcFunc &amp; VentSpcFunc combos'!$Q$8:$Q$343,0),0)&gt;0,1,0)</f>
        <v>0</v>
      </c>
      <c r="AB16" s="127">
        <f ca="1">IF(IFERROR(MATCH(_xlfn.CONCAT($B16,",",AB$4),'22 SpcFunc &amp; VentSpcFunc combos'!$Q$8:$Q$343,0),0)&gt;0,1,0)</f>
        <v>0</v>
      </c>
      <c r="AC16" s="127">
        <f ca="1">IF(IFERROR(MATCH(_xlfn.CONCAT($B16,",",AC$4),'22 SpcFunc &amp; VentSpcFunc combos'!$Q$8:$Q$343,0),0)&gt;0,1,0)</f>
        <v>0</v>
      </c>
      <c r="AD16" s="127">
        <f ca="1">IF(IFERROR(MATCH(_xlfn.CONCAT($B16,",",AD$4),'22 SpcFunc &amp; VentSpcFunc combos'!$Q$8:$Q$343,0),0)&gt;0,1,0)</f>
        <v>0</v>
      </c>
      <c r="AE16" s="127">
        <f ca="1">IF(IFERROR(MATCH(_xlfn.CONCAT($B16,",",AE$4),'22 SpcFunc &amp; VentSpcFunc combos'!$Q$8:$Q$343,0),0)&gt;0,1,0)</f>
        <v>0</v>
      </c>
      <c r="AF16" s="127">
        <f ca="1">IF(IFERROR(MATCH(_xlfn.CONCAT($B16,",",AF$4),'22 SpcFunc &amp; VentSpcFunc combos'!$Q$8:$Q$343,0),0)&gt;0,1,0)</f>
        <v>0</v>
      </c>
      <c r="AG16" s="127">
        <f ca="1">IF(IFERROR(MATCH(_xlfn.CONCAT($B16,",",AG$4),'22 SpcFunc &amp; VentSpcFunc combos'!$Q$8:$Q$343,0),0)&gt;0,1,0)</f>
        <v>0</v>
      </c>
      <c r="AH16" s="127">
        <f ca="1">IF(IFERROR(MATCH(_xlfn.CONCAT($B16,",",AH$4),'22 SpcFunc &amp; VentSpcFunc combos'!$Q$8:$Q$343,0),0)&gt;0,1,0)</f>
        <v>0</v>
      </c>
      <c r="AI16" s="127">
        <f ca="1">IF(IFERROR(MATCH(_xlfn.CONCAT($B16,",",AI$4),'22 SpcFunc &amp; VentSpcFunc combos'!$Q$8:$Q$343,0),0)&gt;0,1,0)</f>
        <v>0</v>
      </c>
      <c r="AJ16" s="127">
        <f ca="1">IF(IFERROR(MATCH(_xlfn.CONCAT($B16,",",AJ$4),'22 SpcFunc &amp; VentSpcFunc combos'!$Q$8:$Q$343,0),0)&gt;0,1,0)</f>
        <v>0</v>
      </c>
      <c r="AK16" s="127">
        <f ca="1">IF(IFERROR(MATCH(_xlfn.CONCAT($B16,",",AK$4),'22 SpcFunc &amp; VentSpcFunc combos'!$Q$8:$Q$343,0),0)&gt;0,1,0)</f>
        <v>0</v>
      </c>
      <c r="AL16" s="127">
        <f ca="1">IF(IFERROR(MATCH(_xlfn.CONCAT($B16,",",AL$4),'22 SpcFunc &amp; VentSpcFunc combos'!$Q$8:$Q$343,0),0)&gt;0,1,0)</f>
        <v>0</v>
      </c>
      <c r="AM16" s="127">
        <f ca="1">IF(IFERROR(MATCH(_xlfn.CONCAT($B16,",",AM$4),'22 SpcFunc &amp; VentSpcFunc combos'!$Q$8:$Q$343,0),0)&gt;0,1,0)</f>
        <v>0</v>
      </c>
      <c r="AN16" s="127">
        <f ca="1">IF(IFERROR(MATCH(_xlfn.CONCAT($B16,",",AN$4),'22 SpcFunc &amp; VentSpcFunc combos'!$Q$8:$Q$343,0),0)&gt;0,1,0)</f>
        <v>0</v>
      </c>
      <c r="AO16" s="127">
        <f ca="1">IF(IFERROR(MATCH(_xlfn.CONCAT($B16,",",AO$4),'22 SpcFunc &amp; VentSpcFunc combos'!$Q$8:$Q$343,0),0)&gt;0,1,0)</f>
        <v>0</v>
      </c>
      <c r="AP16" s="127">
        <f ca="1">IF(IFERROR(MATCH(_xlfn.CONCAT($B16,",",AP$4),'22 SpcFunc &amp; VentSpcFunc combos'!$Q$8:$Q$343,0),0)&gt;0,1,0)</f>
        <v>0</v>
      </c>
      <c r="AQ16" s="127">
        <f ca="1">IF(IFERROR(MATCH(_xlfn.CONCAT($B16,",",AQ$4),'22 SpcFunc &amp; VentSpcFunc combos'!$Q$8:$Q$343,0),0)&gt;0,1,0)</f>
        <v>0</v>
      </c>
      <c r="AR16" s="127">
        <f ca="1">IF(IFERROR(MATCH(_xlfn.CONCAT($B16,",",AR$4),'22 SpcFunc &amp; VentSpcFunc combos'!$Q$8:$Q$343,0),0)&gt;0,1,0)</f>
        <v>0</v>
      </c>
      <c r="AS16" s="127">
        <f ca="1">IF(IFERROR(MATCH(_xlfn.CONCAT($B16,",",AS$4),'22 SpcFunc &amp; VentSpcFunc combos'!$Q$8:$Q$343,0),0)&gt;0,1,0)</f>
        <v>0</v>
      </c>
      <c r="AT16" s="127">
        <f ca="1">IF(IFERROR(MATCH(_xlfn.CONCAT($B16,",",AT$4),'22 SpcFunc &amp; VentSpcFunc combos'!$Q$8:$Q$343,0),0)&gt;0,1,0)</f>
        <v>0</v>
      </c>
      <c r="AU16" s="127">
        <f ca="1">IF(IFERROR(MATCH(_xlfn.CONCAT($B16,",",AU$4),'22 SpcFunc &amp; VentSpcFunc combos'!$Q$8:$Q$343,0),0)&gt;0,1,0)</f>
        <v>0</v>
      </c>
      <c r="AV16" s="127">
        <f ca="1">IF(IFERROR(MATCH(_xlfn.CONCAT($B16,",",AV$4),'22 SpcFunc &amp; VentSpcFunc combos'!$Q$8:$Q$343,0),0)&gt;0,1,0)</f>
        <v>0</v>
      </c>
      <c r="AW16" s="127">
        <f ca="1">IF(IFERROR(MATCH(_xlfn.CONCAT($B16,",",AW$4),'22 SpcFunc &amp; VentSpcFunc combos'!$Q$8:$Q$343,0),0)&gt;0,1,0)</f>
        <v>0</v>
      </c>
      <c r="AX16" s="127">
        <f ca="1">IF(IFERROR(MATCH(_xlfn.CONCAT($B16,",",AX$4),'22 SpcFunc &amp; VentSpcFunc combos'!$Q$8:$Q$343,0),0)&gt;0,1,0)</f>
        <v>0</v>
      </c>
      <c r="AY16" s="127">
        <f ca="1">IF(IFERROR(MATCH(_xlfn.CONCAT($B16,",",AY$4),'22 SpcFunc &amp; VentSpcFunc combos'!$Q$8:$Q$343,0),0)&gt;0,1,0)</f>
        <v>0</v>
      </c>
      <c r="AZ16" s="127">
        <f ca="1">IF(IFERROR(MATCH(_xlfn.CONCAT($B16,",",AZ$4),'22 SpcFunc &amp; VentSpcFunc combos'!$Q$8:$Q$343,0),0)&gt;0,1,0)</f>
        <v>0</v>
      </c>
      <c r="BA16" s="127">
        <f ca="1">IF(IFERROR(MATCH(_xlfn.CONCAT($B16,",",BA$4),'22 SpcFunc &amp; VentSpcFunc combos'!$Q$8:$Q$343,0),0)&gt;0,1,0)</f>
        <v>0</v>
      </c>
      <c r="BB16" s="127">
        <f ca="1">IF(IFERROR(MATCH(_xlfn.CONCAT($B16,",",BB$4),'22 SpcFunc &amp; VentSpcFunc combos'!$Q$8:$Q$343,0),0)&gt;0,1,0)</f>
        <v>0</v>
      </c>
      <c r="BC16" s="127">
        <f ca="1">IF(IFERROR(MATCH(_xlfn.CONCAT($B16,",",BC$4),'22 SpcFunc &amp; VentSpcFunc combos'!$Q$8:$Q$343,0),0)&gt;0,1,0)</f>
        <v>0</v>
      </c>
      <c r="BD16" s="127">
        <f ca="1">IF(IFERROR(MATCH(_xlfn.CONCAT($B16,",",BD$4),'22 SpcFunc &amp; VentSpcFunc combos'!$Q$8:$Q$343,0),0)&gt;0,1,0)</f>
        <v>0</v>
      </c>
      <c r="BE16" s="127">
        <f ca="1">IF(IFERROR(MATCH(_xlfn.CONCAT($B16,",",BE$4),'22 SpcFunc &amp; VentSpcFunc combos'!$Q$8:$Q$343,0),0)&gt;0,1,0)</f>
        <v>0</v>
      </c>
      <c r="BF16" s="127">
        <f ca="1">IF(IFERROR(MATCH(_xlfn.CONCAT($B16,",",BF$4),'22 SpcFunc &amp; VentSpcFunc combos'!$Q$8:$Q$343,0),0)&gt;0,1,0)</f>
        <v>0</v>
      </c>
      <c r="BG16" s="127">
        <f ca="1">IF(IFERROR(MATCH(_xlfn.CONCAT($B16,",",BG$4),'22 SpcFunc &amp; VentSpcFunc combos'!$Q$8:$Q$343,0),0)&gt;0,1,0)</f>
        <v>0</v>
      </c>
      <c r="BH16" s="127">
        <f ca="1">IF(IFERROR(MATCH(_xlfn.CONCAT($B16,",",BH$4),'22 SpcFunc &amp; VentSpcFunc combos'!$Q$8:$Q$343,0),0)&gt;0,1,0)</f>
        <v>0</v>
      </c>
      <c r="BI16" s="127">
        <f ca="1">IF(IFERROR(MATCH(_xlfn.CONCAT($B16,",",BI$4),'22 SpcFunc &amp; VentSpcFunc combos'!$Q$8:$Q$343,0),0)&gt;0,1,0)</f>
        <v>0</v>
      </c>
      <c r="BJ16" s="127">
        <f ca="1">IF(IFERROR(MATCH(_xlfn.CONCAT($B16,",",BJ$4),'22 SpcFunc &amp; VentSpcFunc combos'!$Q$8:$Q$343,0),0)&gt;0,1,0)</f>
        <v>0</v>
      </c>
      <c r="BK16" s="127">
        <f ca="1">IF(IFERROR(MATCH(_xlfn.CONCAT($B16,",",BK$4),'22 SpcFunc &amp; VentSpcFunc combos'!$Q$8:$Q$343,0),0)&gt;0,1,0)</f>
        <v>0</v>
      </c>
      <c r="BL16" s="127">
        <f ca="1">IF(IFERROR(MATCH(_xlfn.CONCAT($B16,",",BL$4),'22 SpcFunc &amp; VentSpcFunc combos'!$Q$8:$Q$343,0),0)&gt;0,1,0)</f>
        <v>0</v>
      </c>
      <c r="BM16" s="127">
        <f ca="1">IF(IFERROR(MATCH(_xlfn.CONCAT($B16,",",BM$4),'22 SpcFunc &amp; VentSpcFunc combos'!$Q$8:$Q$343,0),0)&gt;0,1,0)</f>
        <v>0</v>
      </c>
      <c r="BN16" s="127">
        <f ca="1">IF(IFERROR(MATCH(_xlfn.CONCAT($B16,",",BN$4),'22 SpcFunc &amp; VentSpcFunc combos'!$Q$8:$Q$343,0),0)&gt;0,1,0)</f>
        <v>0</v>
      </c>
      <c r="BO16" s="127">
        <f ca="1">IF(IFERROR(MATCH(_xlfn.CONCAT($B16,",",BO$4),'22 SpcFunc &amp; VentSpcFunc combos'!$Q$8:$Q$343,0),0)&gt;0,1,0)</f>
        <v>0</v>
      </c>
      <c r="BP16" s="127">
        <f ca="1">IF(IFERROR(MATCH(_xlfn.CONCAT($B16,",",BP$4),'22 SpcFunc &amp; VentSpcFunc combos'!$Q$8:$Q$343,0),0)&gt;0,1,0)</f>
        <v>0</v>
      </c>
      <c r="BQ16" s="127">
        <f ca="1">IF(IFERROR(MATCH(_xlfn.CONCAT($B16,",",BQ$4),'22 SpcFunc &amp; VentSpcFunc combos'!$Q$8:$Q$343,0),0)&gt;0,1,0)</f>
        <v>0</v>
      </c>
      <c r="BR16" s="127">
        <f ca="1">IF(IFERROR(MATCH(_xlfn.CONCAT($B16,",",BR$4),'22 SpcFunc &amp; VentSpcFunc combos'!$Q$8:$Q$343,0),0)&gt;0,1,0)</f>
        <v>0</v>
      </c>
      <c r="BS16" s="127">
        <f ca="1">IF(IFERROR(MATCH(_xlfn.CONCAT($B16,",",BS$4),'22 SpcFunc &amp; VentSpcFunc combos'!$Q$8:$Q$343,0),0)&gt;0,1,0)</f>
        <v>0</v>
      </c>
      <c r="BT16" s="127">
        <f ca="1">IF(IFERROR(MATCH(_xlfn.CONCAT($B16,",",BT$4),'22 SpcFunc &amp; VentSpcFunc combos'!$Q$8:$Q$343,0),0)&gt;0,1,0)</f>
        <v>0</v>
      </c>
      <c r="BU16" s="127">
        <f ca="1">IF(IFERROR(MATCH(_xlfn.CONCAT($B16,",",BU$4),'22 SpcFunc &amp; VentSpcFunc combos'!$Q$8:$Q$343,0),0)&gt;0,1,0)</f>
        <v>0</v>
      </c>
      <c r="BV16" s="127">
        <f ca="1">IF(IFERROR(MATCH(_xlfn.CONCAT($B16,",",BV$4),'22 SpcFunc &amp; VentSpcFunc combos'!$Q$8:$Q$343,0),0)&gt;0,1,0)</f>
        <v>0</v>
      </c>
      <c r="BW16" s="127">
        <f ca="1">IF(IFERROR(MATCH(_xlfn.CONCAT($B16,",",BW$4),'22 SpcFunc &amp; VentSpcFunc combos'!$Q$8:$Q$343,0),0)&gt;0,1,0)</f>
        <v>0</v>
      </c>
      <c r="BX16" s="127">
        <f ca="1">IF(IFERROR(MATCH(_xlfn.CONCAT($B16,",",BX$4),'22 SpcFunc &amp; VentSpcFunc combos'!$Q$8:$Q$343,0),0)&gt;0,1,0)</f>
        <v>0</v>
      </c>
      <c r="BY16" s="127">
        <f ca="1">IF(IFERROR(MATCH(_xlfn.CONCAT($B16,",",BY$4),'22 SpcFunc &amp; VentSpcFunc combos'!$Q$8:$Q$343,0),0)&gt;0,1,0)</f>
        <v>0</v>
      </c>
      <c r="BZ16" s="127">
        <f ca="1">IF(IFERROR(MATCH(_xlfn.CONCAT($B16,",",BZ$4),'22 SpcFunc &amp; VentSpcFunc combos'!$Q$8:$Q$343,0),0)&gt;0,1,0)</f>
        <v>0</v>
      </c>
      <c r="CA16" s="127">
        <f ca="1">IF(IFERROR(MATCH(_xlfn.CONCAT($B16,",",CA$4),'22 SpcFunc &amp; VentSpcFunc combos'!$Q$8:$Q$343,0),0)&gt;0,1,0)</f>
        <v>0</v>
      </c>
      <c r="CB16" s="127">
        <f ca="1">IF(IFERROR(MATCH(_xlfn.CONCAT($B16,",",CB$4),'22 SpcFunc &amp; VentSpcFunc combos'!$Q$8:$Q$343,0),0)&gt;0,1,0)</f>
        <v>1</v>
      </c>
      <c r="CC16" s="127">
        <f ca="1">IF(IFERROR(MATCH(_xlfn.CONCAT($B16,",",CC$4),'22 SpcFunc &amp; VentSpcFunc combos'!$Q$8:$Q$343,0),0)&gt;0,1,0)</f>
        <v>1</v>
      </c>
      <c r="CD16" s="127">
        <f ca="1">IF(IFERROR(MATCH(_xlfn.CONCAT($B16,",",CD$4),'22 SpcFunc &amp; VentSpcFunc combos'!$Q$8:$Q$343,0),0)&gt;0,1,0)</f>
        <v>0</v>
      </c>
      <c r="CE16" s="127">
        <f ca="1">IF(IFERROR(MATCH(_xlfn.CONCAT($B16,",",CE$4),'22 SpcFunc &amp; VentSpcFunc combos'!$Q$8:$Q$343,0),0)&gt;0,1,0)</f>
        <v>0</v>
      </c>
      <c r="CF16" s="127">
        <f ca="1">IF(IFERROR(MATCH(_xlfn.CONCAT($B16,",",CF$4),'22 SpcFunc &amp; VentSpcFunc combos'!$Q$8:$Q$343,0),0)&gt;0,1,0)</f>
        <v>0</v>
      </c>
      <c r="CG16" s="127">
        <f ca="1">IF(IFERROR(MATCH(_xlfn.CONCAT($B16,",",CG$4),'22 SpcFunc &amp; VentSpcFunc combos'!$Q$8:$Q$343,0),0)&gt;0,1,0)</f>
        <v>0</v>
      </c>
      <c r="CH16" s="127">
        <f ca="1">IF(IFERROR(MATCH(_xlfn.CONCAT($B16,",",CH$4),'22 SpcFunc &amp; VentSpcFunc combos'!$Q$8:$Q$343,0),0)&gt;0,1,0)</f>
        <v>0</v>
      </c>
      <c r="CI16" s="127">
        <f ca="1">IF(IFERROR(MATCH(_xlfn.CONCAT($B16,",",CI$4),'22 SpcFunc &amp; VentSpcFunc combos'!$Q$8:$Q$343,0),0)&gt;0,1,0)</f>
        <v>0</v>
      </c>
      <c r="CJ16" s="127">
        <f ca="1">IF(IFERROR(MATCH(_xlfn.CONCAT($B16,",",CJ$4),'22 SpcFunc &amp; VentSpcFunc combos'!$Q$8:$Q$343,0),0)&gt;0,1,0)</f>
        <v>0</v>
      </c>
      <c r="CK16" s="127">
        <f ca="1">IF(IFERROR(MATCH(_xlfn.CONCAT($B16,",",CK$4),'22 SpcFunc &amp; VentSpcFunc combos'!$Q$8:$Q$343,0),0)&gt;0,1,0)</f>
        <v>0</v>
      </c>
      <c r="CL16" s="127">
        <f ca="1">IF(IFERROR(MATCH(_xlfn.CONCAT($B16,",",CL$4),'22 SpcFunc &amp; VentSpcFunc combos'!$Q$8:$Q$343,0),0)&gt;0,1,0)</f>
        <v>0</v>
      </c>
      <c r="CM16" s="127">
        <f ca="1">IF(IFERROR(MATCH(_xlfn.CONCAT($B16,",",CM$4),'22 SpcFunc &amp; VentSpcFunc combos'!$Q$8:$Q$343,0),0)&gt;0,1,0)</f>
        <v>0</v>
      </c>
      <c r="CN16" s="127">
        <f ca="1">IF(IFERROR(MATCH(_xlfn.CONCAT($B16,",",CN$4),'22 SpcFunc &amp; VentSpcFunc combos'!$Q$8:$Q$343,0),0)&gt;0,1,0)</f>
        <v>0</v>
      </c>
      <c r="CO16" s="127">
        <f ca="1">IF(IFERROR(MATCH(_xlfn.CONCAT($B16,",",CO$4),'22 SpcFunc &amp; VentSpcFunc combos'!$Q$8:$Q$343,0),0)&gt;0,1,0)</f>
        <v>0</v>
      </c>
      <c r="CP16" s="127">
        <f ca="1">IF(IFERROR(MATCH(_xlfn.CONCAT($B16,",",CP$4),'22 SpcFunc &amp; VentSpcFunc combos'!$Q$8:$Q$343,0),0)&gt;0,1,0)</f>
        <v>0</v>
      </c>
      <c r="CQ16" s="127">
        <f ca="1">IF(IFERROR(MATCH(_xlfn.CONCAT($B16,",",CQ$4),'22 SpcFunc &amp; VentSpcFunc combos'!$Q$8:$Q$343,0),0)&gt;0,1,0)</f>
        <v>0</v>
      </c>
      <c r="CR16" s="127">
        <f ca="1">IF(IFERROR(MATCH(_xlfn.CONCAT($B16,",",CR$4),'22 SpcFunc &amp; VentSpcFunc combos'!$Q$8:$Q$343,0),0)&gt;0,1,0)</f>
        <v>0</v>
      </c>
      <c r="CS16" s="127">
        <f ca="1">IF(IFERROR(MATCH(_xlfn.CONCAT($B16,",",CS$4),'22 SpcFunc &amp; VentSpcFunc combos'!$Q$8:$Q$343,0),0)&gt;0,1,0)</f>
        <v>0</v>
      </c>
      <c r="CT16" s="127">
        <f ca="1">IF(IFERROR(MATCH(_xlfn.CONCAT($B16,",",CT$4),'22 SpcFunc &amp; VentSpcFunc combos'!$Q$8:$Q$343,0),0)&gt;0,1,0)</f>
        <v>0</v>
      </c>
      <c r="CU16" s="106" t="s">
        <v>959</v>
      </c>
      <c r="CV16">
        <f t="shared" ca="1" si="4"/>
        <v>2</v>
      </c>
    </row>
    <row r="17" spans="2:100" x14ac:dyDescent="0.2">
      <c r="B17" t="str">
        <f>'For CSV - 2022 SpcFuncData'!B17</f>
        <v>Civic Meeting Place Area</v>
      </c>
      <c r="C17" s="127">
        <f ca="1">IF(IFERROR(MATCH(_xlfn.CONCAT($B17,",",C$4),'22 SpcFunc &amp; VentSpcFunc combos'!$Q$8:$Q$343,0),0)&gt;0,1,0)</f>
        <v>1</v>
      </c>
      <c r="D17" s="127">
        <f ca="1">IF(IFERROR(MATCH(_xlfn.CONCAT($B17,",",D$4),'22 SpcFunc &amp; VentSpcFunc combos'!$Q$8:$Q$343,0),0)&gt;0,1,0)</f>
        <v>1</v>
      </c>
      <c r="E17" s="127">
        <f ca="1">IF(IFERROR(MATCH(_xlfn.CONCAT($B17,",",E$4),'22 SpcFunc &amp; VentSpcFunc combos'!$Q$8:$Q$343,0),0)&gt;0,1,0)</f>
        <v>1</v>
      </c>
      <c r="F17" s="127">
        <f ca="1">IF(IFERROR(MATCH(_xlfn.CONCAT($B17,",",F$4),'22 SpcFunc &amp; VentSpcFunc combos'!$Q$8:$Q$343,0),0)&gt;0,1,0)</f>
        <v>0</v>
      </c>
      <c r="G17" s="127">
        <f ca="1">IF(IFERROR(MATCH(_xlfn.CONCAT($B17,",",G$4),'22 SpcFunc &amp; VentSpcFunc combos'!$Q$8:$Q$343,0),0)&gt;0,1,0)</f>
        <v>0</v>
      </c>
      <c r="H17" s="127">
        <f ca="1">IF(IFERROR(MATCH(_xlfn.CONCAT($B17,",",H$4),'22 SpcFunc &amp; VentSpcFunc combos'!$Q$8:$Q$343,0),0)&gt;0,1,0)</f>
        <v>0</v>
      </c>
      <c r="I17" s="127">
        <f ca="1">IF(IFERROR(MATCH(_xlfn.CONCAT($B17,",",I$4),'22 SpcFunc &amp; VentSpcFunc combos'!$Q$8:$Q$343,0),0)&gt;0,1,0)</f>
        <v>0</v>
      </c>
      <c r="J17" s="127">
        <f ca="1">IF(IFERROR(MATCH(_xlfn.CONCAT($B17,",",J$4),'22 SpcFunc &amp; VentSpcFunc combos'!$Q$8:$Q$343,0),0)&gt;0,1,0)</f>
        <v>0</v>
      </c>
      <c r="K17" s="127">
        <f ca="1">IF(IFERROR(MATCH(_xlfn.CONCAT($B17,",",K$4),'22 SpcFunc &amp; VentSpcFunc combos'!$Q$8:$Q$343,0),0)&gt;0,1,0)</f>
        <v>0</v>
      </c>
      <c r="L17" s="127">
        <f ca="1">IF(IFERROR(MATCH(_xlfn.CONCAT($B17,",",L$4),'22 SpcFunc &amp; VentSpcFunc combos'!$Q$8:$Q$343,0),0)&gt;0,1,0)</f>
        <v>0</v>
      </c>
      <c r="M17" s="127">
        <f ca="1">IF(IFERROR(MATCH(_xlfn.CONCAT($B17,",",M$4),'22 SpcFunc &amp; VentSpcFunc combos'!$Q$8:$Q$343,0),0)&gt;0,1,0)</f>
        <v>0</v>
      </c>
      <c r="N17" s="127">
        <f ca="1">IF(IFERROR(MATCH(_xlfn.CONCAT($B17,",",N$4),'22 SpcFunc &amp; VentSpcFunc combos'!$Q$8:$Q$343,0),0)&gt;0,1,0)</f>
        <v>0</v>
      </c>
      <c r="O17" s="127">
        <f ca="1">IF(IFERROR(MATCH(_xlfn.CONCAT($B17,",",O$4),'22 SpcFunc &amp; VentSpcFunc combos'!$Q$8:$Q$343,0),0)&gt;0,1,0)</f>
        <v>0</v>
      </c>
      <c r="P17" s="127">
        <f ca="1">IF(IFERROR(MATCH(_xlfn.CONCAT($B17,",",P$4),'22 SpcFunc &amp; VentSpcFunc combos'!$Q$8:$Q$343,0),0)&gt;0,1,0)</f>
        <v>0</v>
      </c>
      <c r="Q17" s="127">
        <f ca="1">IF(IFERROR(MATCH(_xlfn.CONCAT($B17,",",Q$4),'22 SpcFunc &amp; VentSpcFunc combos'!$Q$8:$Q$343,0),0)&gt;0,1,0)</f>
        <v>0</v>
      </c>
      <c r="R17" s="127">
        <f ca="1">IF(IFERROR(MATCH(_xlfn.CONCAT($B17,",",R$4),'22 SpcFunc &amp; VentSpcFunc combos'!$Q$8:$Q$343,0),0)&gt;0,1,0)</f>
        <v>0</v>
      </c>
      <c r="S17" s="127">
        <f ca="1">IF(IFERROR(MATCH(_xlfn.CONCAT($B17,",",S$4),'22 SpcFunc &amp; VentSpcFunc combos'!$Q$8:$Q$343,0),0)&gt;0,1,0)</f>
        <v>0</v>
      </c>
      <c r="T17" s="127">
        <f ca="1">IF(IFERROR(MATCH(_xlfn.CONCAT($B17,",",T$4),'22 SpcFunc &amp; VentSpcFunc combos'!$Q$8:$Q$343,0),0)&gt;0,1,0)</f>
        <v>0</v>
      </c>
      <c r="U17" s="127">
        <f ca="1">IF(IFERROR(MATCH(_xlfn.CONCAT($B17,",",U$4),'22 SpcFunc &amp; VentSpcFunc combos'!$Q$8:$Q$343,0),0)&gt;0,1,0)</f>
        <v>0</v>
      </c>
      <c r="V17" s="127">
        <f ca="1">IF(IFERROR(MATCH(_xlfn.CONCAT($B17,",",V$4),'22 SpcFunc &amp; VentSpcFunc combos'!$Q$8:$Q$343,0),0)&gt;0,1,0)</f>
        <v>0</v>
      </c>
      <c r="W17" s="127">
        <f ca="1">IF(IFERROR(MATCH(_xlfn.CONCAT($B17,",",W$4),'22 SpcFunc &amp; VentSpcFunc combos'!$Q$8:$Q$343,0),0)&gt;0,1,0)</f>
        <v>0</v>
      </c>
      <c r="X17" s="127">
        <f ca="1">IF(IFERROR(MATCH(_xlfn.CONCAT($B17,",",X$4),'22 SpcFunc &amp; VentSpcFunc combos'!$Q$8:$Q$343,0),0)&gt;0,1,0)</f>
        <v>0</v>
      </c>
      <c r="Y17" s="127">
        <f ca="1">IF(IFERROR(MATCH(_xlfn.CONCAT($B17,",",Y$4),'22 SpcFunc &amp; VentSpcFunc combos'!$Q$8:$Q$343,0),0)&gt;0,1,0)</f>
        <v>0</v>
      </c>
      <c r="Z17" s="127">
        <f ca="1">IF(IFERROR(MATCH(_xlfn.CONCAT($B17,",",Z$4),'22 SpcFunc &amp; VentSpcFunc combos'!$Q$8:$Q$343,0),0)&gt;0,1,0)</f>
        <v>0</v>
      </c>
      <c r="AA17" s="127">
        <f ca="1">IF(IFERROR(MATCH(_xlfn.CONCAT($B17,",",AA$4),'22 SpcFunc &amp; VentSpcFunc combos'!$Q$8:$Q$343,0),0)&gt;0,1,0)</f>
        <v>0</v>
      </c>
      <c r="AB17" s="127">
        <f ca="1">IF(IFERROR(MATCH(_xlfn.CONCAT($B17,",",AB$4),'22 SpcFunc &amp; VentSpcFunc combos'!$Q$8:$Q$343,0),0)&gt;0,1,0)</f>
        <v>0</v>
      </c>
      <c r="AC17" s="127">
        <f ca="1">IF(IFERROR(MATCH(_xlfn.CONCAT($B17,",",AC$4),'22 SpcFunc &amp; VentSpcFunc combos'!$Q$8:$Q$343,0),0)&gt;0,1,0)</f>
        <v>0</v>
      </c>
      <c r="AD17" s="127">
        <f ca="1">IF(IFERROR(MATCH(_xlfn.CONCAT($B17,",",AD$4),'22 SpcFunc &amp; VentSpcFunc combos'!$Q$8:$Q$343,0),0)&gt;0,1,0)</f>
        <v>0</v>
      </c>
      <c r="AE17" s="127">
        <f ca="1">IF(IFERROR(MATCH(_xlfn.CONCAT($B17,",",AE$4),'22 SpcFunc &amp; VentSpcFunc combos'!$Q$8:$Q$343,0),0)&gt;0,1,0)</f>
        <v>0</v>
      </c>
      <c r="AF17" s="127">
        <f ca="1">IF(IFERROR(MATCH(_xlfn.CONCAT($B17,",",AF$4),'22 SpcFunc &amp; VentSpcFunc combos'!$Q$8:$Q$343,0),0)&gt;0,1,0)</f>
        <v>0</v>
      </c>
      <c r="AG17" s="127">
        <f ca="1">IF(IFERROR(MATCH(_xlfn.CONCAT($B17,",",AG$4),'22 SpcFunc &amp; VentSpcFunc combos'!$Q$8:$Q$343,0),0)&gt;0,1,0)</f>
        <v>0</v>
      </c>
      <c r="AH17" s="127">
        <f ca="1">IF(IFERROR(MATCH(_xlfn.CONCAT($B17,",",AH$4),'22 SpcFunc &amp; VentSpcFunc combos'!$Q$8:$Q$343,0),0)&gt;0,1,0)</f>
        <v>0</v>
      </c>
      <c r="AI17" s="127">
        <f ca="1">IF(IFERROR(MATCH(_xlfn.CONCAT($B17,",",AI$4),'22 SpcFunc &amp; VentSpcFunc combos'!$Q$8:$Q$343,0),0)&gt;0,1,0)</f>
        <v>0</v>
      </c>
      <c r="AJ17" s="127">
        <f ca="1">IF(IFERROR(MATCH(_xlfn.CONCAT($B17,",",AJ$4),'22 SpcFunc &amp; VentSpcFunc combos'!$Q$8:$Q$343,0),0)&gt;0,1,0)</f>
        <v>0</v>
      </c>
      <c r="AK17" s="127">
        <f ca="1">IF(IFERROR(MATCH(_xlfn.CONCAT($B17,",",AK$4),'22 SpcFunc &amp; VentSpcFunc combos'!$Q$8:$Q$343,0),0)&gt;0,1,0)</f>
        <v>0</v>
      </c>
      <c r="AL17" s="127">
        <f ca="1">IF(IFERROR(MATCH(_xlfn.CONCAT($B17,",",AL$4),'22 SpcFunc &amp; VentSpcFunc combos'!$Q$8:$Q$343,0),0)&gt;0,1,0)</f>
        <v>0</v>
      </c>
      <c r="AM17" s="127">
        <f ca="1">IF(IFERROR(MATCH(_xlfn.CONCAT($B17,",",AM$4),'22 SpcFunc &amp; VentSpcFunc combos'!$Q$8:$Q$343,0),0)&gt;0,1,0)</f>
        <v>0</v>
      </c>
      <c r="AN17" s="127">
        <f ca="1">IF(IFERROR(MATCH(_xlfn.CONCAT($B17,",",AN$4),'22 SpcFunc &amp; VentSpcFunc combos'!$Q$8:$Q$343,0),0)&gt;0,1,0)</f>
        <v>0</v>
      </c>
      <c r="AO17" s="127">
        <f ca="1">IF(IFERROR(MATCH(_xlfn.CONCAT($B17,",",AO$4),'22 SpcFunc &amp; VentSpcFunc combos'!$Q$8:$Q$343,0),0)&gt;0,1,0)</f>
        <v>0</v>
      </c>
      <c r="AP17" s="127">
        <f ca="1">IF(IFERROR(MATCH(_xlfn.CONCAT($B17,",",AP$4),'22 SpcFunc &amp; VentSpcFunc combos'!$Q$8:$Q$343,0),0)&gt;0,1,0)</f>
        <v>0</v>
      </c>
      <c r="AQ17" s="127">
        <f ca="1">IF(IFERROR(MATCH(_xlfn.CONCAT($B17,",",AQ$4),'22 SpcFunc &amp; VentSpcFunc combos'!$Q$8:$Q$343,0),0)&gt;0,1,0)</f>
        <v>0</v>
      </c>
      <c r="AR17" s="127">
        <f ca="1">IF(IFERROR(MATCH(_xlfn.CONCAT($B17,",",AR$4),'22 SpcFunc &amp; VentSpcFunc combos'!$Q$8:$Q$343,0),0)&gt;0,1,0)</f>
        <v>0</v>
      </c>
      <c r="AS17" s="127">
        <f ca="1">IF(IFERROR(MATCH(_xlfn.CONCAT($B17,",",AS$4),'22 SpcFunc &amp; VentSpcFunc combos'!$Q$8:$Q$343,0),0)&gt;0,1,0)</f>
        <v>0</v>
      </c>
      <c r="AT17" s="127">
        <f ca="1">IF(IFERROR(MATCH(_xlfn.CONCAT($B17,",",AT$4),'22 SpcFunc &amp; VentSpcFunc combos'!$Q$8:$Q$343,0),0)&gt;0,1,0)</f>
        <v>0</v>
      </c>
      <c r="AU17" s="127">
        <f ca="1">IF(IFERROR(MATCH(_xlfn.CONCAT($B17,",",AU$4),'22 SpcFunc &amp; VentSpcFunc combos'!$Q$8:$Q$343,0),0)&gt;0,1,0)</f>
        <v>0</v>
      </c>
      <c r="AV17" s="127">
        <f ca="1">IF(IFERROR(MATCH(_xlfn.CONCAT($B17,",",AV$4),'22 SpcFunc &amp; VentSpcFunc combos'!$Q$8:$Q$343,0),0)&gt;0,1,0)</f>
        <v>0</v>
      </c>
      <c r="AW17" s="127">
        <f ca="1">IF(IFERROR(MATCH(_xlfn.CONCAT($B17,",",AW$4),'22 SpcFunc &amp; VentSpcFunc combos'!$Q$8:$Q$343,0),0)&gt;0,1,0)</f>
        <v>0</v>
      </c>
      <c r="AX17" s="127">
        <f ca="1">IF(IFERROR(MATCH(_xlfn.CONCAT($B17,",",AX$4),'22 SpcFunc &amp; VentSpcFunc combos'!$Q$8:$Q$343,0),0)&gt;0,1,0)</f>
        <v>1</v>
      </c>
      <c r="AY17" s="127">
        <f ca="1">IF(IFERROR(MATCH(_xlfn.CONCAT($B17,",",AY$4),'22 SpcFunc &amp; VentSpcFunc combos'!$Q$8:$Q$343,0),0)&gt;0,1,0)</f>
        <v>0</v>
      </c>
      <c r="AZ17" s="127">
        <f ca="1">IF(IFERROR(MATCH(_xlfn.CONCAT($B17,",",AZ$4),'22 SpcFunc &amp; VentSpcFunc combos'!$Q$8:$Q$343,0),0)&gt;0,1,0)</f>
        <v>0</v>
      </c>
      <c r="BA17" s="127">
        <f ca="1">IF(IFERROR(MATCH(_xlfn.CONCAT($B17,",",BA$4),'22 SpcFunc &amp; VentSpcFunc combos'!$Q$8:$Q$343,0),0)&gt;0,1,0)</f>
        <v>0</v>
      </c>
      <c r="BB17" s="127">
        <f ca="1">IF(IFERROR(MATCH(_xlfn.CONCAT($B17,",",BB$4),'22 SpcFunc &amp; VentSpcFunc combos'!$Q$8:$Q$343,0),0)&gt;0,1,0)</f>
        <v>0</v>
      </c>
      <c r="BC17" s="127">
        <f ca="1">IF(IFERROR(MATCH(_xlfn.CONCAT($B17,",",BC$4),'22 SpcFunc &amp; VentSpcFunc combos'!$Q$8:$Q$343,0),0)&gt;0,1,0)</f>
        <v>0</v>
      </c>
      <c r="BD17" s="127">
        <f ca="1">IF(IFERROR(MATCH(_xlfn.CONCAT($B17,",",BD$4),'22 SpcFunc &amp; VentSpcFunc combos'!$Q$8:$Q$343,0),0)&gt;0,1,0)</f>
        <v>0</v>
      </c>
      <c r="BE17" s="127">
        <f ca="1">IF(IFERROR(MATCH(_xlfn.CONCAT($B17,",",BE$4),'22 SpcFunc &amp; VentSpcFunc combos'!$Q$8:$Q$343,0),0)&gt;0,1,0)</f>
        <v>0</v>
      </c>
      <c r="BF17" s="127">
        <f ca="1">IF(IFERROR(MATCH(_xlfn.CONCAT($B17,",",BF$4),'22 SpcFunc &amp; VentSpcFunc combos'!$Q$8:$Q$343,0),0)&gt;0,1,0)</f>
        <v>0</v>
      </c>
      <c r="BG17" s="127">
        <f ca="1">IF(IFERROR(MATCH(_xlfn.CONCAT($B17,",",BG$4),'22 SpcFunc &amp; VentSpcFunc combos'!$Q$8:$Q$343,0),0)&gt;0,1,0)</f>
        <v>0</v>
      </c>
      <c r="BH17" s="127">
        <f ca="1">IF(IFERROR(MATCH(_xlfn.CONCAT($B17,",",BH$4),'22 SpcFunc &amp; VentSpcFunc combos'!$Q$8:$Q$343,0),0)&gt;0,1,0)</f>
        <v>1</v>
      </c>
      <c r="BI17" s="127">
        <f ca="1">IF(IFERROR(MATCH(_xlfn.CONCAT($B17,",",BI$4),'22 SpcFunc &amp; VentSpcFunc combos'!$Q$8:$Q$343,0),0)&gt;0,1,0)</f>
        <v>0</v>
      </c>
      <c r="BJ17" s="127">
        <f ca="1">IF(IFERROR(MATCH(_xlfn.CONCAT($B17,",",BJ$4),'22 SpcFunc &amp; VentSpcFunc combos'!$Q$8:$Q$343,0),0)&gt;0,1,0)</f>
        <v>0</v>
      </c>
      <c r="BK17" s="127">
        <f ca="1">IF(IFERROR(MATCH(_xlfn.CONCAT($B17,",",BK$4),'22 SpcFunc &amp; VentSpcFunc combos'!$Q$8:$Q$343,0),0)&gt;0,1,0)</f>
        <v>0</v>
      </c>
      <c r="BL17" s="127">
        <f ca="1">IF(IFERROR(MATCH(_xlfn.CONCAT($B17,",",BL$4),'22 SpcFunc &amp; VentSpcFunc combos'!$Q$8:$Q$343,0),0)&gt;0,1,0)</f>
        <v>0</v>
      </c>
      <c r="BM17" s="127">
        <f ca="1">IF(IFERROR(MATCH(_xlfn.CONCAT($B17,",",BM$4),'22 SpcFunc &amp; VentSpcFunc combos'!$Q$8:$Q$343,0),0)&gt;0,1,0)</f>
        <v>0</v>
      </c>
      <c r="BN17" s="127">
        <f ca="1">IF(IFERROR(MATCH(_xlfn.CONCAT($B17,",",BN$4),'22 SpcFunc &amp; VentSpcFunc combos'!$Q$8:$Q$343,0),0)&gt;0,1,0)</f>
        <v>0</v>
      </c>
      <c r="BO17" s="127">
        <f ca="1">IF(IFERROR(MATCH(_xlfn.CONCAT($B17,",",BO$4),'22 SpcFunc &amp; VentSpcFunc combos'!$Q$8:$Q$343,0),0)&gt;0,1,0)</f>
        <v>0</v>
      </c>
      <c r="BP17" s="127">
        <f ca="1">IF(IFERROR(MATCH(_xlfn.CONCAT($B17,",",BP$4),'22 SpcFunc &amp; VentSpcFunc combos'!$Q$8:$Q$343,0),0)&gt;0,1,0)</f>
        <v>0</v>
      </c>
      <c r="BQ17" s="127">
        <f ca="1">IF(IFERROR(MATCH(_xlfn.CONCAT($B17,",",BQ$4),'22 SpcFunc &amp; VentSpcFunc combos'!$Q$8:$Q$343,0),0)&gt;0,1,0)</f>
        <v>0</v>
      </c>
      <c r="BR17" s="127">
        <f ca="1">IF(IFERROR(MATCH(_xlfn.CONCAT($B17,",",BR$4),'22 SpcFunc &amp; VentSpcFunc combos'!$Q$8:$Q$343,0),0)&gt;0,1,0)</f>
        <v>0</v>
      </c>
      <c r="BS17" s="127">
        <f ca="1">IF(IFERROR(MATCH(_xlfn.CONCAT($B17,",",BS$4),'22 SpcFunc &amp; VentSpcFunc combos'!$Q$8:$Q$343,0),0)&gt;0,1,0)</f>
        <v>0</v>
      </c>
      <c r="BT17" s="127">
        <f ca="1">IF(IFERROR(MATCH(_xlfn.CONCAT($B17,",",BT$4),'22 SpcFunc &amp; VentSpcFunc combos'!$Q$8:$Q$343,0),0)&gt;0,1,0)</f>
        <v>0</v>
      </c>
      <c r="BU17" s="127">
        <f ca="1">IF(IFERROR(MATCH(_xlfn.CONCAT($B17,",",BU$4),'22 SpcFunc &amp; VentSpcFunc combos'!$Q$8:$Q$343,0),0)&gt;0,1,0)</f>
        <v>0</v>
      </c>
      <c r="BV17" s="127">
        <f ca="1">IF(IFERROR(MATCH(_xlfn.CONCAT($B17,",",BV$4),'22 SpcFunc &amp; VentSpcFunc combos'!$Q$8:$Q$343,0),0)&gt;0,1,0)</f>
        <v>0</v>
      </c>
      <c r="BW17" s="127">
        <f ca="1">IF(IFERROR(MATCH(_xlfn.CONCAT($B17,",",BW$4),'22 SpcFunc &amp; VentSpcFunc combos'!$Q$8:$Q$343,0),0)&gt;0,1,0)</f>
        <v>0</v>
      </c>
      <c r="BX17" s="127">
        <f ca="1">IF(IFERROR(MATCH(_xlfn.CONCAT($B17,",",BX$4),'22 SpcFunc &amp; VentSpcFunc combos'!$Q$8:$Q$343,0),0)&gt;0,1,0)</f>
        <v>0</v>
      </c>
      <c r="BY17" s="127">
        <f ca="1">IF(IFERROR(MATCH(_xlfn.CONCAT($B17,",",BY$4),'22 SpcFunc &amp; VentSpcFunc combos'!$Q$8:$Q$343,0),0)&gt;0,1,0)</f>
        <v>0</v>
      </c>
      <c r="BZ17" s="127">
        <f ca="1">IF(IFERROR(MATCH(_xlfn.CONCAT($B17,",",BZ$4),'22 SpcFunc &amp; VentSpcFunc combos'!$Q$8:$Q$343,0),0)&gt;0,1,0)</f>
        <v>0</v>
      </c>
      <c r="CA17" s="127">
        <f ca="1">IF(IFERROR(MATCH(_xlfn.CONCAT($B17,",",CA$4),'22 SpcFunc &amp; VentSpcFunc combos'!$Q$8:$Q$343,0),0)&gt;0,1,0)</f>
        <v>0</v>
      </c>
      <c r="CB17" s="127">
        <f ca="1">IF(IFERROR(MATCH(_xlfn.CONCAT($B17,",",CB$4),'22 SpcFunc &amp; VentSpcFunc combos'!$Q$8:$Q$343,0),0)&gt;0,1,0)</f>
        <v>0</v>
      </c>
      <c r="CC17" s="127">
        <f ca="1">IF(IFERROR(MATCH(_xlfn.CONCAT($B17,",",CC$4),'22 SpcFunc &amp; VentSpcFunc combos'!$Q$8:$Q$343,0),0)&gt;0,1,0)</f>
        <v>0</v>
      </c>
      <c r="CD17" s="127">
        <f ca="1">IF(IFERROR(MATCH(_xlfn.CONCAT($B17,",",CD$4),'22 SpcFunc &amp; VentSpcFunc combos'!$Q$8:$Q$343,0),0)&gt;0,1,0)</f>
        <v>0</v>
      </c>
      <c r="CE17" s="127">
        <f ca="1">IF(IFERROR(MATCH(_xlfn.CONCAT($B17,",",CE$4),'22 SpcFunc &amp; VentSpcFunc combos'!$Q$8:$Q$343,0),0)&gt;0,1,0)</f>
        <v>0</v>
      </c>
      <c r="CF17" s="127">
        <f ca="1">IF(IFERROR(MATCH(_xlfn.CONCAT($B17,",",CF$4),'22 SpcFunc &amp; VentSpcFunc combos'!$Q$8:$Q$343,0),0)&gt;0,1,0)</f>
        <v>0</v>
      </c>
      <c r="CG17" s="127">
        <f ca="1">IF(IFERROR(MATCH(_xlfn.CONCAT($B17,",",CG$4),'22 SpcFunc &amp; VentSpcFunc combos'!$Q$8:$Q$343,0),0)&gt;0,1,0)</f>
        <v>0</v>
      </c>
      <c r="CH17" s="127">
        <f ca="1">IF(IFERROR(MATCH(_xlfn.CONCAT($B17,",",CH$4),'22 SpcFunc &amp; VentSpcFunc combos'!$Q$8:$Q$343,0),0)&gt;0,1,0)</f>
        <v>0</v>
      </c>
      <c r="CI17" s="127">
        <f ca="1">IF(IFERROR(MATCH(_xlfn.CONCAT($B17,",",CI$4),'22 SpcFunc &amp; VentSpcFunc combos'!$Q$8:$Q$343,0),0)&gt;0,1,0)</f>
        <v>0</v>
      </c>
      <c r="CJ17" s="127">
        <f ca="1">IF(IFERROR(MATCH(_xlfn.CONCAT($B17,",",CJ$4),'22 SpcFunc &amp; VentSpcFunc combos'!$Q$8:$Q$343,0),0)&gt;0,1,0)</f>
        <v>0</v>
      </c>
      <c r="CK17" s="127">
        <f ca="1">IF(IFERROR(MATCH(_xlfn.CONCAT($B17,",",CK$4),'22 SpcFunc &amp; VentSpcFunc combos'!$Q$8:$Q$343,0),0)&gt;0,1,0)</f>
        <v>0</v>
      </c>
      <c r="CL17" s="127">
        <f ca="1">IF(IFERROR(MATCH(_xlfn.CONCAT($B17,",",CL$4),'22 SpcFunc &amp; VentSpcFunc combos'!$Q$8:$Q$343,0),0)&gt;0,1,0)</f>
        <v>0</v>
      </c>
      <c r="CM17" s="127">
        <f ca="1">IF(IFERROR(MATCH(_xlfn.CONCAT($B17,",",CM$4),'22 SpcFunc &amp; VentSpcFunc combos'!$Q$8:$Q$343,0),0)&gt;0,1,0)</f>
        <v>0</v>
      </c>
      <c r="CN17" s="127">
        <f ca="1">IF(IFERROR(MATCH(_xlfn.CONCAT($B17,",",CN$4),'22 SpcFunc &amp; VentSpcFunc combos'!$Q$8:$Q$343,0),0)&gt;0,1,0)</f>
        <v>0</v>
      </c>
      <c r="CO17" s="127">
        <f ca="1">IF(IFERROR(MATCH(_xlfn.CONCAT($B17,",",CO$4),'22 SpcFunc &amp; VentSpcFunc combos'!$Q$8:$Q$343,0),0)&gt;0,1,0)</f>
        <v>0</v>
      </c>
      <c r="CP17" s="127">
        <f ca="1">IF(IFERROR(MATCH(_xlfn.CONCAT($B17,",",CP$4),'22 SpcFunc &amp; VentSpcFunc combos'!$Q$8:$Q$343,0),0)&gt;0,1,0)</f>
        <v>0</v>
      </c>
      <c r="CQ17" s="127">
        <f ca="1">IF(IFERROR(MATCH(_xlfn.CONCAT($B17,",",CQ$4),'22 SpcFunc &amp; VentSpcFunc combos'!$Q$8:$Q$343,0),0)&gt;0,1,0)</f>
        <v>0</v>
      </c>
      <c r="CR17" s="127">
        <f ca="1">IF(IFERROR(MATCH(_xlfn.CONCAT($B17,",",CR$4),'22 SpcFunc &amp; VentSpcFunc combos'!$Q$8:$Q$343,0),0)&gt;0,1,0)</f>
        <v>0</v>
      </c>
      <c r="CS17" s="127">
        <f ca="1">IF(IFERROR(MATCH(_xlfn.CONCAT($B17,",",CS$4),'22 SpcFunc &amp; VentSpcFunc combos'!$Q$8:$Q$343,0),0)&gt;0,1,0)</f>
        <v>0</v>
      </c>
      <c r="CT17" s="127">
        <f ca="1">IF(IFERROR(MATCH(_xlfn.CONCAT($B17,",",CT$4),'22 SpcFunc &amp; VentSpcFunc combos'!$Q$8:$Q$343,0),0)&gt;0,1,0)</f>
        <v>0</v>
      </c>
      <c r="CU17" s="106" t="s">
        <v>959</v>
      </c>
      <c r="CV17">
        <f t="shared" ca="1" si="4"/>
        <v>5</v>
      </c>
    </row>
    <row r="18" spans="2:100" x14ac:dyDescent="0.2">
      <c r="B18" t="str">
        <f>'For CSV - 2022 SpcFuncData'!B18</f>
        <v>Classroom, Lecture, Training, Vocational Areas</v>
      </c>
      <c r="C18" s="127">
        <f ca="1">IF(IFERROR(MATCH(_xlfn.CONCAT($B18,",",C$4),'22 SpcFunc &amp; VentSpcFunc combos'!$Q$8:$Q$343,0),0)&gt;0,1,0)</f>
        <v>0</v>
      </c>
      <c r="D18" s="127">
        <f ca="1">IF(IFERROR(MATCH(_xlfn.CONCAT($B18,",",D$4),'22 SpcFunc &amp; VentSpcFunc combos'!$Q$8:$Q$343,0),0)&gt;0,1,0)</f>
        <v>0</v>
      </c>
      <c r="E18" s="127">
        <f ca="1">IF(IFERROR(MATCH(_xlfn.CONCAT($B18,",",E$4),'22 SpcFunc &amp; VentSpcFunc combos'!$Q$8:$Q$343,0),0)&gt;0,1,0)</f>
        <v>0</v>
      </c>
      <c r="F18" s="127">
        <f ca="1">IF(IFERROR(MATCH(_xlfn.CONCAT($B18,",",F$4),'22 SpcFunc &amp; VentSpcFunc combos'!$Q$8:$Q$343,0),0)&gt;0,1,0)</f>
        <v>0</v>
      </c>
      <c r="G18" s="127">
        <f ca="1">IF(IFERROR(MATCH(_xlfn.CONCAT($B18,",",G$4),'22 SpcFunc &amp; VentSpcFunc combos'!$Q$8:$Q$343,0),0)&gt;0,1,0)</f>
        <v>0</v>
      </c>
      <c r="H18" s="127">
        <f ca="1">IF(IFERROR(MATCH(_xlfn.CONCAT($B18,",",H$4),'22 SpcFunc &amp; VentSpcFunc combos'!$Q$8:$Q$343,0),0)&gt;0,1,0)</f>
        <v>0</v>
      </c>
      <c r="I18" s="127">
        <f ca="1">IF(IFERROR(MATCH(_xlfn.CONCAT($B18,",",I$4),'22 SpcFunc &amp; VentSpcFunc combos'!$Q$8:$Q$343,0),0)&gt;0,1,0)</f>
        <v>0</v>
      </c>
      <c r="J18" s="127">
        <f ca="1">IF(IFERROR(MATCH(_xlfn.CONCAT($B18,",",J$4),'22 SpcFunc &amp; VentSpcFunc combos'!$Q$8:$Q$343,0),0)&gt;0,1,0)</f>
        <v>0</v>
      </c>
      <c r="K18" s="127">
        <f ca="1">IF(IFERROR(MATCH(_xlfn.CONCAT($B18,",",K$4),'22 SpcFunc &amp; VentSpcFunc combos'!$Q$8:$Q$343,0),0)&gt;0,1,0)</f>
        <v>1</v>
      </c>
      <c r="L18" s="127">
        <f ca="1">IF(IFERROR(MATCH(_xlfn.CONCAT($B18,",",L$4),'22 SpcFunc &amp; VentSpcFunc combos'!$Q$8:$Q$343,0),0)&gt;0,1,0)</f>
        <v>1</v>
      </c>
      <c r="M18" s="127">
        <f ca="1">IF(IFERROR(MATCH(_xlfn.CONCAT($B18,",",M$4),'22 SpcFunc &amp; VentSpcFunc combos'!$Q$8:$Q$343,0),0)&gt;0,1,0)</f>
        <v>1</v>
      </c>
      <c r="N18" s="127">
        <f ca="1">IF(IFERROR(MATCH(_xlfn.CONCAT($B18,",",N$4),'22 SpcFunc &amp; VentSpcFunc combos'!$Q$8:$Q$343,0),0)&gt;0,1,0)</f>
        <v>1</v>
      </c>
      <c r="O18" s="127">
        <f ca="1">IF(IFERROR(MATCH(_xlfn.CONCAT($B18,",",O$4),'22 SpcFunc &amp; VentSpcFunc combos'!$Q$8:$Q$343,0),0)&gt;0,1,0)</f>
        <v>1</v>
      </c>
      <c r="P18" s="127">
        <f ca="1">IF(IFERROR(MATCH(_xlfn.CONCAT($B18,",",P$4),'22 SpcFunc &amp; VentSpcFunc combos'!$Q$8:$Q$343,0),0)&gt;0,1,0)</f>
        <v>1</v>
      </c>
      <c r="Q18" s="127">
        <f ca="1">IF(IFERROR(MATCH(_xlfn.CONCAT($B18,",",Q$4),'22 SpcFunc &amp; VentSpcFunc combos'!$Q$8:$Q$343,0),0)&gt;0,1,0)</f>
        <v>1</v>
      </c>
      <c r="R18" s="127">
        <f ca="1">IF(IFERROR(MATCH(_xlfn.CONCAT($B18,",",R$4),'22 SpcFunc &amp; VentSpcFunc combos'!$Q$8:$Q$343,0),0)&gt;0,1,0)</f>
        <v>1</v>
      </c>
      <c r="S18" s="127">
        <f ca="1">IF(IFERROR(MATCH(_xlfn.CONCAT($B18,",",S$4),'22 SpcFunc &amp; VentSpcFunc combos'!$Q$8:$Q$343,0),0)&gt;0,1,0)</f>
        <v>1</v>
      </c>
      <c r="T18" s="127">
        <f ca="1">IF(IFERROR(MATCH(_xlfn.CONCAT($B18,",",T$4),'22 SpcFunc &amp; VentSpcFunc combos'!$Q$8:$Q$343,0),0)&gt;0,1,0)</f>
        <v>1</v>
      </c>
      <c r="U18" s="127">
        <f ca="1">IF(IFERROR(MATCH(_xlfn.CONCAT($B18,",",U$4),'22 SpcFunc &amp; VentSpcFunc combos'!$Q$8:$Q$343,0),0)&gt;0,1,0)</f>
        <v>1</v>
      </c>
      <c r="V18" s="127">
        <f ca="1">IF(IFERROR(MATCH(_xlfn.CONCAT($B18,",",V$4),'22 SpcFunc &amp; VentSpcFunc combos'!$Q$8:$Q$343,0),0)&gt;0,1,0)</f>
        <v>1</v>
      </c>
      <c r="W18" s="127">
        <f ca="1">IF(IFERROR(MATCH(_xlfn.CONCAT($B18,",",W$4),'22 SpcFunc &amp; VentSpcFunc combos'!$Q$8:$Q$343,0),0)&gt;0,1,0)</f>
        <v>1</v>
      </c>
      <c r="X18" s="127">
        <f ca="1">IF(IFERROR(MATCH(_xlfn.CONCAT($B18,",",X$4),'22 SpcFunc &amp; VentSpcFunc combos'!$Q$8:$Q$343,0),0)&gt;0,1,0)</f>
        <v>1</v>
      </c>
      <c r="Y18" s="127">
        <f ca="1">IF(IFERROR(MATCH(_xlfn.CONCAT($B18,",",Y$4),'22 SpcFunc &amp; VentSpcFunc combos'!$Q$8:$Q$343,0),0)&gt;0,1,0)</f>
        <v>1</v>
      </c>
      <c r="Z18" s="127">
        <f ca="1">IF(IFERROR(MATCH(_xlfn.CONCAT($B18,",",Z$4),'22 SpcFunc &amp; VentSpcFunc combos'!$Q$8:$Q$343,0),0)&gt;0,1,0)</f>
        <v>0</v>
      </c>
      <c r="AA18" s="127">
        <f ca="1">IF(IFERROR(MATCH(_xlfn.CONCAT($B18,",",AA$4),'22 SpcFunc &amp; VentSpcFunc combos'!$Q$8:$Q$343,0),0)&gt;0,1,0)</f>
        <v>0</v>
      </c>
      <c r="AB18" s="127">
        <f ca="1">IF(IFERROR(MATCH(_xlfn.CONCAT($B18,",",AB$4),'22 SpcFunc &amp; VentSpcFunc combos'!$Q$8:$Q$343,0),0)&gt;0,1,0)</f>
        <v>1</v>
      </c>
      <c r="AC18" s="127">
        <f ca="1">IF(IFERROR(MATCH(_xlfn.CONCAT($B18,",",AC$4),'22 SpcFunc &amp; VentSpcFunc combos'!$Q$8:$Q$343,0),0)&gt;0,1,0)</f>
        <v>0</v>
      </c>
      <c r="AD18" s="127">
        <f ca="1">IF(IFERROR(MATCH(_xlfn.CONCAT($B18,",",AD$4),'22 SpcFunc &amp; VentSpcFunc combos'!$Q$8:$Q$343,0),0)&gt;0,1,0)</f>
        <v>0</v>
      </c>
      <c r="AE18" s="127">
        <f ca="1">IF(IFERROR(MATCH(_xlfn.CONCAT($B18,",",AE$4),'22 SpcFunc &amp; VentSpcFunc combos'!$Q$8:$Q$343,0),0)&gt;0,1,0)</f>
        <v>0</v>
      </c>
      <c r="AF18" s="127">
        <f ca="1">IF(IFERROR(MATCH(_xlfn.CONCAT($B18,",",AF$4),'22 SpcFunc &amp; VentSpcFunc combos'!$Q$8:$Q$343,0),0)&gt;0,1,0)</f>
        <v>0</v>
      </c>
      <c r="AG18" s="127">
        <f ca="1">IF(IFERROR(MATCH(_xlfn.CONCAT($B18,",",AG$4),'22 SpcFunc &amp; VentSpcFunc combos'!$Q$8:$Q$343,0),0)&gt;0,1,0)</f>
        <v>0</v>
      </c>
      <c r="AH18" s="127">
        <f ca="1">IF(IFERROR(MATCH(_xlfn.CONCAT($B18,",",AH$4),'22 SpcFunc &amp; VentSpcFunc combos'!$Q$8:$Q$343,0),0)&gt;0,1,0)</f>
        <v>0</v>
      </c>
      <c r="AI18" s="127">
        <f ca="1">IF(IFERROR(MATCH(_xlfn.CONCAT($B18,",",AI$4),'22 SpcFunc &amp; VentSpcFunc combos'!$Q$8:$Q$343,0),0)&gt;0,1,0)</f>
        <v>0</v>
      </c>
      <c r="AJ18" s="127">
        <f ca="1">IF(IFERROR(MATCH(_xlfn.CONCAT($B18,",",AJ$4),'22 SpcFunc &amp; VentSpcFunc combos'!$Q$8:$Q$343,0),0)&gt;0,1,0)</f>
        <v>0</v>
      </c>
      <c r="AK18" s="127">
        <f ca="1">IF(IFERROR(MATCH(_xlfn.CONCAT($B18,",",AK$4),'22 SpcFunc &amp; VentSpcFunc combos'!$Q$8:$Q$343,0),0)&gt;0,1,0)</f>
        <v>0</v>
      </c>
      <c r="AL18" s="127">
        <f ca="1">IF(IFERROR(MATCH(_xlfn.CONCAT($B18,",",AL$4),'22 SpcFunc &amp; VentSpcFunc combos'!$Q$8:$Q$343,0),0)&gt;0,1,0)</f>
        <v>0</v>
      </c>
      <c r="AM18" s="127">
        <f ca="1">IF(IFERROR(MATCH(_xlfn.CONCAT($B18,",",AM$4),'22 SpcFunc &amp; VentSpcFunc combos'!$Q$8:$Q$343,0),0)&gt;0,1,0)</f>
        <v>0</v>
      </c>
      <c r="AN18" s="127">
        <f ca="1">IF(IFERROR(MATCH(_xlfn.CONCAT($B18,",",AN$4),'22 SpcFunc &amp; VentSpcFunc combos'!$Q$8:$Q$343,0),0)&gt;0,1,0)</f>
        <v>0</v>
      </c>
      <c r="AO18" s="127">
        <f ca="1">IF(IFERROR(MATCH(_xlfn.CONCAT($B18,",",AO$4),'22 SpcFunc &amp; VentSpcFunc combos'!$Q$8:$Q$343,0),0)&gt;0,1,0)</f>
        <v>0</v>
      </c>
      <c r="AP18" s="127">
        <f ca="1">IF(IFERROR(MATCH(_xlfn.CONCAT($B18,",",AP$4),'22 SpcFunc &amp; VentSpcFunc combos'!$Q$8:$Q$343,0),0)&gt;0,1,0)</f>
        <v>0</v>
      </c>
      <c r="AQ18" s="127">
        <f ca="1">IF(IFERROR(MATCH(_xlfn.CONCAT($B18,",",AQ$4),'22 SpcFunc &amp; VentSpcFunc combos'!$Q$8:$Q$343,0),0)&gt;0,1,0)</f>
        <v>1</v>
      </c>
      <c r="AR18" s="127">
        <f ca="1">IF(IFERROR(MATCH(_xlfn.CONCAT($B18,",",AR$4),'22 SpcFunc &amp; VentSpcFunc combos'!$Q$8:$Q$343,0),0)&gt;0,1,0)</f>
        <v>0</v>
      </c>
      <c r="AS18" s="127">
        <f ca="1">IF(IFERROR(MATCH(_xlfn.CONCAT($B18,",",AS$4),'22 SpcFunc &amp; VentSpcFunc combos'!$Q$8:$Q$343,0),0)&gt;0,1,0)</f>
        <v>0</v>
      </c>
      <c r="AT18" s="127">
        <f ca="1">IF(IFERROR(MATCH(_xlfn.CONCAT($B18,",",AT$4),'22 SpcFunc &amp; VentSpcFunc combos'!$Q$8:$Q$343,0),0)&gt;0,1,0)</f>
        <v>1</v>
      </c>
      <c r="AU18" s="127">
        <f ca="1">IF(IFERROR(MATCH(_xlfn.CONCAT($B18,",",AU$4),'22 SpcFunc &amp; VentSpcFunc combos'!$Q$8:$Q$343,0),0)&gt;0,1,0)</f>
        <v>0</v>
      </c>
      <c r="AV18" s="127">
        <f ca="1">IF(IFERROR(MATCH(_xlfn.CONCAT($B18,",",AV$4),'22 SpcFunc &amp; VentSpcFunc combos'!$Q$8:$Q$343,0),0)&gt;0,1,0)</f>
        <v>0</v>
      </c>
      <c r="AW18" s="127">
        <f ca="1">IF(IFERROR(MATCH(_xlfn.CONCAT($B18,",",AW$4),'22 SpcFunc &amp; VentSpcFunc combos'!$Q$8:$Q$343,0),0)&gt;0,1,0)</f>
        <v>0</v>
      </c>
      <c r="AX18" s="127">
        <f ca="1">IF(IFERROR(MATCH(_xlfn.CONCAT($B18,",",AX$4),'22 SpcFunc &amp; VentSpcFunc combos'!$Q$8:$Q$343,0),0)&gt;0,1,0)</f>
        <v>0</v>
      </c>
      <c r="AY18" s="127">
        <f ca="1">IF(IFERROR(MATCH(_xlfn.CONCAT($B18,",",AY$4),'22 SpcFunc &amp; VentSpcFunc combos'!$Q$8:$Q$343,0),0)&gt;0,1,0)</f>
        <v>0</v>
      </c>
      <c r="AZ18" s="127">
        <f ca="1">IF(IFERROR(MATCH(_xlfn.CONCAT($B18,",",AZ$4),'22 SpcFunc &amp; VentSpcFunc combos'!$Q$8:$Q$343,0),0)&gt;0,1,0)</f>
        <v>0</v>
      </c>
      <c r="BA18" s="127">
        <f ca="1">IF(IFERROR(MATCH(_xlfn.CONCAT($B18,",",BA$4),'22 SpcFunc &amp; VentSpcFunc combos'!$Q$8:$Q$343,0),0)&gt;0,1,0)</f>
        <v>0</v>
      </c>
      <c r="BB18" s="127">
        <f ca="1">IF(IFERROR(MATCH(_xlfn.CONCAT($B18,",",BB$4),'22 SpcFunc &amp; VentSpcFunc combos'!$Q$8:$Q$343,0),0)&gt;0,1,0)</f>
        <v>0</v>
      </c>
      <c r="BC18" s="127">
        <f ca="1">IF(IFERROR(MATCH(_xlfn.CONCAT($B18,",",BC$4),'22 SpcFunc &amp; VentSpcFunc combos'!$Q$8:$Q$343,0),0)&gt;0,1,0)</f>
        <v>0</v>
      </c>
      <c r="BD18" s="127">
        <f ca="1">IF(IFERROR(MATCH(_xlfn.CONCAT($B18,",",BD$4),'22 SpcFunc &amp; VentSpcFunc combos'!$Q$8:$Q$343,0),0)&gt;0,1,0)</f>
        <v>0</v>
      </c>
      <c r="BE18" s="127">
        <f ca="1">IF(IFERROR(MATCH(_xlfn.CONCAT($B18,",",BE$4),'22 SpcFunc &amp; VentSpcFunc combos'!$Q$8:$Q$343,0),0)&gt;0,1,0)</f>
        <v>0</v>
      </c>
      <c r="BF18" s="127">
        <f ca="1">IF(IFERROR(MATCH(_xlfn.CONCAT($B18,",",BF$4),'22 SpcFunc &amp; VentSpcFunc combos'!$Q$8:$Q$343,0),0)&gt;0,1,0)</f>
        <v>0</v>
      </c>
      <c r="BG18" s="127">
        <f ca="1">IF(IFERROR(MATCH(_xlfn.CONCAT($B18,",",BG$4),'22 SpcFunc &amp; VentSpcFunc combos'!$Q$8:$Q$343,0),0)&gt;0,1,0)</f>
        <v>0</v>
      </c>
      <c r="BH18" s="127">
        <f ca="1">IF(IFERROR(MATCH(_xlfn.CONCAT($B18,",",BH$4),'22 SpcFunc &amp; VentSpcFunc combos'!$Q$8:$Q$343,0),0)&gt;0,1,0)</f>
        <v>1</v>
      </c>
      <c r="BI18" s="127">
        <f ca="1">IF(IFERROR(MATCH(_xlfn.CONCAT($B18,",",BI$4),'22 SpcFunc &amp; VentSpcFunc combos'!$Q$8:$Q$343,0),0)&gt;0,1,0)</f>
        <v>0</v>
      </c>
      <c r="BJ18" s="127">
        <f ca="1">IF(IFERROR(MATCH(_xlfn.CONCAT($B18,",",BJ$4),'22 SpcFunc &amp; VentSpcFunc combos'!$Q$8:$Q$343,0),0)&gt;0,1,0)</f>
        <v>0</v>
      </c>
      <c r="BK18" s="127">
        <f ca="1">IF(IFERROR(MATCH(_xlfn.CONCAT($B18,",",BK$4),'22 SpcFunc &amp; VentSpcFunc combos'!$Q$8:$Q$343,0),0)&gt;0,1,0)</f>
        <v>0</v>
      </c>
      <c r="BL18" s="127">
        <f ca="1">IF(IFERROR(MATCH(_xlfn.CONCAT($B18,",",BL$4),'22 SpcFunc &amp; VentSpcFunc combos'!$Q$8:$Q$343,0),0)&gt;0,1,0)</f>
        <v>0</v>
      </c>
      <c r="BM18" s="127">
        <f ca="1">IF(IFERROR(MATCH(_xlfn.CONCAT($B18,",",BM$4),'22 SpcFunc &amp; VentSpcFunc combos'!$Q$8:$Q$343,0),0)&gt;0,1,0)</f>
        <v>0</v>
      </c>
      <c r="BN18" s="127">
        <f ca="1">IF(IFERROR(MATCH(_xlfn.CONCAT($B18,",",BN$4),'22 SpcFunc &amp; VentSpcFunc combos'!$Q$8:$Q$343,0),0)&gt;0,1,0)</f>
        <v>0</v>
      </c>
      <c r="BO18" s="127">
        <f ca="1">IF(IFERROR(MATCH(_xlfn.CONCAT($B18,",",BO$4),'22 SpcFunc &amp; VentSpcFunc combos'!$Q$8:$Q$343,0),0)&gt;0,1,0)</f>
        <v>0</v>
      </c>
      <c r="BP18" s="127">
        <f ca="1">IF(IFERROR(MATCH(_xlfn.CONCAT($B18,",",BP$4),'22 SpcFunc &amp; VentSpcFunc combos'!$Q$8:$Q$343,0),0)&gt;0,1,0)</f>
        <v>0</v>
      </c>
      <c r="BQ18" s="127">
        <f ca="1">IF(IFERROR(MATCH(_xlfn.CONCAT($B18,",",BQ$4),'22 SpcFunc &amp; VentSpcFunc combos'!$Q$8:$Q$343,0),0)&gt;0,1,0)</f>
        <v>0</v>
      </c>
      <c r="BR18" s="127">
        <f ca="1">IF(IFERROR(MATCH(_xlfn.CONCAT($B18,",",BR$4),'22 SpcFunc &amp; VentSpcFunc combos'!$Q$8:$Q$343,0),0)&gt;0,1,0)</f>
        <v>0</v>
      </c>
      <c r="BS18" s="127">
        <f ca="1">IF(IFERROR(MATCH(_xlfn.CONCAT($B18,",",BS$4),'22 SpcFunc &amp; VentSpcFunc combos'!$Q$8:$Q$343,0),0)&gt;0,1,0)</f>
        <v>0</v>
      </c>
      <c r="BT18" s="127">
        <f ca="1">IF(IFERROR(MATCH(_xlfn.CONCAT($B18,",",BT$4),'22 SpcFunc &amp; VentSpcFunc combos'!$Q$8:$Q$343,0),0)&gt;0,1,0)</f>
        <v>0</v>
      </c>
      <c r="BU18" s="127">
        <f ca="1">IF(IFERROR(MATCH(_xlfn.CONCAT($B18,",",BU$4),'22 SpcFunc &amp; VentSpcFunc combos'!$Q$8:$Q$343,0),0)&gt;0,1,0)</f>
        <v>0</v>
      </c>
      <c r="BV18" s="127">
        <f ca="1">IF(IFERROR(MATCH(_xlfn.CONCAT($B18,",",BV$4),'22 SpcFunc &amp; VentSpcFunc combos'!$Q$8:$Q$343,0),0)&gt;0,1,0)</f>
        <v>0</v>
      </c>
      <c r="BW18" s="127">
        <f ca="1">IF(IFERROR(MATCH(_xlfn.CONCAT($B18,",",BW$4),'22 SpcFunc &amp; VentSpcFunc combos'!$Q$8:$Q$343,0),0)&gt;0,1,0)</f>
        <v>0</v>
      </c>
      <c r="BX18" s="127">
        <f ca="1">IF(IFERROR(MATCH(_xlfn.CONCAT($B18,",",BX$4),'22 SpcFunc &amp; VentSpcFunc combos'!$Q$8:$Q$343,0),0)&gt;0,1,0)</f>
        <v>0</v>
      </c>
      <c r="BY18" s="127">
        <f ca="1">IF(IFERROR(MATCH(_xlfn.CONCAT($B18,",",BY$4),'22 SpcFunc &amp; VentSpcFunc combos'!$Q$8:$Q$343,0),0)&gt;0,1,0)</f>
        <v>0</v>
      </c>
      <c r="BZ18" s="127">
        <f ca="1">IF(IFERROR(MATCH(_xlfn.CONCAT($B18,",",BZ$4),'22 SpcFunc &amp; VentSpcFunc combos'!$Q$8:$Q$343,0),0)&gt;0,1,0)</f>
        <v>0</v>
      </c>
      <c r="CA18" s="127">
        <f ca="1">IF(IFERROR(MATCH(_xlfn.CONCAT($B18,",",CA$4),'22 SpcFunc &amp; VentSpcFunc combos'!$Q$8:$Q$343,0),0)&gt;0,1,0)</f>
        <v>0</v>
      </c>
      <c r="CB18" s="127">
        <f ca="1">IF(IFERROR(MATCH(_xlfn.CONCAT($B18,",",CB$4),'22 SpcFunc &amp; VentSpcFunc combos'!$Q$8:$Q$343,0),0)&gt;0,1,0)</f>
        <v>1</v>
      </c>
      <c r="CC18" s="127">
        <f ca="1">IF(IFERROR(MATCH(_xlfn.CONCAT($B18,",",CC$4),'22 SpcFunc &amp; VentSpcFunc combos'!$Q$8:$Q$343,0),0)&gt;0,1,0)</f>
        <v>1</v>
      </c>
      <c r="CD18" s="127">
        <f ca="1">IF(IFERROR(MATCH(_xlfn.CONCAT($B18,",",CD$4),'22 SpcFunc &amp; VentSpcFunc combos'!$Q$8:$Q$343,0),0)&gt;0,1,0)</f>
        <v>0</v>
      </c>
      <c r="CE18" s="127">
        <f ca="1">IF(IFERROR(MATCH(_xlfn.CONCAT($B18,",",CE$4),'22 SpcFunc &amp; VentSpcFunc combos'!$Q$8:$Q$343,0),0)&gt;0,1,0)</f>
        <v>0</v>
      </c>
      <c r="CF18" s="127">
        <f ca="1">IF(IFERROR(MATCH(_xlfn.CONCAT($B18,",",CF$4),'22 SpcFunc &amp; VentSpcFunc combos'!$Q$8:$Q$343,0),0)&gt;0,1,0)</f>
        <v>0</v>
      </c>
      <c r="CG18" s="127">
        <f ca="1">IF(IFERROR(MATCH(_xlfn.CONCAT($B18,",",CG$4),'22 SpcFunc &amp; VentSpcFunc combos'!$Q$8:$Q$343,0),0)&gt;0,1,0)</f>
        <v>0</v>
      </c>
      <c r="CH18" s="127">
        <f ca="1">IF(IFERROR(MATCH(_xlfn.CONCAT($B18,",",CH$4),'22 SpcFunc &amp; VentSpcFunc combos'!$Q$8:$Q$343,0),0)&gt;0,1,0)</f>
        <v>0</v>
      </c>
      <c r="CI18" s="127">
        <f ca="1">IF(IFERROR(MATCH(_xlfn.CONCAT($B18,",",CI$4),'22 SpcFunc &amp; VentSpcFunc combos'!$Q$8:$Q$343,0),0)&gt;0,1,0)</f>
        <v>0</v>
      </c>
      <c r="CJ18" s="127">
        <f ca="1">IF(IFERROR(MATCH(_xlfn.CONCAT($B18,",",CJ$4),'22 SpcFunc &amp; VentSpcFunc combos'!$Q$8:$Q$343,0),0)&gt;0,1,0)</f>
        <v>0</v>
      </c>
      <c r="CK18" s="127">
        <f ca="1">IF(IFERROR(MATCH(_xlfn.CONCAT($B18,",",CK$4),'22 SpcFunc &amp; VentSpcFunc combos'!$Q$8:$Q$343,0),0)&gt;0,1,0)</f>
        <v>0</v>
      </c>
      <c r="CL18" s="127">
        <f ca="1">IF(IFERROR(MATCH(_xlfn.CONCAT($B18,",",CL$4),'22 SpcFunc &amp; VentSpcFunc combos'!$Q$8:$Q$343,0),0)&gt;0,1,0)</f>
        <v>0</v>
      </c>
      <c r="CM18" s="127">
        <f ca="1">IF(IFERROR(MATCH(_xlfn.CONCAT($B18,",",CM$4),'22 SpcFunc &amp; VentSpcFunc combos'!$Q$8:$Q$343,0),0)&gt;0,1,0)</f>
        <v>0</v>
      </c>
      <c r="CN18" s="127">
        <f ca="1">IF(IFERROR(MATCH(_xlfn.CONCAT($B18,",",CN$4),'22 SpcFunc &amp; VentSpcFunc combos'!$Q$8:$Q$343,0),0)&gt;0,1,0)</f>
        <v>0</v>
      </c>
      <c r="CO18" s="127">
        <f ca="1">IF(IFERROR(MATCH(_xlfn.CONCAT($B18,",",CO$4),'22 SpcFunc &amp; VentSpcFunc combos'!$Q$8:$Q$343,0),0)&gt;0,1,0)</f>
        <v>0</v>
      </c>
      <c r="CP18" s="127">
        <f ca="1">IF(IFERROR(MATCH(_xlfn.CONCAT($B18,",",CP$4),'22 SpcFunc &amp; VentSpcFunc combos'!$Q$8:$Q$343,0),0)&gt;0,1,0)</f>
        <v>0</v>
      </c>
      <c r="CQ18" s="127">
        <f ca="1">IF(IFERROR(MATCH(_xlfn.CONCAT($B18,",",CQ$4),'22 SpcFunc &amp; VentSpcFunc combos'!$Q$8:$Q$343,0),0)&gt;0,1,0)</f>
        <v>0</v>
      </c>
      <c r="CR18" s="127">
        <f ca="1">IF(IFERROR(MATCH(_xlfn.CONCAT($B18,",",CR$4),'22 SpcFunc &amp; VentSpcFunc combos'!$Q$8:$Q$343,0),0)&gt;0,1,0)</f>
        <v>0</v>
      </c>
      <c r="CS18" s="127">
        <f ca="1">IF(IFERROR(MATCH(_xlfn.CONCAT($B18,",",CS$4),'22 SpcFunc &amp; VentSpcFunc combos'!$Q$8:$Q$343,0),0)&gt;0,1,0)</f>
        <v>0</v>
      </c>
      <c r="CT18" s="127">
        <f ca="1">IF(IFERROR(MATCH(_xlfn.CONCAT($B18,",",CT$4),'22 SpcFunc &amp; VentSpcFunc combos'!$Q$8:$Q$343,0),0)&gt;0,1,0)</f>
        <v>0</v>
      </c>
      <c r="CU18" s="106" t="s">
        <v>959</v>
      </c>
      <c r="CV18">
        <f t="shared" ca="1" si="4"/>
        <v>21</v>
      </c>
    </row>
    <row r="19" spans="2:100" x14ac:dyDescent="0.2">
      <c r="B19" t="str">
        <f>'For CSV - 2022 SpcFuncData'!B19</f>
        <v>Computer Room</v>
      </c>
      <c r="C19" s="127">
        <f ca="1">IF(IFERROR(MATCH(_xlfn.CONCAT($B19,",",C$4),'22 SpcFunc &amp; VentSpcFunc combos'!$Q$8:$Q$343,0),0)&gt;0,1,0)</f>
        <v>0</v>
      </c>
      <c r="D19" s="127">
        <f ca="1">IF(IFERROR(MATCH(_xlfn.CONCAT($B19,",",D$4),'22 SpcFunc &amp; VentSpcFunc combos'!$Q$8:$Q$343,0),0)&gt;0,1,0)</f>
        <v>0</v>
      </c>
      <c r="E19" s="127">
        <f ca="1">IF(IFERROR(MATCH(_xlfn.CONCAT($B19,",",E$4),'22 SpcFunc &amp; VentSpcFunc combos'!$Q$8:$Q$343,0),0)&gt;0,1,0)</f>
        <v>0</v>
      </c>
      <c r="F19" s="127">
        <f ca="1">IF(IFERROR(MATCH(_xlfn.CONCAT($B19,",",F$4),'22 SpcFunc &amp; VentSpcFunc combos'!$Q$8:$Q$343,0),0)&gt;0,1,0)</f>
        <v>0</v>
      </c>
      <c r="G19" s="127">
        <f ca="1">IF(IFERROR(MATCH(_xlfn.CONCAT($B19,",",G$4),'22 SpcFunc &amp; VentSpcFunc combos'!$Q$8:$Q$343,0),0)&gt;0,1,0)</f>
        <v>0</v>
      </c>
      <c r="H19" s="127">
        <f ca="1">IF(IFERROR(MATCH(_xlfn.CONCAT($B19,",",H$4),'22 SpcFunc &amp; VentSpcFunc combos'!$Q$8:$Q$343,0),0)&gt;0,1,0)</f>
        <v>0</v>
      </c>
      <c r="I19" s="127">
        <f ca="1">IF(IFERROR(MATCH(_xlfn.CONCAT($B19,",",I$4),'22 SpcFunc &amp; VentSpcFunc combos'!$Q$8:$Q$343,0),0)&gt;0,1,0)</f>
        <v>0</v>
      </c>
      <c r="J19" s="127">
        <f ca="1">IF(IFERROR(MATCH(_xlfn.CONCAT($B19,",",J$4),'22 SpcFunc &amp; VentSpcFunc combos'!$Q$8:$Q$343,0),0)&gt;0,1,0)</f>
        <v>0</v>
      </c>
      <c r="K19" s="127">
        <f ca="1">IF(IFERROR(MATCH(_xlfn.CONCAT($B19,",",K$4),'22 SpcFunc &amp; VentSpcFunc combos'!$Q$8:$Q$343,0),0)&gt;0,1,0)</f>
        <v>0</v>
      </c>
      <c r="L19" s="127">
        <f ca="1">IF(IFERROR(MATCH(_xlfn.CONCAT($B19,",",L$4),'22 SpcFunc &amp; VentSpcFunc combos'!$Q$8:$Q$343,0),0)&gt;0,1,0)</f>
        <v>0</v>
      </c>
      <c r="M19" s="127">
        <f ca="1">IF(IFERROR(MATCH(_xlfn.CONCAT($B19,",",M$4),'22 SpcFunc &amp; VentSpcFunc combos'!$Q$8:$Q$343,0),0)&gt;0,1,0)</f>
        <v>0</v>
      </c>
      <c r="N19" s="127">
        <f ca="1">IF(IFERROR(MATCH(_xlfn.CONCAT($B19,",",N$4),'22 SpcFunc &amp; VentSpcFunc combos'!$Q$8:$Q$343,0),0)&gt;0,1,0)</f>
        <v>1</v>
      </c>
      <c r="O19" s="127">
        <f ca="1">IF(IFERROR(MATCH(_xlfn.CONCAT($B19,",",O$4),'22 SpcFunc &amp; VentSpcFunc combos'!$Q$8:$Q$343,0),0)&gt;0,1,0)</f>
        <v>0</v>
      </c>
      <c r="P19" s="127">
        <f ca="1">IF(IFERROR(MATCH(_xlfn.CONCAT($B19,",",P$4),'22 SpcFunc &amp; VentSpcFunc combos'!$Q$8:$Q$343,0),0)&gt;0,1,0)</f>
        <v>0</v>
      </c>
      <c r="Q19" s="127">
        <f ca="1">IF(IFERROR(MATCH(_xlfn.CONCAT($B19,",",Q$4),'22 SpcFunc &amp; VentSpcFunc combos'!$Q$8:$Q$343,0),0)&gt;0,1,0)</f>
        <v>0</v>
      </c>
      <c r="R19" s="127">
        <f ca="1">IF(IFERROR(MATCH(_xlfn.CONCAT($B19,",",R$4),'22 SpcFunc &amp; VentSpcFunc combos'!$Q$8:$Q$343,0),0)&gt;0,1,0)</f>
        <v>0</v>
      </c>
      <c r="S19" s="127">
        <f ca="1">IF(IFERROR(MATCH(_xlfn.CONCAT($B19,",",S$4),'22 SpcFunc &amp; VentSpcFunc combos'!$Q$8:$Q$343,0),0)&gt;0,1,0)</f>
        <v>1</v>
      </c>
      <c r="T19" s="127">
        <f ca="1">IF(IFERROR(MATCH(_xlfn.CONCAT($B19,",",T$4),'22 SpcFunc &amp; VentSpcFunc combos'!$Q$8:$Q$343,0),0)&gt;0,1,0)</f>
        <v>0</v>
      </c>
      <c r="U19" s="127">
        <f ca="1">IF(IFERROR(MATCH(_xlfn.CONCAT($B19,",",U$4),'22 SpcFunc &amp; VentSpcFunc combos'!$Q$8:$Q$343,0),0)&gt;0,1,0)</f>
        <v>0</v>
      </c>
      <c r="V19" s="127">
        <f ca="1">IF(IFERROR(MATCH(_xlfn.CONCAT($B19,",",V$4),'22 SpcFunc &amp; VentSpcFunc combos'!$Q$8:$Q$343,0),0)&gt;0,1,0)</f>
        <v>0</v>
      </c>
      <c r="W19" s="127">
        <f ca="1">IF(IFERROR(MATCH(_xlfn.CONCAT($B19,",",W$4),'22 SpcFunc &amp; VentSpcFunc combos'!$Q$8:$Q$343,0),0)&gt;0,1,0)</f>
        <v>0</v>
      </c>
      <c r="X19" s="127">
        <f ca="1">IF(IFERROR(MATCH(_xlfn.CONCAT($B19,",",X$4),'22 SpcFunc &amp; VentSpcFunc combos'!$Q$8:$Q$343,0),0)&gt;0,1,0)</f>
        <v>0</v>
      </c>
      <c r="Y19" s="127">
        <f ca="1">IF(IFERROR(MATCH(_xlfn.CONCAT($B19,",",Y$4),'22 SpcFunc &amp; VentSpcFunc combos'!$Q$8:$Q$343,0),0)&gt;0,1,0)</f>
        <v>0</v>
      </c>
      <c r="Z19" s="127">
        <f ca="1">IF(IFERROR(MATCH(_xlfn.CONCAT($B19,",",Z$4),'22 SpcFunc &amp; VentSpcFunc combos'!$Q$8:$Q$343,0),0)&gt;0,1,0)</f>
        <v>0</v>
      </c>
      <c r="AA19" s="127">
        <f ca="1">IF(IFERROR(MATCH(_xlfn.CONCAT($B19,",",AA$4),'22 SpcFunc &amp; VentSpcFunc combos'!$Q$8:$Q$343,0),0)&gt;0,1,0)</f>
        <v>0</v>
      </c>
      <c r="AB19" s="127">
        <f ca="1">IF(IFERROR(MATCH(_xlfn.CONCAT($B19,",",AB$4),'22 SpcFunc &amp; VentSpcFunc combos'!$Q$8:$Q$343,0),0)&gt;0,1,0)</f>
        <v>0</v>
      </c>
      <c r="AC19" s="127">
        <f ca="1">IF(IFERROR(MATCH(_xlfn.CONCAT($B19,",",AC$4),'22 SpcFunc &amp; VentSpcFunc combos'!$Q$8:$Q$343,0),0)&gt;0,1,0)</f>
        <v>0</v>
      </c>
      <c r="AD19" s="127">
        <f ca="1">IF(IFERROR(MATCH(_xlfn.CONCAT($B19,",",AD$4),'22 SpcFunc &amp; VentSpcFunc combos'!$Q$8:$Q$343,0),0)&gt;0,1,0)</f>
        <v>0</v>
      </c>
      <c r="AE19" s="127">
        <f ca="1">IF(IFERROR(MATCH(_xlfn.CONCAT($B19,",",AE$4),'22 SpcFunc &amp; VentSpcFunc combos'!$Q$8:$Q$343,0),0)&gt;0,1,0)</f>
        <v>0</v>
      </c>
      <c r="AF19" s="127">
        <f ca="1">IF(IFERROR(MATCH(_xlfn.CONCAT($B19,",",AF$4),'22 SpcFunc &amp; VentSpcFunc combos'!$Q$8:$Q$343,0),0)&gt;0,1,0)</f>
        <v>0</v>
      </c>
      <c r="AG19" s="127">
        <f ca="1">IF(IFERROR(MATCH(_xlfn.CONCAT($B19,",",AG$4),'22 SpcFunc &amp; VentSpcFunc combos'!$Q$8:$Q$343,0),0)&gt;0,1,0)</f>
        <v>0</v>
      </c>
      <c r="AH19" s="127">
        <f ca="1">IF(IFERROR(MATCH(_xlfn.CONCAT($B19,",",AH$4),'22 SpcFunc &amp; VentSpcFunc combos'!$Q$8:$Q$343,0),0)&gt;0,1,0)</f>
        <v>0</v>
      </c>
      <c r="AI19" s="127">
        <f ca="1">IF(IFERROR(MATCH(_xlfn.CONCAT($B19,",",AI$4),'22 SpcFunc &amp; VentSpcFunc combos'!$Q$8:$Q$343,0),0)&gt;0,1,0)</f>
        <v>0</v>
      </c>
      <c r="AJ19" s="127">
        <f ca="1">IF(IFERROR(MATCH(_xlfn.CONCAT($B19,",",AJ$4),'22 SpcFunc &amp; VentSpcFunc combos'!$Q$8:$Q$343,0),0)&gt;0,1,0)</f>
        <v>0</v>
      </c>
      <c r="AK19" s="127">
        <f ca="1">IF(IFERROR(MATCH(_xlfn.CONCAT($B19,",",AK$4),'22 SpcFunc &amp; VentSpcFunc combos'!$Q$8:$Q$343,0),0)&gt;0,1,0)</f>
        <v>0</v>
      </c>
      <c r="AL19" s="127">
        <f ca="1">IF(IFERROR(MATCH(_xlfn.CONCAT($B19,",",AL$4),'22 SpcFunc &amp; VentSpcFunc combos'!$Q$8:$Q$343,0),0)&gt;0,1,0)</f>
        <v>0</v>
      </c>
      <c r="AM19" s="127">
        <f ca="1">IF(IFERROR(MATCH(_xlfn.CONCAT($B19,",",AM$4),'22 SpcFunc &amp; VentSpcFunc combos'!$Q$8:$Q$343,0),0)&gt;0,1,0)</f>
        <v>0</v>
      </c>
      <c r="AN19" s="127">
        <f ca="1">IF(IFERROR(MATCH(_xlfn.CONCAT($B19,",",AN$4),'22 SpcFunc &amp; VentSpcFunc combos'!$Q$8:$Q$343,0),0)&gt;0,1,0)</f>
        <v>0</v>
      </c>
      <c r="AO19" s="127">
        <f ca="1">IF(IFERROR(MATCH(_xlfn.CONCAT($B19,",",AO$4),'22 SpcFunc &amp; VentSpcFunc combos'!$Q$8:$Q$343,0),0)&gt;0,1,0)</f>
        <v>0</v>
      </c>
      <c r="AP19" s="127">
        <f ca="1">IF(IFERROR(MATCH(_xlfn.CONCAT($B19,",",AP$4),'22 SpcFunc &amp; VentSpcFunc combos'!$Q$8:$Q$343,0),0)&gt;0,1,0)</f>
        <v>0</v>
      </c>
      <c r="AQ19" s="127">
        <f ca="1">IF(IFERROR(MATCH(_xlfn.CONCAT($B19,",",AQ$4),'22 SpcFunc &amp; VentSpcFunc combos'!$Q$8:$Q$343,0),0)&gt;0,1,0)</f>
        <v>0</v>
      </c>
      <c r="AR19" s="127">
        <f ca="1">IF(IFERROR(MATCH(_xlfn.CONCAT($B19,",",AR$4),'22 SpcFunc &amp; VentSpcFunc combos'!$Q$8:$Q$343,0),0)&gt;0,1,0)</f>
        <v>0</v>
      </c>
      <c r="AS19" s="127">
        <f ca="1">IF(IFERROR(MATCH(_xlfn.CONCAT($B19,",",AS$4),'22 SpcFunc &amp; VentSpcFunc combos'!$Q$8:$Q$343,0),0)&gt;0,1,0)</f>
        <v>0</v>
      </c>
      <c r="AT19" s="127">
        <f ca="1">IF(IFERROR(MATCH(_xlfn.CONCAT($B19,",",AT$4),'22 SpcFunc &amp; VentSpcFunc combos'!$Q$8:$Q$343,0),0)&gt;0,1,0)</f>
        <v>0</v>
      </c>
      <c r="AU19" s="127">
        <f ca="1">IF(IFERROR(MATCH(_xlfn.CONCAT($B19,",",AU$4),'22 SpcFunc &amp; VentSpcFunc combos'!$Q$8:$Q$343,0),0)&gt;0,1,0)</f>
        <v>0</v>
      </c>
      <c r="AV19" s="127">
        <f ca="1">IF(IFERROR(MATCH(_xlfn.CONCAT($B19,",",AV$4),'22 SpcFunc &amp; VentSpcFunc combos'!$Q$8:$Q$343,0),0)&gt;0,1,0)</f>
        <v>0</v>
      </c>
      <c r="AW19" s="127">
        <f ca="1">IF(IFERROR(MATCH(_xlfn.CONCAT($B19,",",AW$4),'22 SpcFunc &amp; VentSpcFunc combos'!$Q$8:$Q$343,0),0)&gt;0,1,0)</f>
        <v>0</v>
      </c>
      <c r="AX19" s="127">
        <f ca="1">IF(IFERROR(MATCH(_xlfn.CONCAT($B19,",",AX$4),'22 SpcFunc &amp; VentSpcFunc combos'!$Q$8:$Q$343,0),0)&gt;0,1,0)</f>
        <v>0</v>
      </c>
      <c r="AY19" s="127">
        <f ca="1">IF(IFERROR(MATCH(_xlfn.CONCAT($B19,",",AY$4),'22 SpcFunc &amp; VentSpcFunc combos'!$Q$8:$Q$343,0),0)&gt;0,1,0)</f>
        <v>0</v>
      </c>
      <c r="AZ19" s="127">
        <f ca="1">IF(IFERROR(MATCH(_xlfn.CONCAT($B19,",",AZ$4),'22 SpcFunc &amp; VentSpcFunc combos'!$Q$8:$Q$343,0),0)&gt;0,1,0)</f>
        <v>0</v>
      </c>
      <c r="BA19" s="127">
        <f ca="1">IF(IFERROR(MATCH(_xlfn.CONCAT($B19,",",BA$4),'22 SpcFunc &amp; VentSpcFunc combos'!$Q$8:$Q$343,0),0)&gt;0,1,0)</f>
        <v>0</v>
      </c>
      <c r="BB19" s="127">
        <f ca="1">IF(IFERROR(MATCH(_xlfn.CONCAT($B19,",",BB$4),'22 SpcFunc &amp; VentSpcFunc combos'!$Q$8:$Q$343,0),0)&gt;0,1,0)</f>
        <v>0</v>
      </c>
      <c r="BC19" s="127">
        <f ca="1">IF(IFERROR(MATCH(_xlfn.CONCAT($B19,",",BC$4),'22 SpcFunc &amp; VentSpcFunc combos'!$Q$8:$Q$343,0),0)&gt;0,1,0)</f>
        <v>0</v>
      </c>
      <c r="BD19" s="127">
        <f ca="1">IF(IFERROR(MATCH(_xlfn.CONCAT($B19,",",BD$4),'22 SpcFunc &amp; VentSpcFunc combos'!$Q$8:$Q$343,0),0)&gt;0,1,0)</f>
        <v>0</v>
      </c>
      <c r="BE19" s="127">
        <f ca="1">IF(IFERROR(MATCH(_xlfn.CONCAT($B19,",",BE$4),'22 SpcFunc &amp; VentSpcFunc combos'!$Q$8:$Q$343,0),0)&gt;0,1,0)</f>
        <v>0</v>
      </c>
      <c r="BF19" s="127">
        <f ca="1">IF(IFERROR(MATCH(_xlfn.CONCAT($B19,",",BF$4),'22 SpcFunc &amp; VentSpcFunc combos'!$Q$8:$Q$343,0),0)&gt;0,1,0)</f>
        <v>0</v>
      </c>
      <c r="BG19" s="127">
        <f ca="1">IF(IFERROR(MATCH(_xlfn.CONCAT($B19,",",BG$4),'22 SpcFunc &amp; VentSpcFunc combos'!$Q$8:$Q$343,0),0)&gt;0,1,0)</f>
        <v>0</v>
      </c>
      <c r="BH19" s="127">
        <f ca="1">IF(IFERROR(MATCH(_xlfn.CONCAT($B19,",",BH$4),'22 SpcFunc &amp; VentSpcFunc combos'!$Q$8:$Q$343,0),0)&gt;0,1,0)</f>
        <v>1</v>
      </c>
      <c r="BI19" s="127">
        <f ca="1">IF(IFERROR(MATCH(_xlfn.CONCAT($B19,",",BI$4),'22 SpcFunc &amp; VentSpcFunc combos'!$Q$8:$Q$343,0),0)&gt;0,1,0)</f>
        <v>0</v>
      </c>
      <c r="BJ19" s="127">
        <f ca="1">IF(IFERROR(MATCH(_xlfn.CONCAT($B19,",",BJ$4),'22 SpcFunc &amp; VentSpcFunc combos'!$Q$8:$Q$343,0),0)&gt;0,1,0)</f>
        <v>0</v>
      </c>
      <c r="BK19" s="127">
        <f ca="1">IF(IFERROR(MATCH(_xlfn.CONCAT($B19,",",BK$4),'22 SpcFunc &amp; VentSpcFunc combos'!$Q$8:$Q$343,0),0)&gt;0,1,0)</f>
        <v>1</v>
      </c>
      <c r="BL19" s="127">
        <f ca="1">IF(IFERROR(MATCH(_xlfn.CONCAT($B19,",",BL$4),'22 SpcFunc &amp; VentSpcFunc combos'!$Q$8:$Q$343,0),0)&gt;0,1,0)</f>
        <v>0</v>
      </c>
      <c r="BM19" s="127">
        <f ca="1">IF(IFERROR(MATCH(_xlfn.CONCAT($B19,",",BM$4),'22 SpcFunc &amp; VentSpcFunc combos'!$Q$8:$Q$343,0),0)&gt;0,1,0)</f>
        <v>0</v>
      </c>
      <c r="BN19" s="127">
        <f ca="1">IF(IFERROR(MATCH(_xlfn.CONCAT($B19,",",BN$4),'22 SpcFunc &amp; VentSpcFunc combos'!$Q$8:$Q$343,0),0)&gt;0,1,0)</f>
        <v>0</v>
      </c>
      <c r="BO19" s="127">
        <f ca="1">IF(IFERROR(MATCH(_xlfn.CONCAT($B19,",",BO$4),'22 SpcFunc &amp; VentSpcFunc combos'!$Q$8:$Q$343,0),0)&gt;0,1,0)</f>
        <v>0</v>
      </c>
      <c r="BP19" s="127">
        <f ca="1">IF(IFERROR(MATCH(_xlfn.CONCAT($B19,",",BP$4),'22 SpcFunc &amp; VentSpcFunc combos'!$Q$8:$Q$343,0),0)&gt;0,1,0)</f>
        <v>0</v>
      </c>
      <c r="BQ19" s="127">
        <f ca="1">IF(IFERROR(MATCH(_xlfn.CONCAT($B19,",",BQ$4),'22 SpcFunc &amp; VentSpcFunc combos'!$Q$8:$Q$343,0),0)&gt;0,1,0)</f>
        <v>0</v>
      </c>
      <c r="BR19" s="127">
        <f ca="1">IF(IFERROR(MATCH(_xlfn.CONCAT($B19,",",BR$4),'22 SpcFunc &amp; VentSpcFunc combos'!$Q$8:$Q$343,0),0)&gt;0,1,0)</f>
        <v>0</v>
      </c>
      <c r="BS19" s="127">
        <f ca="1">IF(IFERROR(MATCH(_xlfn.CONCAT($B19,",",BS$4),'22 SpcFunc &amp; VentSpcFunc combos'!$Q$8:$Q$343,0),0)&gt;0,1,0)</f>
        <v>0</v>
      </c>
      <c r="BT19" s="127">
        <f ca="1">IF(IFERROR(MATCH(_xlfn.CONCAT($B19,",",BT$4),'22 SpcFunc &amp; VentSpcFunc combos'!$Q$8:$Q$343,0),0)&gt;0,1,0)</f>
        <v>0</v>
      </c>
      <c r="BU19" s="127">
        <f ca="1">IF(IFERROR(MATCH(_xlfn.CONCAT($B19,",",BU$4),'22 SpcFunc &amp; VentSpcFunc combos'!$Q$8:$Q$343,0),0)&gt;0,1,0)</f>
        <v>0</v>
      </c>
      <c r="BV19" s="127">
        <f ca="1">IF(IFERROR(MATCH(_xlfn.CONCAT($B19,",",BV$4),'22 SpcFunc &amp; VentSpcFunc combos'!$Q$8:$Q$343,0),0)&gt;0,1,0)</f>
        <v>0</v>
      </c>
      <c r="BW19" s="127">
        <f ca="1">IF(IFERROR(MATCH(_xlfn.CONCAT($B19,",",BW$4),'22 SpcFunc &amp; VentSpcFunc combos'!$Q$8:$Q$343,0),0)&gt;0,1,0)</f>
        <v>0</v>
      </c>
      <c r="BX19" s="127">
        <f ca="1">IF(IFERROR(MATCH(_xlfn.CONCAT($B19,",",BX$4),'22 SpcFunc &amp; VentSpcFunc combos'!$Q$8:$Q$343,0),0)&gt;0,1,0)</f>
        <v>0</v>
      </c>
      <c r="BY19" s="127">
        <f ca="1">IF(IFERROR(MATCH(_xlfn.CONCAT($B19,",",BY$4),'22 SpcFunc &amp; VentSpcFunc combos'!$Q$8:$Q$343,0),0)&gt;0,1,0)</f>
        <v>0</v>
      </c>
      <c r="BZ19" s="127">
        <f ca="1">IF(IFERROR(MATCH(_xlfn.CONCAT($B19,",",BZ$4),'22 SpcFunc &amp; VentSpcFunc combos'!$Q$8:$Q$343,0),0)&gt;0,1,0)</f>
        <v>1</v>
      </c>
      <c r="CA19" s="127">
        <f ca="1">IF(IFERROR(MATCH(_xlfn.CONCAT($B19,",",CA$4),'22 SpcFunc &amp; VentSpcFunc combos'!$Q$8:$Q$343,0),0)&gt;0,1,0)</f>
        <v>0</v>
      </c>
      <c r="CB19" s="127">
        <f ca="1">IF(IFERROR(MATCH(_xlfn.CONCAT($B19,",",CB$4),'22 SpcFunc &amp; VentSpcFunc combos'!$Q$8:$Q$343,0),0)&gt;0,1,0)</f>
        <v>0</v>
      </c>
      <c r="CC19" s="127">
        <f ca="1">IF(IFERROR(MATCH(_xlfn.CONCAT($B19,",",CC$4),'22 SpcFunc &amp; VentSpcFunc combos'!$Q$8:$Q$343,0),0)&gt;0,1,0)</f>
        <v>0</v>
      </c>
      <c r="CD19" s="127">
        <f ca="1">IF(IFERROR(MATCH(_xlfn.CONCAT($B19,",",CD$4),'22 SpcFunc &amp; VentSpcFunc combos'!$Q$8:$Q$343,0),0)&gt;0,1,0)</f>
        <v>0</v>
      </c>
      <c r="CE19" s="127">
        <f ca="1">IF(IFERROR(MATCH(_xlfn.CONCAT($B19,",",CE$4),'22 SpcFunc &amp; VentSpcFunc combos'!$Q$8:$Q$343,0),0)&gt;0,1,0)</f>
        <v>0</v>
      </c>
      <c r="CF19" s="127">
        <f ca="1">IF(IFERROR(MATCH(_xlfn.CONCAT($B19,",",CF$4),'22 SpcFunc &amp; VentSpcFunc combos'!$Q$8:$Q$343,0),0)&gt;0,1,0)</f>
        <v>0</v>
      </c>
      <c r="CG19" s="127">
        <f ca="1">IF(IFERROR(MATCH(_xlfn.CONCAT($B19,",",CG$4),'22 SpcFunc &amp; VentSpcFunc combos'!$Q$8:$Q$343,0),0)&gt;0,1,0)</f>
        <v>0</v>
      </c>
      <c r="CH19" s="127">
        <f ca="1">IF(IFERROR(MATCH(_xlfn.CONCAT($B19,",",CH$4),'22 SpcFunc &amp; VentSpcFunc combos'!$Q$8:$Q$343,0),0)&gt;0,1,0)</f>
        <v>0</v>
      </c>
      <c r="CI19" s="127">
        <f ca="1">IF(IFERROR(MATCH(_xlfn.CONCAT($B19,",",CI$4),'22 SpcFunc &amp; VentSpcFunc combos'!$Q$8:$Q$343,0),0)&gt;0,1,0)</f>
        <v>0</v>
      </c>
      <c r="CJ19" s="127">
        <f ca="1">IF(IFERROR(MATCH(_xlfn.CONCAT($B19,",",CJ$4),'22 SpcFunc &amp; VentSpcFunc combos'!$Q$8:$Q$343,0),0)&gt;0,1,0)</f>
        <v>0</v>
      </c>
      <c r="CK19" s="127">
        <f ca="1">IF(IFERROR(MATCH(_xlfn.CONCAT($B19,",",CK$4),'22 SpcFunc &amp; VentSpcFunc combos'!$Q$8:$Q$343,0),0)&gt;0,1,0)</f>
        <v>0</v>
      </c>
      <c r="CL19" s="127">
        <f ca="1">IF(IFERROR(MATCH(_xlfn.CONCAT($B19,",",CL$4),'22 SpcFunc &amp; VentSpcFunc combos'!$Q$8:$Q$343,0),0)&gt;0,1,0)</f>
        <v>0</v>
      </c>
      <c r="CM19" s="127">
        <f ca="1">IF(IFERROR(MATCH(_xlfn.CONCAT($B19,",",CM$4),'22 SpcFunc &amp; VentSpcFunc combos'!$Q$8:$Q$343,0),0)&gt;0,1,0)</f>
        <v>0</v>
      </c>
      <c r="CN19" s="127">
        <f ca="1">IF(IFERROR(MATCH(_xlfn.CONCAT($B19,",",CN$4),'22 SpcFunc &amp; VentSpcFunc combos'!$Q$8:$Q$343,0),0)&gt;0,1,0)</f>
        <v>0</v>
      </c>
      <c r="CO19" s="127">
        <f ca="1">IF(IFERROR(MATCH(_xlfn.CONCAT($B19,",",CO$4),'22 SpcFunc &amp; VentSpcFunc combos'!$Q$8:$Q$343,0),0)&gt;0,1,0)</f>
        <v>0</v>
      </c>
      <c r="CP19" s="127">
        <f ca="1">IF(IFERROR(MATCH(_xlfn.CONCAT($B19,",",CP$4),'22 SpcFunc &amp; VentSpcFunc combos'!$Q$8:$Q$343,0),0)&gt;0,1,0)</f>
        <v>0</v>
      </c>
      <c r="CQ19" s="127">
        <f ca="1">IF(IFERROR(MATCH(_xlfn.CONCAT($B19,",",CQ$4),'22 SpcFunc &amp; VentSpcFunc combos'!$Q$8:$Q$343,0),0)&gt;0,1,0)</f>
        <v>0</v>
      </c>
      <c r="CR19" s="127">
        <f ca="1">IF(IFERROR(MATCH(_xlfn.CONCAT($B19,",",CR$4),'22 SpcFunc &amp; VentSpcFunc combos'!$Q$8:$Q$343,0),0)&gt;0,1,0)</f>
        <v>0</v>
      </c>
      <c r="CS19" s="127">
        <f ca="1">IF(IFERROR(MATCH(_xlfn.CONCAT($B19,",",CS$4),'22 SpcFunc &amp; VentSpcFunc combos'!$Q$8:$Q$343,0),0)&gt;0,1,0)</f>
        <v>0</v>
      </c>
      <c r="CT19" s="127">
        <f ca="1">IF(IFERROR(MATCH(_xlfn.CONCAT($B19,",",CT$4),'22 SpcFunc &amp; VentSpcFunc combos'!$Q$8:$Q$343,0),0)&gt;0,1,0)</f>
        <v>0</v>
      </c>
      <c r="CU19" s="106" t="s">
        <v>959</v>
      </c>
      <c r="CV19">
        <f t="shared" ca="1" si="4"/>
        <v>5</v>
      </c>
    </row>
    <row r="20" spans="2:100" x14ac:dyDescent="0.2">
      <c r="B20" t="str">
        <f>'For CSV - 2022 SpcFuncData'!B20</f>
        <v>Concourse and Atria Area</v>
      </c>
      <c r="C20" s="127">
        <f ca="1">IF(IFERROR(MATCH(_xlfn.CONCAT($B20,",",C$4),'22 SpcFunc &amp; VentSpcFunc combos'!$Q$8:$Q$343,0),0)&gt;0,1,0)</f>
        <v>0</v>
      </c>
      <c r="D20" s="127">
        <f ca="1">IF(IFERROR(MATCH(_xlfn.CONCAT($B20,",",D$4),'22 SpcFunc &amp; VentSpcFunc combos'!$Q$8:$Q$343,0),0)&gt;0,1,0)</f>
        <v>0</v>
      </c>
      <c r="E20" s="127">
        <f ca="1">IF(IFERROR(MATCH(_xlfn.CONCAT($B20,",",E$4),'22 SpcFunc &amp; VentSpcFunc combos'!$Q$8:$Q$343,0),0)&gt;0,1,0)</f>
        <v>0</v>
      </c>
      <c r="F20" s="127">
        <f ca="1">IF(IFERROR(MATCH(_xlfn.CONCAT($B20,",",F$4),'22 SpcFunc &amp; VentSpcFunc combos'!$Q$8:$Q$343,0),0)&gt;0,1,0)</f>
        <v>0</v>
      </c>
      <c r="G20" s="127">
        <f ca="1">IF(IFERROR(MATCH(_xlfn.CONCAT($B20,",",G$4),'22 SpcFunc &amp; VentSpcFunc combos'!$Q$8:$Q$343,0),0)&gt;0,1,0)</f>
        <v>1</v>
      </c>
      <c r="H20" s="127">
        <f ca="1">IF(IFERROR(MATCH(_xlfn.CONCAT($B20,",",H$4),'22 SpcFunc &amp; VentSpcFunc combos'!$Q$8:$Q$343,0),0)&gt;0,1,0)</f>
        <v>0</v>
      </c>
      <c r="I20" s="127">
        <f ca="1">IF(IFERROR(MATCH(_xlfn.CONCAT($B20,",",I$4),'22 SpcFunc &amp; VentSpcFunc combos'!$Q$8:$Q$343,0),0)&gt;0,1,0)</f>
        <v>0</v>
      </c>
      <c r="J20" s="127">
        <f ca="1">IF(IFERROR(MATCH(_xlfn.CONCAT($B20,",",J$4),'22 SpcFunc &amp; VentSpcFunc combos'!$Q$8:$Q$343,0),0)&gt;0,1,0)</f>
        <v>0</v>
      </c>
      <c r="K20" s="127">
        <f ca="1">IF(IFERROR(MATCH(_xlfn.CONCAT($B20,",",K$4),'22 SpcFunc &amp; VentSpcFunc combos'!$Q$8:$Q$343,0),0)&gt;0,1,0)</f>
        <v>0</v>
      </c>
      <c r="L20" s="127">
        <f ca="1">IF(IFERROR(MATCH(_xlfn.CONCAT($B20,",",L$4),'22 SpcFunc &amp; VentSpcFunc combos'!$Q$8:$Q$343,0),0)&gt;0,1,0)</f>
        <v>0</v>
      </c>
      <c r="M20" s="127">
        <f ca="1">IF(IFERROR(MATCH(_xlfn.CONCAT($B20,",",M$4),'22 SpcFunc &amp; VentSpcFunc combos'!$Q$8:$Q$343,0),0)&gt;0,1,0)</f>
        <v>0</v>
      </c>
      <c r="N20" s="127">
        <f ca="1">IF(IFERROR(MATCH(_xlfn.CONCAT($B20,",",N$4),'22 SpcFunc &amp; VentSpcFunc combos'!$Q$8:$Q$343,0),0)&gt;0,1,0)</f>
        <v>0</v>
      </c>
      <c r="O20" s="127">
        <f ca="1">IF(IFERROR(MATCH(_xlfn.CONCAT($B20,",",O$4),'22 SpcFunc &amp; VentSpcFunc combos'!$Q$8:$Q$343,0),0)&gt;0,1,0)</f>
        <v>0</v>
      </c>
      <c r="P20" s="127">
        <f ca="1">IF(IFERROR(MATCH(_xlfn.CONCAT($B20,",",P$4),'22 SpcFunc &amp; VentSpcFunc combos'!$Q$8:$Q$343,0),0)&gt;0,1,0)</f>
        <v>0</v>
      </c>
      <c r="Q20" s="127">
        <f ca="1">IF(IFERROR(MATCH(_xlfn.CONCAT($B20,",",Q$4),'22 SpcFunc &amp; VentSpcFunc combos'!$Q$8:$Q$343,0),0)&gt;0,1,0)</f>
        <v>0</v>
      </c>
      <c r="R20" s="127">
        <f ca="1">IF(IFERROR(MATCH(_xlfn.CONCAT($B20,",",R$4),'22 SpcFunc &amp; VentSpcFunc combos'!$Q$8:$Q$343,0),0)&gt;0,1,0)</f>
        <v>0</v>
      </c>
      <c r="S20" s="127">
        <f ca="1">IF(IFERROR(MATCH(_xlfn.CONCAT($B20,",",S$4),'22 SpcFunc &amp; VentSpcFunc combos'!$Q$8:$Q$343,0),0)&gt;0,1,0)</f>
        <v>0</v>
      </c>
      <c r="T20" s="127">
        <f ca="1">IF(IFERROR(MATCH(_xlfn.CONCAT($B20,",",T$4),'22 SpcFunc &amp; VentSpcFunc combos'!$Q$8:$Q$343,0),0)&gt;0,1,0)</f>
        <v>0</v>
      </c>
      <c r="U20" s="127">
        <f ca="1">IF(IFERROR(MATCH(_xlfn.CONCAT($B20,",",U$4),'22 SpcFunc &amp; VentSpcFunc combos'!$Q$8:$Q$343,0),0)&gt;0,1,0)</f>
        <v>0</v>
      </c>
      <c r="V20" s="127">
        <f ca="1">IF(IFERROR(MATCH(_xlfn.CONCAT($B20,",",V$4),'22 SpcFunc &amp; VentSpcFunc combos'!$Q$8:$Q$343,0),0)&gt;0,1,0)</f>
        <v>0</v>
      </c>
      <c r="W20" s="127">
        <f ca="1">IF(IFERROR(MATCH(_xlfn.CONCAT($B20,",",W$4),'22 SpcFunc &amp; VentSpcFunc combos'!$Q$8:$Q$343,0),0)&gt;0,1,0)</f>
        <v>0</v>
      </c>
      <c r="X20" s="127">
        <f ca="1">IF(IFERROR(MATCH(_xlfn.CONCAT($B20,",",X$4),'22 SpcFunc &amp; VentSpcFunc combos'!$Q$8:$Q$343,0),0)&gt;0,1,0)</f>
        <v>0</v>
      </c>
      <c r="Y20" s="127">
        <f ca="1">IF(IFERROR(MATCH(_xlfn.CONCAT($B20,",",Y$4),'22 SpcFunc &amp; VentSpcFunc combos'!$Q$8:$Q$343,0),0)&gt;0,1,0)</f>
        <v>0</v>
      </c>
      <c r="Z20" s="127">
        <f ca="1">IF(IFERROR(MATCH(_xlfn.CONCAT($B20,",",Z$4),'22 SpcFunc &amp; VentSpcFunc combos'!$Q$8:$Q$343,0),0)&gt;0,1,0)</f>
        <v>0</v>
      </c>
      <c r="AA20" s="127">
        <f ca="1">IF(IFERROR(MATCH(_xlfn.CONCAT($B20,",",AA$4),'22 SpcFunc &amp; VentSpcFunc combos'!$Q$8:$Q$343,0),0)&gt;0,1,0)</f>
        <v>0</v>
      </c>
      <c r="AB20" s="127">
        <f ca="1">IF(IFERROR(MATCH(_xlfn.CONCAT($B20,",",AB$4),'22 SpcFunc &amp; VentSpcFunc combos'!$Q$8:$Q$343,0),0)&gt;0,1,0)</f>
        <v>0</v>
      </c>
      <c r="AC20" s="127">
        <f ca="1">IF(IFERROR(MATCH(_xlfn.CONCAT($B20,",",AC$4),'22 SpcFunc &amp; VentSpcFunc combos'!$Q$8:$Q$343,0),0)&gt;0,1,0)</f>
        <v>0</v>
      </c>
      <c r="AD20" s="127">
        <f ca="1">IF(IFERROR(MATCH(_xlfn.CONCAT($B20,",",AD$4),'22 SpcFunc &amp; VentSpcFunc combos'!$Q$8:$Q$343,0),0)&gt;0,1,0)</f>
        <v>0</v>
      </c>
      <c r="AE20" s="127">
        <f ca="1">IF(IFERROR(MATCH(_xlfn.CONCAT($B20,",",AE$4),'22 SpcFunc &amp; VentSpcFunc combos'!$Q$8:$Q$343,0),0)&gt;0,1,0)</f>
        <v>0</v>
      </c>
      <c r="AF20" s="127">
        <f ca="1">IF(IFERROR(MATCH(_xlfn.CONCAT($B20,",",AF$4),'22 SpcFunc &amp; VentSpcFunc combos'!$Q$8:$Q$343,0),0)&gt;0,1,0)</f>
        <v>0</v>
      </c>
      <c r="AG20" s="127">
        <f ca="1">IF(IFERROR(MATCH(_xlfn.CONCAT($B20,",",AG$4),'22 SpcFunc &amp; VentSpcFunc combos'!$Q$8:$Q$343,0),0)&gt;0,1,0)</f>
        <v>0</v>
      </c>
      <c r="AH20" s="127">
        <f ca="1">IF(IFERROR(MATCH(_xlfn.CONCAT($B20,",",AH$4),'22 SpcFunc &amp; VentSpcFunc combos'!$Q$8:$Q$343,0),0)&gt;0,1,0)</f>
        <v>0</v>
      </c>
      <c r="AI20" s="127">
        <f ca="1">IF(IFERROR(MATCH(_xlfn.CONCAT($B20,",",AI$4),'22 SpcFunc &amp; VentSpcFunc combos'!$Q$8:$Q$343,0),0)&gt;0,1,0)</f>
        <v>0</v>
      </c>
      <c r="AJ20" s="127">
        <f ca="1">IF(IFERROR(MATCH(_xlfn.CONCAT($B20,",",AJ$4),'22 SpcFunc &amp; VentSpcFunc combos'!$Q$8:$Q$343,0),0)&gt;0,1,0)</f>
        <v>0</v>
      </c>
      <c r="AK20" s="127">
        <f ca="1">IF(IFERROR(MATCH(_xlfn.CONCAT($B20,",",AK$4),'22 SpcFunc &amp; VentSpcFunc combos'!$Q$8:$Q$343,0),0)&gt;0,1,0)</f>
        <v>0</v>
      </c>
      <c r="AL20" s="127">
        <f ca="1">IF(IFERROR(MATCH(_xlfn.CONCAT($B20,",",AL$4),'22 SpcFunc &amp; VentSpcFunc combos'!$Q$8:$Q$343,0),0)&gt;0,1,0)</f>
        <v>0</v>
      </c>
      <c r="AM20" s="127">
        <f ca="1">IF(IFERROR(MATCH(_xlfn.CONCAT($B20,",",AM$4),'22 SpcFunc &amp; VentSpcFunc combos'!$Q$8:$Q$343,0),0)&gt;0,1,0)</f>
        <v>0</v>
      </c>
      <c r="AN20" s="127">
        <f ca="1">IF(IFERROR(MATCH(_xlfn.CONCAT($B20,",",AN$4),'22 SpcFunc &amp; VentSpcFunc combos'!$Q$8:$Q$343,0),0)&gt;0,1,0)</f>
        <v>0</v>
      </c>
      <c r="AO20" s="127">
        <f ca="1">IF(IFERROR(MATCH(_xlfn.CONCAT($B20,",",AO$4),'22 SpcFunc &amp; VentSpcFunc combos'!$Q$8:$Q$343,0),0)&gt;0,1,0)</f>
        <v>0</v>
      </c>
      <c r="AP20" s="127">
        <f ca="1">IF(IFERROR(MATCH(_xlfn.CONCAT($B20,",",AP$4),'22 SpcFunc &amp; VentSpcFunc combos'!$Q$8:$Q$343,0),0)&gt;0,1,0)</f>
        <v>0</v>
      </c>
      <c r="AQ20" s="127">
        <f ca="1">IF(IFERROR(MATCH(_xlfn.CONCAT($B20,",",AQ$4),'22 SpcFunc &amp; VentSpcFunc combos'!$Q$8:$Q$343,0),0)&gt;0,1,0)</f>
        <v>0</v>
      </c>
      <c r="AR20" s="127">
        <f ca="1">IF(IFERROR(MATCH(_xlfn.CONCAT($B20,",",AR$4),'22 SpcFunc &amp; VentSpcFunc combos'!$Q$8:$Q$343,0),0)&gt;0,1,0)</f>
        <v>0</v>
      </c>
      <c r="AS20" s="127">
        <f ca="1">IF(IFERROR(MATCH(_xlfn.CONCAT($B20,",",AS$4),'22 SpcFunc &amp; VentSpcFunc combos'!$Q$8:$Q$343,0),0)&gt;0,1,0)</f>
        <v>0</v>
      </c>
      <c r="AT20" s="127">
        <f ca="1">IF(IFERROR(MATCH(_xlfn.CONCAT($B20,",",AT$4),'22 SpcFunc &amp; VentSpcFunc combos'!$Q$8:$Q$343,0),0)&gt;0,1,0)</f>
        <v>0</v>
      </c>
      <c r="AU20" s="127">
        <f ca="1">IF(IFERROR(MATCH(_xlfn.CONCAT($B20,",",AU$4),'22 SpcFunc &amp; VentSpcFunc combos'!$Q$8:$Q$343,0),0)&gt;0,1,0)</f>
        <v>0</v>
      </c>
      <c r="AV20" s="127">
        <f ca="1">IF(IFERROR(MATCH(_xlfn.CONCAT($B20,",",AV$4),'22 SpcFunc &amp; VentSpcFunc combos'!$Q$8:$Q$343,0),0)&gt;0,1,0)</f>
        <v>0</v>
      </c>
      <c r="AW20" s="127">
        <f ca="1">IF(IFERROR(MATCH(_xlfn.CONCAT($B20,",",AW$4),'22 SpcFunc &amp; VentSpcFunc combos'!$Q$8:$Q$343,0),0)&gt;0,1,0)</f>
        <v>0</v>
      </c>
      <c r="AX20" s="127">
        <f ca="1">IF(IFERROR(MATCH(_xlfn.CONCAT($B20,",",AX$4),'22 SpcFunc &amp; VentSpcFunc combos'!$Q$8:$Q$343,0),0)&gt;0,1,0)</f>
        <v>0</v>
      </c>
      <c r="AY20" s="127">
        <f ca="1">IF(IFERROR(MATCH(_xlfn.CONCAT($B20,",",AY$4),'22 SpcFunc &amp; VentSpcFunc combos'!$Q$8:$Q$343,0),0)&gt;0,1,0)</f>
        <v>1</v>
      </c>
      <c r="AZ20" s="127">
        <f ca="1">IF(IFERROR(MATCH(_xlfn.CONCAT($B20,",",AZ$4),'22 SpcFunc &amp; VentSpcFunc combos'!$Q$8:$Q$343,0),0)&gt;0,1,0)</f>
        <v>0</v>
      </c>
      <c r="BA20" s="127">
        <f ca="1">IF(IFERROR(MATCH(_xlfn.CONCAT($B20,",",BA$4),'22 SpcFunc &amp; VentSpcFunc combos'!$Q$8:$Q$343,0),0)&gt;0,1,0)</f>
        <v>0</v>
      </c>
      <c r="BB20" s="127">
        <f ca="1">IF(IFERROR(MATCH(_xlfn.CONCAT($B20,",",BB$4),'22 SpcFunc &amp; VentSpcFunc combos'!$Q$8:$Q$343,0),0)&gt;0,1,0)</f>
        <v>0</v>
      </c>
      <c r="BC20" s="127">
        <f ca="1">IF(IFERROR(MATCH(_xlfn.CONCAT($B20,",",BC$4),'22 SpcFunc &amp; VentSpcFunc combos'!$Q$8:$Q$343,0),0)&gt;0,1,0)</f>
        <v>0</v>
      </c>
      <c r="BD20" s="127">
        <f ca="1">IF(IFERROR(MATCH(_xlfn.CONCAT($B20,",",BD$4),'22 SpcFunc &amp; VentSpcFunc combos'!$Q$8:$Q$343,0),0)&gt;0,1,0)</f>
        <v>0</v>
      </c>
      <c r="BE20" s="127">
        <f ca="1">IF(IFERROR(MATCH(_xlfn.CONCAT($B20,",",BE$4),'22 SpcFunc &amp; VentSpcFunc combos'!$Q$8:$Q$343,0),0)&gt;0,1,0)</f>
        <v>0</v>
      </c>
      <c r="BF20" s="127">
        <f ca="1">IF(IFERROR(MATCH(_xlfn.CONCAT($B20,",",BF$4),'22 SpcFunc &amp; VentSpcFunc combos'!$Q$8:$Q$343,0),0)&gt;0,1,0)</f>
        <v>1</v>
      </c>
      <c r="BG20" s="127">
        <f ca="1">IF(IFERROR(MATCH(_xlfn.CONCAT($B20,",",BG$4),'22 SpcFunc &amp; VentSpcFunc combos'!$Q$8:$Q$343,0),0)&gt;0,1,0)</f>
        <v>0</v>
      </c>
      <c r="BH20" s="127">
        <f ca="1">IF(IFERROR(MATCH(_xlfn.CONCAT($B20,",",BH$4),'22 SpcFunc &amp; VentSpcFunc combos'!$Q$8:$Q$343,0),0)&gt;0,1,0)</f>
        <v>1</v>
      </c>
      <c r="BI20" s="127">
        <f ca="1">IF(IFERROR(MATCH(_xlfn.CONCAT($B20,",",BI$4),'22 SpcFunc &amp; VentSpcFunc combos'!$Q$8:$Q$343,0),0)&gt;0,1,0)</f>
        <v>0</v>
      </c>
      <c r="BJ20" s="127">
        <f ca="1">IF(IFERROR(MATCH(_xlfn.CONCAT($B20,",",BJ$4),'22 SpcFunc &amp; VentSpcFunc combos'!$Q$8:$Q$343,0),0)&gt;0,1,0)</f>
        <v>0</v>
      </c>
      <c r="BK20" s="127">
        <f ca="1">IF(IFERROR(MATCH(_xlfn.CONCAT($B20,",",BK$4),'22 SpcFunc &amp; VentSpcFunc combos'!$Q$8:$Q$343,0),0)&gt;0,1,0)</f>
        <v>0</v>
      </c>
      <c r="BL20" s="127">
        <f ca="1">IF(IFERROR(MATCH(_xlfn.CONCAT($B20,",",BL$4),'22 SpcFunc &amp; VentSpcFunc combos'!$Q$8:$Q$343,0),0)&gt;0,1,0)</f>
        <v>0</v>
      </c>
      <c r="BM20" s="127">
        <f ca="1">IF(IFERROR(MATCH(_xlfn.CONCAT($B20,",",BM$4),'22 SpcFunc &amp; VentSpcFunc combos'!$Q$8:$Q$343,0),0)&gt;0,1,0)</f>
        <v>0</v>
      </c>
      <c r="BN20" s="127">
        <f ca="1">IF(IFERROR(MATCH(_xlfn.CONCAT($B20,",",BN$4),'22 SpcFunc &amp; VentSpcFunc combos'!$Q$8:$Q$343,0),0)&gt;0,1,0)</f>
        <v>0</v>
      </c>
      <c r="BO20" s="127">
        <f ca="1">IF(IFERROR(MATCH(_xlfn.CONCAT($B20,",",BO$4),'22 SpcFunc &amp; VentSpcFunc combos'!$Q$8:$Q$343,0),0)&gt;0,1,0)</f>
        <v>0</v>
      </c>
      <c r="BP20" s="127">
        <f ca="1">IF(IFERROR(MATCH(_xlfn.CONCAT($B20,",",BP$4),'22 SpcFunc &amp; VentSpcFunc combos'!$Q$8:$Q$343,0),0)&gt;0,1,0)</f>
        <v>0</v>
      </c>
      <c r="BQ20" s="127">
        <f ca="1">IF(IFERROR(MATCH(_xlfn.CONCAT($B20,",",BQ$4),'22 SpcFunc &amp; VentSpcFunc combos'!$Q$8:$Q$343,0),0)&gt;0,1,0)</f>
        <v>0</v>
      </c>
      <c r="BR20" s="127">
        <f ca="1">IF(IFERROR(MATCH(_xlfn.CONCAT($B20,",",BR$4),'22 SpcFunc &amp; VentSpcFunc combos'!$Q$8:$Q$343,0),0)&gt;0,1,0)</f>
        <v>0</v>
      </c>
      <c r="BS20" s="127">
        <f ca="1">IF(IFERROR(MATCH(_xlfn.CONCAT($B20,",",BS$4),'22 SpcFunc &amp; VentSpcFunc combos'!$Q$8:$Q$343,0),0)&gt;0,1,0)</f>
        <v>1</v>
      </c>
      <c r="BT20" s="127">
        <f ca="1">IF(IFERROR(MATCH(_xlfn.CONCAT($B20,",",BT$4),'22 SpcFunc &amp; VentSpcFunc combos'!$Q$8:$Q$343,0),0)&gt;0,1,0)</f>
        <v>0</v>
      </c>
      <c r="BU20" s="127">
        <f ca="1">IF(IFERROR(MATCH(_xlfn.CONCAT($B20,",",BU$4),'22 SpcFunc &amp; VentSpcFunc combos'!$Q$8:$Q$343,0),0)&gt;0,1,0)</f>
        <v>0</v>
      </c>
      <c r="BV20" s="127">
        <f ca="1">IF(IFERROR(MATCH(_xlfn.CONCAT($B20,",",BV$4),'22 SpcFunc &amp; VentSpcFunc combos'!$Q$8:$Q$343,0),0)&gt;0,1,0)</f>
        <v>1</v>
      </c>
      <c r="BW20" s="127">
        <f ca="1">IF(IFERROR(MATCH(_xlfn.CONCAT($B20,",",BW$4),'22 SpcFunc &amp; VentSpcFunc combos'!$Q$8:$Q$343,0),0)&gt;0,1,0)</f>
        <v>0</v>
      </c>
      <c r="BX20" s="127">
        <f ca="1">IF(IFERROR(MATCH(_xlfn.CONCAT($B20,",",BX$4),'22 SpcFunc &amp; VentSpcFunc combos'!$Q$8:$Q$343,0),0)&gt;0,1,0)</f>
        <v>0</v>
      </c>
      <c r="BY20" s="127">
        <f ca="1">IF(IFERROR(MATCH(_xlfn.CONCAT($B20,",",BY$4),'22 SpcFunc &amp; VentSpcFunc combos'!$Q$8:$Q$343,0),0)&gt;0,1,0)</f>
        <v>0</v>
      </c>
      <c r="BZ20" s="127">
        <f ca="1">IF(IFERROR(MATCH(_xlfn.CONCAT($B20,",",BZ$4),'22 SpcFunc &amp; VentSpcFunc combos'!$Q$8:$Q$343,0),0)&gt;0,1,0)</f>
        <v>0</v>
      </c>
      <c r="CA20" s="127">
        <f ca="1">IF(IFERROR(MATCH(_xlfn.CONCAT($B20,",",CA$4),'22 SpcFunc &amp; VentSpcFunc combos'!$Q$8:$Q$343,0),0)&gt;0,1,0)</f>
        <v>0</v>
      </c>
      <c r="CB20" s="127">
        <f ca="1">IF(IFERROR(MATCH(_xlfn.CONCAT($B20,",",CB$4),'22 SpcFunc &amp; VentSpcFunc combos'!$Q$8:$Q$343,0),0)&gt;0,1,0)</f>
        <v>0</v>
      </c>
      <c r="CC20" s="127">
        <f ca="1">IF(IFERROR(MATCH(_xlfn.CONCAT($B20,",",CC$4),'22 SpcFunc &amp; VentSpcFunc combos'!$Q$8:$Q$343,0),0)&gt;0,1,0)</f>
        <v>0</v>
      </c>
      <c r="CD20" s="127">
        <f ca="1">IF(IFERROR(MATCH(_xlfn.CONCAT($B20,",",CD$4),'22 SpcFunc &amp; VentSpcFunc combos'!$Q$8:$Q$343,0),0)&gt;0,1,0)</f>
        <v>0</v>
      </c>
      <c r="CE20" s="127">
        <f ca="1">IF(IFERROR(MATCH(_xlfn.CONCAT($B20,",",CE$4),'22 SpcFunc &amp; VentSpcFunc combos'!$Q$8:$Q$343,0),0)&gt;0,1,0)</f>
        <v>1</v>
      </c>
      <c r="CF20" s="127">
        <f ca="1">IF(IFERROR(MATCH(_xlfn.CONCAT($B20,",",CF$4),'22 SpcFunc &amp; VentSpcFunc combos'!$Q$8:$Q$343,0),0)&gt;0,1,0)</f>
        <v>0</v>
      </c>
      <c r="CG20" s="127">
        <f ca="1">IF(IFERROR(MATCH(_xlfn.CONCAT($B20,",",CG$4),'22 SpcFunc &amp; VentSpcFunc combos'!$Q$8:$Q$343,0),0)&gt;0,1,0)</f>
        <v>0</v>
      </c>
      <c r="CH20" s="127">
        <f ca="1">IF(IFERROR(MATCH(_xlfn.CONCAT($B20,",",CH$4),'22 SpcFunc &amp; VentSpcFunc combos'!$Q$8:$Q$343,0),0)&gt;0,1,0)</f>
        <v>0</v>
      </c>
      <c r="CI20" s="127">
        <f ca="1">IF(IFERROR(MATCH(_xlfn.CONCAT($B20,",",CI$4),'22 SpcFunc &amp; VentSpcFunc combos'!$Q$8:$Q$343,0),0)&gt;0,1,0)</f>
        <v>0</v>
      </c>
      <c r="CJ20" s="127">
        <f ca="1">IF(IFERROR(MATCH(_xlfn.CONCAT($B20,",",CJ$4),'22 SpcFunc &amp; VentSpcFunc combos'!$Q$8:$Q$343,0),0)&gt;0,1,0)</f>
        <v>0</v>
      </c>
      <c r="CK20" s="127">
        <f ca="1">IF(IFERROR(MATCH(_xlfn.CONCAT($B20,",",CK$4),'22 SpcFunc &amp; VentSpcFunc combos'!$Q$8:$Q$343,0),0)&gt;0,1,0)</f>
        <v>0</v>
      </c>
      <c r="CL20" s="127">
        <f ca="1">IF(IFERROR(MATCH(_xlfn.CONCAT($B20,",",CL$4),'22 SpcFunc &amp; VentSpcFunc combos'!$Q$8:$Q$343,0),0)&gt;0,1,0)</f>
        <v>0</v>
      </c>
      <c r="CM20" s="127">
        <f ca="1">IF(IFERROR(MATCH(_xlfn.CONCAT($B20,",",CM$4),'22 SpcFunc &amp; VentSpcFunc combos'!$Q$8:$Q$343,0),0)&gt;0,1,0)</f>
        <v>0</v>
      </c>
      <c r="CN20" s="127">
        <f ca="1">IF(IFERROR(MATCH(_xlfn.CONCAT($B20,",",CN$4),'22 SpcFunc &amp; VentSpcFunc combos'!$Q$8:$Q$343,0),0)&gt;0,1,0)</f>
        <v>0</v>
      </c>
      <c r="CO20" s="127">
        <f ca="1">IF(IFERROR(MATCH(_xlfn.CONCAT($B20,",",CO$4),'22 SpcFunc &amp; VentSpcFunc combos'!$Q$8:$Q$343,0),0)&gt;0,1,0)</f>
        <v>0</v>
      </c>
      <c r="CP20" s="127">
        <f ca="1">IF(IFERROR(MATCH(_xlfn.CONCAT($B20,",",CP$4),'22 SpcFunc &amp; VentSpcFunc combos'!$Q$8:$Q$343,0),0)&gt;0,1,0)</f>
        <v>0</v>
      </c>
      <c r="CQ20" s="127">
        <f ca="1">IF(IFERROR(MATCH(_xlfn.CONCAT($B20,",",CQ$4),'22 SpcFunc &amp; VentSpcFunc combos'!$Q$8:$Q$343,0),0)&gt;0,1,0)</f>
        <v>0</v>
      </c>
      <c r="CR20" s="127">
        <f ca="1">IF(IFERROR(MATCH(_xlfn.CONCAT($B20,",",CR$4),'22 SpcFunc &amp; VentSpcFunc combos'!$Q$8:$Q$343,0),0)&gt;0,1,0)</f>
        <v>0</v>
      </c>
      <c r="CS20" s="127">
        <f ca="1">IF(IFERROR(MATCH(_xlfn.CONCAT($B20,",",CS$4),'22 SpcFunc &amp; VentSpcFunc combos'!$Q$8:$Q$343,0),0)&gt;0,1,0)</f>
        <v>0</v>
      </c>
      <c r="CT20" s="127">
        <f ca="1">IF(IFERROR(MATCH(_xlfn.CONCAT($B20,",",CT$4),'22 SpcFunc &amp; VentSpcFunc combos'!$Q$8:$Q$343,0),0)&gt;0,1,0)</f>
        <v>0</v>
      </c>
      <c r="CU20" s="106" t="s">
        <v>959</v>
      </c>
      <c r="CV20">
        <f t="shared" ca="1" si="4"/>
        <v>7</v>
      </c>
    </row>
    <row r="21" spans="2:100" x14ac:dyDescent="0.2">
      <c r="B21" t="str">
        <f>'For CSV - 2022 SpcFuncData'!B21</f>
        <v>Convention, Conference, Multipurpose and Meeting Area</v>
      </c>
      <c r="C21" s="127">
        <f ca="1">IF(IFERROR(MATCH(_xlfn.CONCAT($B21,",",C$4),'22 SpcFunc &amp; VentSpcFunc combos'!$Q$8:$Q$343,0),0)&gt;0,1,0)</f>
        <v>0</v>
      </c>
      <c r="D21" s="127">
        <f ca="1">IF(IFERROR(MATCH(_xlfn.CONCAT($B21,",",D$4),'22 SpcFunc &amp; VentSpcFunc combos'!$Q$8:$Q$343,0),0)&gt;0,1,0)</f>
        <v>1</v>
      </c>
      <c r="E21" s="127">
        <f ca="1">IF(IFERROR(MATCH(_xlfn.CONCAT($B21,",",E$4),'22 SpcFunc &amp; VentSpcFunc combos'!$Q$8:$Q$343,0),0)&gt;0,1,0)</f>
        <v>1</v>
      </c>
      <c r="F21" s="127">
        <f ca="1">IF(IFERROR(MATCH(_xlfn.CONCAT($B21,",",F$4),'22 SpcFunc &amp; VentSpcFunc combos'!$Q$8:$Q$343,0),0)&gt;0,1,0)</f>
        <v>0</v>
      </c>
      <c r="G21" s="127">
        <f ca="1">IF(IFERROR(MATCH(_xlfn.CONCAT($B21,",",G$4),'22 SpcFunc &amp; VentSpcFunc combos'!$Q$8:$Q$343,0),0)&gt;0,1,0)</f>
        <v>0</v>
      </c>
      <c r="H21" s="127">
        <f ca="1">IF(IFERROR(MATCH(_xlfn.CONCAT($B21,",",H$4),'22 SpcFunc &amp; VentSpcFunc combos'!$Q$8:$Q$343,0),0)&gt;0,1,0)</f>
        <v>0</v>
      </c>
      <c r="I21" s="127">
        <f ca="1">IF(IFERROR(MATCH(_xlfn.CONCAT($B21,",",I$4),'22 SpcFunc &amp; VentSpcFunc combos'!$Q$8:$Q$343,0),0)&gt;0,1,0)</f>
        <v>0</v>
      </c>
      <c r="J21" s="127">
        <f ca="1">IF(IFERROR(MATCH(_xlfn.CONCAT($B21,",",J$4),'22 SpcFunc &amp; VentSpcFunc combos'!$Q$8:$Q$343,0),0)&gt;0,1,0)</f>
        <v>1</v>
      </c>
      <c r="K21" s="127">
        <f ca="1">IF(IFERROR(MATCH(_xlfn.CONCAT($B21,",",K$4),'22 SpcFunc &amp; VentSpcFunc combos'!$Q$8:$Q$343,0),0)&gt;0,1,0)</f>
        <v>0</v>
      </c>
      <c r="L21" s="127">
        <f ca="1">IF(IFERROR(MATCH(_xlfn.CONCAT($B21,",",L$4),'22 SpcFunc &amp; VentSpcFunc combos'!$Q$8:$Q$343,0),0)&gt;0,1,0)</f>
        <v>0</v>
      </c>
      <c r="M21" s="127">
        <f ca="1">IF(IFERROR(MATCH(_xlfn.CONCAT($B21,",",M$4),'22 SpcFunc &amp; VentSpcFunc combos'!$Q$8:$Q$343,0),0)&gt;0,1,0)</f>
        <v>0</v>
      </c>
      <c r="N21" s="127">
        <f ca="1">IF(IFERROR(MATCH(_xlfn.CONCAT($B21,",",N$4),'22 SpcFunc &amp; VentSpcFunc combos'!$Q$8:$Q$343,0),0)&gt;0,1,0)</f>
        <v>0</v>
      </c>
      <c r="O21" s="127">
        <f ca="1">IF(IFERROR(MATCH(_xlfn.CONCAT($B21,",",O$4),'22 SpcFunc &amp; VentSpcFunc combos'!$Q$8:$Q$343,0),0)&gt;0,1,0)</f>
        <v>0</v>
      </c>
      <c r="P21" s="127">
        <f ca="1">IF(IFERROR(MATCH(_xlfn.CONCAT($B21,",",P$4),'22 SpcFunc &amp; VentSpcFunc combos'!$Q$8:$Q$343,0),0)&gt;0,1,0)</f>
        <v>0</v>
      </c>
      <c r="Q21" s="127">
        <f ca="1">IF(IFERROR(MATCH(_xlfn.CONCAT($B21,",",Q$4),'22 SpcFunc &amp; VentSpcFunc combos'!$Q$8:$Q$343,0),0)&gt;0,1,0)</f>
        <v>1</v>
      </c>
      <c r="R21" s="127">
        <f ca="1">IF(IFERROR(MATCH(_xlfn.CONCAT($B21,",",R$4),'22 SpcFunc &amp; VentSpcFunc combos'!$Q$8:$Q$343,0),0)&gt;0,1,0)</f>
        <v>0</v>
      </c>
      <c r="S21" s="127">
        <f ca="1">IF(IFERROR(MATCH(_xlfn.CONCAT($B21,",",S$4),'22 SpcFunc &amp; VentSpcFunc combos'!$Q$8:$Q$343,0),0)&gt;0,1,0)</f>
        <v>0</v>
      </c>
      <c r="T21" s="127">
        <f ca="1">IF(IFERROR(MATCH(_xlfn.CONCAT($B21,",",T$4),'22 SpcFunc &amp; VentSpcFunc combos'!$Q$8:$Q$343,0),0)&gt;0,1,0)</f>
        <v>0</v>
      </c>
      <c r="U21" s="127">
        <f ca="1">IF(IFERROR(MATCH(_xlfn.CONCAT($B21,",",U$4),'22 SpcFunc &amp; VentSpcFunc combos'!$Q$8:$Q$343,0),0)&gt;0,1,0)</f>
        <v>1</v>
      </c>
      <c r="V21" s="127">
        <f ca="1">IF(IFERROR(MATCH(_xlfn.CONCAT($B21,",",V$4),'22 SpcFunc &amp; VentSpcFunc combos'!$Q$8:$Q$343,0),0)&gt;0,1,0)</f>
        <v>0</v>
      </c>
      <c r="W21" s="127">
        <f ca="1">IF(IFERROR(MATCH(_xlfn.CONCAT($B21,",",W$4),'22 SpcFunc &amp; VentSpcFunc combos'!$Q$8:$Q$343,0),0)&gt;0,1,0)</f>
        <v>0</v>
      </c>
      <c r="X21" s="127">
        <f ca="1">IF(IFERROR(MATCH(_xlfn.CONCAT($B21,",",X$4),'22 SpcFunc &amp; VentSpcFunc combos'!$Q$8:$Q$343,0),0)&gt;0,1,0)</f>
        <v>0</v>
      </c>
      <c r="Y21" s="127">
        <f ca="1">IF(IFERROR(MATCH(_xlfn.CONCAT($B21,",",Y$4),'22 SpcFunc &amp; VentSpcFunc combos'!$Q$8:$Q$343,0),0)&gt;0,1,0)</f>
        <v>0</v>
      </c>
      <c r="Z21" s="127">
        <f ca="1">IF(IFERROR(MATCH(_xlfn.CONCAT($B21,",",Z$4),'22 SpcFunc &amp; VentSpcFunc combos'!$Q$8:$Q$343,0),0)&gt;0,1,0)</f>
        <v>0</v>
      </c>
      <c r="AA21" s="127">
        <f ca="1">IF(IFERROR(MATCH(_xlfn.CONCAT($B21,",",AA$4),'22 SpcFunc &amp; VentSpcFunc combos'!$Q$8:$Q$343,0),0)&gt;0,1,0)</f>
        <v>0</v>
      </c>
      <c r="AB21" s="127">
        <f ca="1">IF(IFERROR(MATCH(_xlfn.CONCAT($B21,",",AB$4),'22 SpcFunc &amp; VentSpcFunc combos'!$Q$8:$Q$343,0),0)&gt;0,1,0)</f>
        <v>0</v>
      </c>
      <c r="AC21" s="127">
        <f ca="1">IF(IFERROR(MATCH(_xlfn.CONCAT($B21,",",AC$4),'22 SpcFunc &amp; VentSpcFunc combos'!$Q$8:$Q$343,0),0)&gt;0,1,0)</f>
        <v>0</v>
      </c>
      <c r="AD21" s="127">
        <f ca="1">IF(IFERROR(MATCH(_xlfn.CONCAT($B21,",",AD$4),'22 SpcFunc &amp; VentSpcFunc combos'!$Q$8:$Q$343,0),0)&gt;0,1,0)</f>
        <v>0</v>
      </c>
      <c r="AE21" s="127">
        <f ca="1">IF(IFERROR(MATCH(_xlfn.CONCAT($B21,",",AE$4),'22 SpcFunc &amp; VentSpcFunc combos'!$Q$8:$Q$343,0),0)&gt;0,1,0)</f>
        <v>0</v>
      </c>
      <c r="AF21" s="127">
        <f ca="1">IF(IFERROR(MATCH(_xlfn.CONCAT($B21,",",AF$4),'22 SpcFunc &amp; VentSpcFunc combos'!$Q$8:$Q$343,0),0)&gt;0,1,0)</f>
        <v>0</v>
      </c>
      <c r="AG21" s="127">
        <f ca="1">IF(IFERROR(MATCH(_xlfn.CONCAT($B21,",",AG$4),'22 SpcFunc &amp; VentSpcFunc combos'!$Q$8:$Q$343,0),0)&gt;0,1,0)</f>
        <v>0</v>
      </c>
      <c r="AH21" s="127">
        <f ca="1">IF(IFERROR(MATCH(_xlfn.CONCAT($B21,",",AH$4),'22 SpcFunc &amp; VentSpcFunc combos'!$Q$8:$Q$343,0),0)&gt;0,1,0)</f>
        <v>0</v>
      </c>
      <c r="AI21" s="127">
        <f ca="1">IF(IFERROR(MATCH(_xlfn.CONCAT($B21,",",AI$4),'22 SpcFunc &amp; VentSpcFunc combos'!$Q$8:$Q$343,0),0)&gt;0,1,0)</f>
        <v>0</v>
      </c>
      <c r="AJ21" s="127">
        <f ca="1">IF(IFERROR(MATCH(_xlfn.CONCAT($B21,",",AJ$4),'22 SpcFunc &amp; VentSpcFunc combos'!$Q$8:$Q$343,0),0)&gt;0,1,0)</f>
        <v>0</v>
      </c>
      <c r="AK21" s="127">
        <f ca="1">IF(IFERROR(MATCH(_xlfn.CONCAT($B21,",",AK$4),'22 SpcFunc &amp; VentSpcFunc combos'!$Q$8:$Q$343,0),0)&gt;0,1,0)</f>
        <v>0</v>
      </c>
      <c r="AL21" s="127">
        <f ca="1">IF(IFERROR(MATCH(_xlfn.CONCAT($B21,",",AL$4),'22 SpcFunc &amp; VentSpcFunc combos'!$Q$8:$Q$343,0),0)&gt;0,1,0)</f>
        <v>0</v>
      </c>
      <c r="AM21" s="127">
        <f ca="1">IF(IFERROR(MATCH(_xlfn.CONCAT($B21,",",AM$4),'22 SpcFunc &amp; VentSpcFunc combos'!$Q$8:$Q$343,0),0)&gt;0,1,0)</f>
        <v>0</v>
      </c>
      <c r="AN21" s="127">
        <f ca="1">IF(IFERROR(MATCH(_xlfn.CONCAT($B21,",",AN$4),'22 SpcFunc &amp; VentSpcFunc combos'!$Q$8:$Q$343,0),0)&gt;0,1,0)</f>
        <v>0</v>
      </c>
      <c r="AO21" s="127">
        <f ca="1">IF(IFERROR(MATCH(_xlfn.CONCAT($B21,",",AO$4),'22 SpcFunc &amp; VentSpcFunc combos'!$Q$8:$Q$343,0),0)&gt;0,1,0)</f>
        <v>0</v>
      </c>
      <c r="AP21" s="127">
        <f ca="1">IF(IFERROR(MATCH(_xlfn.CONCAT($B21,",",AP$4),'22 SpcFunc &amp; VentSpcFunc combos'!$Q$8:$Q$343,0),0)&gt;0,1,0)</f>
        <v>0</v>
      </c>
      <c r="AQ21" s="127">
        <f ca="1">IF(IFERROR(MATCH(_xlfn.CONCAT($B21,",",AQ$4),'22 SpcFunc &amp; VentSpcFunc combos'!$Q$8:$Q$343,0),0)&gt;0,1,0)</f>
        <v>0</v>
      </c>
      <c r="AR21" s="127">
        <f ca="1">IF(IFERROR(MATCH(_xlfn.CONCAT($B21,",",AR$4),'22 SpcFunc &amp; VentSpcFunc combos'!$Q$8:$Q$343,0),0)&gt;0,1,0)</f>
        <v>0</v>
      </c>
      <c r="AS21" s="127">
        <f ca="1">IF(IFERROR(MATCH(_xlfn.CONCAT($B21,",",AS$4),'22 SpcFunc &amp; VentSpcFunc combos'!$Q$8:$Q$343,0),0)&gt;0,1,0)</f>
        <v>0</v>
      </c>
      <c r="AT21" s="127">
        <f ca="1">IF(IFERROR(MATCH(_xlfn.CONCAT($B21,",",AT$4),'22 SpcFunc &amp; VentSpcFunc combos'!$Q$8:$Q$343,0),0)&gt;0,1,0)</f>
        <v>0</v>
      </c>
      <c r="AU21" s="127">
        <f ca="1">IF(IFERROR(MATCH(_xlfn.CONCAT($B21,",",AU$4),'22 SpcFunc &amp; VentSpcFunc combos'!$Q$8:$Q$343,0),0)&gt;0,1,0)</f>
        <v>0</v>
      </c>
      <c r="AV21" s="127">
        <f ca="1">IF(IFERROR(MATCH(_xlfn.CONCAT($B21,",",AV$4),'22 SpcFunc &amp; VentSpcFunc combos'!$Q$8:$Q$343,0),0)&gt;0,1,0)</f>
        <v>0</v>
      </c>
      <c r="AW21" s="127">
        <f ca="1">IF(IFERROR(MATCH(_xlfn.CONCAT($B21,",",AW$4),'22 SpcFunc &amp; VentSpcFunc combos'!$Q$8:$Q$343,0),0)&gt;0,1,0)</f>
        <v>0</v>
      </c>
      <c r="AX21" s="127">
        <f ca="1">IF(IFERROR(MATCH(_xlfn.CONCAT($B21,",",AX$4),'22 SpcFunc &amp; VentSpcFunc combos'!$Q$8:$Q$343,0),0)&gt;0,1,0)</f>
        <v>1</v>
      </c>
      <c r="AY21" s="127">
        <f ca="1">IF(IFERROR(MATCH(_xlfn.CONCAT($B21,",",AY$4),'22 SpcFunc &amp; VentSpcFunc combos'!$Q$8:$Q$343,0),0)&gt;0,1,0)</f>
        <v>0</v>
      </c>
      <c r="AZ21" s="127">
        <f ca="1">IF(IFERROR(MATCH(_xlfn.CONCAT($B21,",",AZ$4),'22 SpcFunc &amp; VentSpcFunc combos'!$Q$8:$Q$343,0),0)&gt;0,1,0)</f>
        <v>0</v>
      </c>
      <c r="BA21" s="127">
        <f ca="1">IF(IFERROR(MATCH(_xlfn.CONCAT($B21,",",BA$4),'22 SpcFunc &amp; VentSpcFunc combos'!$Q$8:$Q$343,0),0)&gt;0,1,0)</f>
        <v>0</v>
      </c>
      <c r="BB21" s="127">
        <f ca="1">IF(IFERROR(MATCH(_xlfn.CONCAT($B21,",",BB$4),'22 SpcFunc &amp; VentSpcFunc combos'!$Q$8:$Q$343,0),0)&gt;0,1,0)</f>
        <v>0</v>
      </c>
      <c r="BC21" s="127">
        <f ca="1">IF(IFERROR(MATCH(_xlfn.CONCAT($B21,",",BC$4),'22 SpcFunc &amp; VentSpcFunc combos'!$Q$8:$Q$343,0),0)&gt;0,1,0)</f>
        <v>0</v>
      </c>
      <c r="BD21" s="127">
        <f ca="1">IF(IFERROR(MATCH(_xlfn.CONCAT($B21,",",BD$4),'22 SpcFunc &amp; VentSpcFunc combos'!$Q$8:$Q$343,0),0)&gt;0,1,0)</f>
        <v>0</v>
      </c>
      <c r="BE21" s="127">
        <f ca="1">IF(IFERROR(MATCH(_xlfn.CONCAT($B21,",",BE$4),'22 SpcFunc &amp; VentSpcFunc combos'!$Q$8:$Q$343,0),0)&gt;0,1,0)</f>
        <v>0</v>
      </c>
      <c r="BF21" s="127">
        <f ca="1">IF(IFERROR(MATCH(_xlfn.CONCAT($B21,",",BF$4),'22 SpcFunc &amp; VentSpcFunc combos'!$Q$8:$Q$343,0),0)&gt;0,1,0)</f>
        <v>0</v>
      </c>
      <c r="BG21" s="127">
        <f ca="1">IF(IFERROR(MATCH(_xlfn.CONCAT($B21,",",BG$4),'22 SpcFunc &amp; VentSpcFunc combos'!$Q$8:$Q$343,0),0)&gt;0,1,0)</f>
        <v>1</v>
      </c>
      <c r="BH21" s="127">
        <f ca="1">IF(IFERROR(MATCH(_xlfn.CONCAT($B21,",",BH$4),'22 SpcFunc &amp; VentSpcFunc combos'!$Q$8:$Q$343,0),0)&gt;0,1,0)</f>
        <v>1</v>
      </c>
      <c r="BI21" s="127">
        <f ca="1">IF(IFERROR(MATCH(_xlfn.CONCAT($B21,",",BI$4),'22 SpcFunc &amp; VentSpcFunc combos'!$Q$8:$Q$343,0),0)&gt;0,1,0)</f>
        <v>0</v>
      </c>
      <c r="BJ21" s="127">
        <f ca="1">IF(IFERROR(MATCH(_xlfn.CONCAT($B21,",",BJ$4),'22 SpcFunc &amp; VentSpcFunc combos'!$Q$8:$Q$343,0),0)&gt;0,1,0)</f>
        <v>0</v>
      </c>
      <c r="BK21" s="127">
        <f ca="1">IF(IFERROR(MATCH(_xlfn.CONCAT($B21,",",BK$4),'22 SpcFunc &amp; VentSpcFunc combos'!$Q$8:$Q$343,0),0)&gt;0,1,0)</f>
        <v>0</v>
      </c>
      <c r="BL21" s="127">
        <f ca="1">IF(IFERROR(MATCH(_xlfn.CONCAT($B21,",",BL$4),'22 SpcFunc &amp; VentSpcFunc combos'!$Q$8:$Q$343,0),0)&gt;0,1,0)</f>
        <v>0</v>
      </c>
      <c r="BM21" s="127">
        <f ca="1">IF(IFERROR(MATCH(_xlfn.CONCAT($B21,",",BM$4),'22 SpcFunc &amp; VentSpcFunc combos'!$Q$8:$Q$343,0),0)&gt;0,1,0)</f>
        <v>0</v>
      </c>
      <c r="BN21" s="127">
        <f ca="1">IF(IFERROR(MATCH(_xlfn.CONCAT($B21,",",BN$4),'22 SpcFunc &amp; VentSpcFunc combos'!$Q$8:$Q$343,0),0)&gt;0,1,0)</f>
        <v>0</v>
      </c>
      <c r="BO21" s="127">
        <f ca="1">IF(IFERROR(MATCH(_xlfn.CONCAT($B21,",",BO$4),'22 SpcFunc &amp; VentSpcFunc combos'!$Q$8:$Q$343,0),0)&gt;0,1,0)</f>
        <v>0</v>
      </c>
      <c r="BP21" s="127">
        <f ca="1">IF(IFERROR(MATCH(_xlfn.CONCAT($B21,",",BP$4),'22 SpcFunc &amp; VentSpcFunc combos'!$Q$8:$Q$343,0),0)&gt;0,1,0)</f>
        <v>0</v>
      </c>
      <c r="BQ21" s="127">
        <f ca="1">IF(IFERROR(MATCH(_xlfn.CONCAT($B21,",",BQ$4),'22 SpcFunc &amp; VentSpcFunc combos'!$Q$8:$Q$343,0),0)&gt;0,1,0)</f>
        <v>0</v>
      </c>
      <c r="BR21" s="127">
        <f ca="1">IF(IFERROR(MATCH(_xlfn.CONCAT($B21,",",BR$4),'22 SpcFunc &amp; VentSpcFunc combos'!$Q$8:$Q$343,0),0)&gt;0,1,0)</f>
        <v>0</v>
      </c>
      <c r="BS21" s="127">
        <f ca="1">IF(IFERROR(MATCH(_xlfn.CONCAT($B21,",",BS$4),'22 SpcFunc &amp; VentSpcFunc combos'!$Q$8:$Q$343,0),0)&gt;0,1,0)</f>
        <v>0</v>
      </c>
      <c r="BT21" s="127">
        <f ca="1">IF(IFERROR(MATCH(_xlfn.CONCAT($B21,",",BT$4),'22 SpcFunc &amp; VentSpcFunc combos'!$Q$8:$Q$343,0),0)&gt;0,1,0)</f>
        <v>0</v>
      </c>
      <c r="BU21" s="127">
        <f ca="1">IF(IFERROR(MATCH(_xlfn.CONCAT($B21,",",BU$4),'22 SpcFunc &amp; VentSpcFunc combos'!$Q$8:$Q$343,0),0)&gt;0,1,0)</f>
        <v>0</v>
      </c>
      <c r="BV21" s="127">
        <f ca="1">IF(IFERROR(MATCH(_xlfn.CONCAT($B21,",",BV$4),'22 SpcFunc &amp; VentSpcFunc combos'!$Q$8:$Q$343,0),0)&gt;0,1,0)</f>
        <v>0</v>
      </c>
      <c r="BW21" s="127">
        <f ca="1">IF(IFERROR(MATCH(_xlfn.CONCAT($B21,",",BW$4),'22 SpcFunc &amp; VentSpcFunc combos'!$Q$8:$Q$343,0),0)&gt;0,1,0)</f>
        <v>0</v>
      </c>
      <c r="BX21" s="127">
        <f ca="1">IF(IFERROR(MATCH(_xlfn.CONCAT($B21,",",BX$4),'22 SpcFunc &amp; VentSpcFunc combos'!$Q$8:$Q$343,0),0)&gt;0,1,0)</f>
        <v>0</v>
      </c>
      <c r="BY21" s="127">
        <f ca="1">IF(IFERROR(MATCH(_xlfn.CONCAT($B21,",",BY$4),'22 SpcFunc &amp; VentSpcFunc combos'!$Q$8:$Q$343,0),0)&gt;0,1,0)</f>
        <v>0</v>
      </c>
      <c r="BZ21" s="127">
        <f ca="1">IF(IFERROR(MATCH(_xlfn.CONCAT($B21,",",BZ$4),'22 SpcFunc &amp; VentSpcFunc combos'!$Q$8:$Q$343,0),0)&gt;0,1,0)</f>
        <v>0</v>
      </c>
      <c r="CA21" s="127">
        <f ca="1">IF(IFERROR(MATCH(_xlfn.CONCAT($B21,",",CA$4),'22 SpcFunc &amp; VentSpcFunc combos'!$Q$8:$Q$343,0),0)&gt;0,1,0)</f>
        <v>0</v>
      </c>
      <c r="CB21" s="127">
        <f ca="1">IF(IFERROR(MATCH(_xlfn.CONCAT($B21,",",CB$4),'22 SpcFunc &amp; VentSpcFunc combos'!$Q$8:$Q$343,0),0)&gt;0,1,0)</f>
        <v>0</v>
      </c>
      <c r="CC21" s="127">
        <f ca="1">IF(IFERROR(MATCH(_xlfn.CONCAT($B21,",",CC$4),'22 SpcFunc &amp; VentSpcFunc combos'!$Q$8:$Q$343,0),0)&gt;0,1,0)</f>
        <v>0</v>
      </c>
      <c r="CD21" s="127">
        <f ca="1">IF(IFERROR(MATCH(_xlfn.CONCAT($B21,",",CD$4),'22 SpcFunc &amp; VentSpcFunc combos'!$Q$8:$Q$343,0),0)&gt;0,1,0)</f>
        <v>0</v>
      </c>
      <c r="CE21" s="127">
        <f ca="1">IF(IFERROR(MATCH(_xlfn.CONCAT($B21,",",CE$4),'22 SpcFunc &amp; VentSpcFunc combos'!$Q$8:$Q$343,0),0)&gt;0,1,0)</f>
        <v>0</v>
      </c>
      <c r="CF21" s="127">
        <f ca="1">IF(IFERROR(MATCH(_xlfn.CONCAT($B21,",",CF$4),'22 SpcFunc &amp; VentSpcFunc combos'!$Q$8:$Q$343,0),0)&gt;0,1,0)</f>
        <v>0</v>
      </c>
      <c r="CG21" s="127">
        <f ca="1">IF(IFERROR(MATCH(_xlfn.CONCAT($B21,",",CG$4),'22 SpcFunc &amp; VentSpcFunc combos'!$Q$8:$Q$343,0),0)&gt;0,1,0)</f>
        <v>0</v>
      </c>
      <c r="CH21" s="127">
        <f ca="1">IF(IFERROR(MATCH(_xlfn.CONCAT($B21,",",CH$4),'22 SpcFunc &amp; VentSpcFunc combos'!$Q$8:$Q$343,0),0)&gt;0,1,0)</f>
        <v>0</v>
      </c>
      <c r="CI21" s="127">
        <f ca="1">IF(IFERROR(MATCH(_xlfn.CONCAT($B21,",",CI$4),'22 SpcFunc &amp; VentSpcFunc combos'!$Q$8:$Q$343,0),0)&gt;0,1,0)</f>
        <v>0</v>
      </c>
      <c r="CJ21" s="127">
        <f ca="1">IF(IFERROR(MATCH(_xlfn.CONCAT($B21,",",CJ$4),'22 SpcFunc &amp; VentSpcFunc combos'!$Q$8:$Q$343,0),0)&gt;0,1,0)</f>
        <v>0</v>
      </c>
      <c r="CK21" s="127">
        <f ca="1">IF(IFERROR(MATCH(_xlfn.CONCAT($B21,",",CK$4),'22 SpcFunc &amp; VentSpcFunc combos'!$Q$8:$Q$343,0),0)&gt;0,1,0)</f>
        <v>0</v>
      </c>
      <c r="CL21" s="127">
        <f ca="1">IF(IFERROR(MATCH(_xlfn.CONCAT($B21,",",CL$4),'22 SpcFunc &amp; VentSpcFunc combos'!$Q$8:$Q$343,0),0)&gt;0,1,0)</f>
        <v>0</v>
      </c>
      <c r="CM21" s="127">
        <f ca="1">IF(IFERROR(MATCH(_xlfn.CONCAT($B21,",",CM$4),'22 SpcFunc &amp; VentSpcFunc combos'!$Q$8:$Q$343,0),0)&gt;0,1,0)</f>
        <v>0</v>
      </c>
      <c r="CN21" s="127">
        <f ca="1">IF(IFERROR(MATCH(_xlfn.CONCAT($B21,",",CN$4),'22 SpcFunc &amp; VentSpcFunc combos'!$Q$8:$Q$343,0),0)&gt;0,1,0)</f>
        <v>0</v>
      </c>
      <c r="CO21" s="127">
        <f ca="1">IF(IFERROR(MATCH(_xlfn.CONCAT($B21,",",CO$4),'22 SpcFunc &amp; VentSpcFunc combos'!$Q$8:$Q$343,0),0)&gt;0,1,0)</f>
        <v>0</v>
      </c>
      <c r="CP21" s="127">
        <f ca="1">IF(IFERROR(MATCH(_xlfn.CONCAT($B21,",",CP$4),'22 SpcFunc &amp; VentSpcFunc combos'!$Q$8:$Q$343,0),0)&gt;0,1,0)</f>
        <v>0</v>
      </c>
      <c r="CQ21" s="127">
        <f ca="1">IF(IFERROR(MATCH(_xlfn.CONCAT($B21,",",CQ$4),'22 SpcFunc &amp; VentSpcFunc combos'!$Q$8:$Q$343,0),0)&gt;0,1,0)</f>
        <v>0</v>
      </c>
      <c r="CR21" s="127">
        <f ca="1">IF(IFERROR(MATCH(_xlfn.CONCAT($B21,",",CR$4),'22 SpcFunc &amp; VentSpcFunc combos'!$Q$8:$Q$343,0),0)&gt;0,1,0)</f>
        <v>0</v>
      </c>
      <c r="CS21" s="127">
        <f ca="1">IF(IFERROR(MATCH(_xlfn.CONCAT($B21,",",CS$4),'22 SpcFunc &amp; VentSpcFunc combos'!$Q$8:$Q$343,0),0)&gt;0,1,0)</f>
        <v>0</v>
      </c>
      <c r="CT21" s="127">
        <f ca="1">IF(IFERROR(MATCH(_xlfn.CONCAT($B21,",",CT$4),'22 SpcFunc &amp; VentSpcFunc combos'!$Q$8:$Q$343,0),0)&gt;0,1,0)</f>
        <v>0</v>
      </c>
      <c r="CU21" s="106" t="s">
        <v>959</v>
      </c>
      <c r="CV21">
        <f t="shared" ca="1" si="4"/>
        <v>8</v>
      </c>
    </row>
    <row r="22" spans="2:100" x14ac:dyDescent="0.2">
      <c r="B22" t="str">
        <f>'For CSV - 2022 SpcFuncData'!B22</f>
        <v>Copy Room</v>
      </c>
      <c r="C22" s="127">
        <f ca="1">IF(IFERROR(MATCH(_xlfn.CONCAT($B22,",",C$4),'22 SpcFunc &amp; VentSpcFunc combos'!$Q$8:$Q$343,0),0)&gt;0,1,0)</f>
        <v>0</v>
      </c>
      <c r="D22" s="127">
        <f ca="1">IF(IFERROR(MATCH(_xlfn.CONCAT($B22,",",D$4),'22 SpcFunc &amp; VentSpcFunc combos'!$Q$8:$Q$343,0),0)&gt;0,1,0)</f>
        <v>0</v>
      </c>
      <c r="E22" s="127">
        <f ca="1">IF(IFERROR(MATCH(_xlfn.CONCAT($B22,",",E$4),'22 SpcFunc &amp; VentSpcFunc combos'!$Q$8:$Q$343,0),0)&gt;0,1,0)</f>
        <v>0</v>
      </c>
      <c r="F22" s="127">
        <f ca="1">IF(IFERROR(MATCH(_xlfn.CONCAT($B22,",",F$4),'22 SpcFunc &amp; VentSpcFunc combos'!$Q$8:$Q$343,0),0)&gt;0,1,0)</f>
        <v>0</v>
      </c>
      <c r="G22" s="127">
        <f ca="1">IF(IFERROR(MATCH(_xlfn.CONCAT($B22,",",G$4),'22 SpcFunc &amp; VentSpcFunc combos'!$Q$8:$Q$343,0),0)&gt;0,1,0)</f>
        <v>0</v>
      </c>
      <c r="H22" s="127">
        <f ca="1">IF(IFERROR(MATCH(_xlfn.CONCAT($B22,",",H$4),'22 SpcFunc &amp; VentSpcFunc combos'!$Q$8:$Q$343,0),0)&gt;0,1,0)</f>
        <v>0</v>
      </c>
      <c r="I22" s="127">
        <f ca="1">IF(IFERROR(MATCH(_xlfn.CONCAT($B22,",",I$4),'22 SpcFunc &amp; VentSpcFunc combos'!$Q$8:$Q$343,0),0)&gt;0,1,0)</f>
        <v>0</v>
      </c>
      <c r="J22" s="127">
        <f ca="1">IF(IFERROR(MATCH(_xlfn.CONCAT($B22,",",J$4),'22 SpcFunc &amp; VentSpcFunc combos'!$Q$8:$Q$343,0),0)&gt;0,1,0)</f>
        <v>0</v>
      </c>
      <c r="K22" s="127">
        <f ca="1">IF(IFERROR(MATCH(_xlfn.CONCAT($B22,",",K$4),'22 SpcFunc &amp; VentSpcFunc combos'!$Q$8:$Q$343,0),0)&gt;0,1,0)</f>
        <v>0</v>
      </c>
      <c r="L22" s="127">
        <f ca="1">IF(IFERROR(MATCH(_xlfn.CONCAT($B22,",",L$4),'22 SpcFunc &amp; VentSpcFunc combos'!$Q$8:$Q$343,0),0)&gt;0,1,0)</f>
        <v>0</v>
      </c>
      <c r="M22" s="127">
        <f ca="1">IF(IFERROR(MATCH(_xlfn.CONCAT($B22,",",M$4),'22 SpcFunc &amp; VentSpcFunc combos'!$Q$8:$Q$343,0),0)&gt;0,1,0)</f>
        <v>0</v>
      </c>
      <c r="N22" s="127">
        <f ca="1">IF(IFERROR(MATCH(_xlfn.CONCAT($B22,",",N$4),'22 SpcFunc &amp; VentSpcFunc combos'!$Q$8:$Q$343,0),0)&gt;0,1,0)</f>
        <v>0</v>
      </c>
      <c r="O22" s="127">
        <f ca="1">IF(IFERROR(MATCH(_xlfn.CONCAT($B22,",",O$4),'22 SpcFunc &amp; VentSpcFunc combos'!$Q$8:$Q$343,0),0)&gt;0,1,0)</f>
        <v>0</v>
      </c>
      <c r="P22" s="127">
        <f ca="1">IF(IFERROR(MATCH(_xlfn.CONCAT($B22,",",P$4),'22 SpcFunc &amp; VentSpcFunc combos'!$Q$8:$Q$343,0),0)&gt;0,1,0)</f>
        <v>0</v>
      </c>
      <c r="Q22" s="127">
        <f ca="1">IF(IFERROR(MATCH(_xlfn.CONCAT($B22,",",Q$4),'22 SpcFunc &amp; VentSpcFunc combos'!$Q$8:$Q$343,0),0)&gt;0,1,0)</f>
        <v>0</v>
      </c>
      <c r="R22" s="127">
        <f ca="1">IF(IFERROR(MATCH(_xlfn.CONCAT($B22,",",R$4),'22 SpcFunc &amp; VentSpcFunc combos'!$Q$8:$Q$343,0),0)&gt;0,1,0)</f>
        <v>0</v>
      </c>
      <c r="S22" s="127">
        <f ca="1">IF(IFERROR(MATCH(_xlfn.CONCAT($B22,",",S$4),'22 SpcFunc &amp; VentSpcFunc combos'!$Q$8:$Q$343,0),0)&gt;0,1,0)</f>
        <v>0</v>
      </c>
      <c r="T22" s="127">
        <f ca="1">IF(IFERROR(MATCH(_xlfn.CONCAT($B22,",",T$4),'22 SpcFunc &amp; VentSpcFunc combos'!$Q$8:$Q$343,0),0)&gt;0,1,0)</f>
        <v>0</v>
      </c>
      <c r="U22" s="127">
        <f ca="1">IF(IFERROR(MATCH(_xlfn.CONCAT($B22,",",U$4),'22 SpcFunc &amp; VentSpcFunc combos'!$Q$8:$Q$343,0),0)&gt;0,1,0)</f>
        <v>0</v>
      </c>
      <c r="V22" s="127">
        <f ca="1">IF(IFERROR(MATCH(_xlfn.CONCAT($B22,",",V$4),'22 SpcFunc &amp; VentSpcFunc combos'!$Q$8:$Q$343,0),0)&gt;0,1,0)</f>
        <v>0</v>
      </c>
      <c r="W22" s="127">
        <f ca="1">IF(IFERROR(MATCH(_xlfn.CONCAT($B22,",",W$4),'22 SpcFunc &amp; VentSpcFunc combos'!$Q$8:$Q$343,0),0)&gt;0,1,0)</f>
        <v>0</v>
      </c>
      <c r="X22" s="127">
        <f ca="1">IF(IFERROR(MATCH(_xlfn.CONCAT($B22,",",X$4),'22 SpcFunc &amp; VentSpcFunc combos'!$Q$8:$Q$343,0),0)&gt;0,1,0)</f>
        <v>0</v>
      </c>
      <c r="Y22" s="127">
        <f ca="1">IF(IFERROR(MATCH(_xlfn.CONCAT($B22,",",Y$4),'22 SpcFunc &amp; VentSpcFunc combos'!$Q$8:$Q$343,0),0)&gt;0,1,0)</f>
        <v>0</v>
      </c>
      <c r="Z22" s="127">
        <f ca="1">IF(IFERROR(MATCH(_xlfn.CONCAT($B22,",",Z$4),'22 SpcFunc &amp; VentSpcFunc combos'!$Q$8:$Q$343,0),0)&gt;0,1,0)</f>
        <v>0</v>
      </c>
      <c r="AA22" s="127">
        <f ca="1">IF(IFERROR(MATCH(_xlfn.CONCAT($B22,",",AA$4),'22 SpcFunc &amp; VentSpcFunc combos'!$Q$8:$Q$343,0),0)&gt;0,1,0)</f>
        <v>0</v>
      </c>
      <c r="AB22" s="127">
        <f ca="1">IF(IFERROR(MATCH(_xlfn.CONCAT($B22,",",AB$4),'22 SpcFunc &amp; VentSpcFunc combos'!$Q$8:$Q$343,0),0)&gt;0,1,0)</f>
        <v>0</v>
      </c>
      <c r="AC22" s="127">
        <f ca="1">IF(IFERROR(MATCH(_xlfn.CONCAT($B22,",",AC$4),'22 SpcFunc &amp; VentSpcFunc combos'!$Q$8:$Q$343,0),0)&gt;0,1,0)</f>
        <v>0</v>
      </c>
      <c r="AD22" s="127">
        <f ca="1">IF(IFERROR(MATCH(_xlfn.CONCAT($B22,",",AD$4),'22 SpcFunc &amp; VentSpcFunc combos'!$Q$8:$Q$343,0),0)&gt;0,1,0)</f>
        <v>1</v>
      </c>
      <c r="AE22" s="127">
        <f ca="1">IF(IFERROR(MATCH(_xlfn.CONCAT($B22,",",AE$4),'22 SpcFunc &amp; VentSpcFunc combos'!$Q$8:$Q$343,0),0)&gt;0,1,0)</f>
        <v>0</v>
      </c>
      <c r="AF22" s="127">
        <f ca="1">IF(IFERROR(MATCH(_xlfn.CONCAT($B22,",",AF$4),'22 SpcFunc &amp; VentSpcFunc combos'!$Q$8:$Q$343,0),0)&gt;0,1,0)</f>
        <v>0</v>
      </c>
      <c r="AG22" s="127">
        <f ca="1">IF(IFERROR(MATCH(_xlfn.CONCAT($B22,",",AG$4),'22 SpcFunc &amp; VentSpcFunc combos'!$Q$8:$Q$343,0),0)&gt;0,1,0)</f>
        <v>0</v>
      </c>
      <c r="AH22" s="127">
        <f ca="1">IF(IFERROR(MATCH(_xlfn.CONCAT($B22,",",AH$4),'22 SpcFunc &amp; VentSpcFunc combos'!$Q$8:$Q$343,0),0)&gt;0,1,0)</f>
        <v>0</v>
      </c>
      <c r="AI22" s="127">
        <f ca="1">IF(IFERROR(MATCH(_xlfn.CONCAT($B22,",",AI$4),'22 SpcFunc &amp; VentSpcFunc combos'!$Q$8:$Q$343,0),0)&gt;0,1,0)</f>
        <v>0</v>
      </c>
      <c r="AJ22" s="127">
        <f ca="1">IF(IFERROR(MATCH(_xlfn.CONCAT($B22,",",AJ$4),'22 SpcFunc &amp; VentSpcFunc combos'!$Q$8:$Q$343,0),0)&gt;0,1,0)</f>
        <v>0</v>
      </c>
      <c r="AK22" s="127">
        <f ca="1">IF(IFERROR(MATCH(_xlfn.CONCAT($B22,",",AK$4),'22 SpcFunc &amp; VentSpcFunc combos'!$Q$8:$Q$343,0),0)&gt;0,1,0)</f>
        <v>0</v>
      </c>
      <c r="AL22" s="127">
        <f ca="1">IF(IFERROR(MATCH(_xlfn.CONCAT($B22,",",AL$4),'22 SpcFunc &amp; VentSpcFunc combos'!$Q$8:$Q$343,0),0)&gt;0,1,0)</f>
        <v>0</v>
      </c>
      <c r="AM22" s="127">
        <f ca="1">IF(IFERROR(MATCH(_xlfn.CONCAT($B22,",",AM$4),'22 SpcFunc &amp; VentSpcFunc combos'!$Q$8:$Q$343,0),0)&gt;0,1,0)</f>
        <v>0</v>
      </c>
      <c r="AN22" s="127">
        <f ca="1">IF(IFERROR(MATCH(_xlfn.CONCAT($B22,",",AN$4),'22 SpcFunc &amp; VentSpcFunc combos'!$Q$8:$Q$343,0),0)&gt;0,1,0)</f>
        <v>0</v>
      </c>
      <c r="AO22" s="127">
        <f ca="1">IF(IFERROR(MATCH(_xlfn.CONCAT($B22,",",AO$4),'22 SpcFunc &amp; VentSpcFunc combos'!$Q$8:$Q$343,0),0)&gt;0,1,0)</f>
        <v>0</v>
      </c>
      <c r="AP22" s="127">
        <f ca="1">IF(IFERROR(MATCH(_xlfn.CONCAT($B22,",",AP$4),'22 SpcFunc &amp; VentSpcFunc combos'!$Q$8:$Q$343,0),0)&gt;0,1,0)</f>
        <v>0</v>
      </c>
      <c r="AQ22" s="127">
        <f ca="1">IF(IFERROR(MATCH(_xlfn.CONCAT($B22,",",AQ$4),'22 SpcFunc &amp; VentSpcFunc combos'!$Q$8:$Q$343,0),0)&gt;0,1,0)</f>
        <v>0</v>
      </c>
      <c r="AR22" s="127">
        <f ca="1">IF(IFERROR(MATCH(_xlfn.CONCAT($B22,",",AR$4),'22 SpcFunc &amp; VentSpcFunc combos'!$Q$8:$Q$343,0),0)&gt;0,1,0)</f>
        <v>0</v>
      </c>
      <c r="AS22" s="127">
        <f ca="1">IF(IFERROR(MATCH(_xlfn.CONCAT($B22,",",AS$4),'22 SpcFunc &amp; VentSpcFunc combos'!$Q$8:$Q$343,0),0)&gt;0,1,0)</f>
        <v>0</v>
      </c>
      <c r="AT22" s="127">
        <f ca="1">IF(IFERROR(MATCH(_xlfn.CONCAT($B22,",",AT$4),'22 SpcFunc &amp; VentSpcFunc combos'!$Q$8:$Q$343,0),0)&gt;0,1,0)</f>
        <v>0</v>
      </c>
      <c r="AU22" s="127">
        <f ca="1">IF(IFERROR(MATCH(_xlfn.CONCAT($B22,",",AU$4),'22 SpcFunc &amp; VentSpcFunc combos'!$Q$8:$Q$343,0),0)&gt;0,1,0)</f>
        <v>0</v>
      </c>
      <c r="AV22" s="127">
        <f ca="1">IF(IFERROR(MATCH(_xlfn.CONCAT($B22,",",AV$4),'22 SpcFunc &amp; VentSpcFunc combos'!$Q$8:$Q$343,0),0)&gt;0,1,0)</f>
        <v>0</v>
      </c>
      <c r="AW22" s="127">
        <f ca="1">IF(IFERROR(MATCH(_xlfn.CONCAT($B22,",",AW$4),'22 SpcFunc &amp; VentSpcFunc combos'!$Q$8:$Q$343,0),0)&gt;0,1,0)</f>
        <v>0</v>
      </c>
      <c r="AX22" s="127">
        <f ca="1">IF(IFERROR(MATCH(_xlfn.CONCAT($B22,",",AX$4),'22 SpcFunc &amp; VentSpcFunc combos'!$Q$8:$Q$343,0),0)&gt;0,1,0)</f>
        <v>0</v>
      </c>
      <c r="AY22" s="127">
        <f ca="1">IF(IFERROR(MATCH(_xlfn.CONCAT($B22,",",AY$4),'22 SpcFunc &amp; VentSpcFunc combos'!$Q$8:$Q$343,0),0)&gt;0,1,0)</f>
        <v>0</v>
      </c>
      <c r="AZ22" s="127">
        <f ca="1">IF(IFERROR(MATCH(_xlfn.CONCAT($B22,",",AZ$4),'22 SpcFunc &amp; VentSpcFunc combos'!$Q$8:$Q$343,0),0)&gt;0,1,0)</f>
        <v>0</v>
      </c>
      <c r="BA22" s="127">
        <f ca="1">IF(IFERROR(MATCH(_xlfn.CONCAT($B22,",",BA$4),'22 SpcFunc &amp; VentSpcFunc combos'!$Q$8:$Q$343,0),0)&gt;0,1,0)</f>
        <v>0</v>
      </c>
      <c r="BB22" s="127">
        <f ca="1">IF(IFERROR(MATCH(_xlfn.CONCAT($B22,",",BB$4),'22 SpcFunc &amp; VentSpcFunc combos'!$Q$8:$Q$343,0),0)&gt;0,1,0)</f>
        <v>0</v>
      </c>
      <c r="BC22" s="127">
        <f ca="1">IF(IFERROR(MATCH(_xlfn.CONCAT($B22,",",BC$4),'22 SpcFunc &amp; VentSpcFunc combos'!$Q$8:$Q$343,0),0)&gt;0,1,0)</f>
        <v>0</v>
      </c>
      <c r="BD22" s="127">
        <f ca="1">IF(IFERROR(MATCH(_xlfn.CONCAT($B22,",",BD$4),'22 SpcFunc &amp; VentSpcFunc combos'!$Q$8:$Q$343,0),0)&gt;0,1,0)</f>
        <v>0</v>
      </c>
      <c r="BE22" s="127">
        <f ca="1">IF(IFERROR(MATCH(_xlfn.CONCAT($B22,",",BE$4),'22 SpcFunc &amp; VentSpcFunc combos'!$Q$8:$Q$343,0),0)&gt;0,1,0)</f>
        <v>0</v>
      </c>
      <c r="BF22" s="127">
        <f ca="1">IF(IFERROR(MATCH(_xlfn.CONCAT($B22,",",BF$4),'22 SpcFunc &amp; VentSpcFunc combos'!$Q$8:$Q$343,0),0)&gt;0,1,0)</f>
        <v>0</v>
      </c>
      <c r="BG22" s="127">
        <f ca="1">IF(IFERROR(MATCH(_xlfn.CONCAT($B22,",",BG$4),'22 SpcFunc &amp; VentSpcFunc combos'!$Q$8:$Q$343,0),0)&gt;0,1,0)</f>
        <v>0</v>
      </c>
      <c r="BH22" s="127">
        <f ca="1">IF(IFERROR(MATCH(_xlfn.CONCAT($B22,",",BH$4),'22 SpcFunc &amp; VentSpcFunc combos'!$Q$8:$Q$343,0),0)&gt;0,1,0)</f>
        <v>0</v>
      </c>
      <c r="BI22" s="127">
        <f ca="1">IF(IFERROR(MATCH(_xlfn.CONCAT($B22,",",BI$4),'22 SpcFunc &amp; VentSpcFunc combos'!$Q$8:$Q$343,0),0)&gt;0,1,0)</f>
        <v>0</v>
      </c>
      <c r="BJ22" s="127">
        <f ca="1">IF(IFERROR(MATCH(_xlfn.CONCAT($B22,",",BJ$4),'22 SpcFunc &amp; VentSpcFunc combos'!$Q$8:$Q$343,0),0)&gt;0,1,0)</f>
        <v>0</v>
      </c>
      <c r="BK22" s="127">
        <f ca="1">IF(IFERROR(MATCH(_xlfn.CONCAT($B22,",",BK$4),'22 SpcFunc &amp; VentSpcFunc combos'!$Q$8:$Q$343,0),0)&gt;0,1,0)</f>
        <v>0</v>
      </c>
      <c r="BL22" s="127">
        <f ca="1">IF(IFERROR(MATCH(_xlfn.CONCAT($B22,",",BL$4),'22 SpcFunc &amp; VentSpcFunc combos'!$Q$8:$Q$343,0),0)&gt;0,1,0)</f>
        <v>0</v>
      </c>
      <c r="BM22" s="127">
        <f ca="1">IF(IFERROR(MATCH(_xlfn.CONCAT($B22,",",BM$4),'22 SpcFunc &amp; VentSpcFunc combos'!$Q$8:$Q$343,0),0)&gt;0,1,0)</f>
        <v>0</v>
      </c>
      <c r="BN22" s="127">
        <f ca="1">IF(IFERROR(MATCH(_xlfn.CONCAT($B22,",",BN$4),'22 SpcFunc &amp; VentSpcFunc combos'!$Q$8:$Q$343,0),0)&gt;0,1,0)</f>
        <v>0</v>
      </c>
      <c r="BO22" s="127">
        <f ca="1">IF(IFERROR(MATCH(_xlfn.CONCAT($B22,",",BO$4),'22 SpcFunc &amp; VentSpcFunc combos'!$Q$8:$Q$343,0),0)&gt;0,1,0)</f>
        <v>0</v>
      </c>
      <c r="BP22" s="127">
        <f ca="1">IF(IFERROR(MATCH(_xlfn.CONCAT($B22,",",BP$4),'22 SpcFunc &amp; VentSpcFunc combos'!$Q$8:$Q$343,0),0)&gt;0,1,0)</f>
        <v>0</v>
      </c>
      <c r="BQ22" s="127">
        <f ca="1">IF(IFERROR(MATCH(_xlfn.CONCAT($B22,",",BQ$4),'22 SpcFunc &amp; VentSpcFunc combos'!$Q$8:$Q$343,0),0)&gt;0,1,0)</f>
        <v>0</v>
      </c>
      <c r="BR22" s="127">
        <f ca="1">IF(IFERROR(MATCH(_xlfn.CONCAT($B22,",",BR$4),'22 SpcFunc &amp; VentSpcFunc combos'!$Q$8:$Q$343,0),0)&gt;0,1,0)</f>
        <v>0</v>
      </c>
      <c r="BS22" s="127">
        <f ca="1">IF(IFERROR(MATCH(_xlfn.CONCAT($B22,",",BS$4),'22 SpcFunc &amp; VentSpcFunc combos'!$Q$8:$Q$343,0),0)&gt;0,1,0)</f>
        <v>0</v>
      </c>
      <c r="BT22" s="127">
        <f ca="1">IF(IFERROR(MATCH(_xlfn.CONCAT($B22,",",BT$4),'22 SpcFunc &amp; VentSpcFunc combos'!$Q$8:$Q$343,0),0)&gt;0,1,0)</f>
        <v>0</v>
      </c>
      <c r="BU22" s="127">
        <f ca="1">IF(IFERROR(MATCH(_xlfn.CONCAT($B22,",",BU$4),'22 SpcFunc &amp; VentSpcFunc combos'!$Q$8:$Q$343,0),0)&gt;0,1,0)</f>
        <v>0</v>
      </c>
      <c r="BV22" s="127">
        <f ca="1">IF(IFERROR(MATCH(_xlfn.CONCAT($B22,",",BV$4),'22 SpcFunc &amp; VentSpcFunc combos'!$Q$8:$Q$343,0),0)&gt;0,1,0)</f>
        <v>0</v>
      </c>
      <c r="BW22" s="127">
        <f ca="1">IF(IFERROR(MATCH(_xlfn.CONCAT($B22,",",BW$4),'22 SpcFunc &amp; VentSpcFunc combos'!$Q$8:$Q$343,0),0)&gt;0,1,0)</f>
        <v>0</v>
      </c>
      <c r="BX22" s="127">
        <f ca="1">IF(IFERROR(MATCH(_xlfn.CONCAT($B22,",",BX$4),'22 SpcFunc &amp; VentSpcFunc combos'!$Q$8:$Q$343,0),0)&gt;0,1,0)</f>
        <v>0</v>
      </c>
      <c r="BY22" s="127">
        <f ca="1">IF(IFERROR(MATCH(_xlfn.CONCAT($B22,",",BY$4),'22 SpcFunc &amp; VentSpcFunc combos'!$Q$8:$Q$343,0),0)&gt;0,1,0)</f>
        <v>0</v>
      </c>
      <c r="BZ22" s="127">
        <f ca="1">IF(IFERROR(MATCH(_xlfn.CONCAT($B22,",",BZ$4),'22 SpcFunc &amp; VentSpcFunc combos'!$Q$8:$Q$343,0),0)&gt;0,1,0)</f>
        <v>0</v>
      </c>
      <c r="CA22" s="127">
        <f ca="1">IF(IFERROR(MATCH(_xlfn.CONCAT($B22,",",CA$4),'22 SpcFunc &amp; VentSpcFunc combos'!$Q$8:$Q$343,0),0)&gt;0,1,0)</f>
        <v>0</v>
      </c>
      <c r="CB22" s="127">
        <f ca="1">IF(IFERROR(MATCH(_xlfn.CONCAT($B22,",",CB$4),'22 SpcFunc &amp; VentSpcFunc combos'!$Q$8:$Q$343,0),0)&gt;0,1,0)</f>
        <v>0</v>
      </c>
      <c r="CC22" s="127">
        <f ca="1">IF(IFERROR(MATCH(_xlfn.CONCAT($B22,",",CC$4),'22 SpcFunc &amp; VentSpcFunc combos'!$Q$8:$Q$343,0),0)&gt;0,1,0)</f>
        <v>0</v>
      </c>
      <c r="CD22" s="127">
        <f ca="1">IF(IFERROR(MATCH(_xlfn.CONCAT($B22,",",CD$4),'22 SpcFunc &amp; VentSpcFunc combos'!$Q$8:$Q$343,0),0)&gt;0,1,0)</f>
        <v>0</v>
      </c>
      <c r="CE22" s="127">
        <f ca="1">IF(IFERROR(MATCH(_xlfn.CONCAT($B22,",",CE$4),'22 SpcFunc &amp; VentSpcFunc combos'!$Q$8:$Q$343,0),0)&gt;0,1,0)</f>
        <v>0</v>
      </c>
      <c r="CF22" s="127">
        <f ca="1">IF(IFERROR(MATCH(_xlfn.CONCAT($B22,",",CF$4),'22 SpcFunc &amp; VentSpcFunc combos'!$Q$8:$Q$343,0),0)&gt;0,1,0)</f>
        <v>0</v>
      </c>
      <c r="CG22" s="127">
        <f ca="1">IF(IFERROR(MATCH(_xlfn.CONCAT($B22,",",CG$4),'22 SpcFunc &amp; VentSpcFunc combos'!$Q$8:$Q$343,0),0)&gt;0,1,0)</f>
        <v>0</v>
      </c>
      <c r="CH22" s="127">
        <f ca="1">IF(IFERROR(MATCH(_xlfn.CONCAT($B22,",",CH$4),'22 SpcFunc &amp; VentSpcFunc combos'!$Q$8:$Q$343,0),0)&gt;0,1,0)</f>
        <v>0</v>
      </c>
      <c r="CI22" s="127">
        <f ca="1">IF(IFERROR(MATCH(_xlfn.CONCAT($B22,",",CI$4),'22 SpcFunc &amp; VentSpcFunc combos'!$Q$8:$Q$343,0),0)&gt;0,1,0)</f>
        <v>0</v>
      </c>
      <c r="CJ22" s="127">
        <f ca="1">IF(IFERROR(MATCH(_xlfn.CONCAT($B22,",",CJ$4),'22 SpcFunc &amp; VentSpcFunc combos'!$Q$8:$Q$343,0),0)&gt;0,1,0)</f>
        <v>0</v>
      </c>
      <c r="CK22" s="127">
        <f ca="1">IF(IFERROR(MATCH(_xlfn.CONCAT($B22,",",CK$4),'22 SpcFunc &amp; VentSpcFunc combos'!$Q$8:$Q$343,0),0)&gt;0,1,0)</f>
        <v>0</v>
      </c>
      <c r="CL22" s="127">
        <f ca="1">IF(IFERROR(MATCH(_xlfn.CONCAT($B22,",",CL$4),'22 SpcFunc &amp; VentSpcFunc combos'!$Q$8:$Q$343,0),0)&gt;0,1,0)</f>
        <v>0</v>
      </c>
      <c r="CM22" s="127">
        <f ca="1">IF(IFERROR(MATCH(_xlfn.CONCAT($B22,",",CM$4),'22 SpcFunc &amp; VentSpcFunc combos'!$Q$8:$Q$343,0),0)&gt;0,1,0)</f>
        <v>0</v>
      </c>
      <c r="CN22" s="127">
        <f ca="1">IF(IFERROR(MATCH(_xlfn.CONCAT($B22,",",CN$4),'22 SpcFunc &amp; VentSpcFunc combos'!$Q$8:$Q$343,0),0)&gt;0,1,0)</f>
        <v>0</v>
      </c>
      <c r="CO22" s="127">
        <f ca="1">IF(IFERROR(MATCH(_xlfn.CONCAT($B22,",",CO$4),'22 SpcFunc &amp; VentSpcFunc combos'!$Q$8:$Q$343,0),0)&gt;0,1,0)</f>
        <v>0</v>
      </c>
      <c r="CP22" s="127">
        <f ca="1">IF(IFERROR(MATCH(_xlfn.CONCAT($B22,",",CP$4),'22 SpcFunc &amp; VentSpcFunc combos'!$Q$8:$Q$343,0),0)&gt;0,1,0)</f>
        <v>0</v>
      </c>
      <c r="CQ22" s="127">
        <f ca="1">IF(IFERROR(MATCH(_xlfn.CONCAT($B22,",",CQ$4),'22 SpcFunc &amp; VentSpcFunc combos'!$Q$8:$Q$343,0),0)&gt;0,1,0)</f>
        <v>0</v>
      </c>
      <c r="CR22" s="127">
        <f ca="1">IF(IFERROR(MATCH(_xlfn.CONCAT($B22,",",CR$4),'22 SpcFunc &amp; VentSpcFunc combos'!$Q$8:$Q$343,0),0)&gt;0,1,0)</f>
        <v>0</v>
      </c>
      <c r="CS22" s="127">
        <f ca="1">IF(IFERROR(MATCH(_xlfn.CONCAT($B22,",",CS$4),'22 SpcFunc &amp; VentSpcFunc combos'!$Q$8:$Q$343,0),0)&gt;0,1,0)</f>
        <v>0</v>
      </c>
      <c r="CT22" s="127">
        <f ca="1">IF(IFERROR(MATCH(_xlfn.CONCAT($B22,",",CT$4),'22 SpcFunc &amp; VentSpcFunc combos'!$Q$8:$Q$343,0),0)&gt;0,1,0)</f>
        <v>0</v>
      </c>
      <c r="CU22" s="106" t="s">
        <v>959</v>
      </c>
      <c r="CV22">
        <f t="shared" ca="1" si="4"/>
        <v>1</v>
      </c>
    </row>
    <row r="23" spans="2:100" x14ac:dyDescent="0.2">
      <c r="B23" t="str">
        <f>'For CSV - 2022 SpcFuncData'!B23</f>
        <v>Corridor Area</v>
      </c>
      <c r="C23" s="127">
        <f ca="1">IF(IFERROR(MATCH(_xlfn.CONCAT($B23,",",C$4),'22 SpcFunc &amp; VentSpcFunc combos'!$Q$8:$Q$343,0),0)&gt;0,1,0)</f>
        <v>0</v>
      </c>
      <c r="D23" s="127">
        <f ca="1">IF(IFERROR(MATCH(_xlfn.CONCAT($B23,",",D$4),'22 SpcFunc &amp; VentSpcFunc combos'!$Q$8:$Q$343,0),0)&gt;0,1,0)</f>
        <v>0</v>
      </c>
      <c r="E23" s="127">
        <f ca="1">IF(IFERROR(MATCH(_xlfn.CONCAT($B23,",",E$4),'22 SpcFunc &amp; VentSpcFunc combos'!$Q$8:$Q$343,0),0)&gt;0,1,0)</f>
        <v>0</v>
      </c>
      <c r="F23" s="127">
        <f ca="1">IF(IFERROR(MATCH(_xlfn.CONCAT($B23,",",F$4),'22 SpcFunc &amp; VentSpcFunc combos'!$Q$8:$Q$343,0),0)&gt;0,1,0)</f>
        <v>0</v>
      </c>
      <c r="G23" s="127">
        <f ca="1">IF(IFERROR(MATCH(_xlfn.CONCAT($B23,",",G$4),'22 SpcFunc &amp; VentSpcFunc combos'!$Q$8:$Q$343,0),0)&gt;0,1,0)</f>
        <v>0</v>
      </c>
      <c r="H23" s="127">
        <f ca="1">IF(IFERROR(MATCH(_xlfn.CONCAT($B23,",",H$4),'22 SpcFunc &amp; VentSpcFunc combos'!$Q$8:$Q$343,0),0)&gt;0,1,0)</f>
        <v>0</v>
      </c>
      <c r="I23" s="127">
        <f ca="1">IF(IFERROR(MATCH(_xlfn.CONCAT($B23,",",I$4),'22 SpcFunc &amp; VentSpcFunc combos'!$Q$8:$Q$343,0),0)&gt;0,1,0)</f>
        <v>0</v>
      </c>
      <c r="J23" s="127">
        <f ca="1">IF(IFERROR(MATCH(_xlfn.CONCAT($B23,",",J$4),'22 SpcFunc &amp; VentSpcFunc combos'!$Q$8:$Q$343,0),0)&gt;0,1,0)</f>
        <v>0</v>
      </c>
      <c r="K23" s="127">
        <f ca="1">IF(IFERROR(MATCH(_xlfn.CONCAT($B23,",",K$4),'22 SpcFunc &amp; VentSpcFunc combos'!$Q$8:$Q$343,0),0)&gt;0,1,0)</f>
        <v>0</v>
      </c>
      <c r="L23" s="127">
        <f ca="1">IF(IFERROR(MATCH(_xlfn.CONCAT($B23,",",L$4),'22 SpcFunc &amp; VentSpcFunc combos'!$Q$8:$Q$343,0),0)&gt;0,1,0)</f>
        <v>0</v>
      </c>
      <c r="M23" s="127">
        <f ca="1">IF(IFERROR(MATCH(_xlfn.CONCAT($B23,",",M$4),'22 SpcFunc &amp; VentSpcFunc combos'!$Q$8:$Q$343,0),0)&gt;0,1,0)</f>
        <v>0</v>
      </c>
      <c r="N23" s="127">
        <f ca="1">IF(IFERROR(MATCH(_xlfn.CONCAT($B23,",",N$4),'22 SpcFunc &amp; VentSpcFunc combos'!$Q$8:$Q$343,0),0)&gt;0,1,0)</f>
        <v>0</v>
      </c>
      <c r="O23" s="127">
        <f ca="1">IF(IFERROR(MATCH(_xlfn.CONCAT($B23,",",O$4),'22 SpcFunc &amp; VentSpcFunc combos'!$Q$8:$Q$343,0),0)&gt;0,1,0)</f>
        <v>0</v>
      </c>
      <c r="P23" s="127">
        <f ca="1">IF(IFERROR(MATCH(_xlfn.CONCAT($B23,",",P$4),'22 SpcFunc &amp; VentSpcFunc combos'!$Q$8:$Q$343,0),0)&gt;0,1,0)</f>
        <v>0</v>
      </c>
      <c r="Q23" s="127">
        <f ca="1">IF(IFERROR(MATCH(_xlfn.CONCAT($B23,",",Q$4),'22 SpcFunc &amp; VentSpcFunc combos'!$Q$8:$Q$343,0),0)&gt;0,1,0)</f>
        <v>0</v>
      </c>
      <c r="R23" s="127">
        <f ca="1">IF(IFERROR(MATCH(_xlfn.CONCAT($B23,",",R$4),'22 SpcFunc &amp; VentSpcFunc combos'!$Q$8:$Q$343,0),0)&gt;0,1,0)</f>
        <v>0</v>
      </c>
      <c r="S23" s="127">
        <f ca="1">IF(IFERROR(MATCH(_xlfn.CONCAT($B23,",",S$4),'22 SpcFunc &amp; VentSpcFunc combos'!$Q$8:$Q$343,0),0)&gt;0,1,0)</f>
        <v>0</v>
      </c>
      <c r="T23" s="127">
        <f ca="1">IF(IFERROR(MATCH(_xlfn.CONCAT($B23,",",T$4),'22 SpcFunc &amp; VentSpcFunc combos'!$Q$8:$Q$343,0),0)&gt;0,1,0)</f>
        <v>0</v>
      </c>
      <c r="U23" s="127">
        <f ca="1">IF(IFERROR(MATCH(_xlfn.CONCAT($B23,",",U$4),'22 SpcFunc &amp; VentSpcFunc combos'!$Q$8:$Q$343,0),0)&gt;0,1,0)</f>
        <v>0</v>
      </c>
      <c r="V23" s="127">
        <f ca="1">IF(IFERROR(MATCH(_xlfn.CONCAT($B23,",",V$4),'22 SpcFunc &amp; VentSpcFunc combos'!$Q$8:$Q$343,0),0)&gt;0,1,0)</f>
        <v>0</v>
      </c>
      <c r="W23" s="127">
        <f ca="1">IF(IFERROR(MATCH(_xlfn.CONCAT($B23,",",W$4),'22 SpcFunc &amp; VentSpcFunc combos'!$Q$8:$Q$343,0),0)&gt;0,1,0)</f>
        <v>0</v>
      </c>
      <c r="X23" s="127">
        <f ca="1">IF(IFERROR(MATCH(_xlfn.CONCAT($B23,",",X$4),'22 SpcFunc &amp; VentSpcFunc combos'!$Q$8:$Q$343,0),0)&gt;0,1,0)</f>
        <v>0</v>
      </c>
      <c r="Y23" s="127">
        <f ca="1">IF(IFERROR(MATCH(_xlfn.CONCAT($B23,",",Y$4),'22 SpcFunc &amp; VentSpcFunc combos'!$Q$8:$Q$343,0),0)&gt;0,1,0)</f>
        <v>0</v>
      </c>
      <c r="Z23" s="127">
        <f ca="1">IF(IFERROR(MATCH(_xlfn.CONCAT($B23,",",Z$4),'22 SpcFunc &amp; VentSpcFunc combos'!$Q$8:$Q$343,0),0)&gt;0,1,0)</f>
        <v>0</v>
      </c>
      <c r="AA23" s="127">
        <f ca="1">IF(IFERROR(MATCH(_xlfn.CONCAT($B23,",",AA$4),'22 SpcFunc &amp; VentSpcFunc combos'!$Q$8:$Q$343,0),0)&gt;0,1,0)</f>
        <v>0</v>
      </c>
      <c r="AB23" s="127">
        <f ca="1">IF(IFERROR(MATCH(_xlfn.CONCAT($B23,",",AB$4),'22 SpcFunc &amp; VentSpcFunc combos'!$Q$8:$Q$343,0),0)&gt;0,1,0)</f>
        <v>0</v>
      </c>
      <c r="AC23" s="127">
        <f ca="1">IF(IFERROR(MATCH(_xlfn.CONCAT($B23,",",AC$4),'22 SpcFunc &amp; VentSpcFunc combos'!$Q$8:$Q$343,0),0)&gt;0,1,0)</f>
        <v>0</v>
      </c>
      <c r="AD23" s="127">
        <f ca="1">IF(IFERROR(MATCH(_xlfn.CONCAT($B23,",",AD$4),'22 SpcFunc &amp; VentSpcFunc combos'!$Q$8:$Q$343,0),0)&gt;0,1,0)</f>
        <v>0</v>
      </c>
      <c r="AE23" s="127">
        <f ca="1">IF(IFERROR(MATCH(_xlfn.CONCAT($B23,",",AE$4),'22 SpcFunc &amp; VentSpcFunc combos'!$Q$8:$Q$343,0),0)&gt;0,1,0)</f>
        <v>0</v>
      </c>
      <c r="AF23" s="127">
        <f ca="1">IF(IFERROR(MATCH(_xlfn.CONCAT($B23,",",AF$4),'22 SpcFunc &amp; VentSpcFunc combos'!$Q$8:$Q$343,0),0)&gt;0,1,0)</f>
        <v>0</v>
      </c>
      <c r="AG23" s="127">
        <f ca="1">IF(IFERROR(MATCH(_xlfn.CONCAT($B23,",",AG$4),'22 SpcFunc &amp; VentSpcFunc combos'!$Q$8:$Q$343,0),0)&gt;0,1,0)</f>
        <v>0</v>
      </c>
      <c r="AH23" s="127">
        <f ca="1">IF(IFERROR(MATCH(_xlfn.CONCAT($B23,",",AH$4),'22 SpcFunc &amp; VentSpcFunc combos'!$Q$8:$Q$343,0),0)&gt;0,1,0)</f>
        <v>0</v>
      </c>
      <c r="AI23" s="127">
        <f ca="1">IF(IFERROR(MATCH(_xlfn.CONCAT($B23,",",AI$4),'22 SpcFunc &amp; VentSpcFunc combos'!$Q$8:$Q$343,0),0)&gt;0,1,0)</f>
        <v>0</v>
      </c>
      <c r="AJ23" s="127">
        <f ca="1">IF(IFERROR(MATCH(_xlfn.CONCAT($B23,",",AJ$4),'22 SpcFunc &amp; VentSpcFunc combos'!$Q$8:$Q$343,0),0)&gt;0,1,0)</f>
        <v>0</v>
      </c>
      <c r="AK23" s="127">
        <f ca="1">IF(IFERROR(MATCH(_xlfn.CONCAT($B23,",",AK$4),'22 SpcFunc &amp; VentSpcFunc combos'!$Q$8:$Q$343,0),0)&gt;0,1,0)</f>
        <v>0</v>
      </c>
      <c r="AL23" s="127">
        <f ca="1">IF(IFERROR(MATCH(_xlfn.CONCAT($B23,",",AL$4),'22 SpcFunc &amp; VentSpcFunc combos'!$Q$8:$Q$343,0),0)&gt;0,1,0)</f>
        <v>0</v>
      </c>
      <c r="AM23" s="127">
        <f ca="1">IF(IFERROR(MATCH(_xlfn.CONCAT($B23,",",AM$4),'22 SpcFunc &amp; VentSpcFunc combos'!$Q$8:$Q$343,0),0)&gt;0,1,0)</f>
        <v>0</v>
      </c>
      <c r="AN23" s="127">
        <f ca="1">IF(IFERROR(MATCH(_xlfn.CONCAT($B23,",",AN$4),'22 SpcFunc &amp; VentSpcFunc combos'!$Q$8:$Q$343,0),0)&gt;0,1,0)</f>
        <v>0</v>
      </c>
      <c r="AO23" s="127">
        <f ca="1">IF(IFERROR(MATCH(_xlfn.CONCAT($B23,",",AO$4),'22 SpcFunc &amp; VentSpcFunc combos'!$Q$8:$Q$343,0),0)&gt;0,1,0)</f>
        <v>0</v>
      </c>
      <c r="AP23" s="127">
        <f ca="1">IF(IFERROR(MATCH(_xlfn.CONCAT($B23,",",AP$4),'22 SpcFunc &amp; VentSpcFunc combos'!$Q$8:$Q$343,0),0)&gt;0,1,0)</f>
        <v>0</v>
      </c>
      <c r="AQ23" s="127">
        <f ca="1">IF(IFERROR(MATCH(_xlfn.CONCAT($B23,",",AQ$4),'22 SpcFunc &amp; VentSpcFunc combos'!$Q$8:$Q$343,0),0)&gt;0,1,0)</f>
        <v>0</v>
      </c>
      <c r="AR23" s="127">
        <f ca="1">IF(IFERROR(MATCH(_xlfn.CONCAT($B23,",",AR$4),'22 SpcFunc &amp; VentSpcFunc combos'!$Q$8:$Q$343,0),0)&gt;0,1,0)</f>
        <v>0</v>
      </c>
      <c r="AS23" s="127">
        <f ca="1">IF(IFERROR(MATCH(_xlfn.CONCAT($B23,",",AS$4),'22 SpcFunc &amp; VentSpcFunc combos'!$Q$8:$Q$343,0),0)&gt;0,1,0)</f>
        <v>0</v>
      </c>
      <c r="AT23" s="127">
        <f ca="1">IF(IFERROR(MATCH(_xlfn.CONCAT($B23,",",AT$4),'22 SpcFunc &amp; VentSpcFunc combos'!$Q$8:$Q$343,0),0)&gt;0,1,0)</f>
        <v>0</v>
      </c>
      <c r="AU23" s="127">
        <f ca="1">IF(IFERROR(MATCH(_xlfn.CONCAT($B23,",",AU$4),'22 SpcFunc &amp; VentSpcFunc combos'!$Q$8:$Q$343,0),0)&gt;0,1,0)</f>
        <v>0</v>
      </c>
      <c r="AV23" s="127">
        <f ca="1">IF(IFERROR(MATCH(_xlfn.CONCAT($B23,",",AV$4),'22 SpcFunc &amp; VentSpcFunc combos'!$Q$8:$Q$343,0),0)&gt;0,1,0)</f>
        <v>0</v>
      </c>
      <c r="AW23" s="127">
        <f ca="1">IF(IFERROR(MATCH(_xlfn.CONCAT($B23,",",AW$4),'22 SpcFunc &amp; VentSpcFunc combos'!$Q$8:$Q$343,0),0)&gt;0,1,0)</f>
        <v>0</v>
      </c>
      <c r="AX23" s="127">
        <f ca="1">IF(IFERROR(MATCH(_xlfn.CONCAT($B23,",",AX$4),'22 SpcFunc &amp; VentSpcFunc combos'!$Q$8:$Q$343,0),0)&gt;0,1,0)</f>
        <v>0</v>
      </c>
      <c r="AY23" s="127">
        <f ca="1">IF(IFERROR(MATCH(_xlfn.CONCAT($B23,",",AY$4),'22 SpcFunc &amp; VentSpcFunc combos'!$Q$8:$Q$343,0),0)&gt;0,1,0)</f>
        <v>1</v>
      </c>
      <c r="AZ23" s="127">
        <f ca="1">IF(IFERROR(MATCH(_xlfn.CONCAT($B23,",",AZ$4),'22 SpcFunc &amp; VentSpcFunc combos'!$Q$8:$Q$343,0),0)&gt;0,1,0)</f>
        <v>0</v>
      </c>
      <c r="BA23" s="127">
        <f ca="1">IF(IFERROR(MATCH(_xlfn.CONCAT($B23,",",BA$4),'22 SpcFunc &amp; VentSpcFunc combos'!$Q$8:$Q$343,0),0)&gt;0,1,0)</f>
        <v>0</v>
      </c>
      <c r="BB23" s="127">
        <f ca="1">IF(IFERROR(MATCH(_xlfn.CONCAT($B23,",",BB$4),'22 SpcFunc &amp; VentSpcFunc combos'!$Q$8:$Q$343,0),0)&gt;0,1,0)</f>
        <v>0</v>
      </c>
      <c r="BC23" s="127">
        <f ca="1">IF(IFERROR(MATCH(_xlfn.CONCAT($B23,",",BC$4),'22 SpcFunc &amp; VentSpcFunc combos'!$Q$8:$Q$343,0),0)&gt;0,1,0)</f>
        <v>0</v>
      </c>
      <c r="BD23" s="127">
        <f ca="1">IF(IFERROR(MATCH(_xlfn.CONCAT($B23,",",BD$4),'22 SpcFunc &amp; VentSpcFunc combos'!$Q$8:$Q$343,0),0)&gt;0,1,0)</f>
        <v>0</v>
      </c>
      <c r="BE23" s="127">
        <f ca="1">IF(IFERROR(MATCH(_xlfn.CONCAT($B23,",",BE$4),'22 SpcFunc &amp; VentSpcFunc combos'!$Q$8:$Q$343,0),0)&gt;0,1,0)</f>
        <v>0</v>
      </c>
      <c r="BF23" s="127">
        <f ca="1">IF(IFERROR(MATCH(_xlfn.CONCAT($B23,",",BF$4),'22 SpcFunc &amp; VentSpcFunc combos'!$Q$8:$Q$343,0),0)&gt;0,1,0)</f>
        <v>1</v>
      </c>
      <c r="BG23" s="127">
        <f ca="1">IF(IFERROR(MATCH(_xlfn.CONCAT($B23,",",BG$4),'22 SpcFunc &amp; VentSpcFunc combos'!$Q$8:$Q$343,0),0)&gt;0,1,0)</f>
        <v>0</v>
      </c>
      <c r="BH23" s="127">
        <f ca="1">IF(IFERROR(MATCH(_xlfn.CONCAT($B23,",",BH$4),'22 SpcFunc &amp; VentSpcFunc combos'!$Q$8:$Q$343,0),0)&gt;0,1,0)</f>
        <v>0</v>
      </c>
      <c r="BI23" s="127">
        <f ca="1">IF(IFERROR(MATCH(_xlfn.CONCAT($B23,",",BI$4),'22 SpcFunc &amp; VentSpcFunc combos'!$Q$8:$Q$343,0),0)&gt;0,1,0)</f>
        <v>0</v>
      </c>
      <c r="BJ23" s="127">
        <f ca="1">IF(IFERROR(MATCH(_xlfn.CONCAT($B23,",",BJ$4),'22 SpcFunc &amp; VentSpcFunc combos'!$Q$8:$Q$343,0),0)&gt;0,1,0)</f>
        <v>0</v>
      </c>
      <c r="BK23" s="127">
        <f ca="1">IF(IFERROR(MATCH(_xlfn.CONCAT($B23,",",BK$4),'22 SpcFunc &amp; VentSpcFunc combos'!$Q$8:$Q$343,0),0)&gt;0,1,0)</f>
        <v>0</v>
      </c>
      <c r="BL23" s="127">
        <f ca="1">IF(IFERROR(MATCH(_xlfn.CONCAT($B23,",",BL$4),'22 SpcFunc &amp; VentSpcFunc combos'!$Q$8:$Q$343,0),0)&gt;0,1,0)</f>
        <v>0</v>
      </c>
      <c r="BM23" s="127">
        <f ca="1">IF(IFERROR(MATCH(_xlfn.CONCAT($B23,",",BM$4),'22 SpcFunc &amp; VentSpcFunc combos'!$Q$8:$Q$343,0),0)&gt;0,1,0)</f>
        <v>0</v>
      </c>
      <c r="BN23" s="127">
        <f ca="1">IF(IFERROR(MATCH(_xlfn.CONCAT($B23,",",BN$4),'22 SpcFunc &amp; VentSpcFunc combos'!$Q$8:$Q$343,0),0)&gt;0,1,0)</f>
        <v>0</v>
      </c>
      <c r="BO23" s="127">
        <f ca="1">IF(IFERROR(MATCH(_xlfn.CONCAT($B23,",",BO$4),'22 SpcFunc &amp; VentSpcFunc combos'!$Q$8:$Q$343,0),0)&gt;0,1,0)</f>
        <v>0</v>
      </c>
      <c r="BP23" s="127">
        <f ca="1">IF(IFERROR(MATCH(_xlfn.CONCAT($B23,",",BP$4),'22 SpcFunc &amp; VentSpcFunc combos'!$Q$8:$Q$343,0),0)&gt;0,1,0)</f>
        <v>0</v>
      </c>
      <c r="BQ23" s="127">
        <f ca="1">IF(IFERROR(MATCH(_xlfn.CONCAT($B23,",",BQ$4),'22 SpcFunc &amp; VentSpcFunc combos'!$Q$8:$Q$343,0),0)&gt;0,1,0)</f>
        <v>0</v>
      </c>
      <c r="BR23" s="127">
        <f ca="1">IF(IFERROR(MATCH(_xlfn.CONCAT($B23,",",BR$4),'22 SpcFunc &amp; VentSpcFunc combos'!$Q$8:$Q$343,0),0)&gt;0,1,0)</f>
        <v>0</v>
      </c>
      <c r="BS23" s="127">
        <f ca="1">IF(IFERROR(MATCH(_xlfn.CONCAT($B23,",",BS$4),'22 SpcFunc &amp; VentSpcFunc combos'!$Q$8:$Q$343,0),0)&gt;0,1,0)</f>
        <v>1</v>
      </c>
      <c r="BT23" s="127">
        <f ca="1">IF(IFERROR(MATCH(_xlfn.CONCAT($B23,",",BT$4),'22 SpcFunc &amp; VentSpcFunc combos'!$Q$8:$Q$343,0),0)&gt;0,1,0)</f>
        <v>0</v>
      </c>
      <c r="BU23" s="127">
        <f ca="1">IF(IFERROR(MATCH(_xlfn.CONCAT($B23,",",BU$4),'22 SpcFunc &amp; VentSpcFunc combos'!$Q$8:$Q$343,0),0)&gt;0,1,0)</f>
        <v>0</v>
      </c>
      <c r="BV23" s="127">
        <f ca="1">IF(IFERROR(MATCH(_xlfn.CONCAT($B23,",",BV$4),'22 SpcFunc &amp; VentSpcFunc combos'!$Q$8:$Q$343,0),0)&gt;0,1,0)</f>
        <v>0</v>
      </c>
      <c r="BW23" s="127">
        <f ca="1">IF(IFERROR(MATCH(_xlfn.CONCAT($B23,",",BW$4),'22 SpcFunc &amp; VentSpcFunc combos'!$Q$8:$Q$343,0),0)&gt;0,1,0)</f>
        <v>0</v>
      </c>
      <c r="BX23" s="127">
        <f ca="1">IF(IFERROR(MATCH(_xlfn.CONCAT($B23,",",BX$4),'22 SpcFunc &amp; VentSpcFunc combos'!$Q$8:$Q$343,0),0)&gt;0,1,0)</f>
        <v>0</v>
      </c>
      <c r="BY23" s="127">
        <f ca="1">IF(IFERROR(MATCH(_xlfn.CONCAT($B23,",",BY$4),'22 SpcFunc &amp; VentSpcFunc combos'!$Q$8:$Q$343,0),0)&gt;0,1,0)</f>
        <v>0</v>
      </c>
      <c r="BZ23" s="127">
        <f ca="1">IF(IFERROR(MATCH(_xlfn.CONCAT($B23,",",BZ$4),'22 SpcFunc &amp; VentSpcFunc combos'!$Q$8:$Q$343,0),0)&gt;0,1,0)</f>
        <v>0</v>
      </c>
      <c r="CA23" s="127">
        <f ca="1">IF(IFERROR(MATCH(_xlfn.CONCAT($B23,",",CA$4),'22 SpcFunc &amp; VentSpcFunc combos'!$Q$8:$Q$343,0),0)&gt;0,1,0)</f>
        <v>1</v>
      </c>
      <c r="CB23" s="127">
        <f ca="1">IF(IFERROR(MATCH(_xlfn.CONCAT($B23,",",CB$4),'22 SpcFunc &amp; VentSpcFunc combos'!$Q$8:$Q$343,0),0)&gt;0,1,0)</f>
        <v>0</v>
      </c>
      <c r="CC23" s="127">
        <f ca="1">IF(IFERROR(MATCH(_xlfn.CONCAT($B23,",",CC$4),'22 SpcFunc &amp; VentSpcFunc combos'!$Q$8:$Q$343,0),0)&gt;0,1,0)</f>
        <v>0</v>
      </c>
      <c r="CD23" s="127">
        <f ca="1">IF(IFERROR(MATCH(_xlfn.CONCAT($B23,",",CD$4),'22 SpcFunc &amp; VentSpcFunc combos'!$Q$8:$Q$343,0),0)&gt;0,1,0)</f>
        <v>0</v>
      </c>
      <c r="CE23" s="127">
        <f ca="1">IF(IFERROR(MATCH(_xlfn.CONCAT($B23,",",CE$4),'22 SpcFunc &amp; VentSpcFunc combos'!$Q$8:$Q$343,0),0)&gt;0,1,0)</f>
        <v>1</v>
      </c>
      <c r="CF23" s="127">
        <f ca="1">IF(IFERROR(MATCH(_xlfn.CONCAT($B23,",",CF$4),'22 SpcFunc &amp; VentSpcFunc combos'!$Q$8:$Q$343,0),0)&gt;0,1,0)</f>
        <v>0</v>
      </c>
      <c r="CG23" s="127">
        <f ca="1">IF(IFERROR(MATCH(_xlfn.CONCAT($B23,",",CG$4),'22 SpcFunc &amp; VentSpcFunc combos'!$Q$8:$Q$343,0),0)&gt;0,1,0)</f>
        <v>0</v>
      </c>
      <c r="CH23" s="127">
        <f ca="1">IF(IFERROR(MATCH(_xlfn.CONCAT($B23,",",CH$4),'22 SpcFunc &amp; VentSpcFunc combos'!$Q$8:$Q$343,0),0)&gt;0,1,0)</f>
        <v>0</v>
      </c>
      <c r="CI23" s="127">
        <f ca="1">IF(IFERROR(MATCH(_xlfn.CONCAT($B23,",",CI$4),'22 SpcFunc &amp; VentSpcFunc combos'!$Q$8:$Q$343,0),0)&gt;0,1,0)</f>
        <v>0</v>
      </c>
      <c r="CJ23" s="127">
        <f ca="1">IF(IFERROR(MATCH(_xlfn.CONCAT($B23,",",CJ$4),'22 SpcFunc &amp; VentSpcFunc combos'!$Q$8:$Q$343,0),0)&gt;0,1,0)</f>
        <v>0</v>
      </c>
      <c r="CK23" s="127">
        <f ca="1">IF(IFERROR(MATCH(_xlfn.CONCAT($B23,",",CK$4),'22 SpcFunc &amp; VentSpcFunc combos'!$Q$8:$Q$343,0),0)&gt;0,1,0)</f>
        <v>0</v>
      </c>
      <c r="CL23" s="127">
        <f ca="1">IF(IFERROR(MATCH(_xlfn.CONCAT($B23,",",CL$4),'22 SpcFunc &amp; VentSpcFunc combos'!$Q$8:$Q$343,0),0)&gt;0,1,0)</f>
        <v>0</v>
      </c>
      <c r="CM23" s="127">
        <f ca="1">IF(IFERROR(MATCH(_xlfn.CONCAT($B23,",",CM$4),'22 SpcFunc &amp; VentSpcFunc combos'!$Q$8:$Q$343,0),0)&gt;0,1,0)</f>
        <v>0</v>
      </c>
      <c r="CN23" s="127">
        <f ca="1">IF(IFERROR(MATCH(_xlfn.CONCAT($B23,",",CN$4),'22 SpcFunc &amp; VentSpcFunc combos'!$Q$8:$Q$343,0),0)&gt;0,1,0)</f>
        <v>0</v>
      </c>
      <c r="CO23" s="127">
        <f ca="1">IF(IFERROR(MATCH(_xlfn.CONCAT($B23,",",CO$4),'22 SpcFunc &amp; VentSpcFunc combos'!$Q$8:$Q$343,0),0)&gt;0,1,0)</f>
        <v>0</v>
      </c>
      <c r="CP23" s="127">
        <f ca="1">IF(IFERROR(MATCH(_xlfn.CONCAT($B23,",",CP$4),'22 SpcFunc &amp; VentSpcFunc combos'!$Q$8:$Q$343,0),0)&gt;0,1,0)</f>
        <v>0</v>
      </c>
      <c r="CQ23" s="127">
        <f ca="1">IF(IFERROR(MATCH(_xlfn.CONCAT($B23,",",CQ$4),'22 SpcFunc &amp; VentSpcFunc combos'!$Q$8:$Q$343,0),0)&gt;0,1,0)</f>
        <v>0</v>
      </c>
      <c r="CR23" s="127">
        <f ca="1">IF(IFERROR(MATCH(_xlfn.CONCAT($B23,",",CR$4),'22 SpcFunc &amp; VentSpcFunc combos'!$Q$8:$Q$343,0),0)&gt;0,1,0)</f>
        <v>0</v>
      </c>
      <c r="CS23" s="127">
        <f ca="1">IF(IFERROR(MATCH(_xlfn.CONCAT($B23,",",CS$4),'22 SpcFunc &amp; VentSpcFunc combos'!$Q$8:$Q$343,0),0)&gt;0,1,0)</f>
        <v>0</v>
      </c>
      <c r="CT23" s="127">
        <f ca="1">IF(IFERROR(MATCH(_xlfn.CONCAT($B23,",",CT$4),'22 SpcFunc &amp; VentSpcFunc combos'!$Q$8:$Q$343,0),0)&gt;0,1,0)</f>
        <v>0</v>
      </c>
      <c r="CU23" s="106" t="s">
        <v>959</v>
      </c>
      <c r="CV23">
        <f t="shared" ca="1" si="4"/>
        <v>5</v>
      </c>
    </row>
    <row r="24" spans="2:100" x14ac:dyDescent="0.2">
      <c r="B24" t="str">
        <f>'For CSV - 2022 SpcFuncData'!B24</f>
        <v>Dining Area (Bar/Lounge and Fine Dining)</v>
      </c>
      <c r="C24" s="127">
        <f ca="1">IF(IFERROR(MATCH(_xlfn.CONCAT($B24,",",C$4),'22 SpcFunc &amp; VentSpcFunc combos'!$Q$8:$Q$343,0),0)&gt;0,1,0)</f>
        <v>0</v>
      </c>
      <c r="D24" s="127">
        <f ca="1">IF(IFERROR(MATCH(_xlfn.CONCAT($B24,",",D$4),'22 SpcFunc &amp; VentSpcFunc combos'!$Q$8:$Q$343,0),0)&gt;0,1,0)</f>
        <v>0</v>
      </c>
      <c r="E24" s="127">
        <f ca="1">IF(IFERROR(MATCH(_xlfn.CONCAT($B24,",",E$4),'22 SpcFunc &amp; VentSpcFunc combos'!$Q$8:$Q$343,0),0)&gt;0,1,0)</f>
        <v>0</v>
      </c>
      <c r="F24" s="127">
        <f ca="1">IF(IFERROR(MATCH(_xlfn.CONCAT($B24,",",F$4),'22 SpcFunc &amp; VentSpcFunc combos'!$Q$8:$Q$343,0),0)&gt;0,1,0)</f>
        <v>0</v>
      </c>
      <c r="G24" s="127">
        <f ca="1">IF(IFERROR(MATCH(_xlfn.CONCAT($B24,",",G$4),'22 SpcFunc &amp; VentSpcFunc combos'!$Q$8:$Q$343,0),0)&gt;0,1,0)</f>
        <v>0</v>
      </c>
      <c r="H24" s="127">
        <f ca="1">IF(IFERROR(MATCH(_xlfn.CONCAT($B24,",",H$4),'22 SpcFunc &amp; VentSpcFunc combos'!$Q$8:$Q$343,0),0)&gt;0,1,0)</f>
        <v>0</v>
      </c>
      <c r="I24" s="127">
        <f ca="1">IF(IFERROR(MATCH(_xlfn.CONCAT($B24,",",I$4),'22 SpcFunc &amp; VentSpcFunc combos'!$Q$8:$Q$343,0),0)&gt;0,1,0)</f>
        <v>0</v>
      </c>
      <c r="J24" s="127">
        <f ca="1">IF(IFERROR(MATCH(_xlfn.CONCAT($B24,",",J$4),'22 SpcFunc &amp; VentSpcFunc combos'!$Q$8:$Q$343,0),0)&gt;0,1,0)</f>
        <v>0</v>
      </c>
      <c r="K24" s="127">
        <f ca="1">IF(IFERROR(MATCH(_xlfn.CONCAT($B24,",",K$4),'22 SpcFunc &amp; VentSpcFunc combos'!$Q$8:$Q$343,0),0)&gt;0,1,0)</f>
        <v>0</v>
      </c>
      <c r="L24" s="127">
        <f ca="1">IF(IFERROR(MATCH(_xlfn.CONCAT($B24,",",L$4),'22 SpcFunc &amp; VentSpcFunc combos'!$Q$8:$Q$343,0),0)&gt;0,1,0)</f>
        <v>0</v>
      </c>
      <c r="M24" s="127">
        <f ca="1">IF(IFERROR(MATCH(_xlfn.CONCAT($B24,",",M$4),'22 SpcFunc &amp; VentSpcFunc combos'!$Q$8:$Q$343,0),0)&gt;0,1,0)</f>
        <v>0</v>
      </c>
      <c r="N24" s="127">
        <f ca="1">IF(IFERROR(MATCH(_xlfn.CONCAT($B24,",",N$4),'22 SpcFunc &amp; VentSpcFunc combos'!$Q$8:$Q$343,0),0)&gt;0,1,0)</f>
        <v>0</v>
      </c>
      <c r="O24" s="127">
        <f ca="1">IF(IFERROR(MATCH(_xlfn.CONCAT($B24,",",O$4),'22 SpcFunc &amp; VentSpcFunc combos'!$Q$8:$Q$343,0),0)&gt;0,1,0)</f>
        <v>0</v>
      </c>
      <c r="P24" s="127">
        <f ca="1">IF(IFERROR(MATCH(_xlfn.CONCAT($B24,",",P$4),'22 SpcFunc &amp; VentSpcFunc combos'!$Q$8:$Q$343,0),0)&gt;0,1,0)</f>
        <v>0</v>
      </c>
      <c r="Q24" s="127">
        <f ca="1">IF(IFERROR(MATCH(_xlfn.CONCAT($B24,",",Q$4),'22 SpcFunc &amp; VentSpcFunc combos'!$Q$8:$Q$343,0),0)&gt;0,1,0)</f>
        <v>0</v>
      </c>
      <c r="R24" s="127">
        <f ca="1">IF(IFERROR(MATCH(_xlfn.CONCAT($B24,",",R$4),'22 SpcFunc &amp; VentSpcFunc combos'!$Q$8:$Q$343,0),0)&gt;0,1,0)</f>
        <v>0</v>
      </c>
      <c r="S24" s="127">
        <f ca="1">IF(IFERROR(MATCH(_xlfn.CONCAT($B24,",",S$4),'22 SpcFunc &amp; VentSpcFunc combos'!$Q$8:$Q$343,0),0)&gt;0,1,0)</f>
        <v>0</v>
      </c>
      <c r="T24" s="127">
        <f ca="1">IF(IFERROR(MATCH(_xlfn.CONCAT($B24,",",T$4),'22 SpcFunc &amp; VentSpcFunc combos'!$Q$8:$Q$343,0),0)&gt;0,1,0)</f>
        <v>0</v>
      </c>
      <c r="U24" s="127">
        <f ca="1">IF(IFERROR(MATCH(_xlfn.CONCAT($B24,",",U$4),'22 SpcFunc &amp; VentSpcFunc combos'!$Q$8:$Q$343,0),0)&gt;0,1,0)</f>
        <v>0</v>
      </c>
      <c r="V24" s="127">
        <f ca="1">IF(IFERROR(MATCH(_xlfn.CONCAT($B24,",",V$4),'22 SpcFunc &amp; VentSpcFunc combos'!$Q$8:$Q$343,0),0)&gt;0,1,0)</f>
        <v>0</v>
      </c>
      <c r="W24" s="127">
        <f ca="1">IF(IFERROR(MATCH(_xlfn.CONCAT($B24,",",W$4),'22 SpcFunc &amp; VentSpcFunc combos'!$Q$8:$Q$343,0),0)&gt;0,1,0)</f>
        <v>0</v>
      </c>
      <c r="X24" s="127">
        <f ca="1">IF(IFERROR(MATCH(_xlfn.CONCAT($B24,",",X$4),'22 SpcFunc &amp; VentSpcFunc combos'!$Q$8:$Q$343,0),0)&gt;0,1,0)</f>
        <v>0</v>
      </c>
      <c r="Y24" s="127">
        <f ca="1">IF(IFERROR(MATCH(_xlfn.CONCAT($B24,",",Y$4),'22 SpcFunc &amp; VentSpcFunc combos'!$Q$8:$Q$343,0),0)&gt;0,1,0)</f>
        <v>0</v>
      </c>
      <c r="Z24" s="127">
        <f ca="1">IF(IFERROR(MATCH(_xlfn.CONCAT($B24,",",Z$4),'22 SpcFunc &amp; VentSpcFunc combos'!$Q$8:$Q$343,0),0)&gt;0,1,0)</f>
        <v>0</v>
      </c>
      <c r="AA24" s="127">
        <f ca="1">IF(IFERROR(MATCH(_xlfn.CONCAT($B24,",",AA$4),'22 SpcFunc &amp; VentSpcFunc combos'!$Q$8:$Q$343,0),0)&gt;0,1,0)</f>
        <v>0</v>
      </c>
      <c r="AB24" s="127">
        <f ca="1">IF(IFERROR(MATCH(_xlfn.CONCAT($B24,",",AB$4),'22 SpcFunc &amp; VentSpcFunc combos'!$Q$8:$Q$343,0),0)&gt;0,1,0)</f>
        <v>0</v>
      </c>
      <c r="AC24" s="127">
        <f ca="1">IF(IFERROR(MATCH(_xlfn.CONCAT($B24,",",AC$4),'22 SpcFunc &amp; VentSpcFunc combos'!$Q$8:$Q$343,0),0)&gt;0,1,0)</f>
        <v>0</v>
      </c>
      <c r="AD24" s="127">
        <f ca="1">IF(IFERROR(MATCH(_xlfn.CONCAT($B24,",",AD$4),'22 SpcFunc &amp; VentSpcFunc combos'!$Q$8:$Q$343,0),0)&gt;0,1,0)</f>
        <v>0</v>
      </c>
      <c r="AE24" s="127">
        <f ca="1">IF(IFERROR(MATCH(_xlfn.CONCAT($B24,",",AE$4),'22 SpcFunc &amp; VentSpcFunc combos'!$Q$8:$Q$343,0),0)&gt;0,1,0)</f>
        <v>0</v>
      </c>
      <c r="AF24" s="127">
        <f ca="1">IF(IFERROR(MATCH(_xlfn.CONCAT($B24,",",AF$4),'22 SpcFunc &amp; VentSpcFunc combos'!$Q$8:$Q$343,0),0)&gt;0,1,0)</f>
        <v>0</v>
      </c>
      <c r="AG24" s="127">
        <f ca="1">IF(IFERROR(MATCH(_xlfn.CONCAT($B24,",",AG$4),'22 SpcFunc &amp; VentSpcFunc combos'!$Q$8:$Q$343,0),0)&gt;0,1,0)</f>
        <v>0</v>
      </c>
      <c r="AH24" s="127">
        <f ca="1">IF(IFERROR(MATCH(_xlfn.CONCAT($B24,",",AH$4),'22 SpcFunc &amp; VentSpcFunc combos'!$Q$8:$Q$343,0),0)&gt;0,1,0)</f>
        <v>0</v>
      </c>
      <c r="AI24" s="127">
        <f ca="1">IF(IFERROR(MATCH(_xlfn.CONCAT($B24,",",AI$4),'22 SpcFunc &amp; VentSpcFunc combos'!$Q$8:$Q$343,0),0)&gt;0,1,0)</f>
        <v>0</v>
      </c>
      <c r="AJ24" s="127">
        <f ca="1">IF(IFERROR(MATCH(_xlfn.CONCAT($B24,",",AJ$4),'22 SpcFunc &amp; VentSpcFunc combos'!$Q$8:$Q$343,0),0)&gt;0,1,0)</f>
        <v>0</v>
      </c>
      <c r="AK24" s="127">
        <f ca="1">IF(IFERROR(MATCH(_xlfn.CONCAT($B24,",",AK$4),'22 SpcFunc &amp; VentSpcFunc combos'!$Q$8:$Q$343,0),0)&gt;0,1,0)</f>
        <v>0</v>
      </c>
      <c r="AL24" s="127">
        <f ca="1">IF(IFERROR(MATCH(_xlfn.CONCAT($B24,",",AL$4),'22 SpcFunc &amp; VentSpcFunc combos'!$Q$8:$Q$343,0),0)&gt;0,1,0)</f>
        <v>0</v>
      </c>
      <c r="AM24" s="127">
        <f ca="1">IF(IFERROR(MATCH(_xlfn.CONCAT($B24,",",AM$4),'22 SpcFunc &amp; VentSpcFunc combos'!$Q$8:$Q$343,0),0)&gt;0,1,0)</f>
        <v>0</v>
      </c>
      <c r="AN24" s="127">
        <f ca="1">IF(IFERROR(MATCH(_xlfn.CONCAT($B24,",",AN$4),'22 SpcFunc &amp; VentSpcFunc combos'!$Q$8:$Q$343,0),0)&gt;0,1,0)</f>
        <v>0</v>
      </c>
      <c r="AO24" s="127">
        <f ca="1">IF(IFERROR(MATCH(_xlfn.CONCAT($B24,",",AO$4),'22 SpcFunc &amp; VentSpcFunc combos'!$Q$8:$Q$343,0),0)&gt;0,1,0)</f>
        <v>0</v>
      </c>
      <c r="AP24" s="127">
        <f ca="1">IF(IFERROR(MATCH(_xlfn.CONCAT($B24,",",AP$4),'22 SpcFunc &amp; VentSpcFunc combos'!$Q$8:$Q$343,0),0)&gt;0,1,0)</f>
        <v>0</v>
      </c>
      <c r="AQ24" s="127">
        <f ca="1">IF(IFERROR(MATCH(_xlfn.CONCAT($B24,",",AQ$4),'22 SpcFunc &amp; VentSpcFunc combos'!$Q$8:$Q$343,0),0)&gt;0,1,0)</f>
        <v>0</v>
      </c>
      <c r="AR24" s="127">
        <f ca="1">IF(IFERROR(MATCH(_xlfn.CONCAT($B24,",",AR$4),'22 SpcFunc &amp; VentSpcFunc combos'!$Q$8:$Q$343,0),0)&gt;0,1,0)</f>
        <v>1</v>
      </c>
      <c r="AS24" s="127">
        <f ca="1">IF(IFERROR(MATCH(_xlfn.CONCAT($B24,",",AS$4),'22 SpcFunc &amp; VentSpcFunc combos'!$Q$8:$Q$343,0),0)&gt;0,1,0)</f>
        <v>0</v>
      </c>
      <c r="AT24" s="127">
        <f ca="1">IF(IFERROR(MATCH(_xlfn.CONCAT($B24,",",AT$4),'22 SpcFunc &amp; VentSpcFunc combos'!$Q$8:$Q$343,0),0)&gt;0,1,0)</f>
        <v>0</v>
      </c>
      <c r="AU24" s="127">
        <f ca="1">IF(IFERROR(MATCH(_xlfn.CONCAT($B24,",",AU$4),'22 SpcFunc &amp; VentSpcFunc combos'!$Q$8:$Q$343,0),0)&gt;0,1,0)</f>
        <v>1</v>
      </c>
      <c r="AV24" s="127">
        <f ca="1">IF(IFERROR(MATCH(_xlfn.CONCAT($B24,",",AV$4),'22 SpcFunc &amp; VentSpcFunc combos'!$Q$8:$Q$343,0),0)&gt;0,1,0)</f>
        <v>0</v>
      </c>
      <c r="AW24" s="127">
        <f ca="1">IF(IFERROR(MATCH(_xlfn.CONCAT($B24,",",AW$4),'22 SpcFunc &amp; VentSpcFunc combos'!$Q$8:$Q$343,0),0)&gt;0,1,0)</f>
        <v>0</v>
      </c>
      <c r="AX24" s="127">
        <f ca="1">IF(IFERROR(MATCH(_xlfn.CONCAT($B24,",",AX$4),'22 SpcFunc &amp; VentSpcFunc combos'!$Q$8:$Q$343,0),0)&gt;0,1,0)</f>
        <v>0</v>
      </c>
      <c r="AY24" s="127">
        <f ca="1">IF(IFERROR(MATCH(_xlfn.CONCAT($B24,",",AY$4),'22 SpcFunc &amp; VentSpcFunc combos'!$Q$8:$Q$343,0),0)&gt;0,1,0)</f>
        <v>0</v>
      </c>
      <c r="AZ24" s="127">
        <f ca="1">IF(IFERROR(MATCH(_xlfn.CONCAT($B24,",",AZ$4),'22 SpcFunc &amp; VentSpcFunc combos'!$Q$8:$Q$343,0),0)&gt;0,1,0)</f>
        <v>0</v>
      </c>
      <c r="BA24" s="127">
        <f ca="1">IF(IFERROR(MATCH(_xlfn.CONCAT($B24,",",BA$4),'22 SpcFunc &amp; VentSpcFunc combos'!$Q$8:$Q$343,0),0)&gt;0,1,0)</f>
        <v>0</v>
      </c>
      <c r="BB24" s="127">
        <f ca="1">IF(IFERROR(MATCH(_xlfn.CONCAT($B24,",",BB$4),'22 SpcFunc &amp; VentSpcFunc combos'!$Q$8:$Q$343,0),0)&gt;0,1,0)</f>
        <v>0</v>
      </c>
      <c r="BC24" s="127">
        <f ca="1">IF(IFERROR(MATCH(_xlfn.CONCAT($B24,",",BC$4),'22 SpcFunc &amp; VentSpcFunc combos'!$Q$8:$Q$343,0),0)&gt;0,1,0)</f>
        <v>0</v>
      </c>
      <c r="BD24" s="127">
        <f ca="1">IF(IFERROR(MATCH(_xlfn.CONCAT($B24,",",BD$4),'22 SpcFunc &amp; VentSpcFunc combos'!$Q$8:$Q$343,0),0)&gt;0,1,0)</f>
        <v>0</v>
      </c>
      <c r="BE24" s="127">
        <f ca="1">IF(IFERROR(MATCH(_xlfn.CONCAT($B24,",",BE$4),'22 SpcFunc &amp; VentSpcFunc combos'!$Q$8:$Q$343,0),0)&gt;0,1,0)</f>
        <v>0</v>
      </c>
      <c r="BF24" s="127">
        <f ca="1">IF(IFERROR(MATCH(_xlfn.CONCAT($B24,",",BF$4),'22 SpcFunc &amp; VentSpcFunc combos'!$Q$8:$Q$343,0),0)&gt;0,1,0)</f>
        <v>0</v>
      </c>
      <c r="BG24" s="127">
        <f ca="1">IF(IFERROR(MATCH(_xlfn.CONCAT($B24,",",BG$4),'22 SpcFunc &amp; VentSpcFunc combos'!$Q$8:$Q$343,0),0)&gt;0,1,0)</f>
        <v>0</v>
      </c>
      <c r="BH24" s="127">
        <f ca="1">IF(IFERROR(MATCH(_xlfn.CONCAT($B24,",",BH$4),'22 SpcFunc &amp; VentSpcFunc combos'!$Q$8:$Q$343,0),0)&gt;0,1,0)</f>
        <v>0</v>
      </c>
      <c r="BI24" s="127">
        <f ca="1">IF(IFERROR(MATCH(_xlfn.CONCAT($B24,",",BI$4),'22 SpcFunc &amp; VentSpcFunc combos'!$Q$8:$Q$343,0),0)&gt;0,1,0)</f>
        <v>0</v>
      </c>
      <c r="BJ24" s="127">
        <f ca="1">IF(IFERROR(MATCH(_xlfn.CONCAT($B24,",",BJ$4),'22 SpcFunc &amp; VentSpcFunc combos'!$Q$8:$Q$343,0),0)&gt;0,1,0)</f>
        <v>0</v>
      </c>
      <c r="BK24" s="127">
        <f ca="1">IF(IFERROR(MATCH(_xlfn.CONCAT($B24,",",BK$4),'22 SpcFunc &amp; VentSpcFunc combos'!$Q$8:$Q$343,0),0)&gt;0,1,0)</f>
        <v>0</v>
      </c>
      <c r="BL24" s="127">
        <f ca="1">IF(IFERROR(MATCH(_xlfn.CONCAT($B24,",",BL$4),'22 SpcFunc &amp; VentSpcFunc combos'!$Q$8:$Q$343,0),0)&gt;0,1,0)</f>
        <v>0</v>
      </c>
      <c r="BM24" s="127">
        <f ca="1">IF(IFERROR(MATCH(_xlfn.CONCAT($B24,",",BM$4),'22 SpcFunc &amp; VentSpcFunc combos'!$Q$8:$Q$343,0),0)&gt;0,1,0)</f>
        <v>0</v>
      </c>
      <c r="BN24" s="127">
        <f ca="1">IF(IFERROR(MATCH(_xlfn.CONCAT($B24,",",BN$4),'22 SpcFunc &amp; VentSpcFunc combos'!$Q$8:$Q$343,0),0)&gt;0,1,0)</f>
        <v>0</v>
      </c>
      <c r="BO24" s="127">
        <f ca="1">IF(IFERROR(MATCH(_xlfn.CONCAT($B24,",",BO$4),'22 SpcFunc &amp; VentSpcFunc combos'!$Q$8:$Q$343,0),0)&gt;0,1,0)</f>
        <v>0</v>
      </c>
      <c r="BP24" s="127">
        <f ca="1">IF(IFERROR(MATCH(_xlfn.CONCAT($B24,",",BP$4),'22 SpcFunc &amp; VentSpcFunc combos'!$Q$8:$Q$343,0),0)&gt;0,1,0)</f>
        <v>0</v>
      </c>
      <c r="BQ24" s="127">
        <f ca="1">IF(IFERROR(MATCH(_xlfn.CONCAT($B24,",",BQ$4),'22 SpcFunc &amp; VentSpcFunc combos'!$Q$8:$Q$343,0),0)&gt;0,1,0)</f>
        <v>0</v>
      </c>
      <c r="BR24" s="127">
        <f ca="1">IF(IFERROR(MATCH(_xlfn.CONCAT($B24,",",BR$4),'22 SpcFunc &amp; VentSpcFunc combos'!$Q$8:$Q$343,0),0)&gt;0,1,0)</f>
        <v>0</v>
      </c>
      <c r="BS24" s="127">
        <f ca="1">IF(IFERROR(MATCH(_xlfn.CONCAT($B24,",",BS$4),'22 SpcFunc &amp; VentSpcFunc combos'!$Q$8:$Q$343,0),0)&gt;0,1,0)</f>
        <v>0</v>
      </c>
      <c r="BT24" s="127">
        <f ca="1">IF(IFERROR(MATCH(_xlfn.CONCAT($B24,",",BT$4),'22 SpcFunc &amp; VentSpcFunc combos'!$Q$8:$Q$343,0),0)&gt;0,1,0)</f>
        <v>0</v>
      </c>
      <c r="BU24" s="127">
        <f ca="1">IF(IFERROR(MATCH(_xlfn.CONCAT($B24,",",BU$4),'22 SpcFunc &amp; VentSpcFunc combos'!$Q$8:$Q$343,0),0)&gt;0,1,0)</f>
        <v>0</v>
      </c>
      <c r="BV24" s="127">
        <f ca="1">IF(IFERROR(MATCH(_xlfn.CONCAT($B24,",",BV$4),'22 SpcFunc &amp; VentSpcFunc combos'!$Q$8:$Q$343,0),0)&gt;0,1,0)</f>
        <v>0</v>
      </c>
      <c r="BW24" s="127">
        <f ca="1">IF(IFERROR(MATCH(_xlfn.CONCAT($B24,",",BW$4),'22 SpcFunc &amp; VentSpcFunc combos'!$Q$8:$Q$343,0),0)&gt;0,1,0)</f>
        <v>0</v>
      </c>
      <c r="BX24" s="127">
        <f ca="1">IF(IFERROR(MATCH(_xlfn.CONCAT($B24,",",BX$4),'22 SpcFunc &amp; VentSpcFunc combos'!$Q$8:$Q$343,0),0)&gt;0,1,0)</f>
        <v>0</v>
      </c>
      <c r="BY24" s="127">
        <f ca="1">IF(IFERROR(MATCH(_xlfn.CONCAT($B24,",",BY$4),'22 SpcFunc &amp; VentSpcFunc combos'!$Q$8:$Q$343,0),0)&gt;0,1,0)</f>
        <v>0</v>
      </c>
      <c r="BZ24" s="127">
        <f ca="1">IF(IFERROR(MATCH(_xlfn.CONCAT($B24,",",BZ$4),'22 SpcFunc &amp; VentSpcFunc combos'!$Q$8:$Q$343,0),0)&gt;0,1,0)</f>
        <v>0</v>
      </c>
      <c r="CA24" s="127">
        <f ca="1">IF(IFERROR(MATCH(_xlfn.CONCAT($B24,",",CA$4),'22 SpcFunc &amp; VentSpcFunc combos'!$Q$8:$Q$343,0),0)&gt;0,1,0)</f>
        <v>0</v>
      </c>
      <c r="CB24" s="127">
        <f ca="1">IF(IFERROR(MATCH(_xlfn.CONCAT($B24,",",CB$4),'22 SpcFunc &amp; VentSpcFunc combos'!$Q$8:$Q$343,0),0)&gt;0,1,0)</f>
        <v>0</v>
      </c>
      <c r="CC24" s="127">
        <f ca="1">IF(IFERROR(MATCH(_xlfn.CONCAT($B24,",",CC$4),'22 SpcFunc &amp; VentSpcFunc combos'!$Q$8:$Q$343,0),0)&gt;0,1,0)</f>
        <v>0</v>
      </c>
      <c r="CD24" s="127">
        <f ca="1">IF(IFERROR(MATCH(_xlfn.CONCAT($B24,",",CD$4),'22 SpcFunc &amp; VentSpcFunc combos'!$Q$8:$Q$343,0),0)&gt;0,1,0)</f>
        <v>0</v>
      </c>
      <c r="CE24" s="127">
        <f ca="1">IF(IFERROR(MATCH(_xlfn.CONCAT($B24,",",CE$4),'22 SpcFunc &amp; VentSpcFunc combos'!$Q$8:$Q$343,0),0)&gt;0,1,0)</f>
        <v>0</v>
      </c>
      <c r="CF24" s="127">
        <f ca="1">IF(IFERROR(MATCH(_xlfn.CONCAT($B24,",",CF$4),'22 SpcFunc &amp; VentSpcFunc combos'!$Q$8:$Q$343,0),0)&gt;0,1,0)</f>
        <v>0</v>
      </c>
      <c r="CG24" s="127">
        <f ca="1">IF(IFERROR(MATCH(_xlfn.CONCAT($B24,",",CG$4),'22 SpcFunc &amp; VentSpcFunc combos'!$Q$8:$Q$343,0),0)&gt;0,1,0)</f>
        <v>0</v>
      </c>
      <c r="CH24" s="127">
        <f ca="1">IF(IFERROR(MATCH(_xlfn.CONCAT($B24,",",CH$4),'22 SpcFunc &amp; VentSpcFunc combos'!$Q$8:$Q$343,0),0)&gt;0,1,0)</f>
        <v>0</v>
      </c>
      <c r="CI24" s="127">
        <f ca="1">IF(IFERROR(MATCH(_xlfn.CONCAT($B24,",",CI$4),'22 SpcFunc &amp; VentSpcFunc combos'!$Q$8:$Q$343,0),0)&gt;0,1,0)</f>
        <v>0</v>
      </c>
      <c r="CJ24" s="127">
        <f ca="1">IF(IFERROR(MATCH(_xlfn.CONCAT($B24,",",CJ$4),'22 SpcFunc &amp; VentSpcFunc combos'!$Q$8:$Q$343,0),0)&gt;0,1,0)</f>
        <v>0</v>
      </c>
      <c r="CK24" s="127">
        <f ca="1">IF(IFERROR(MATCH(_xlfn.CONCAT($B24,",",CK$4),'22 SpcFunc &amp; VentSpcFunc combos'!$Q$8:$Q$343,0),0)&gt;0,1,0)</f>
        <v>0</v>
      </c>
      <c r="CL24" s="127">
        <f ca="1">IF(IFERROR(MATCH(_xlfn.CONCAT($B24,",",CL$4),'22 SpcFunc &amp; VentSpcFunc combos'!$Q$8:$Q$343,0),0)&gt;0,1,0)</f>
        <v>0</v>
      </c>
      <c r="CM24" s="127">
        <f ca="1">IF(IFERROR(MATCH(_xlfn.CONCAT($B24,",",CM$4),'22 SpcFunc &amp; VentSpcFunc combos'!$Q$8:$Q$343,0),0)&gt;0,1,0)</f>
        <v>0</v>
      </c>
      <c r="CN24" s="127">
        <f ca="1">IF(IFERROR(MATCH(_xlfn.CONCAT($B24,",",CN$4),'22 SpcFunc &amp; VentSpcFunc combos'!$Q$8:$Q$343,0),0)&gt;0,1,0)</f>
        <v>0</v>
      </c>
      <c r="CO24" s="127">
        <f ca="1">IF(IFERROR(MATCH(_xlfn.CONCAT($B24,",",CO$4),'22 SpcFunc &amp; VentSpcFunc combos'!$Q$8:$Q$343,0),0)&gt;0,1,0)</f>
        <v>0</v>
      </c>
      <c r="CP24" s="127">
        <f ca="1">IF(IFERROR(MATCH(_xlfn.CONCAT($B24,",",CP$4),'22 SpcFunc &amp; VentSpcFunc combos'!$Q$8:$Q$343,0),0)&gt;0,1,0)</f>
        <v>0</v>
      </c>
      <c r="CQ24" s="127">
        <f ca="1">IF(IFERROR(MATCH(_xlfn.CONCAT($B24,",",CQ$4),'22 SpcFunc &amp; VentSpcFunc combos'!$Q$8:$Q$343,0),0)&gt;0,1,0)</f>
        <v>0</v>
      </c>
      <c r="CR24" s="127">
        <f ca="1">IF(IFERROR(MATCH(_xlfn.CONCAT($B24,",",CR$4),'22 SpcFunc &amp; VentSpcFunc combos'!$Q$8:$Q$343,0),0)&gt;0,1,0)</f>
        <v>0</v>
      </c>
      <c r="CS24" s="127">
        <f ca="1">IF(IFERROR(MATCH(_xlfn.CONCAT($B24,",",CS$4),'22 SpcFunc &amp; VentSpcFunc combos'!$Q$8:$Q$343,0),0)&gt;0,1,0)</f>
        <v>0</v>
      </c>
      <c r="CT24" s="127">
        <f ca="1">IF(IFERROR(MATCH(_xlfn.CONCAT($B24,",",CT$4),'22 SpcFunc &amp; VentSpcFunc combos'!$Q$8:$Q$343,0),0)&gt;0,1,0)</f>
        <v>0</v>
      </c>
      <c r="CU24" s="106" t="s">
        <v>959</v>
      </c>
      <c r="CV24">
        <f t="shared" ca="1" si="4"/>
        <v>2</v>
      </c>
    </row>
    <row r="25" spans="2:100" x14ac:dyDescent="0.2">
      <c r="B25" t="str">
        <f>'For CSV - 2022 SpcFuncData'!B25</f>
        <v>Dining Area (Cafeteria/Fast Food)</v>
      </c>
      <c r="C25" s="127">
        <f ca="1">IF(IFERROR(MATCH(_xlfn.CONCAT($B25,",",C$4),'22 SpcFunc &amp; VentSpcFunc combos'!$Q$8:$Q$343,0),0)&gt;0,1,0)</f>
        <v>0</v>
      </c>
      <c r="D25" s="127">
        <f ca="1">IF(IFERROR(MATCH(_xlfn.CONCAT($B25,",",D$4),'22 SpcFunc &amp; VentSpcFunc combos'!$Q$8:$Q$343,0),0)&gt;0,1,0)</f>
        <v>0</v>
      </c>
      <c r="E25" s="127">
        <f ca="1">IF(IFERROR(MATCH(_xlfn.CONCAT($B25,",",E$4),'22 SpcFunc &amp; VentSpcFunc combos'!$Q$8:$Q$343,0),0)&gt;0,1,0)</f>
        <v>0</v>
      </c>
      <c r="F25" s="127">
        <f ca="1">IF(IFERROR(MATCH(_xlfn.CONCAT($B25,",",F$4),'22 SpcFunc &amp; VentSpcFunc combos'!$Q$8:$Q$343,0),0)&gt;0,1,0)</f>
        <v>0</v>
      </c>
      <c r="G25" s="127">
        <f ca="1">IF(IFERROR(MATCH(_xlfn.CONCAT($B25,",",G$4),'22 SpcFunc &amp; VentSpcFunc combos'!$Q$8:$Q$343,0),0)&gt;0,1,0)</f>
        <v>0</v>
      </c>
      <c r="H25" s="127">
        <f ca="1">IF(IFERROR(MATCH(_xlfn.CONCAT($B25,",",H$4),'22 SpcFunc &amp; VentSpcFunc combos'!$Q$8:$Q$343,0),0)&gt;0,1,0)</f>
        <v>0</v>
      </c>
      <c r="I25" s="127">
        <f ca="1">IF(IFERROR(MATCH(_xlfn.CONCAT($B25,",",I$4),'22 SpcFunc &amp; VentSpcFunc combos'!$Q$8:$Q$343,0),0)&gt;0,1,0)</f>
        <v>0</v>
      </c>
      <c r="J25" s="127">
        <f ca="1">IF(IFERROR(MATCH(_xlfn.CONCAT($B25,",",J$4),'22 SpcFunc &amp; VentSpcFunc combos'!$Q$8:$Q$343,0),0)&gt;0,1,0)</f>
        <v>0</v>
      </c>
      <c r="K25" s="127">
        <f ca="1">IF(IFERROR(MATCH(_xlfn.CONCAT($B25,",",K$4),'22 SpcFunc &amp; VentSpcFunc combos'!$Q$8:$Q$343,0),0)&gt;0,1,0)</f>
        <v>0</v>
      </c>
      <c r="L25" s="127">
        <f ca="1">IF(IFERROR(MATCH(_xlfn.CONCAT($B25,",",L$4),'22 SpcFunc &amp; VentSpcFunc combos'!$Q$8:$Q$343,0),0)&gt;0,1,0)</f>
        <v>0</v>
      </c>
      <c r="M25" s="127">
        <f ca="1">IF(IFERROR(MATCH(_xlfn.CONCAT($B25,",",M$4),'22 SpcFunc &amp; VentSpcFunc combos'!$Q$8:$Q$343,0),0)&gt;0,1,0)</f>
        <v>0</v>
      </c>
      <c r="N25" s="127">
        <f ca="1">IF(IFERROR(MATCH(_xlfn.CONCAT($B25,",",N$4),'22 SpcFunc &amp; VentSpcFunc combos'!$Q$8:$Q$343,0),0)&gt;0,1,0)</f>
        <v>0</v>
      </c>
      <c r="O25" s="127">
        <f ca="1">IF(IFERROR(MATCH(_xlfn.CONCAT($B25,",",O$4),'22 SpcFunc &amp; VentSpcFunc combos'!$Q$8:$Q$343,0),0)&gt;0,1,0)</f>
        <v>0</v>
      </c>
      <c r="P25" s="127">
        <f ca="1">IF(IFERROR(MATCH(_xlfn.CONCAT($B25,",",P$4),'22 SpcFunc &amp; VentSpcFunc combos'!$Q$8:$Q$343,0),0)&gt;0,1,0)</f>
        <v>0</v>
      </c>
      <c r="Q25" s="127">
        <f ca="1">IF(IFERROR(MATCH(_xlfn.CONCAT($B25,",",Q$4),'22 SpcFunc &amp; VentSpcFunc combos'!$Q$8:$Q$343,0),0)&gt;0,1,0)</f>
        <v>0</v>
      </c>
      <c r="R25" s="127">
        <f ca="1">IF(IFERROR(MATCH(_xlfn.CONCAT($B25,",",R$4),'22 SpcFunc &amp; VentSpcFunc combos'!$Q$8:$Q$343,0),0)&gt;0,1,0)</f>
        <v>0</v>
      </c>
      <c r="S25" s="127">
        <f ca="1">IF(IFERROR(MATCH(_xlfn.CONCAT($B25,",",S$4),'22 SpcFunc &amp; VentSpcFunc combos'!$Q$8:$Q$343,0),0)&gt;0,1,0)</f>
        <v>0</v>
      </c>
      <c r="T25" s="127">
        <f ca="1">IF(IFERROR(MATCH(_xlfn.CONCAT($B25,",",T$4),'22 SpcFunc &amp; VentSpcFunc combos'!$Q$8:$Q$343,0),0)&gt;0,1,0)</f>
        <v>0</v>
      </c>
      <c r="U25" s="127">
        <f ca="1">IF(IFERROR(MATCH(_xlfn.CONCAT($B25,",",U$4),'22 SpcFunc &amp; VentSpcFunc combos'!$Q$8:$Q$343,0),0)&gt;0,1,0)</f>
        <v>0</v>
      </c>
      <c r="V25" s="127">
        <f ca="1">IF(IFERROR(MATCH(_xlfn.CONCAT($B25,",",V$4),'22 SpcFunc &amp; VentSpcFunc combos'!$Q$8:$Q$343,0),0)&gt;0,1,0)</f>
        <v>0</v>
      </c>
      <c r="W25" s="127">
        <f ca="1">IF(IFERROR(MATCH(_xlfn.CONCAT($B25,",",W$4),'22 SpcFunc &amp; VentSpcFunc combos'!$Q$8:$Q$343,0),0)&gt;0,1,0)</f>
        <v>0</v>
      </c>
      <c r="X25" s="127">
        <f ca="1">IF(IFERROR(MATCH(_xlfn.CONCAT($B25,",",X$4),'22 SpcFunc &amp; VentSpcFunc combos'!$Q$8:$Q$343,0),0)&gt;0,1,0)</f>
        <v>0</v>
      </c>
      <c r="Y25" s="127">
        <f ca="1">IF(IFERROR(MATCH(_xlfn.CONCAT($B25,",",Y$4),'22 SpcFunc &amp; VentSpcFunc combos'!$Q$8:$Q$343,0),0)&gt;0,1,0)</f>
        <v>0</v>
      </c>
      <c r="Z25" s="127">
        <f ca="1">IF(IFERROR(MATCH(_xlfn.CONCAT($B25,",",Z$4),'22 SpcFunc &amp; VentSpcFunc combos'!$Q$8:$Q$343,0),0)&gt;0,1,0)</f>
        <v>0</v>
      </c>
      <c r="AA25" s="127">
        <f ca="1">IF(IFERROR(MATCH(_xlfn.CONCAT($B25,",",AA$4),'22 SpcFunc &amp; VentSpcFunc combos'!$Q$8:$Q$343,0),0)&gt;0,1,0)</f>
        <v>0</v>
      </c>
      <c r="AB25" s="127">
        <f ca="1">IF(IFERROR(MATCH(_xlfn.CONCAT($B25,",",AB$4),'22 SpcFunc &amp; VentSpcFunc combos'!$Q$8:$Q$343,0),0)&gt;0,1,0)</f>
        <v>0</v>
      </c>
      <c r="AC25" s="127">
        <f ca="1">IF(IFERROR(MATCH(_xlfn.CONCAT($B25,",",AC$4),'22 SpcFunc &amp; VentSpcFunc combos'!$Q$8:$Q$343,0),0)&gt;0,1,0)</f>
        <v>0</v>
      </c>
      <c r="AD25" s="127">
        <f ca="1">IF(IFERROR(MATCH(_xlfn.CONCAT($B25,",",AD$4),'22 SpcFunc &amp; VentSpcFunc combos'!$Q$8:$Q$343,0),0)&gt;0,1,0)</f>
        <v>0</v>
      </c>
      <c r="AE25" s="127">
        <f ca="1">IF(IFERROR(MATCH(_xlfn.CONCAT($B25,",",AE$4),'22 SpcFunc &amp; VentSpcFunc combos'!$Q$8:$Q$343,0),0)&gt;0,1,0)</f>
        <v>0</v>
      </c>
      <c r="AF25" s="127">
        <f ca="1">IF(IFERROR(MATCH(_xlfn.CONCAT($B25,",",AF$4),'22 SpcFunc &amp; VentSpcFunc combos'!$Q$8:$Q$343,0),0)&gt;0,1,0)</f>
        <v>0</v>
      </c>
      <c r="AG25" s="127">
        <f ca="1">IF(IFERROR(MATCH(_xlfn.CONCAT($B25,",",AG$4),'22 SpcFunc &amp; VentSpcFunc combos'!$Q$8:$Q$343,0),0)&gt;0,1,0)</f>
        <v>0</v>
      </c>
      <c r="AH25" s="127">
        <f ca="1">IF(IFERROR(MATCH(_xlfn.CONCAT($B25,",",AH$4),'22 SpcFunc &amp; VentSpcFunc combos'!$Q$8:$Q$343,0),0)&gt;0,1,0)</f>
        <v>0</v>
      </c>
      <c r="AI25" s="127">
        <f ca="1">IF(IFERROR(MATCH(_xlfn.CONCAT($B25,",",AI$4),'22 SpcFunc &amp; VentSpcFunc combos'!$Q$8:$Q$343,0),0)&gt;0,1,0)</f>
        <v>0</v>
      </c>
      <c r="AJ25" s="127">
        <f ca="1">IF(IFERROR(MATCH(_xlfn.CONCAT($B25,",",AJ$4),'22 SpcFunc &amp; VentSpcFunc combos'!$Q$8:$Q$343,0),0)&gt;0,1,0)</f>
        <v>0</v>
      </c>
      <c r="AK25" s="127">
        <f ca="1">IF(IFERROR(MATCH(_xlfn.CONCAT($B25,",",AK$4),'22 SpcFunc &amp; VentSpcFunc combos'!$Q$8:$Q$343,0),0)&gt;0,1,0)</f>
        <v>0</v>
      </c>
      <c r="AL25" s="127">
        <f ca="1">IF(IFERROR(MATCH(_xlfn.CONCAT($B25,",",AL$4),'22 SpcFunc &amp; VentSpcFunc combos'!$Q$8:$Q$343,0),0)&gt;0,1,0)</f>
        <v>0</v>
      </c>
      <c r="AM25" s="127">
        <f ca="1">IF(IFERROR(MATCH(_xlfn.CONCAT($B25,",",AM$4),'22 SpcFunc &amp; VentSpcFunc combos'!$Q$8:$Q$343,0),0)&gt;0,1,0)</f>
        <v>0</v>
      </c>
      <c r="AN25" s="127">
        <f ca="1">IF(IFERROR(MATCH(_xlfn.CONCAT($B25,",",AN$4),'22 SpcFunc &amp; VentSpcFunc combos'!$Q$8:$Q$343,0),0)&gt;0,1,0)</f>
        <v>0</v>
      </c>
      <c r="AO25" s="127">
        <f ca="1">IF(IFERROR(MATCH(_xlfn.CONCAT($B25,",",AO$4),'22 SpcFunc &amp; VentSpcFunc combos'!$Q$8:$Q$343,0),0)&gt;0,1,0)</f>
        <v>0</v>
      </c>
      <c r="AP25" s="127">
        <f ca="1">IF(IFERROR(MATCH(_xlfn.CONCAT($B25,",",AP$4),'22 SpcFunc &amp; VentSpcFunc combos'!$Q$8:$Q$343,0),0)&gt;0,1,0)</f>
        <v>0</v>
      </c>
      <c r="AQ25" s="127">
        <f ca="1">IF(IFERROR(MATCH(_xlfn.CONCAT($B25,",",AQ$4),'22 SpcFunc &amp; VentSpcFunc combos'!$Q$8:$Q$343,0),0)&gt;0,1,0)</f>
        <v>0</v>
      </c>
      <c r="AR25" s="127">
        <f ca="1">IF(IFERROR(MATCH(_xlfn.CONCAT($B25,",",AR$4),'22 SpcFunc &amp; VentSpcFunc combos'!$Q$8:$Q$343,0),0)&gt;0,1,0)</f>
        <v>0</v>
      </c>
      <c r="AS25" s="127">
        <f ca="1">IF(IFERROR(MATCH(_xlfn.CONCAT($B25,",",AS$4),'22 SpcFunc &amp; VentSpcFunc combos'!$Q$8:$Q$343,0),0)&gt;0,1,0)</f>
        <v>1</v>
      </c>
      <c r="AT25" s="127">
        <f ca="1">IF(IFERROR(MATCH(_xlfn.CONCAT($B25,",",AT$4),'22 SpcFunc &amp; VentSpcFunc combos'!$Q$8:$Q$343,0),0)&gt;0,1,0)</f>
        <v>0</v>
      </c>
      <c r="AU25" s="127">
        <f ca="1">IF(IFERROR(MATCH(_xlfn.CONCAT($B25,",",AU$4),'22 SpcFunc &amp; VentSpcFunc combos'!$Q$8:$Q$343,0),0)&gt;0,1,0)</f>
        <v>0</v>
      </c>
      <c r="AV25" s="127">
        <f ca="1">IF(IFERROR(MATCH(_xlfn.CONCAT($B25,",",AV$4),'22 SpcFunc &amp; VentSpcFunc combos'!$Q$8:$Q$343,0),0)&gt;0,1,0)</f>
        <v>0</v>
      </c>
      <c r="AW25" s="127">
        <f ca="1">IF(IFERROR(MATCH(_xlfn.CONCAT($B25,",",AW$4),'22 SpcFunc &amp; VentSpcFunc combos'!$Q$8:$Q$343,0),0)&gt;0,1,0)</f>
        <v>0</v>
      </c>
      <c r="AX25" s="127">
        <f ca="1">IF(IFERROR(MATCH(_xlfn.CONCAT($B25,",",AX$4),'22 SpcFunc &amp; VentSpcFunc combos'!$Q$8:$Q$343,0),0)&gt;0,1,0)</f>
        <v>0</v>
      </c>
      <c r="AY25" s="127">
        <f ca="1">IF(IFERROR(MATCH(_xlfn.CONCAT($B25,",",AY$4),'22 SpcFunc &amp; VentSpcFunc combos'!$Q$8:$Q$343,0),0)&gt;0,1,0)</f>
        <v>0</v>
      </c>
      <c r="AZ25" s="127">
        <f ca="1">IF(IFERROR(MATCH(_xlfn.CONCAT($B25,",",AZ$4),'22 SpcFunc &amp; VentSpcFunc combos'!$Q$8:$Q$343,0),0)&gt;0,1,0)</f>
        <v>0</v>
      </c>
      <c r="BA25" s="127">
        <f ca="1">IF(IFERROR(MATCH(_xlfn.CONCAT($B25,",",BA$4),'22 SpcFunc &amp; VentSpcFunc combos'!$Q$8:$Q$343,0),0)&gt;0,1,0)</f>
        <v>0</v>
      </c>
      <c r="BB25" s="127">
        <f ca="1">IF(IFERROR(MATCH(_xlfn.CONCAT($B25,",",BB$4),'22 SpcFunc &amp; VentSpcFunc combos'!$Q$8:$Q$343,0),0)&gt;0,1,0)</f>
        <v>0</v>
      </c>
      <c r="BC25" s="127">
        <f ca="1">IF(IFERROR(MATCH(_xlfn.CONCAT($B25,",",BC$4),'22 SpcFunc &amp; VentSpcFunc combos'!$Q$8:$Q$343,0),0)&gt;0,1,0)</f>
        <v>0</v>
      </c>
      <c r="BD25" s="127">
        <f ca="1">IF(IFERROR(MATCH(_xlfn.CONCAT($B25,",",BD$4),'22 SpcFunc &amp; VentSpcFunc combos'!$Q$8:$Q$343,0),0)&gt;0,1,0)</f>
        <v>0</v>
      </c>
      <c r="BE25" s="127">
        <f ca="1">IF(IFERROR(MATCH(_xlfn.CONCAT($B25,",",BE$4),'22 SpcFunc &amp; VentSpcFunc combos'!$Q$8:$Q$343,0),0)&gt;0,1,0)</f>
        <v>0</v>
      </c>
      <c r="BF25" s="127">
        <f ca="1">IF(IFERROR(MATCH(_xlfn.CONCAT($B25,",",BF$4),'22 SpcFunc &amp; VentSpcFunc combos'!$Q$8:$Q$343,0),0)&gt;0,1,0)</f>
        <v>0</v>
      </c>
      <c r="BG25" s="127">
        <f ca="1">IF(IFERROR(MATCH(_xlfn.CONCAT($B25,",",BG$4),'22 SpcFunc &amp; VentSpcFunc combos'!$Q$8:$Q$343,0),0)&gt;0,1,0)</f>
        <v>0</v>
      </c>
      <c r="BH25" s="127">
        <f ca="1">IF(IFERROR(MATCH(_xlfn.CONCAT($B25,",",BH$4),'22 SpcFunc &amp; VentSpcFunc combos'!$Q$8:$Q$343,0),0)&gt;0,1,0)</f>
        <v>0</v>
      </c>
      <c r="BI25" s="127">
        <f ca="1">IF(IFERROR(MATCH(_xlfn.CONCAT($B25,",",BI$4),'22 SpcFunc &amp; VentSpcFunc combos'!$Q$8:$Q$343,0),0)&gt;0,1,0)</f>
        <v>0</v>
      </c>
      <c r="BJ25" s="127">
        <f ca="1">IF(IFERROR(MATCH(_xlfn.CONCAT($B25,",",BJ$4),'22 SpcFunc &amp; VentSpcFunc combos'!$Q$8:$Q$343,0),0)&gt;0,1,0)</f>
        <v>0</v>
      </c>
      <c r="BK25" s="127">
        <f ca="1">IF(IFERROR(MATCH(_xlfn.CONCAT($B25,",",BK$4),'22 SpcFunc &amp; VentSpcFunc combos'!$Q$8:$Q$343,0),0)&gt;0,1,0)</f>
        <v>0</v>
      </c>
      <c r="BL25" s="127">
        <f ca="1">IF(IFERROR(MATCH(_xlfn.CONCAT($B25,",",BL$4),'22 SpcFunc &amp; VentSpcFunc combos'!$Q$8:$Q$343,0),0)&gt;0,1,0)</f>
        <v>0</v>
      </c>
      <c r="BM25" s="127">
        <f ca="1">IF(IFERROR(MATCH(_xlfn.CONCAT($B25,",",BM$4),'22 SpcFunc &amp; VentSpcFunc combos'!$Q$8:$Q$343,0),0)&gt;0,1,0)</f>
        <v>0</v>
      </c>
      <c r="BN25" s="127">
        <f ca="1">IF(IFERROR(MATCH(_xlfn.CONCAT($B25,",",BN$4),'22 SpcFunc &amp; VentSpcFunc combos'!$Q$8:$Q$343,0),0)&gt;0,1,0)</f>
        <v>0</v>
      </c>
      <c r="BO25" s="127">
        <f ca="1">IF(IFERROR(MATCH(_xlfn.CONCAT($B25,",",BO$4),'22 SpcFunc &amp; VentSpcFunc combos'!$Q$8:$Q$343,0),0)&gt;0,1,0)</f>
        <v>0</v>
      </c>
      <c r="BP25" s="127">
        <f ca="1">IF(IFERROR(MATCH(_xlfn.CONCAT($B25,",",BP$4),'22 SpcFunc &amp; VentSpcFunc combos'!$Q$8:$Q$343,0),0)&gt;0,1,0)</f>
        <v>0</v>
      </c>
      <c r="BQ25" s="127">
        <f ca="1">IF(IFERROR(MATCH(_xlfn.CONCAT($B25,",",BQ$4),'22 SpcFunc &amp; VentSpcFunc combos'!$Q$8:$Q$343,0),0)&gt;0,1,0)</f>
        <v>0</v>
      </c>
      <c r="BR25" s="127">
        <f ca="1">IF(IFERROR(MATCH(_xlfn.CONCAT($B25,",",BR$4),'22 SpcFunc &amp; VentSpcFunc combos'!$Q$8:$Q$343,0),0)&gt;0,1,0)</f>
        <v>0</v>
      </c>
      <c r="BS25" s="127">
        <f ca="1">IF(IFERROR(MATCH(_xlfn.CONCAT($B25,",",BS$4),'22 SpcFunc &amp; VentSpcFunc combos'!$Q$8:$Q$343,0),0)&gt;0,1,0)</f>
        <v>0</v>
      </c>
      <c r="BT25" s="127">
        <f ca="1">IF(IFERROR(MATCH(_xlfn.CONCAT($B25,",",BT$4),'22 SpcFunc &amp; VentSpcFunc combos'!$Q$8:$Q$343,0),0)&gt;0,1,0)</f>
        <v>0</v>
      </c>
      <c r="BU25" s="127">
        <f ca="1">IF(IFERROR(MATCH(_xlfn.CONCAT($B25,",",BU$4),'22 SpcFunc &amp; VentSpcFunc combos'!$Q$8:$Q$343,0),0)&gt;0,1,0)</f>
        <v>0</v>
      </c>
      <c r="BV25" s="127">
        <f ca="1">IF(IFERROR(MATCH(_xlfn.CONCAT($B25,",",BV$4),'22 SpcFunc &amp; VentSpcFunc combos'!$Q$8:$Q$343,0),0)&gt;0,1,0)</f>
        <v>0</v>
      </c>
      <c r="BW25" s="127">
        <f ca="1">IF(IFERROR(MATCH(_xlfn.CONCAT($B25,",",BW$4),'22 SpcFunc &amp; VentSpcFunc combos'!$Q$8:$Q$343,0),0)&gt;0,1,0)</f>
        <v>0</v>
      </c>
      <c r="BX25" s="127">
        <f ca="1">IF(IFERROR(MATCH(_xlfn.CONCAT($B25,",",BX$4),'22 SpcFunc &amp; VentSpcFunc combos'!$Q$8:$Q$343,0),0)&gt;0,1,0)</f>
        <v>0</v>
      </c>
      <c r="BY25" s="127">
        <f ca="1">IF(IFERROR(MATCH(_xlfn.CONCAT($B25,",",BY$4),'22 SpcFunc &amp; VentSpcFunc combos'!$Q$8:$Q$343,0),0)&gt;0,1,0)</f>
        <v>0</v>
      </c>
      <c r="BZ25" s="127">
        <f ca="1">IF(IFERROR(MATCH(_xlfn.CONCAT($B25,",",BZ$4),'22 SpcFunc &amp; VentSpcFunc combos'!$Q$8:$Q$343,0),0)&gt;0,1,0)</f>
        <v>0</v>
      </c>
      <c r="CA25" s="127">
        <f ca="1">IF(IFERROR(MATCH(_xlfn.CONCAT($B25,",",CA$4),'22 SpcFunc &amp; VentSpcFunc combos'!$Q$8:$Q$343,0),0)&gt;0,1,0)</f>
        <v>0</v>
      </c>
      <c r="CB25" s="127">
        <f ca="1">IF(IFERROR(MATCH(_xlfn.CONCAT($B25,",",CB$4),'22 SpcFunc &amp; VentSpcFunc combos'!$Q$8:$Q$343,0),0)&gt;0,1,0)</f>
        <v>0</v>
      </c>
      <c r="CC25" s="127">
        <f ca="1">IF(IFERROR(MATCH(_xlfn.CONCAT($B25,",",CC$4),'22 SpcFunc &amp; VentSpcFunc combos'!$Q$8:$Q$343,0),0)&gt;0,1,0)</f>
        <v>0</v>
      </c>
      <c r="CD25" s="127">
        <f ca="1">IF(IFERROR(MATCH(_xlfn.CONCAT($B25,",",CD$4),'22 SpcFunc &amp; VentSpcFunc combos'!$Q$8:$Q$343,0),0)&gt;0,1,0)</f>
        <v>0</v>
      </c>
      <c r="CE25" s="127">
        <f ca="1">IF(IFERROR(MATCH(_xlfn.CONCAT($B25,",",CE$4),'22 SpcFunc &amp; VentSpcFunc combos'!$Q$8:$Q$343,0),0)&gt;0,1,0)</f>
        <v>0</v>
      </c>
      <c r="CF25" s="127">
        <f ca="1">IF(IFERROR(MATCH(_xlfn.CONCAT($B25,",",CF$4),'22 SpcFunc &amp; VentSpcFunc combos'!$Q$8:$Q$343,0),0)&gt;0,1,0)</f>
        <v>0</v>
      </c>
      <c r="CG25" s="127">
        <f ca="1">IF(IFERROR(MATCH(_xlfn.CONCAT($B25,",",CG$4),'22 SpcFunc &amp; VentSpcFunc combos'!$Q$8:$Q$343,0),0)&gt;0,1,0)</f>
        <v>0</v>
      </c>
      <c r="CH25" s="127">
        <f ca="1">IF(IFERROR(MATCH(_xlfn.CONCAT($B25,",",CH$4),'22 SpcFunc &amp; VentSpcFunc combos'!$Q$8:$Q$343,0),0)&gt;0,1,0)</f>
        <v>0</v>
      </c>
      <c r="CI25" s="127">
        <f ca="1">IF(IFERROR(MATCH(_xlfn.CONCAT($B25,",",CI$4),'22 SpcFunc &amp; VentSpcFunc combos'!$Q$8:$Q$343,0),0)&gt;0,1,0)</f>
        <v>0</v>
      </c>
      <c r="CJ25" s="127">
        <f ca="1">IF(IFERROR(MATCH(_xlfn.CONCAT($B25,",",CJ$4),'22 SpcFunc &amp; VentSpcFunc combos'!$Q$8:$Q$343,0),0)&gt;0,1,0)</f>
        <v>0</v>
      </c>
      <c r="CK25" s="127">
        <f ca="1">IF(IFERROR(MATCH(_xlfn.CONCAT($B25,",",CK$4),'22 SpcFunc &amp; VentSpcFunc combos'!$Q$8:$Q$343,0),0)&gt;0,1,0)</f>
        <v>0</v>
      </c>
      <c r="CL25" s="127">
        <f ca="1">IF(IFERROR(MATCH(_xlfn.CONCAT($B25,",",CL$4),'22 SpcFunc &amp; VentSpcFunc combos'!$Q$8:$Q$343,0),0)&gt;0,1,0)</f>
        <v>0</v>
      </c>
      <c r="CM25" s="127">
        <f ca="1">IF(IFERROR(MATCH(_xlfn.CONCAT($B25,",",CM$4),'22 SpcFunc &amp; VentSpcFunc combos'!$Q$8:$Q$343,0),0)&gt;0,1,0)</f>
        <v>0</v>
      </c>
      <c r="CN25" s="127">
        <f ca="1">IF(IFERROR(MATCH(_xlfn.CONCAT($B25,",",CN$4),'22 SpcFunc &amp; VentSpcFunc combos'!$Q$8:$Q$343,0),0)&gt;0,1,0)</f>
        <v>0</v>
      </c>
      <c r="CO25" s="127">
        <f ca="1">IF(IFERROR(MATCH(_xlfn.CONCAT($B25,",",CO$4),'22 SpcFunc &amp; VentSpcFunc combos'!$Q$8:$Q$343,0),0)&gt;0,1,0)</f>
        <v>0</v>
      </c>
      <c r="CP25" s="127">
        <f ca="1">IF(IFERROR(MATCH(_xlfn.CONCAT($B25,",",CP$4),'22 SpcFunc &amp; VentSpcFunc combos'!$Q$8:$Q$343,0),0)&gt;0,1,0)</f>
        <v>0</v>
      </c>
      <c r="CQ25" s="127">
        <f ca="1">IF(IFERROR(MATCH(_xlfn.CONCAT($B25,",",CQ$4),'22 SpcFunc &amp; VentSpcFunc combos'!$Q$8:$Q$343,0),0)&gt;0,1,0)</f>
        <v>0</v>
      </c>
      <c r="CR25" s="127">
        <f ca="1">IF(IFERROR(MATCH(_xlfn.CONCAT($B25,",",CR$4),'22 SpcFunc &amp; VentSpcFunc combos'!$Q$8:$Q$343,0),0)&gt;0,1,0)</f>
        <v>0</v>
      </c>
      <c r="CS25" s="127">
        <f ca="1">IF(IFERROR(MATCH(_xlfn.CONCAT($B25,",",CS$4),'22 SpcFunc &amp; VentSpcFunc combos'!$Q$8:$Q$343,0),0)&gt;0,1,0)</f>
        <v>0</v>
      </c>
      <c r="CT25" s="127">
        <f ca="1">IF(IFERROR(MATCH(_xlfn.CONCAT($B25,",",CT$4),'22 SpcFunc &amp; VentSpcFunc combos'!$Q$8:$Q$343,0),0)&gt;0,1,0)</f>
        <v>0</v>
      </c>
      <c r="CU25" s="106" t="s">
        <v>959</v>
      </c>
      <c r="CV25">
        <f t="shared" ca="1" si="4"/>
        <v>1</v>
      </c>
    </row>
    <row r="26" spans="2:100" x14ac:dyDescent="0.2">
      <c r="B26" t="str">
        <f>'For CSV - 2022 SpcFuncData'!B26</f>
        <v>Dining Area (Family and Leisure)</v>
      </c>
      <c r="C26" s="127">
        <f ca="1">IF(IFERROR(MATCH(_xlfn.CONCAT($B26,",",C$4),'22 SpcFunc &amp; VentSpcFunc combos'!$Q$8:$Q$343,0),0)&gt;0,1,0)</f>
        <v>0</v>
      </c>
      <c r="D26" s="127">
        <f ca="1">IF(IFERROR(MATCH(_xlfn.CONCAT($B26,",",D$4),'22 SpcFunc &amp; VentSpcFunc combos'!$Q$8:$Q$343,0),0)&gt;0,1,0)</f>
        <v>0</v>
      </c>
      <c r="E26" s="127">
        <f ca="1">IF(IFERROR(MATCH(_xlfn.CONCAT($B26,",",E$4),'22 SpcFunc &amp; VentSpcFunc combos'!$Q$8:$Q$343,0),0)&gt;0,1,0)</f>
        <v>0</v>
      </c>
      <c r="F26" s="127">
        <f ca="1">IF(IFERROR(MATCH(_xlfn.CONCAT($B26,",",F$4),'22 SpcFunc &amp; VentSpcFunc combos'!$Q$8:$Q$343,0),0)&gt;0,1,0)</f>
        <v>0</v>
      </c>
      <c r="G26" s="127">
        <f ca="1">IF(IFERROR(MATCH(_xlfn.CONCAT($B26,",",G$4),'22 SpcFunc &amp; VentSpcFunc combos'!$Q$8:$Q$343,0),0)&gt;0,1,0)</f>
        <v>0</v>
      </c>
      <c r="H26" s="127">
        <f ca="1">IF(IFERROR(MATCH(_xlfn.CONCAT($B26,",",H$4),'22 SpcFunc &amp; VentSpcFunc combos'!$Q$8:$Q$343,0),0)&gt;0,1,0)</f>
        <v>0</v>
      </c>
      <c r="I26" s="127">
        <f ca="1">IF(IFERROR(MATCH(_xlfn.CONCAT($B26,",",I$4),'22 SpcFunc &amp; VentSpcFunc combos'!$Q$8:$Q$343,0),0)&gt;0,1,0)</f>
        <v>0</v>
      </c>
      <c r="J26" s="127">
        <f ca="1">IF(IFERROR(MATCH(_xlfn.CONCAT($B26,",",J$4),'22 SpcFunc &amp; VentSpcFunc combos'!$Q$8:$Q$343,0),0)&gt;0,1,0)</f>
        <v>0</v>
      </c>
      <c r="K26" s="127">
        <f ca="1">IF(IFERROR(MATCH(_xlfn.CONCAT($B26,",",K$4),'22 SpcFunc &amp; VentSpcFunc combos'!$Q$8:$Q$343,0),0)&gt;0,1,0)</f>
        <v>0</v>
      </c>
      <c r="L26" s="127">
        <f ca="1">IF(IFERROR(MATCH(_xlfn.CONCAT($B26,",",L$4),'22 SpcFunc &amp; VentSpcFunc combos'!$Q$8:$Q$343,0),0)&gt;0,1,0)</f>
        <v>0</v>
      </c>
      <c r="M26" s="127">
        <f ca="1">IF(IFERROR(MATCH(_xlfn.CONCAT($B26,",",M$4),'22 SpcFunc &amp; VentSpcFunc combos'!$Q$8:$Q$343,0),0)&gt;0,1,0)</f>
        <v>0</v>
      </c>
      <c r="N26" s="127">
        <f ca="1">IF(IFERROR(MATCH(_xlfn.CONCAT($B26,",",N$4),'22 SpcFunc &amp; VentSpcFunc combos'!$Q$8:$Q$343,0),0)&gt;0,1,0)</f>
        <v>0</v>
      </c>
      <c r="O26" s="127">
        <f ca="1">IF(IFERROR(MATCH(_xlfn.CONCAT($B26,",",O$4),'22 SpcFunc &amp; VentSpcFunc combos'!$Q$8:$Q$343,0),0)&gt;0,1,0)</f>
        <v>0</v>
      </c>
      <c r="P26" s="127">
        <f ca="1">IF(IFERROR(MATCH(_xlfn.CONCAT($B26,",",P$4),'22 SpcFunc &amp; VentSpcFunc combos'!$Q$8:$Q$343,0),0)&gt;0,1,0)</f>
        <v>0</v>
      </c>
      <c r="Q26" s="127">
        <f ca="1">IF(IFERROR(MATCH(_xlfn.CONCAT($B26,",",Q$4),'22 SpcFunc &amp; VentSpcFunc combos'!$Q$8:$Q$343,0),0)&gt;0,1,0)</f>
        <v>0</v>
      </c>
      <c r="R26" s="127">
        <f ca="1">IF(IFERROR(MATCH(_xlfn.CONCAT($B26,",",R$4),'22 SpcFunc &amp; VentSpcFunc combos'!$Q$8:$Q$343,0),0)&gt;0,1,0)</f>
        <v>0</v>
      </c>
      <c r="S26" s="127">
        <f ca="1">IF(IFERROR(MATCH(_xlfn.CONCAT($B26,",",S$4),'22 SpcFunc &amp; VentSpcFunc combos'!$Q$8:$Q$343,0),0)&gt;0,1,0)</f>
        <v>0</v>
      </c>
      <c r="T26" s="127">
        <f ca="1">IF(IFERROR(MATCH(_xlfn.CONCAT($B26,",",T$4),'22 SpcFunc &amp; VentSpcFunc combos'!$Q$8:$Q$343,0),0)&gt;0,1,0)</f>
        <v>0</v>
      </c>
      <c r="U26" s="127">
        <f ca="1">IF(IFERROR(MATCH(_xlfn.CONCAT($B26,",",U$4),'22 SpcFunc &amp; VentSpcFunc combos'!$Q$8:$Q$343,0),0)&gt;0,1,0)</f>
        <v>0</v>
      </c>
      <c r="V26" s="127">
        <f ca="1">IF(IFERROR(MATCH(_xlfn.CONCAT($B26,",",V$4),'22 SpcFunc &amp; VentSpcFunc combos'!$Q$8:$Q$343,0),0)&gt;0,1,0)</f>
        <v>0</v>
      </c>
      <c r="W26" s="127">
        <f ca="1">IF(IFERROR(MATCH(_xlfn.CONCAT($B26,",",W$4),'22 SpcFunc &amp; VentSpcFunc combos'!$Q$8:$Q$343,0),0)&gt;0,1,0)</f>
        <v>0</v>
      </c>
      <c r="X26" s="127">
        <f ca="1">IF(IFERROR(MATCH(_xlfn.CONCAT($B26,",",X$4),'22 SpcFunc &amp; VentSpcFunc combos'!$Q$8:$Q$343,0),0)&gt;0,1,0)</f>
        <v>0</v>
      </c>
      <c r="Y26" s="127">
        <f ca="1">IF(IFERROR(MATCH(_xlfn.CONCAT($B26,",",Y$4),'22 SpcFunc &amp; VentSpcFunc combos'!$Q$8:$Q$343,0),0)&gt;0,1,0)</f>
        <v>0</v>
      </c>
      <c r="Z26" s="127">
        <f ca="1">IF(IFERROR(MATCH(_xlfn.CONCAT($B26,",",Z$4),'22 SpcFunc &amp; VentSpcFunc combos'!$Q$8:$Q$343,0),0)&gt;0,1,0)</f>
        <v>0</v>
      </c>
      <c r="AA26" s="127">
        <f ca="1">IF(IFERROR(MATCH(_xlfn.CONCAT($B26,",",AA$4),'22 SpcFunc &amp; VentSpcFunc combos'!$Q$8:$Q$343,0),0)&gt;0,1,0)</f>
        <v>0</v>
      </c>
      <c r="AB26" s="127">
        <f ca="1">IF(IFERROR(MATCH(_xlfn.CONCAT($B26,",",AB$4),'22 SpcFunc &amp; VentSpcFunc combos'!$Q$8:$Q$343,0),0)&gt;0,1,0)</f>
        <v>0</v>
      </c>
      <c r="AC26" s="127">
        <f ca="1">IF(IFERROR(MATCH(_xlfn.CONCAT($B26,",",AC$4),'22 SpcFunc &amp; VentSpcFunc combos'!$Q$8:$Q$343,0),0)&gt;0,1,0)</f>
        <v>0</v>
      </c>
      <c r="AD26" s="127">
        <f ca="1">IF(IFERROR(MATCH(_xlfn.CONCAT($B26,",",AD$4),'22 SpcFunc &amp; VentSpcFunc combos'!$Q$8:$Q$343,0),0)&gt;0,1,0)</f>
        <v>0</v>
      </c>
      <c r="AE26" s="127">
        <f ca="1">IF(IFERROR(MATCH(_xlfn.CONCAT($B26,",",AE$4),'22 SpcFunc &amp; VentSpcFunc combos'!$Q$8:$Q$343,0),0)&gt;0,1,0)</f>
        <v>0</v>
      </c>
      <c r="AF26" s="127">
        <f ca="1">IF(IFERROR(MATCH(_xlfn.CONCAT($B26,",",AF$4),'22 SpcFunc &amp; VentSpcFunc combos'!$Q$8:$Q$343,0),0)&gt;0,1,0)</f>
        <v>0</v>
      </c>
      <c r="AG26" s="127">
        <f ca="1">IF(IFERROR(MATCH(_xlfn.CONCAT($B26,",",AG$4),'22 SpcFunc &amp; VentSpcFunc combos'!$Q$8:$Q$343,0),0)&gt;0,1,0)</f>
        <v>0</v>
      </c>
      <c r="AH26" s="127">
        <f ca="1">IF(IFERROR(MATCH(_xlfn.CONCAT($B26,",",AH$4),'22 SpcFunc &amp; VentSpcFunc combos'!$Q$8:$Q$343,0),0)&gt;0,1,0)</f>
        <v>0</v>
      </c>
      <c r="AI26" s="127">
        <f ca="1">IF(IFERROR(MATCH(_xlfn.CONCAT($B26,",",AI$4),'22 SpcFunc &amp; VentSpcFunc combos'!$Q$8:$Q$343,0),0)&gt;0,1,0)</f>
        <v>0</v>
      </c>
      <c r="AJ26" s="127">
        <f ca="1">IF(IFERROR(MATCH(_xlfn.CONCAT($B26,",",AJ$4),'22 SpcFunc &amp; VentSpcFunc combos'!$Q$8:$Q$343,0),0)&gt;0,1,0)</f>
        <v>0</v>
      </c>
      <c r="AK26" s="127">
        <f ca="1">IF(IFERROR(MATCH(_xlfn.CONCAT($B26,",",AK$4),'22 SpcFunc &amp; VentSpcFunc combos'!$Q$8:$Q$343,0),0)&gt;0,1,0)</f>
        <v>0</v>
      </c>
      <c r="AL26" s="127">
        <f ca="1">IF(IFERROR(MATCH(_xlfn.CONCAT($B26,",",AL$4),'22 SpcFunc &amp; VentSpcFunc combos'!$Q$8:$Q$343,0),0)&gt;0,1,0)</f>
        <v>0</v>
      </c>
      <c r="AM26" s="127">
        <f ca="1">IF(IFERROR(MATCH(_xlfn.CONCAT($B26,",",AM$4),'22 SpcFunc &amp; VentSpcFunc combos'!$Q$8:$Q$343,0),0)&gt;0,1,0)</f>
        <v>0</v>
      </c>
      <c r="AN26" s="127">
        <f ca="1">IF(IFERROR(MATCH(_xlfn.CONCAT($B26,",",AN$4),'22 SpcFunc &amp; VentSpcFunc combos'!$Q$8:$Q$343,0),0)&gt;0,1,0)</f>
        <v>0</v>
      </c>
      <c r="AO26" s="127">
        <f ca="1">IF(IFERROR(MATCH(_xlfn.CONCAT($B26,",",AO$4),'22 SpcFunc &amp; VentSpcFunc combos'!$Q$8:$Q$343,0),0)&gt;0,1,0)</f>
        <v>0</v>
      </c>
      <c r="AP26" s="127">
        <f ca="1">IF(IFERROR(MATCH(_xlfn.CONCAT($B26,",",AP$4),'22 SpcFunc &amp; VentSpcFunc combos'!$Q$8:$Q$343,0),0)&gt;0,1,0)</f>
        <v>0</v>
      </c>
      <c r="AQ26" s="127">
        <f ca="1">IF(IFERROR(MATCH(_xlfn.CONCAT($B26,",",AQ$4),'22 SpcFunc &amp; VentSpcFunc combos'!$Q$8:$Q$343,0),0)&gt;0,1,0)</f>
        <v>0</v>
      </c>
      <c r="AR26" s="127">
        <f ca="1">IF(IFERROR(MATCH(_xlfn.CONCAT($B26,",",AR$4),'22 SpcFunc &amp; VentSpcFunc combos'!$Q$8:$Q$343,0),0)&gt;0,1,0)</f>
        <v>1</v>
      </c>
      <c r="AS26" s="127">
        <f ca="1">IF(IFERROR(MATCH(_xlfn.CONCAT($B26,",",AS$4),'22 SpcFunc &amp; VentSpcFunc combos'!$Q$8:$Q$343,0),0)&gt;0,1,0)</f>
        <v>1</v>
      </c>
      <c r="AT26" s="127">
        <f ca="1">IF(IFERROR(MATCH(_xlfn.CONCAT($B26,",",AT$4),'22 SpcFunc &amp; VentSpcFunc combos'!$Q$8:$Q$343,0),0)&gt;0,1,0)</f>
        <v>0</v>
      </c>
      <c r="AU26" s="127">
        <f ca="1">IF(IFERROR(MATCH(_xlfn.CONCAT($B26,",",AU$4),'22 SpcFunc &amp; VentSpcFunc combos'!$Q$8:$Q$343,0),0)&gt;0,1,0)</f>
        <v>1</v>
      </c>
      <c r="AV26" s="127">
        <f ca="1">IF(IFERROR(MATCH(_xlfn.CONCAT($B26,",",AV$4),'22 SpcFunc &amp; VentSpcFunc combos'!$Q$8:$Q$343,0),0)&gt;0,1,0)</f>
        <v>0</v>
      </c>
      <c r="AW26" s="127">
        <f ca="1">IF(IFERROR(MATCH(_xlfn.CONCAT($B26,",",AW$4),'22 SpcFunc &amp; VentSpcFunc combos'!$Q$8:$Q$343,0),0)&gt;0,1,0)</f>
        <v>0</v>
      </c>
      <c r="AX26" s="127">
        <f ca="1">IF(IFERROR(MATCH(_xlfn.CONCAT($B26,",",AX$4),'22 SpcFunc &amp; VentSpcFunc combos'!$Q$8:$Q$343,0),0)&gt;0,1,0)</f>
        <v>0</v>
      </c>
      <c r="AY26" s="127">
        <f ca="1">IF(IFERROR(MATCH(_xlfn.CONCAT($B26,",",AY$4),'22 SpcFunc &amp; VentSpcFunc combos'!$Q$8:$Q$343,0),0)&gt;0,1,0)</f>
        <v>0</v>
      </c>
      <c r="AZ26" s="127">
        <f ca="1">IF(IFERROR(MATCH(_xlfn.CONCAT($B26,",",AZ$4),'22 SpcFunc &amp; VentSpcFunc combos'!$Q$8:$Q$343,0),0)&gt;0,1,0)</f>
        <v>0</v>
      </c>
      <c r="BA26" s="127">
        <f ca="1">IF(IFERROR(MATCH(_xlfn.CONCAT($B26,",",BA$4),'22 SpcFunc &amp; VentSpcFunc combos'!$Q$8:$Q$343,0),0)&gt;0,1,0)</f>
        <v>0</v>
      </c>
      <c r="BB26" s="127">
        <f ca="1">IF(IFERROR(MATCH(_xlfn.CONCAT($B26,",",BB$4),'22 SpcFunc &amp; VentSpcFunc combos'!$Q$8:$Q$343,0),0)&gt;0,1,0)</f>
        <v>0</v>
      </c>
      <c r="BC26" s="127">
        <f ca="1">IF(IFERROR(MATCH(_xlfn.CONCAT($B26,",",BC$4),'22 SpcFunc &amp; VentSpcFunc combos'!$Q$8:$Q$343,0),0)&gt;0,1,0)</f>
        <v>0</v>
      </c>
      <c r="BD26" s="127">
        <f ca="1">IF(IFERROR(MATCH(_xlfn.CONCAT($B26,",",BD$4),'22 SpcFunc &amp; VentSpcFunc combos'!$Q$8:$Q$343,0),0)&gt;0,1,0)</f>
        <v>0</v>
      </c>
      <c r="BE26" s="127">
        <f ca="1">IF(IFERROR(MATCH(_xlfn.CONCAT($B26,",",BE$4),'22 SpcFunc &amp; VentSpcFunc combos'!$Q$8:$Q$343,0),0)&gt;0,1,0)</f>
        <v>0</v>
      </c>
      <c r="BF26" s="127">
        <f ca="1">IF(IFERROR(MATCH(_xlfn.CONCAT($B26,",",BF$4),'22 SpcFunc &amp; VentSpcFunc combos'!$Q$8:$Q$343,0),0)&gt;0,1,0)</f>
        <v>0</v>
      </c>
      <c r="BG26" s="127">
        <f ca="1">IF(IFERROR(MATCH(_xlfn.CONCAT($B26,",",BG$4),'22 SpcFunc &amp; VentSpcFunc combos'!$Q$8:$Q$343,0),0)&gt;0,1,0)</f>
        <v>0</v>
      </c>
      <c r="BH26" s="127">
        <f ca="1">IF(IFERROR(MATCH(_xlfn.CONCAT($B26,",",BH$4),'22 SpcFunc &amp; VentSpcFunc combos'!$Q$8:$Q$343,0),0)&gt;0,1,0)</f>
        <v>0</v>
      </c>
      <c r="BI26" s="127">
        <f ca="1">IF(IFERROR(MATCH(_xlfn.CONCAT($B26,",",BI$4),'22 SpcFunc &amp; VentSpcFunc combos'!$Q$8:$Q$343,0),0)&gt;0,1,0)</f>
        <v>0</v>
      </c>
      <c r="BJ26" s="127">
        <f ca="1">IF(IFERROR(MATCH(_xlfn.CONCAT($B26,",",BJ$4),'22 SpcFunc &amp; VentSpcFunc combos'!$Q$8:$Q$343,0),0)&gt;0,1,0)</f>
        <v>0</v>
      </c>
      <c r="BK26" s="127">
        <f ca="1">IF(IFERROR(MATCH(_xlfn.CONCAT($B26,",",BK$4),'22 SpcFunc &amp; VentSpcFunc combos'!$Q$8:$Q$343,0),0)&gt;0,1,0)</f>
        <v>0</v>
      </c>
      <c r="BL26" s="127">
        <f ca="1">IF(IFERROR(MATCH(_xlfn.CONCAT($B26,",",BL$4),'22 SpcFunc &amp; VentSpcFunc combos'!$Q$8:$Q$343,0),0)&gt;0,1,0)</f>
        <v>0</v>
      </c>
      <c r="BM26" s="127">
        <f ca="1">IF(IFERROR(MATCH(_xlfn.CONCAT($B26,",",BM$4),'22 SpcFunc &amp; VentSpcFunc combos'!$Q$8:$Q$343,0),0)&gt;0,1,0)</f>
        <v>0</v>
      </c>
      <c r="BN26" s="127">
        <f ca="1">IF(IFERROR(MATCH(_xlfn.CONCAT($B26,",",BN$4),'22 SpcFunc &amp; VentSpcFunc combos'!$Q$8:$Q$343,0),0)&gt;0,1,0)</f>
        <v>0</v>
      </c>
      <c r="BO26" s="127">
        <f ca="1">IF(IFERROR(MATCH(_xlfn.CONCAT($B26,",",BO$4),'22 SpcFunc &amp; VentSpcFunc combos'!$Q$8:$Q$343,0),0)&gt;0,1,0)</f>
        <v>0</v>
      </c>
      <c r="BP26" s="127">
        <f ca="1">IF(IFERROR(MATCH(_xlfn.CONCAT($B26,",",BP$4),'22 SpcFunc &amp; VentSpcFunc combos'!$Q$8:$Q$343,0),0)&gt;0,1,0)</f>
        <v>0</v>
      </c>
      <c r="BQ26" s="127">
        <f ca="1">IF(IFERROR(MATCH(_xlfn.CONCAT($B26,",",BQ$4),'22 SpcFunc &amp; VentSpcFunc combos'!$Q$8:$Q$343,0),0)&gt;0,1,0)</f>
        <v>0</v>
      </c>
      <c r="BR26" s="127">
        <f ca="1">IF(IFERROR(MATCH(_xlfn.CONCAT($B26,",",BR$4),'22 SpcFunc &amp; VentSpcFunc combos'!$Q$8:$Q$343,0),0)&gt;0,1,0)</f>
        <v>0</v>
      </c>
      <c r="BS26" s="127">
        <f ca="1">IF(IFERROR(MATCH(_xlfn.CONCAT($B26,",",BS$4),'22 SpcFunc &amp; VentSpcFunc combos'!$Q$8:$Q$343,0),0)&gt;0,1,0)</f>
        <v>0</v>
      </c>
      <c r="BT26" s="127">
        <f ca="1">IF(IFERROR(MATCH(_xlfn.CONCAT($B26,",",BT$4),'22 SpcFunc &amp; VentSpcFunc combos'!$Q$8:$Q$343,0),0)&gt;0,1,0)</f>
        <v>0</v>
      </c>
      <c r="BU26" s="127">
        <f ca="1">IF(IFERROR(MATCH(_xlfn.CONCAT($B26,",",BU$4),'22 SpcFunc &amp; VentSpcFunc combos'!$Q$8:$Q$343,0),0)&gt;0,1,0)</f>
        <v>0</v>
      </c>
      <c r="BV26" s="127">
        <f ca="1">IF(IFERROR(MATCH(_xlfn.CONCAT($B26,",",BV$4),'22 SpcFunc &amp; VentSpcFunc combos'!$Q$8:$Q$343,0),0)&gt;0,1,0)</f>
        <v>0</v>
      </c>
      <c r="BW26" s="127">
        <f ca="1">IF(IFERROR(MATCH(_xlfn.CONCAT($B26,",",BW$4),'22 SpcFunc &amp; VentSpcFunc combos'!$Q$8:$Q$343,0),0)&gt;0,1,0)</f>
        <v>0</v>
      </c>
      <c r="BX26" s="127">
        <f ca="1">IF(IFERROR(MATCH(_xlfn.CONCAT($B26,",",BX$4),'22 SpcFunc &amp; VentSpcFunc combos'!$Q$8:$Q$343,0),0)&gt;0,1,0)</f>
        <v>0</v>
      </c>
      <c r="BY26" s="127">
        <f ca="1">IF(IFERROR(MATCH(_xlfn.CONCAT($B26,",",BY$4),'22 SpcFunc &amp; VentSpcFunc combos'!$Q$8:$Q$343,0),0)&gt;0,1,0)</f>
        <v>0</v>
      </c>
      <c r="BZ26" s="127">
        <f ca="1">IF(IFERROR(MATCH(_xlfn.CONCAT($B26,",",BZ$4),'22 SpcFunc &amp; VentSpcFunc combos'!$Q$8:$Q$343,0),0)&gt;0,1,0)</f>
        <v>0</v>
      </c>
      <c r="CA26" s="127">
        <f ca="1">IF(IFERROR(MATCH(_xlfn.CONCAT($B26,",",CA$4),'22 SpcFunc &amp; VentSpcFunc combos'!$Q$8:$Q$343,0),0)&gt;0,1,0)</f>
        <v>0</v>
      </c>
      <c r="CB26" s="127">
        <f ca="1">IF(IFERROR(MATCH(_xlfn.CONCAT($B26,",",CB$4),'22 SpcFunc &amp; VentSpcFunc combos'!$Q$8:$Q$343,0),0)&gt;0,1,0)</f>
        <v>0</v>
      </c>
      <c r="CC26" s="127">
        <f ca="1">IF(IFERROR(MATCH(_xlfn.CONCAT($B26,",",CC$4),'22 SpcFunc &amp; VentSpcFunc combos'!$Q$8:$Q$343,0),0)&gt;0,1,0)</f>
        <v>0</v>
      </c>
      <c r="CD26" s="127">
        <f ca="1">IF(IFERROR(MATCH(_xlfn.CONCAT($B26,",",CD$4),'22 SpcFunc &amp; VentSpcFunc combos'!$Q$8:$Q$343,0),0)&gt;0,1,0)</f>
        <v>0</v>
      </c>
      <c r="CE26" s="127">
        <f ca="1">IF(IFERROR(MATCH(_xlfn.CONCAT($B26,",",CE$4),'22 SpcFunc &amp; VentSpcFunc combos'!$Q$8:$Q$343,0),0)&gt;0,1,0)</f>
        <v>0</v>
      </c>
      <c r="CF26" s="127">
        <f ca="1">IF(IFERROR(MATCH(_xlfn.CONCAT($B26,",",CF$4),'22 SpcFunc &amp; VentSpcFunc combos'!$Q$8:$Q$343,0),0)&gt;0,1,0)</f>
        <v>0</v>
      </c>
      <c r="CG26" s="127">
        <f ca="1">IF(IFERROR(MATCH(_xlfn.CONCAT($B26,",",CG$4),'22 SpcFunc &amp; VentSpcFunc combos'!$Q$8:$Q$343,0),0)&gt;0,1,0)</f>
        <v>0</v>
      </c>
      <c r="CH26" s="127">
        <f ca="1">IF(IFERROR(MATCH(_xlfn.CONCAT($B26,",",CH$4),'22 SpcFunc &amp; VentSpcFunc combos'!$Q$8:$Q$343,0),0)&gt;0,1,0)</f>
        <v>0</v>
      </c>
      <c r="CI26" s="127">
        <f ca="1">IF(IFERROR(MATCH(_xlfn.CONCAT($B26,",",CI$4),'22 SpcFunc &amp; VentSpcFunc combos'!$Q$8:$Q$343,0),0)&gt;0,1,0)</f>
        <v>0</v>
      </c>
      <c r="CJ26" s="127">
        <f ca="1">IF(IFERROR(MATCH(_xlfn.CONCAT($B26,",",CJ$4),'22 SpcFunc &amp; VentSpcFunc combos'!$Q$8:$Q$343,0),0)&gt;0,1,0)</f>
        <v>0</v>
      </c>
      <c r="CK26" s="127">
        <f ca="1">IF(IFERROR(MATCH(_xlfn.CONCAT($B26,",",CK$4),'22 SpcFunc &amp; VentSpcFunc combos'!$Q$8:$Q$343,0),0)&gt;0,1,0)</f>
        <v>0</v>
      </c>
      <c r="CL26" s="127">
        <f ca="1">IF(IFERROR(MATCH(_xlfn.CONCAT($B26,",",CL$4),'22 SpcFunc &amp; VentSpcFunc combos'!$Q$8:$Q$343,0),0)&gt;0,1,0)</f>
        <v>0</v>
      </c>
      <c r="CM26" s="127">
        <f ca="1">IF(IFERROR(MATCH(_xlfn.CONCAT($B26,",",CM$4),'22 SpcFunc &amp; VentSpcFunc combos'!$Q$8:$Q$343,0),0)&gt;0,1,0)</f>
        <v>0</v>
      </c>
      <c r="CN26" s="127">
        <f ca="1">IF(IFERROR(MATCH(_xlfn.CONCAT($B26,",",CN$4),'22 SpcFunc &amp; VentSpcFunc combos'!$Q$8:$Q$343,0),0)&gt;0,1,0)</f>
        <v>0</v>
      </c>
      <c r="CO26" s="127">
        <f ca="1">IF(IFERROR(MATCH(_xlfn.CONCAT($B26,",",CO$4),'22 SpcFunc &amp; VentSpcFunc combos'!$Q$8:$Q$343,0),0)&gt;0,1,0)</f>
        <v>0</v>
      </c>
      <c r="CP26" s="127">
        <f ca="1">IF(IFERROR(MATCH(_xlfn.CONCAT($B26,",",CP$4),'22 SpcFunc &amp; VentSpcFunc combos'!$Q$8:$Q$343,0),0)&gt;0,1,0)</f>
        <v>0</v>
      </c>
      <c r="CQ26" s="127">
        <f ca="1">IF(IFERROR(MATCH(_xlfn.CONCAT($B26,",",CQ$4),'22 SpcFunc &amp; VentSpcFunc combos'!$Q$8:$Q$343,0),0)&gt;0,1,0)</f>
        <v>0</v>
      </c>
      <c r="CR26" s="127">
        <f ca="1">IF(IFERROR(MATCH(_xlfn.CONCAT($B26,",",CR$4),'22 SpcFunc &amp; VentSpcFunc combos'!$Q$8:$Q$343,0),0)&gt;0,1,0)</f>
        <v>0</v>
      </c>
      <c r="CS26" s="127">
        <f ca="1">IF(IFERROR(MATCH(_xlfn.CONCAT($B26,",",CS$4),'22 SpcFunc &amp; VentSpcFunc combos'!$Q$8:$Q$343,0),0)&gt;0,1,0)</f>
        <v>0</v>
      </c>
      <c r="CT26" s="127">
        <f ca="1">IF(IFERROR(MATCH(_xlfn.CONCAT($B26,",",CT$4),'22 SpcFunc &amp; VentSpcFunc combos'!$Q$8:$Q$343,0),0)&gt;0,1,0)</f>
        <v>0</v>
      </c>
      <c r="CU26" s="106" t="s">
        <v>959</v>
      </c>
      <c r="CV26">
        <f t="shared" ca="1" si="4"/>
        <v>3</v>
      </c>
    </row>
    <row r="27" spans="2:100" x14ac:dyDescent="0.2">
      <c r="B27" t="str">
        <f>'For CSV - 2022 SpcFuncData'!B27</f>
        <v>Electrical, Mechanical, Telephone Rooms</v>
      </c>
      <c r="C27" s="127">
        <f ca="1">IF(IFERROR(MATCH(_xlfn.CONCAT($B27,",",C$4),'22 SpcFunc &amp; VentSpcFunc combos'!$Q$8:$Q$343,0),0)&gt;0,1,0)</f>
        <v>0</v>
      </c>
      <c r="D27" s="127">
        <f ca="1">IF(IFERROR(MATCH(_xlfn.CONCAT($B27,",",D$4),'22 SpcFunc &amp; VentSpcFunc combos'!$Q$8:$Q$343,0),0)&gt;0,1,0)</f>
        <v>0</v>
      </c>
      <c r="E27" s="127">
        <f ca="1">IF(IFERROR(MATCH(_xlfn.CONCAT($B27,",",E$4),'22 SpcFunc &amp; VentSpcFunc combos'!$Q$8:$Q$343,0),0)&gt;0,1,0)</f>
        <v>0</v>
      </c>
      <c r="F27" s="127">
        <f ca="1">IF(IFERROR(MATCH(_xlfn.CONCAT($B27,",",F$4),'22 SpcFunc &amp; VentSpcFunc combos'!$Q$8:$Q$343,0),0)&gt;0,1,0)</f>
        <v>0</v>
      </c>
      <c r="G27" s="127">
        <f ca="1">IF(IFERROR(MATCH(_xlfn.CONCAT($B27,",",G$4),'22 SpcFunc &amp; VentSpcFunc combos'!$Q$8:$Q$343,0),0)&gt;0,1,0)</f>
        <v>0</v>
      </c>
      <c r="H27" s="127">
        <f ca="1">IF(IFERROR(MATCH(_xlfn.CONCAT($B27,",",H$4),'22 SpcFunc &amp; VentSpcFunc combos'!$Q$8:$Q$343,0),0)&gt;0,1,0)</f>
        <v>0</v>
      </c>
      <c r="I27" s="127">
        <f ca="1">IF(IFERROR(MATCH(_xlfn.CONCAT($B27,",",I$4),'22 SpcFunc &amp; VentSpcFunc combos'!$Q$8:$Q$343,0),0)&gt;0,1,0)</f>
        <v>0</v>
      </c>
      <c r="J27" s="127">
        <f ca="1">IF(IFERROR(MATCH(_xlfn.CONCAT($B27,",",J$4),'22 SpcFunc &amp; VentSpcFunc combos'!$Q$8:$Q$343,0),0)&gt;0,1,0)</f>
        <v>0</v>
      </c>
      <c r="K27" s="127">
        <f ca="1">IF(IFERROR(MATCH(_xlfn.CONCAT($B27,",",K$4),'22 SpcFunc &amp; VentSpcFunc combos'!$Q$8:$Q$343,0),0)&gt;0,1,0)</f>
        <v>0</v>
      </c>
      <c r="L27" s="127">
        <f ca="1">IF(IFERROR(MATCH(_xlfn.CONCAT($B27,",",L$4),'22 SpcFunc &amp; VentSpcFunc combos'!$Q$8:$Q$343,0),0)&gt;0,1,0)</f>
        <v>0</v>
      </c>
      <c r="M27" s="127">
        <f ca="1">IF(IFERROR(MATCH(_xlfn.CONCAT($B27,",",M$4),'22 SpcFunc &amp; VentSpcFunc combos'!$Q$8:$Q$343,0),0)&gt;0,1,0)</f>
        <v>0</v>
      </c>
      <c r="N27" s="127">
        <f ca="1">IF(IFERROR(MATCH(_xlfn.CONCAT($B27,",",N$4),'22 SpcFunc &amp; VentSpcFunc combos'!$Q$8:$Q$343,0),0)&gt;0,1,0)</f>
        <v>0</v>
      </c>
      <c r="O27" s="127">
        <f ca="1">IF(IFERROR(MATCH(_xlfn.CONCAT($B27,",",O$4),'22 SpcFunc &amp; VentSpcFunc combos'!$Q$8:$Q$343,0),0)&gt;0,1,0)</f>
        <v>0</v>
      </c>
      <c r="P27" s="127">
        <f ca="1">IF(IFERROR(MATCH(_xlfn.CONCAT($B27,",",P$4),'22 SpcFunc &amp; VentSpcFunc combos'!$Q$8:$Q$343,0),0)&gt;0,1,0)</f>
        <v>0</v>
      </c>
      <c r="Q27" s="127">
        <f ca="1">IF(IFERROR(MATCH(_xlfn.CONCAT($B27,",",Q$4),'22 SpcFunc &amp; VentSpcFunc combos'!$Q$8:$Q$343,0),0)&gt;0,1,0)</f>
        <v>0</v>
      </c>
      <c r="R27" s="127">
        <f ca="1">IF(IFERROR(MATCH(_xlfn.CONCAT($B27,",",R$4),'22 SpcFunc &amp; VentSpcFunc combos'!$Q$8:$Q$343,0),0)&gt;0,1,0)</f>
        <v>0</v>
      </c>
      <c r="S27" s="127">
        <f ca="1">IF(IFERROR(MATCH(_xlfn.CONCAT($B27,",",S$4),'22 SpcFunc &amp; VentSpcFunc combos'!$Q$8:$Q$343,0),0)&gt;0,1,0)</f>
        <v>0</v>
      </c>
      <c r="T27" s="127">
        <f ca="1">IF(IFERROR(MATCH(_xlfn.CONCAT($B27,",",T$4),'22 SpcFunc &amp; VentSpcFunc combos'!$Q$8:$Q$343,0),0)&gt;0,1,0)</f>
        <v>0</v>
      </c>
      <c r="U27" s="127">
        <f ca="1">IF(IFERROR(MATCH(_xlfn.CONCAT($B27,",",U$4),'22 SpcFunc &amp; VentSpcFunc combos'!$Q$8:$Q$343,0),0)&gt;0,1,0)</f>
        <v>0</v>
      </c>
      <c r="V27" s="127">
        <f ca="1">IF(IFERROR(MATCH(_xlfn.CONCAT($B27,",",V$4),'22 SpcFunc &amp; VentSpcFunc combos'!$Q$8:$Q$343,0),0)&gt;0,1,0)</f>
        <v>0</v>
      </c>
      <c r="W27" s="127">
        <f ca="1">IF(IFERROR(MATCH(_xlfn.CONCAT($B27,",",W$4),'22 SpcFunc &amp; VentSpcFunc combos'!$Q$8:$Q$343,0),0)&gt;0,1,0)</f>
        <v>0</v>
      </c>
      <c r="X27" s="127">
        <f ca="1">IF(IFERROR(MATCH(_xlfn.CONCAT($B27,",",X$4),'22 SpcFunc &amp; VentSpcFunc combos'!$Q$8:$Q$343,0),0)&gt;0,1,0)</f>
        <v>0</v>
      </c>
      <c r="Y27" s="127">
        <f ca="1">IF(IFERROR(MATCH(_xlfn.CONCAT($B27,",",Y$4),'22 SpcFunc &amp; VentSpcFunc combos'!$Q$8:$Q$343,0),0)&gt;0,1,0)</f>
        <v>0</v>
      </c>
      <c r="Z27" s="127">
        <f ca="1">IF(IFERROR(MATCH(_xlfn.CONCAT($B27,",",Z$4),'22 SpcFunc &amp; VentSpcFunc combos'!$Q$8:$Q$343,0),0)&gt;0,1,0)</f>
        <v>0</v>
      </c>
      <c r="AA27" s="127">
        <f ca="1">IF(IFERROR(MATCH(_xlfn.CONCAT($B27,",",AA$4),'22 SpcFunc &amp; VentSpcFunc combos'!$Q$8:$Q$343,0),0)&gt;0,1,0)</f>
        <v>0</v>
      </c>
      <c r="AB27" s="127">
        <f ca="1">IF(IFERROR(MATCH(_xlfn.CONCAT($B27,",",AB$4),'22 SpcFunc &amp; VentSpcFunc combos'!$Q$8:$Q$343,0),0)&gt;0,1,0)</f>
        <v>0</v>
      </c>
      <c r="AC27" s="127">
        <f ca="1">IF(IFERROR(MATCH(_xlfn.CONCAT($B27,",",AC$4),'22 SpcFunc &amp; VentSpcFunc combos'!$Q$8:$Q$343,0),0)&gt;0,1,0)</f>
        <v>0</v>
      </c>
      <c r="AD27" s="127">
        <f ca="1">IF(IFERROR(MATCH(_xlfn.CONCAT($B27,",",AD$4),'22 SpcFunc &amp; VentSpcFunc combos'!$Q$8:$Q$343,0),0)&gt;0,1,0)</f>
        <v>0</v>
      </c>
      <c r="AE27" s="127">
        <f ca="1">IF(IFERROR(MATCH(_xlfn.CONCAT($B27,",",AE$4),'22 SpcFunc &amp; VentSpcFunc combos'!$Q$8:$Q$343,0),0)&gt;0,1,0)</f>
        <v>0</v>
      </c>
      <c r="AF27" s="127">
        <f ca="1">IF(IFERROR(MATCH(_xlfn.CONCAT($B27,",",AF$4),'22 SpcFunc &amp; VentSpcFunc combos'!$Q$8:$Q$343,0),0)&gt;0,1,0)</f>
        <v>0</v>
      </c>
      <c r="AG27" s="127">
        <f ca="1">IF(IFERROR(MATCH(_xlfn.CONCAT($B27,",",AG$4),'22 SpcFunc &amp; VentSpcFunc combos'!$Q$8:$Q$343,0),0)&gt;0,1,0)</f>
        <v>0</v>
      </c>
      <c r="AH27" s="127">
        <f ca="1">IF(IFERROR(MATCH(_xlfn.CONCAT($B27,",",AH$4),'22 SpcFunc &amp; VentSpcFunc combos'!$Q$8:$Q$343,0),0)&gt;0,1,0)</f>
        <v>0</v>
      </c>
      <c r="AI27" s="127">
        <f ca="1">IF(IFERROR(MATCH(_xlfn.CONCAT($B27,",",AI$4),'22 SpcFunc &amp; VentSpcFunc combos'!$Q$8:$Q$343,0),0)&gt;0,1,0)</f>
        <v>0</v>
      </c>
      <c r="AJ27" s="127">
        <f ca="1">IF(IFERROR(MATCH(_xlfn.CONCAT($B27,",",AJ$4),'22 SpcFunc &amp; VentSpcFunc combos'!$Q$8:$Q$343,0),0)&gt;0,1,0)</f>
        <v>0</v>
      </c>
      <c r="AK27" s="127">
        <f ca="1">IF(IFERROR(MATCH(_xlfn.CONCAT($B27,",",AK$4),'22 SpcFunc &amp; VentSpcFunc combos'!$Q$8:$Q$343,0),0)&gt;0,1,0)</f>
        <v>1</v>
      </c>
      <c r="AL27" s="127">
        <f ca="1">IF(IFERROR(MATCH(_xlfn.CONCAT($B27,",",AL$4),'22 SpcFunc &amp; VentSpcFunc combos'!$Q$8:$Q$343,0),0)&gt;0,1,0)</f>
        <v>0</v>
      </c>
      <c r="AM27" s="127">
        <f ca="1">IF(IFERROR(MATCH(_xlfn.CONCAT($B27,",",AM$4),'22 SpcFunc &amp; VentSpcFunc combos'!$Q$8:$Q$343,0),0)&gt;0,1,0)</f>
        <v>0</v>
      </c>
      <c r="AN27" s="127">
        <f ca="1">IF(IFERROR(MATCH(_xlfn.CONCAT($B27,",",AN$4),'22 SpcFunc &amp; VentSpcFunc combos'!$Q$8:$Q$343,0),0)&gt;0,1,0)</f>
        <v>0</v>
      </c>
      <c r="AO27" s="127">
        <f ca="1">IF(IFERROR(MATCH(_xlfn.CONCAT($B27,",",AO$4),'22 SpcFunc &amp; VentSpcFunc combos'!$Q$8:$Q$343,0),0)&gt;0,1,0)</f>
        <v>0</v>
      </c>
      <c r="AP27" s="127">
        <f ca="1">IF(IFERROR(MATCH(_xlfn.CONCAT($B27,",",AP$4),'22 SpcFunc &amp; VentSpcFunc combos'!$Q$8:$Q$343,0),0)&gt;0,1,0)</f>
        <v>0</v>
      </c>
      <c r="AQ27" s="127">
        <f ca="1">IF(IFERROR(MATCH(_xlfn.CONCAT($B27,",",AQ$4),'22 SpcFunc &amp; VentSpcFunc combos'!$Q$8:$Q$343,0),0)&gt;0,1,0)</f>
        <v>0</v>
      </c>
      <c r="AR27" s="127">
        <f ca="1">IF(IFERROR(MATCH(_xlfn.CONCAT($B27,",",AR$4),'22 SpcFunc &amp; VentSpcFunc combos'!$Q$8:$Q$343,0),0)&gt;0,1,0)</f>
        <v>0</v>
      </c>
      <c r="AS27" s="127">
        <f ca="1">IF(IFERROR(MATCH(_xlfn.CONCAT($B27,",",AS$4),'22 SpcFunc &amp; VentSpcFunc combos'!$Q$8:$Q$343,0),0)&gt;0,1,0)</f>
        <v>0</v>
      </c>
      <c r="AT27" s="127">
        <f ca="1">IF(IFERROR(MATCH(_xlfn.CONCAT($B27,",",AT$4),'22 SpcFunc &amp; VentSpcFunc combos'!$Q$8:$Q$343,0),0)&gt;0,1,0)</f>
        <v>0</v>
      </c>
      <c r="AU27" s="127">
        <f ca="1">IF(IFERROR(MATCH(_xlfn.CONCAT($B27,",",AU$4),'22 SpcFunc &amp; VentSpcFunc combos'!$Q$8:$Q$343,0),0)&gt;0,1,0)</f>
        <v>0</v>
      </c>
      <c r="AV27" s="127">
        <f ca="1">IF(IFERROR(MATCH(_xlfn.CONCAT($B27,",",AV$4),'22 SpcFunc &amp; VentSpcFunc combos'!$Q$8:$Q$343,0),0)&gt;0,1,0)</f>
        <v>0</v>
      </c>
      <c r="AW27" s="127">
        <f ca="1">IF(IFERROR(MATCH(_xlfn.CONCAT($B27,",",AW$4),'22 SpcFunc &amp; VentSpcFunc combos'!$Q$8:$Q$343,0),0)&gt;0,1,0)</f>
        <v>0</v>
      </c>
      <c r="AX27" s="127">
        <f ca="1">IF(IFERROR(MATCH(_xlfn.CONCAT($B27,",",AX$4),'22 SpcFunc &amp; VentSpcFunc combos'!$Q$8:$Q$343,0),0)&gt;0,1,0)</f>
        <v>0</v>
      </c>
      <c r="AY27" s="127">
        <f ca="1">IF(IFERROR(MATCH(_xlfn.CONCAT($B27,",",AY$4),'22 SpcFunc &amp; VentSpcFunc combos'!$Q$8:$Q$343,0),0)&gt;0,1,0)</f>
        <v>0</v>
      </c>
      <c r="AZ27" s="127">
        <f ca="1">IF(IFERROR(MATCH(_xlfn.CONCAT($B27,",",AZ$4),'22 SpcFunc &amp; VentSpcFunc combos'!$Q$8:$Q$343,0),0)&gt;0,1,0)</f>
        <v>0</v>
      </c>
      <c r="BA27" s="127">
        <f ca="1">IF(IFERROR(MATCH(_xlfn.CONCAT($B27,",",BA$4),'22 SpcFunc &amp; VentSpcFunc combos'!$Q$8:$Q$343,0),0)&gt;0,1,0)</f>
        <v>1</v>
      </c>
      <c r="BB27" s="127">
        <f ca="1">IF(IFERROR(MATCH(_xlfn.CONCAT($B27,",",BB$4),'22 SpcFunc &amp; VentSpcFunc combos'!$Q$8:$Q$343,0),0)&gt;0,1,0)</f>
        <v>0</v>
      </c>
      <c r="BC27" s="127">
        <f ca="1">IF(IFERROR(MATCH(_xlfn.CONCAT($B27,",",BC$4),'22 SpcFunc &amp; VentSpcFunc combos'!$Q$8:$Q$343,0),0)&gt;0,1,0)</f>
        <v>0</v>
      </c>
      <c r="BD27" s="127">
        <f ca="1">IF(IFERROR(MATCH(_xlfn.CONCAT($B27,",",BD$4),'22 SpcFunc &amp; VentSpcFunc combos'!$Q$8:$Q$343,0),0)&gt;0,1,0)</f>
        <v>0</v>
      </c>
      <c r="BE27" s="127">
        <f ca="1">IF(IFERROR(MATCH(_xlfn.CONCAT($B27,",",BE$4),'22 SpcFunc &amp; VentSpcFunc combos'!$Q$8:$Q$343,0),0)&gt;0,1,0)</f>
        <v>0</v>
      </c>
      <c r="BF27" s="127">
        <f ca="1">IF(IFERROR(MATCH(_xlfn.CONCAT($B27,",",BF$4),'22 SpcFunc &amp; VentSpcFunc combos'!$Q$8:$Q$343,0),0)&gt;0,1,0)</f>
        <v>0</v>
      </c>
      <c r="BG27" s="127">
        <f ca="1">IF(IFERROR(MATCH(_xlfn.CONCAT($B27,",",BG$4),'22 SpcFunc &amp; VentSpcFunc combos'!$Q$8:$Q$343,0),0)&gt;0,1,0)</f>
        <v>0</v>
      </c>
      <c r="BH27" s="127">
        <f ca="1">IF(IFERROR(MATCH(_xlfn.CONCAT($B27,",",BH$4),'22 SpcFunc &amp; VentSpcFunc combos'!$Q$8:$Q$343,0),0)&gt;0,1,0)</f>
        <v>1</v>
      </c>
      <c r="BI27" s="127">
        <f ca="1">IF(IFERROR(MATCH(_xlfn.CONCAT($B27,",",BI$4),'22 SpcFunc &amp; VentSpcFunc combos'!$Q$8:$Q$343,0),0)&gt;0,1,0)</f>
        <v>0</v>
      </c>
      <c r="BJ27" s="127">
        <f ca="1">IF(IFERROR(MATCH(_xlfn.CONCAT($B27,",",BJ$4),'22 SpcFunc &amp; VentSpcFunc combos'!$Q$8:$Q$343,0),0)&gt;0,1,0)</f>
        <v>0</v>
      </c>
      <c r="BK27" s="127">
        <f ca="1">IF(IFERROR(MATCH(_xlfn.CONCAT($B27,",",BK$4),'22 SpcFunc &amp; VentSpcFunc combos'!$Q$8:$Q$343,0),0)&gt;0,1,0)</f>
        <v>0</v>
      </c>
      <c r="BL27" s="127">
        <f ca="1">IF(IFERROR(MATCH(_xlfn.CONCAT($B27,",",BL$4),'22 SpcFunc &amp; VentSpcFunc combos'!$Q$8:$Q$343,0),0)&gt;0,1,0)</f>
        <v>0</v>
      </c>
      <c r="BM27" s="127">
        <f ca="1">IF(IFERROR(MATCH(_xlfn.CONCAT($B27,",",BM$4),'22 SpcFunc &amp; VentSpcFunc combos'!$Q$8:$Q$343,0),0)&gt;0,1,0)</f>
        <v>0</v>
      </c>
      <c r="BN27" s="127">
        <f ca="1">IF(IFERROR(MATCH(_xlfn.CONCAT($B27,",",BN$4),'22 SpcFunc &amp; VentSpcFunc combos'!$Q$8:$Q$343,0),0)&gt;0,1,0)</f>
        <v>0</v>
      </c>
      <c r="BO27" s="127">
        <f ca="1">IF(IFERROR(MATCH(_xlfn.CONCAT($B27,",",BO$4),'22 SpcFunc &amp; VentSpcFunc combos'!$Q$8:$Q$343,0),0)&gt;0,1,0)</f>
        <v>0</v>
      </c>
      <c r="BP27" s="127">
        <f ca="1">IF(IFERROR(MATCH(_xlfn.CONCAT($B27,",",BP$4),'22 SpcFunc &amp; VentSpcFunc combos'!$Q$8:$Q$343,0),0)&gt;0,1,0)</f>
        <v>0</v>
      </c>
      <c r="BQ27" s="127">
        <f ca="1">IF(IFERROR(MATCH(_xlfn.CONCAT($B27,",",BQ$4),'22 SpcFunc &amp; VentSpcFunc combos'!$Q$8:$Q$343,0),0)&gt;0,1,0)</f>
        <v>0</v>
      </c>
      <c r="BR27" s="127">
        <f ca="1">IF(IFERROR(MATCH(_xlfn.CONCAT($B27,",",BR$4),'22 SpcFunc &amp; VentSpcFunc combos'!$Q$8:$Q$343,0),0)&gt;0,1,0)</f>
        <v>1</v>
      </c>
      <c r="BS27" s="127">
        <f ca="1">IF(IFERROR(MATCH(_xlfn.CONCAT($B27,",",BS$4),'22 SpcFunc &amp; VentSpcFunc combos'!$Q$8:$Q$343,0),0)&gt;0,1,0)</f>
        <v>0</v>
      </c>
      <c r="BT27" s="127">
        <f ca="1">IF(IFERROR(MATCH(_xlfn.CONCAT($B27,",",BT$4),'22 SpcFunc &amp; VentSpcFunc combos'!$Q$8:$Q$343,0),0)&gt;0,1,0)</f>
        <v>0</v>
      </c>
      <c r="BU27" s="127">
        <f ca="1">IF(IFERROR(MATCH(_xlfn.CONCAT($B27,",",BU$4),'22 SpcFunc &amp; VentSpcFunc combos'!$Q$8:$Q$343,0),0)&gt;0,1,0)</f>
        <v>0</v>
      </c>
      <c r="BV27" s="127">
        <f ca="1">IF(IFERROR(MATCH(_xlfn.CONCAT($B27,",",BV$4),'22 SpcFunc &amp; VentSpcFunc combos'!$Q$8:$Q$343,0),0)&gt;0,1,0)</f>
        <v>0</v>
      </c>
      <c r="BW27" s="127">
        <f ca="1">IF(IFERROR(MATCH(_xlfn.CONCAT($B27,",",BW$4),'22 SpcFunc &amp; VentSpcFunc combos'!$Q$8:$Q$343,0),0)&gt;0,1,0)</f>
        <v>0</v>
      </c>
      <c r="BX27" s="127">
        <f ca="1">IF(IFERROR(MATCH(_xlfn.CONCAT($B27,",",BX$4),'22 SpcFunc &amp; VentSpcFunc combos'!$Q$8:$Q$343,0),0)&gt;0,1,0)</f>
        <v>0</v>
      </c>
      <c r="BY27" s="127">
        <f ca="1">IF(IFERROR(MATCH(_xlfn.CONCAT($B27,",",BY$4),'22 SpcFunc &amp; VentSpcFunc combos'!$Q$8:$Q$343,0),0)&gt;0,1,0)</f>
        <v>0</v>
      </c>
      <c r="BZ27" s="127">
        <f ca="1">IF(IFERROR(MATCH(_xlfn.CONCAT($B27,",",BZ$4),'22 SpcFunc &amp; VentSpcFunc combos'!$Q$8:$Q$343,0),0)&gt;0,1,0)</f>
        <v>0</v>
      </c>
      <c r="CA27" s="127">
        <f ca="1">IF(IFERROR(MATCH(_xlfn.CONCAT($B27,",",CA$4),'22 SpcFunc &amp; VentSpcFunc combos'!$Q$8:$Q$343,0),0)&gt;0,1,0)</f>
        <v>0</v>
      </c>
      <c r="CB27" s="127">
        <f ca="1">IF(IFERROR(MATCH(_xlfn.CONCAT($B27,",",CB$4),'22 SpcFunc &amp; VentSpcFunc combos'!$Q$8:$Q$343,0),0)&gt;0,1,0)</f>
        <v>0</v>
      </c>
      <c r="CC27" s="127">
        <f ca="1">IF(IFERROR(MATCH(_xlfn.CONCAT($B27,",",CC$4),'22 SpcFunc &amp; VentSpcFunc combos'!$Q$8:$Q$343,0),0)&gt;0,1,0)</f>
        <v>0</v>
      </c>
      <c r="CD27" s="127">
        <f ca="1">IF(IFERROR(MATCH(_xlfn.CONCAT($B27,",",CD$4),'22 SpcFunc &amp; VentSpcFunc combos'!$Q$8:$Q$343,0),0)&gt;0,1,0)</f>
        <v>0</v>
      </c>
      <c r="CE27" s="127">
        <f ca="1">IF(IFERROR(MATCH(_xlfn.CONCAT($B27,",",CE$4),'22 SpcFunc &amp; VentSpcFunc combos'!$Q$8:$Q$343,0),0)&gt;0,1,0)</f>
        <v>0</v>
      </c>
      <c r="CF27" s="127">
        <f ca="1">IF(IFERROR(MATCH(_xlfn.CONCAT($B27,",",CF$4),'22 SpcFunc &amp; VentSpcFunc combos'!$Q$8:$Q$343,0),0)&gt;0,1,0)</f>
        <v>0</v>
      </c>
      <c r="CG27" s="127">
        <f ca="1">IF(IFERROR(MATCH(_xlfn.CONCAT($B27,",",CG$4),'22 SpcFunc &amp; VentSpcFunc combos'!$Q$8:$Q$343,0),0)&gt;0,1,0)</f>
        <v>0</v>
      </c>
      <c r="CH27" s="127">
        <f ca="1">IF(IFERROR(MATCH(_xlfn.CONCAT($B27,",",CH$4),'22 SpcFunc &amp; VentSpcFunc combos'!$Q$8:$Q$343,0),0)&gt;0,1,0)</f>
        <v>0</v>
      </c>
      <c r="CI27" s="127">
        <f ca="1">IF(IFERROR(MATCH(_xlfn.CONCAT($B27,",",CI$4),'22 SpcFunc &amp; VentSpcFunc combos'!$Q$8:$Q$343,0),0)&gt;0,1,0)</f>
        <v>0</v>
      </c>
      <c r="CJ27" s="127">
        <f ca="1">IF(IFERROR(MATCH(_xlfn.CONCAT($B27,",",CJ$4),'22 SpcFunc &amp; VentSpcFunc combos'!$Q$8:$Q$343,0),0)&gt;0,1,0)</f>
        <v>0</v>
      </c>
      <c r="CK27" s="127">
        <f ca="1">IF(IFERROR(MATCH(_xlfn.CONCAT($B27,",",CK$4),'22 SpcFunc &amp; VentSpcFunc combos'!$Q$8:$Q$343,0),0)&gt;0,1,0)</f>
        <v>0</v>
      </c>
      <c r="CL27" s="127">
        <f ca="1">IF(IFERROR(MATCH(_xlfn.CONCAT($B27,",",CL$4),'22 SpcFunc &amp; VentSpcFunc combos'!$Q$8:$Q$343,0),0)&gt;0,1,0)</f>
        <v>0</v>
      </c>
      <c r="CM27" s="127">
        <f ca="1">IF(IFERROR(MATCH(_xlfn.CONCAT($B27,",",CM$4),'22 SpcFunc &amp; VentSpcFunc combos'!$Q$8:$Q$343,0),0)&gt;0,1,0)</f>
        <v>0</v>
      </c>
      <c r="CN27" s="127">
        <f ca="1">IF(IFERROR(MATCH(_xlfn.CONCAT($B27,",",CN$4),'22 SpcFunc &amp; VentSpcFunc combos'!$Q$8:$Q$343,0),0)&gt;0,1,0)</f>
        <v>0</v>
      </c>
      <c r="CO27" s="127">
        <f ca="1">IF(IFERROR(MATCH(_xlfn.CONCAT($B27,",",CO$4),'22 SpcFunc &amp; VentSpcFunc combos'!$Q$8:$Q$343,0),0)&gt;0,1,0)</f>
        <v>0</v>
      </c>
      <c r="CP27" s="127">
        <f ca="1">IF(IFERROR(MATCH(_xlfn.CONCAT($B27,",",CP$4),'22 SpcFunc &amp; VentSpcFunc combos'!$Q$8:$Q$343,0),0)&gt;0,1,0)</f>
        <v>0</v>
      </c>
      <c r="CQ27" s="127">
        <f ca="1">IF(IFERROR(MATCH(_xlfn.CONCAT($B27,",",CQ$4),'22 SpcFunc &amp; VentSpcFunc combos'!$Q$8:$Q$343,0),0)&gt;0,1,0)</f>
        <v>0</v>
      </c>
      <c r="CR27" s="127">
        <f ca="1">IF(IFERROR(MATCH(_xlfn.CONCAT($B27,",",CR$4),'22 SpcFunc &amp; VentSpcFunc combos'!$Q$8:$Q$343,0),0)&gt;0,1,0)</f>
        <v>0</v>
      </c>
      <c r="CS27" s="127">
        <f ca="1">IF(IFERROR(MATCH(_xlfn.CONCAT($B27,",",CS$4),'22 SpcFunc &amp; VentSpcFunc combos'!$Q$8:$Q$343,0),0)&gt;0,1,0)</f>
        <v>0</v>
      </c>
      <c r="CT27" s="127">
        <f ca="1">IF(IFERROR(MATCH(_xlfn.CONCAT($B27,",",CT$4),'22 SpcFunc &amp; VentSpcFunc combos'!$Q$8:$Q$343,0),0)&gt;0,1,0)</f>
        <v>0</v>
      </c>
      <c r="CU27" s="106" t="s">
        <v>959</v>
      </c>
      <c r="CV27">
        <f t="shared" ca="1" si="4"/>
        <v>4</v>
      </c>
    </row>
    <row r="28" spans="2:100" x14ac:dyDescent="0.2">
      <c r="B28" t="str">
        <f>'For CSV - 2022 SpcFuncData'!B28</f>
        <v>Exercise/Fitness Center and Gymnasium Areas</v>
      </c>
      <c r="C28" s="127">
        <f ca="1">IF(IFERROR(MATCH(_xlfn.CONCAT($B28,",",C$4),'22 SpcFunc &amp; VentSpcFunc combos'!$Q$8:$Q$343,0),0)&gt;0,1,0)</f>
        <v>0</v>
      </c>
      <c r="D28" s="127">
        <f ca="1">IF(IFERROR(MATCH(_xlfn.CONCAT($B28,",",D$4),'22 SpcFunc &amp; VentSpcFunc combos'!$Q$8:$Q$343,0),0)&gt;0,1,0)</f>
        <v>0</v>
      </c>
      <c r="E28" s="127">
        <f ca="1">IF(IFERROR(MATCH(_xlfn.CONCAT($B28,",",E$4),'22 SpcFunc &amp; VentSpcFunc combos'!$Q$8:$Q$343,0),0)&gt;0,1,0)</f>
        <v>0</v>
      </c>
      <c r="F28" s="127">
        <f ca="1">IF(IFERROR(MATCH(_xlfn.CONCAT($B28,",",F$4),'22 SpcFunc &amp; VentSpcFunc combos'!$Q$8:$Q$343,0),0)&gt;0,1,0)</f>
        <v>0</v>
      </c>
      <c r="G28" s="127">
        <f ca="1">IF(IFERROR(MATCH(_xlfn.CONCAT($B28,",",G$4),'22 SpcFunc &amp; VentSpcFunc combos'!$Q$8:$Q$343,0),0)&gt;0,1,0)</f>
        <v>0</v>
      </c>
      <c r="H28" s="127">
        <f ca="1">IF(IFERROR(MATCH(_xlfn.CONCAT($B28,",",H$4),'22 SpcFunc &amp; VentSpcFunc combos'!$Q$8:$Q$343,0),0)&gt;0,1,0)</f>
        <v>0</v>
      </c>
      <c r="I28" s="127">
        <f ca="1">IF(IFERROR(MATCH(_xlfn.CONCAT($B28,",",I$4),'22 SpcFunc &amp; VentSpcFunc combos'!$Q$8:$Q$343,0),0)&gt;0,1,0)</f>
        <v>0</v>
      </c>
      <c r="J28" s="127">
        <f ca="1">IF(IFERROR(MATCH(_xlfn.CONCAT($B28,",",J$4),'22 SpcFunc &amp; VentSpcFunc combos'!$Q$8:$Q$343,0),0)&gt;0,1,0)</f>
        <v>0</v>
      </c>
      <c r="K28" s="127">
        <f ca="1">IF(IFERROR(MATCH(_xlfn.CONCAT($B28,",",K$4),'22 SpcFunc &amp; VentSpcFunc combos'!$Q$8:$Q$343,0),0)&gt;0,1,0)</f>
        <v>0</v>
      </c>
      <c r="L28" s="127">
        <f ca="1">IF(IFERROR(MATCH(_xlfn.CONCAT($B28,",",L$4),'22 SpcFunc &amp; VentSpcFunc combos'!$Q$8:$Q$343,0),0)&gt;0,1,0)</f>
        <v>0</v>
      </c>
      <c r="M28" s="127">
        <f ca="1">IF(IFERROR(MATCH(_xlfn.CONCAT($B28,",",M$4),'22 SpcFunc &amp; VentSpcFunc combos'!$Q$8:$Q$343,0),0)&gt;0,1,0)</f>
        <v>0</v>
      </c>
      <c r="N28" s="127">
        <f ca="1">IF(IFERROR(MATCH(_xlfn.CONCAT($B28,",",N$4),'22 SpcFunc &amp; VentSpcFunc combos'!$Q$8:$Q$343,0),0)&gt;0,1,0)</f>
        <v>0</v>
      </c>
      <c r="O28" s="127">
        <f ca="1">IF(IFERROR(MATCH(_xlfn.CONCAT($B28,",",O$4),'22 SpcFunc &amp; VentSpcFunc combos'!$Q$8:$Q$343,0),0)&gt;0,1,0)</f>
        <v>0</v>
      </c>
      <c r="P28" s="127">
        <f ca="1">IF(IFERROR(MATCH(_xlfn.CONCAT($B28,",",P$4),'22 SpcFunc &amp; VentSpcFunc combos'!$Q$8:$Q$343,0),0)&gt;0,1,0)</f>
        <v>0</v>
      </c>
      <c r="Q28" s="127">
        <f ca="1">IF(IFERROR(MATCH(_xlfn.CONCAT($B28,",",Q$4),'22 SpcFunc &amp; VentSpcFunc combos'!$Q$8:$Q$343,0),0)&gt;0,1,0)</f>
        <v>0</v>
      </c>
      <c r="R28" s="127">
        <f ca="1">IF(IFERROR(MATCH(_xlfn.CONCAT($B28,",",R$4),'22 SpcFunc &amp; VentSpcFunc combos'!$Q$8:$Q$343,0),0)&gt;0,1,0)</f>
        <v>0</v>
      </c>
      <c r="S28" s="127">
        <f ca="1">IF(IFERROR(MATCH(_xlfn.CONCAT($B28,",",S$4),'22 SpcFunc &amp; VentSpcFunc combos'!$Q$8:$Q$343,0),0)&gt;0,1,0)</f>
        <v>0</v>
      </c>
      <c r="T28" s="127">
        <f ca="1">IF(IFERROR(MATCH(_xlfn.CONCAT($B28,",",T$4),'22 SpcFunc &amp; VentSpcFunc combos'!$Q$8:$Q$343,0),0)&gt;0,1,0)</f>
        <v>0</v>
      </c>
      <c r="U28" s="127">
        <f ca="1">IF(IFERROR(MATCH(_xlfn.CONCAT($B28,",",U$4),'22 SpcFunc &amp; VentSpcFunc combos'!$Q$8:$Q$343,0),0)&gt;0,1,0)</f>
        <v>1</v>
      </c>
      <c r="V28" s="127">
        <f ca="1">IF(IFERROR(MATCH(_xlfn.CONCAT($B28,",",V$4),'22 SpcFunc &amp; VentSpcFunc combos'!$Q$8:$Q$343,0),0)&gt;0,1,0)</f>
        <v>1</v>
      </c>
      <c r="W28" s="127">
        <f ca="1">IF(IFERROR(MATCH(_xlfn.CONCAT($B28,",",W$4),'22 SpcFunc &amp; VentSpcFunc combos'!$Q$8:$Q$343,0),0)&gt;0,1,0)</f>
        <v>0</v>
      </c>
      <c r="X28" s="127">
        <f ca="1">IF(IFERROR(MATCH(_xlfn.CONCAT($B28,",",X$4),'22 SpcFunc &amp; VentSpcFunc combos'!$Q$8:$Q$343,0),0)&gt;0,1,0)</f>
        <v>0</v>
      </c>
      <c r="Y28" s="127">
        <f ca="1">IF(IFERROR(MATCH(_xlfn.CONCAT($B28,",",Y$4),'22 SpcFunc &amp; VentSpcFunc combos'!$Q$8:$Q$343,0),0)&gt;0,1,0)</f>
        <v>0</v>
      </c>
      <c r="Z28" s="127">
        <f ca="1">IF(IFERROR(MATCH(_xlfn.CONCAT($B28,",",Z$4),'22 SpcFunc &amp; VentSpcFunc combos'!$Q$8:$Q$343,0),0)&gt;0,1,0)</f>
        <v>0</v>
      </c>
      <c r="AA28" s="127">
        <f ca="1">IF(IFERROR(MATCH(_xlfn.CONCAT($B28,",",AA$4),'22 SpcFunc &amp; VentSpcFunc combos'!$Q$8:$Q$343,0),0)&gt;0,1,0)</f>
        <v>0</v>
      </c>
      <c r="AB28" s="127">
        <f ca="1">IF(IFERROR(MATCH(_xlfn.CONCAT($B28,",",AB$4),'22 SpcFunc &amp; VentSpcFunc combos'!$Q$8:$Q$343,0),0)&gt;0,1,0)</f>
        <v>0</v>
      </c>
      <c r="AC28" s="127">
        <f ca="1">IF(IFERROR(MATCH(_xlfn.CONCAT($B28,",",AC$4),'22 SpcFunc &amp; VentSpcFunc combos'!$Q$8:$Q$343,0),0)&gt;0,1,0)</f>
        <v>0</v>
      </c>
      <c r="AD28" s="127">
        <f ca="1">IF(IFERROR(MATCH(_xlfn.CONCAT($B28,",",AD$4),'22 SpcFunc &amp; VentSpcFunc combos'!$Q$8:$Q$343,0),0)&gt;0,1,0)</f>
        <v>0</v>
      </c>
      <c r="AE28" s="127">
        <f ca="1">IF(IFERROR(MATCH(_xlfn.CONCAT($B28,",",AE$4),'22 SpcFunc &amp; VentSpcFunc combos'!$Q$8:$Q$343,0),0)&gt;0,1,0)</f>
        <v>0</v>
      </c>
      <c r="AF28" s="127">
        <f ca="1">IF(IFERROR(MATCH(_xlfn.CONCAT($B28,",",AF$4),'22 SpcFunc &amp; VentSpcFunc combos'!$Q$8:$Q$343,0),0)&gt;0,1,0)</f>
        <v>0</v>
      </c>
      <c r="AG28" s="127">
        <f ca="1">IF(IFERROR(MATCH(_xlfn.CONCAT($B28,",",AG$4),'22 SpcFunc &amp; VentSpcFunc combos'!$Q$8:$Q$343,0),0)&gt;0,1,0)</f>
        <v>0</v>
      </c>
      <c r="AH28" s="127">
        <f ca="1">IF(IFERROR(MATCH(_xlfn.CONCAT($B28,",",AH$4),'22 SpcFunc &amp; VentSpcFunc combos'!$Q$8:$Q$343,0),0)&gt;0,1,0)</f>
        <v>0</v>
      </c>
      <c r="AI28" s="127">
        <f ca="1">IF(IFERROR(MATCH(_xlfn.CONCAT($B28,",",AI$4),'22 SpcFunc &amp; VentSpcFunc combos'!$Q$8:$Q$343,0),0)&gt;0,1,0)</f>
        <v>0</v>
      </c>
      <c r="AJ28" s="127">
        <f ca="1">IF(IFERROR(MATCH(_xlfn.CONCAT($B28,",",AJ$4),'22 SpcFunc &amp; VentSpcFunc combos'!$Q$8:$Q$343,0),0)&gt;0,1,0)</f>
        <v>0</v>
      </c>
      <c r="AK28" s="127">
        <f ca="1">IF(IFERROR(MATCH(_xlfn.CONCAT($B28,",",AK$4),'22 SpcFunc &amp; VentSpcFunc combos'!$Q$8:$Q$343,0),0)&gt;0,1,0)</f>
        <v>0</v>
      </c>
      <c r="AL28" s="127">
        <f ca="1">IF(IFERROR(MATCH(_xlfn.CONCAT($B28,",",AL$4),'22 SpcFunc &amp; VentSpcFunc combos'!$Q$8:$Q$343,0),0)&gt;0,1,0)</f>
        <v>0</v>
      </c>
      <c r="AM28" s="127">
        <f ca="1">IF(IFERROR(MATCH(_xlfn.CONCAT($B28,",",AM$4),'22 SpcFunc &amp; VentSpcFunc combos'!$Q$8:$Q$343,0),0)&gt;0,1,0)</f>
        <v>0</v>
      </c>
      <c r="AN28" s="127">
        <f ca="1">IF(IFERROR(MATCH(_xlfn.CONCAT($B28,",",AN$4),'22 SpcFunc &amp; VentSpcFunc combos'!$Q$8:$Q$343,0),0)&gt;0,1,0)</f>
        <v>0</v>
      </c>
      <c r="AO28" s="127">
        <f ca="1">IF(IFERROR(MATCH(_xlfn.CONCAT($B28,",",AO$4),'22 SpcFunc &amp; VentSpcFunc combos'!$Q$8:$Q$343,0),0)&gt;0,1,0)</f>
        <v>0</v>
      </c>
      <c r="AP28" s="127">
        <f ca="1">IF(IFERROR(MATCH(_xlfn.CONCAT($B28,",",AP$4),'22 SpcFunc &amp; VentSpcFunc combos'!$Q$8:$Q$343,0),0)&gt;0,1,0)</f>
        <v>0</v>
      </c>
      <c r="AQ28" s="127">
        <f ca="1">IF(IFERROR(MATCH(_xlfn.CONCAT($B28,",",AQ$4),'22 SpcFunc &amp; VentSpcFunc combos'!$Q$8:$Q$343,0),0)&gt;0,1,0)</f>
        <v>0</v>
      </c>
      <c r="AR28" s="127">
        <f ca="1">IF(IFERROR(MATCH(_xlfn.CONCAT($B28,",",AR$4),'22 SpcFunc &amp; VentSpcFunc combos'!$Q$8:$Q$343,0),0)&gt;0,1,0)</f>
        <v>0</v>
      </c>
      <c r="AS28" s="127">
        <f ca="1">IF(IFERROR(MATCH(_xlfn.CONCAT($B28,",",AS$4),'22 SpcFunc &amp; VentSpcFunc combos'!$Q$8:$Q$343,0),0)&gt;0,1,0)</f>
        <v>0</v>
      </c>
      <c r="AT28" s="127">
        <f ca="1">IF(IFERROR(MATCH(_xlfn.CONCAT($B28,",",AT$4),'22 SpcFunc &amp; VentSpcFunc combos'!$Q$8:$Q$343,0),0)&gt;0,1,0)</f>
        <v>0</v>
      </c>
      <c r="AU28" s="127">
        <f ca="1">IF(IFERROR(MATCH(_xlfn.CONCAT($B28,",",AU$4),'22 SpcFunc &amp; VentSpcFunc combos'!$Q$8:$Q$343,0),0)&gt;0,1,0)</f>
        <v>0</v>
      </c>
      <c r="AV28" s="127">
        <f ca="1">IF(IFERROR(MATCH(_xlfn.CONCAT($B28,",",AV$4),'22 SpcFunc &amp; VentSpcFunc combos'!$Q$8:$Q$343,0),0)&gt;0,1,0)</f>
        <v>0</v>
      </c>
      <c r="AW28" s="127">
        <f ca="1">IF(IFERROR(MATCH(_xlfn.CONCAT($B28,",",AW$4),'22 SpcFunc &amp; VentSpcFunc combos'!$Q$8:$Q$343,0),0)&gt;0,1,0)</f>
        <v>0</v>
      </c>
      <c r="AX28" s="127">
        <f ca="1">IF(IFERROR(MATCH(_xlfn.CONCAT($B28,",",AX$4),'22 SpcFunc &amp; VentSpcFunc combos'!$Q$8:$Q$343,0),0)&gt;0,1,0)</f>
        <v>0</v>
      </c>
      <c r="AY28" s="127">
        <f ca="1">IF(IFERROR(MATCH(_xlfn.CONCAT($B28,",",AY$4),'22 SpcFunc &amp; VentSpcFunc combos'!$Q$8:$Q$343,0),0)&gt;0,1,0)</f>
        <v>0</v>
      </c>
      <c r="AZ28" s="127">
        <f ca="1">IF(IFERROR(MATCH(_xlfn.CONCAT($B28,",",AZ$4),'22 SpcFunc &amp; VentSpcFunc combos'!$Q$8:$Q$343,0),0)&gt;0,1,0)</f>
        <v>0</v>
      </c>
      <c r="BA28" s="127">
        <f ca="1">IF(IFERROR(MATCH(_xlfn.CONCAT($B28,",",BA$4),'22 SpcFunc &amp; VentSpcFunc combos'!$Q$8:$Q$343,0),0)&gt;0,1,0)</f>
        <v>0</v>
      </c>
      <c r="BB28" s="127">
        <f ca="1">IF(IFERROR(MATCH(_xlfn.CONCAT($B28,",",BB$4),'22 SpcFunc &amp; VentSpcFunc combos'!$Q$8:$Q$343,0),0)&gt;0,1,0)</f>
        <v>0</v>
      </c>
      <c r="BC28" s="127">
        <f ca="1">IF(IFERROR(MATCH(_xlfn.CONCAT($B28,",",BC$4),'22 SpcFunc &amp; VentSpcFunc combos'!$Q$8:$Q$343,0),0)&gt;0,1,0)</f>
        <v>0</v>
      </c>
      <c r="BD28" s="127">
        <f ca="1">IF(IFERROR(MATCH(_xlfn.CONCAT($B28,",",BD$4),'22 SpcFunc &amp; VentSpcFunc combos'!$Q$8:$Q$343,0),0)&gt;0,1,0)</f>
        <v>0</v>
      </c>
      <c r="BE28" s="127">
        <f ca="1">IF(IFERROR(MATCH(_xlfn.CONCAT($B28,",",BE$4),'22 SpcFunc &amp; VentSpcFunc combos'!$Q$8:$Q$343,0),0)&gt;0,1,0)</f>
        <v>0</v>
      </c>
      <c r="BF28" s="127">
        <f ca="1">IF(IFERROR(MATCH(_xlfn.CONCAT($B28,",",BF$4),'22 SpcFunc &amp; VentSpcFunc combos'!$Q$8:$Q$343,0),0)&gt;0,1,0)</f>
        <v>0</v>
      </c>
      <c r="BG28" s="127">
        <f ca="1">IF(IFERROR(MATCH(_xlfn.CONCAT($B28,",",BG$4),'22 SpcFunc &amp; VentSpcFunc combos'!$Q$8:$Q$343,0),0)&gt;0,1,0)</f>
        <v>0</v>
      </c>
      <c r="BH28" s="127">
        <f ca="1">IF(IFERROR(MATCH(_xlfn.CONCAT($B28,",",BH$4),'22 SpcFunc &amp; VentSpcFunc combos'!$Q$8:$Q$343,0),0)&gt;0,1,0)</f>
        <v>0</v>
      </c>
      <c r="BI28" s="127">
        <f ca="1">IF(IFERROR(MATCH(_xlfn.CONCAT($B28,",",BI$4),'22 SpcFunc &amp; VentSpcFunc combos'!$Q$8:$Q$343,0),0)&gt;0,1,0)</f>
        <v>0</v>
      </c>
      <c r="BJ28" s="127">
        <f ca="1">IF(IFERROR(MATCH(_xlfn.CONCAT($B28,",",BJ$4),'22 SpcFunc &amp; VentSpcFunc combos'!$Q$8:$Q$343,0),0)&gt;0,1,0)</f>
        <v>0</v>
      </c>
      <c r="BK28" s="127">
        <f ca="1">IF(IFERROR(MATCH(_xlfn.CONCAT($B28,",",BK$4),'22 SpcFunc &amp; VentSpcFunc combos'!$Q$8:$Q$343,0),0)&gt;0,1,0)</f>
        <v>0</v>
      </c>
      <c r="BL28" s="127">
        <f ca="1">IF(IFERROR(MATCH(_xlfn.CONCAT($B28,",",BL$4),'22 SpcFunc &amp; VentSpcFunc combos'!$Q$8:$Q$343,0),0)&gt;0,1,0)</f>
        <v>0</v>
      </c>
      <c r="BM28" s="127">
        <f ca="1">IF(IFERROR(MATCH(_xlfn.CONCAT($B28,",",BM$4),'22 SpcFunc &amp; VentSpcFunc combos'!$Q$8:$Q$343,0),0)&gt;0,1,0)</f>
        <v>0</v>
      </c>
      <c r="BN28" s="127">
        <f ca="1">IF(IFERROR(MATCH(_xlfn.CONCAT($B28,",",BN$4),'22 SpcFunc &amp; VentSpcFunc combos'!$Q$8:$Q$343,0),0)&gt;0,1,0)</f>
        <v>0</v>
      </c>
      <c r="BO28" s="127">
        <f ca="1">IF(IFERROR(MATCH(_xlfn.CONCAT($B28,",",BO$4),'22 SpcFunc &amp; VentSpcFunc combos'!$Q$8:$Q$343,0),0)&gt;0,1,0)</f>
        <v>0</v>
      </c>
      <c r="BP28" s="127">
        <f ca="1">IF(IFERROR(MATCH(_xlfn.CONCAT($B28,",",BP$4),'22 SpcFunc &amp; VentSpcFunc combos'!$Q$8:$Q$343,0),0)&gt;0,1,0)</f>
        <v>0</v>
      </c>
      <c r="BQ28" s="127">
        <f ca="1">IF(IFERROR(MATCH(_xlfn.CONCAT($B28,",",BQ$4),'22 SpcFunc &amp; VentSpcFunc combos'!$Q$8:$Q$343,0),0)&gt;0,1,0)</f>
        <v>0</v>
      </c>
      <c r="BR28" s="127">
        <f ca="1">IF(IFERROR(MATCH(_xlfn.CONCAT($B28,",",BR$4),'22 SpcFunc &amp; VentSpcFunc combos'!$Q$8:$Q$343,0),0)&gt;0,1,0)</f>
        <v>0</v>
      </c>
      <c r="BS28" s="127">
        <f ca="1">IF(IFERROR(MATCH(_xlfn.CONCAT($B28,",",BS$4),'22 SpcFunc &amp; VentSpcFunc combos'!$Q$8:$Q$343,0),0)&gt;0,1,0)</f>
        <v>0</v>
      </c>
      <c r="BT28" s="127">
        <f ca="1">IF(IFERROR(MATCH(_xlfn.CONCAT($B28,",",BT$4),'22 SpcFunc &amp; VentSpcFunc combos'!$Q$8:$Q$343,0),0)&gt;0,1,0)</f>
        <v>0</v>
      </c>
      <c r="BU28" s="127">
        <f ca="1">IF(IFERROR(MATCH(_xlfn.CONCAT($B28,",",BU$4),'22 SpcFunc &amp; VentSpcFunc combos'!$Q$8:$Q$343,0),0)&gt;0,1,0)</f>
        <v>0</v>
      </c>
      <c r="BV28" s="127">
        <f ca="1">IF(IFERROR(MATCH(_xlfn.CONCAT($B28,",",BV$4),'22 SpcFunc &amp; VentSpcFunc combos'!$Q$8:$Q$343,0),0)&gt;0,1,0)</f>
        <v>0</v>
      </c>
      <c r="BW28" s="127">
        <f ca="1">IF(IFERROR(MATCH(_xlfn.CONCAT($B28,",",BW$4),'22 SpcFunc &amp; VentSpcFunc combos'!$Q$8:$Q$343,0),0)&gt;0,1,0)</f>
        <v>0</v>
      </c>
      <c r="BX28" s="127">
        <f ca="1">IF(IFERROR(MATCH(_xlfn.CONCAT($B28,",",BX$4),'22 SpcFunc &amp; VentSpcFunc combos'!$Q$8:$Q$343,0),0)&gt;0,1,0)</f>
        <v>0</v>
      </c>
      <c r="BY28" s="127">
        <f ca="1">IF(IFERROR(MATCH(_xlfn.CONCAT($B28,",",BY$4),'22 SpcFunc &amp; VentSpcFunc combos'!$Q$8:$Q$343,0),0)&gt;0,1,0)</f>
        <v>0</v>
      </c>
      <c r="BZ28" s="127">
        <f ca="1">IF(IFERROR(MATCH(_xlfn.CONCAT($B28,",",BZ$4),'22 SpcFunc &amp; VentSpcFunc combos'!$Q$8:$Q$343,0),0)&gt;0,1,0)</f>
        <v>0</v>
      </c>
      <c r="CA28" s="127">
        <f ca="1">IF(IFERROR(MATCH(_xlfn.CONCAT($B28,",",CA$4),'22 SpcFunc &amp; VentSpcFunc combos'!$Q$8:$Q$343,0),0)&gt;0,1,0)</f>
        <v>0</v>
      </c>
      <c r="CB28" s="127">
        <f ca="1">IF(IFERROR(MATCH(_xlfn.CONCAT($B28,",",CB$4),'22 SpcFunc &amp; VentSpcFunc combos'!$Q$8:$Q$343,0),0)&gt;0,1,0)</f>
        <v>0</v>
      </c>
      <c r="CC28" s="127">
        <f ca="1">IF(IFERROR(MATCH(_xlfn.CONCAT($B28,",",CC$4),'22 SpcFunc &amp; VentSpcFunc combos'!$Q$8:$Q$343,0),0)&gt;0,1,0)</f>
        <v>0</v>
      </c>
      <c r="CD28" s="127">
        <f ca="1">IF(IFERROR(MATCH(_xlfn.CONCAT($B28,",",CD$4),'22 SpcFunc &amp; VentSpcFunc combos'!$Q$8:$Q$343,0),0)&gt;0,1,0)</f>
        <v>0</v>
      </c>
      <c r="CE28" s="127">
        <f ca="1">IF(IFERROR(MATCH(_xlfn.CONCAT($B28,",",CE$4),'22 SpcFunc &amp; VentSpcFunc combos'!$Q$8:$Q$343,0),0)&gt;0,1,0)</f>
        <v>0</v>
      </c>
      <c r="CF28" s="127">
        <f ca="1">IF(IFERROR(MATCH(_xlfn.CONCAT($B28,",",CF$4),'22 SpcFunc &amp; VentSpcFunc combos'!$Q$8:$Q$343,0),0)&gt;0,1,0)</f>
        <v>0</v>
      </c>
      <c r="CG28" s="127">
        <f ca="1">IF(IFERROR(MATCH(_xlfn.CONCAT($B28,",",CG$4),'22 SpcFunc &amp; VentSpcFunc combos'!$Q$8:$Q$343,0),0)&gt;0,1,0)</f>
        <v>0</v>
      </c>
      <c r="CH28" s="127">
        <f ca="1">IF(IFERROR(MATCH(_xlfn.CONCAT($B28,",",CH$4),'22 SpcFunc &amp; VentSpcFunc combos'!$Q$8:$Q$343,0),0)&gt;0,1,0)</f>
        <v>0</v>
      </c>
      <c r="CI28" s="127">
        <f ca="1">IF(IFERROR(MATCH(_xlfn.CONCAT($B28,",",CI$4),'22 SpcFunc &amp; VentSpcFunc combos'!$Q$8:$Q$343,0),0)&gt;0,1,0)</f>
        <v>0</v>
      </c>
      <c r="CJ28" s="127">
        <f ca="1">IF(IFERROR(MATCH(_xlfn.CONCAT($B28,",",CJ$4),'22 SpcFunc &amp; VentSpcFunc combos'!$Q$8:$Q$343,0),0)&gt;0,1,0)</f>
        <v>1</v>
      </c>
      <c r="CK28" s="127">
        <f ca="1">IF(IFERROR(MATCH(_xlfn.CONCAT($B28,",",CK$4),'22 SpcFunc &amp; VentSpcFunc combos'!$Q$8:$Q$343,0),0)&gt;0,1,0)</f>
        <v>0</v>
      </c>
      <c r="CL28" s="127">
        <f ca="1">IF(IFERROR(MATCH(_xlfn.CONCAT($B28,",",CL$4),'22 SpcFunc &amp; VentSpcFunc combos'!$Q$8:$Q$343,0),0)&gt;0,1,0)</f>
        <v>0</v>
      </c>
      <c r="CM28" s="127">
        <f ca="1">IF(IFERROR(MATCH(_xlfn.CONCAT($B28,",",CM$4),'22 SpcFunc &amp; VentSpcFunc combos'!$Q$8:$Q$343,0),0)&gt;0,1,0)</f>
        <v>1</v>
      </c>
      <c r="CN28" s="127">
        <f ca="1">IF(IFERROR(MATCH(_xlfn.CONCAT($B28,",",CN$4),'22 SpcFunc &amp; VentSpcFunc combos'!$Q$8:$Q$343,0),0)&gt;0,1,0)</f>
        <v>1</v>
      </c>
      <c r="CO28" s="127">
        <f ca="1">IF(IFERROR(MATCH(_xlfn.CONCAT($B28,",",CO$4),'22 SpcFunc &amp; VentSpcFunc combos'!$Q$8:$Q$343,0),0)&gt;0,1,0)</f>
        <v>1</v>
      </c>
      <c r="CP28" s="127">
        <f ca="1">IF(IFERROR(MATCH(_xlfn.CONCAT($B28,",",CP$4),'22 SpcFunc &amp; VentSpcFunc combos'!$Q$8:$Q$343,0),0)&gt;0,1,0)</f>
        <v>0</v>
      </c>
      <c r="CQ28" s="127">
        <f ca="1">IF(IFERROR(MATCH(_xlfn.CONCAT($B28,",",CQ$4),'22 SpcFunc &amp; VentSpcFunc combos'!$Q$8:$Q$343,0),0)&gt;0,1,0)</f>
        <v>0</v>
      </c>
      <c r="CR28" s="127">
        <f ca="1">IF(IFERROR(MATCH(_xlfn.CONCAT($B28,",",CR$4),'22 SpcFunc &amp; VentSpcFunc combos'!$Q$8:$Q$343,0),0)&gt;0,1,0)</f>
        <v>1</v>
      </c>
      <c r="CS28" s="127">
        <f ca="1">IF(IFERROR(MATCH(_xlfn.CONCAT($B28,",",CS$4),'22 SpcFunc &amp; VentSpcFunc combos'!$Q$8:$Q$343,0),0)&gt;0,1,0)</f>
        <v>1</v>
      </c>
      <c r="CT28" s="127">
        <f ca="1">IF(IFERROR(MATCH(_xlfn.CONCAT($B28,",",CT$4),'22 SpcFunc &amp; VentSpcFunc combos'!$Q$8:$Q$343,0),0)&gt;0,1,0)</f>
        <v>0</v>
      </c>
      <c r="CU28" s="106" t="s">
        <v>959</v>
      </c>
      <c r="CV28">
        <f t="shared" ca="1" si="4"/>
        <v>8</v>
      </c>
    </row>
    <row r="29" spans="2:100" x14ac:dyDescent="0.2">
      <c r="B29" t="str">
        <f>'For CSV - 2022 SpcFuncData'!B29</f>
        <v>Financial Transaction Area</v>
      </c>
      <c r="C29" s="127">
        <f ca="1">IF(IFERROR(MATCH(_xlfn.CONCAT($B29,",",C$4),'22 SpcFunc &amp; VentSpcFunc combos'!$Q$8:$Q$343,0),0)&gt;0,1,0)</f>
        <v>0</v>
      </c>
      <c r="D29" s="127">
        <f ca="1">IF(IFERROR(MATCH(_xlfn.CONCAT($B29,",",D$4),'22 SpcFunc &amp; VentSpcFunc combos'!$Q$8:$Q$343,0),0)&gt;0,1,0)</f>
        <v>0</v>
      </c>
      <c r="E29" s="127">
        <f ca="1">IF(IFERROR(MATCH(_xlfn.CONCAT($B29,",",E$4),'22 SpcFunc &amp; VentSpcFunc combos'!$Q$8:$Q$343,0),0)&gt;0,1,0)</f>
        <v>0</v>
      </c>
      <c r="F29" s="127">
        <f ca="1">IF(IFERROR(MATCH(_xlfn.CONCAT($B29,",",F$4),'22 SpcFunc &amp; VentSpcFunc combos'!$Q$8:$Q$343,0),0)&gt;0,1,0)</f>
        <v>0</v>
      </c>
      <c r="G29" s="127">
        <f ca="1">IF(IFERROR(MATCH(_xlfn.CONCAT($B29,",",G$4),'22 SpcFunc &amp; VentSpcFunc combos'!$Q$8:$Q$343,0),0)&gt;0,1,0)</f>
        <v>0</v>
      </c>
      <c r="H29" s="127">
        <f ca="1">IF(IFERROR(MATCH(_xlfn.CONCAT($B29,",",H$4),'22 SpcFunc &amp; VentSpcFunc combos'!$Q$8:$Q$343,0),0)&gt;0,1,0)</f>
        <v>0</v>
      </c>
      <c r="I29" s="127">
        <f ca="1">IF(IFERROR(MATCH(_xlfn.CONCAT($B29,",",I$4),'22 SpcFunc &amp; VentSpcFunc combos'!$Q$8:$Q$343,0),0)&gt;0,1,0)</f>
        <v>0</v>
      </c>
      <c r="J29" s="127">
        <f ca="1">IF(IFERROR(MATCH(_xlfn.CONCAT($B29,",",J$4),'22 SpcFunc &amp; VentSpcFunc combos'!$Q$8:$Q$343,0),0)&gt;0,1,0)</f>
        <v>0</v>
      </c>
      <c r="K29" s="127">
        <f ca="1">IF(IFERROR(MATCH(_xlfn.CONCAT($B29,",",K$4),'22 SpcFunc &amp; VentSpcFunc combos'!$Q$8:$Q$343,0),0)&gt;0,1,0)</f>
        <v>0</v>
      </c>
      <c r="L29" s="127">
        <f ca="1">IF(IFERROR(MATCH(_xlfn.CONCAT($B29,",",L$4),'22 SpcFunc &amp; VentSpcFunc combos'!$Q$8:$Q$343,0),0)&gt;0,1,0)</f>
        <v>0</v>
      </c>
      <c r="M29" s="127">
        <f ca="1">IF(IFERROR(MATCH(_xlfn.CONCAT($B29,",",M$4),'22 SpcFunc &amp; VentSpcFunc combos'!$Q$8:$Q$343,0),0)&gt;0,1,0)</f>
        <v>0</v>
      </c>
      <c r="N29" s="127">
        <f ca="1">IF(IFERROR(MATCH(_xlfn.CONCAT($B29,",",N$4),'22 SpcFunc &amp; VentSpcFunc combos'!$Q$8:$Q$343,0),0)&gt;0,1,0)</f>
        <v>0</v>
      </c>
      <c r="O29" s="127">
        <f ca="1">IF(IFERROR(MATCH(_xlfn.CONCAT($B29,",",O$4),'22 SpcFunc &amp; VentSpcFunc combos'!$Q$8:$Q$343,0),0)&gt;0,1,0)</f>
        <v>0</v>
      </c>
      <c r="P29" s="127">
        <f ca="1">IF(IFERROR(MATCH(_xlfn.CONCAT($B29,",",P$4),'22 SpcFunc &amp; VentSpcFunc combos'!$Q$8:$Q$343,0),0)&gt;0,1,0)</f>
        <v>0</v>
      </c>
      <c r="Q29" s="127">
        <f ca="1">IF(IFERROR(MATCH(_xlfn.CONCAT($B29,",",Q$4),'22 SpcFunc &amp; VentSpcFunc combos'!$Q$8:$Q$343,0),0)&gt;0,1,0)</f>
        <v>0</v>
      </c>
      <c r="R29" s="127">
        <f ca="1">IF(IFERROR(MATCH(_xlfn.CONCAT($B29,",",R$4),'22 SpcFunc &amp; VentSpcFunc combos'!$Q$8:$Q$343,0),0)&gt;0,1,0)</f>
        <v>0</v>
      </c>
      <c r="S29" s="127">
        <f ca="1">IF(IFERROR(MATCH(_xlfn.CONCAT($B29,",",S$4),'22 SpcFunc &amp; VentSpcFunc combos'!$Q$8:$Q$343,0),0)&gt;0,1,0)</f>
        <v>0</v>
      </c>
      <c r="T29" s="127">
        <f ca="1">IF(IFERROR(MATCH(_xlfn.CONCAT($B29,",",T$4),'22 SpcFunc &amp; VentSpcFunc combos'!$Q$8:$Q$343,0),0)&gt;0,1,0)</f>
        <v>0</v>
      </c>
      <c r="U29" s="127">
        <f ca="1">IF(IFERROR(MATCH(_xlfn.CONCAT($B29,",",U$4),'22 SpcFunc &amp; VentSpcFunc combos'!$Q$8:$Q$343,0),0)&gt;0,1,0)</f>
        <v>0</v>
      </c>
      <c r="V29" s="127">
        <f ca="1">IF(IFERROR(MATCH(_xlfn.CONCAT($B29,",",V$4),'22 SpcFunc &amp; VentSpcFunc combos'!$Q$8:$Q$343,0),0)&gt;0,1,0)</f>
        <v>0</v>
      </c>
      <c r="W29" s="127">
        <f ca="1">IF(IFERROR(MATCH(_xlfn.CONCAT($B29,",",W$4),'22 SpcFunc &amp; VentSpcFunc combos'!$Q$8:$Q$343,0),0)&gt;0,1,0)</f>
        <v>0</v>
      </c>
      <c r="X29" s="127">
        <f ca="1">IF(IFERROR(MATCH(_xlfn.CONCAT($B29,",",X$4),'22 SpcFunc &amp; VentSpcFunc combos'!$Q$8:$Q$343,0),0)&gt;0,1,0)</f>
        <v>0</v>
      </c>
      <c r="Y29" s="127">
        <f ca="1">IF(IFERROR(MATCH(_xlfn.CONCAT($B29,",",Y$4),'22 SpcFunc &amp; VentSpcFunc combos'!$Q$8:$Q$343,0),0)&gt;0,1,0)</f>
        <v>0</v>
      </c>
      <c r="Z29" s="127">
        <f ca="1">IF(IFERROR(MATCH(_xlfn.CONCAT($B29,",",Z$4),'22 SpcFunc &amp; VentSpcFunc combos'!$Q$8:$Q$343,0),0)&gt;0,1,0)</f>
        <v>0</v>
      </c>
      <c r="AA29" s="127">
        <f ca="1">IF(IFERROR(MATCH(_xlfn.CONCAT($B29,",",AA$4),'22 SpcFunc &amp; VentSpcFunc combos'!$Q$8:$Q$343,0),0)&gt;0,1,0)</f>
        <v>0</v>
      </c>
      <c r="AB29" s="127">
        <f ca="1">IF(IFERROR(MATCH(_xlfn.CONCAT($B29,",",AB$4),'22 SpcFunc &amp; VentSpcFunc combos'!$Q$8:$Q$343,0),0)&gt;0,1,0)</f>
        <v>0</v>
      </c>
      <c r="AC29" s="127">
        <f ca="1">IF(IFERROR(MATCH(_xlfn.CONCAT($B29,",",AC$4),'22 SpcFunc &amp; VentSpcFunc combos'!$Q$8:$Q$343,0),0)&gt;0,1,0)</f>
        <v>0</v>
      </c>
      <c r="AD29" s="127">
        <f ca="1">IF(IFERROR(MATCH(_xlfn.CONCAT($B29,",",AD$4),'22 SpcFunc &amp; VentSpcFunc combos'!$Q$8:$Q$343,0),0)&gt;0,1,0)</f>
        <v>0</v>
      </c>
      <c r="AE29" s="127">
        <f ca="1">IF(IFERROR(MATCH(_xlfn.CONCAT($B29,",",AE$4),'22 SpcFunc &amp; VentSpcFunc combos'!$Q$8:$Q$343,0),0)&gt;0,1,0)</f>
        <v>0</v>
      </c>
      <c r="AF29" s="127">
        <f ca="1">IF(IFERROR(MATCH(_xlfn.CONCAT($B29,",",AF$4),'22 SpcFunc &amp; VentSpcFunc combos'!$Q$8:$Q$343,0),0)&gt;0,1,0)</f>
        <v>0</v>
      </c>
      <c r="AG29" s="127">
        <f ca="1">IF(IFERROR(MATCH(_xlfn.CONCAT($B29,",",AG$4),'22 SpcFunc &amp; VentSpcFunc combos'!$Q$8:$Q$343,0),0)&gt;0,1,0)</f>
        <v>0</v>
      </c>
      <c r="AH29" s="127">
        <f ca="1">IF(IFERROR(MATCH(_xlfn.CONCAT($B29,",",AH$4),'22 SpcFunc &amp; VentSpcFunc combos'!$Q$8:$Q$343,0),0)&gt;0,1,0)</f>
        <v>0</v>
      </c>
      <c r="AI29" s="127">
        <f ca="1">IF(IFERROR(MATCH(_xlfn.CONCAT($B29,",",AI$4),'22 SpcFunc &amp; VentSpcFunc combos'!$Q$8:$Q$343,0),0)&gt;0,1,0)</f>
        <v>0</v>
      </c>
      <c r="AJ29" s="127">
        <f ca="1">IF(IFERROR(MATCH(_xlfn.CONCAT($B29,",",AJ$4),'22 SpcFunc &amp; VentSpcFunc combos'!$Q$8:$Q$343,0),0)&gt;0,1,0)</f>
        <v>0</v>
      </c>
      <c r="AK29" s="127">
        <f ca="1">IF(IFERROR(MATCH(_xlfn.CONCAT($B29,",",AK$4),'22 SpcFunc &amp; VentSpcFunc combos'!$Q$8:$Q$343,0),0)&gt;0,1,0)</f>
        <v>0</v>
      </c>
      <c r="AL29" s="127">
        <f ca="1">IF(IFERROR(MATCH(_xlfn.CONCAT($B29,",",AL$4),'22 SpcFunc &amp; VentSpcFunc combos'!$Q$8:$Q$343,0),0)&gt;0,1,0)</f>
        <v>0</v>
      </c>
      <c r="AM29" s="127">
        <f ca="1">IF(IFERROR(MATCH(_xlfn.CONCAT($B29,",",AM$4),'22 SpcFunc &amp; VentSpcFunc combos'!$Q$8:$Q$343,0),0)&gt;0,1,0)</f>
        <v>0</v>
      </c>
      <c r="AN29" s="127">
        <f ca="1">IF(IFERROR(MATCH(_xlfn.CONCAT($B29,",",AN$4),'22 SpcFunc &amp; VentSpcFunc combos'!$Q$8:$Q$343,0),0)&gt;0,1,0)</f>
        <v>0</v>
      </c>
      <c r="AO29" s="127">
        <f ca="1">IF(IFERROR(MATCH(_xlfn.CONCAT($B29,",",AO$4),'22 SpcFunc &amp; VentSpcFunc combos'!$Q$8:$Q$343,0),0)&gt;0,1,0)</f>
        <v>0</v>
      </c>
      <c r="AP29" s="127">
        <f ca="1">IF(IFERROR(MATCH(_xlfn.CONCAT($B29,",",AP$4),'22 SpcFunc &amp; VentSpcFunc combos'!$Q$8:$Q$343,0),0)&gt;0,1,0)</f>
        <v>0</v>
      </c>
      <c r="AQ29" s="127">
        <f ca="1">IF(IFERROR(MATCH(_xlfn.CONCAT($B29,",",AQ$4),'22 SpcFunc &amp; VentSpcFunc combos'!$Q$8:$Q$343,0),0)&gt;0,1,0)</f>
        <v>0</v>
      </c>
      <c r="AR29" s="127">
        <f ca="1">IF(IFERROR(MATCH(_xlfn.CONCAT($B29,",",AR$4),'22 SpcFunc &amp; VentSpcFunc combos'!$Q$8:$Q$343,0),0)&gt;0,1,0)</f>
        <v>0</v>
      </c>
      <c r="AS29" s="127">
        <f ca="1">IF(IFERROR(MATCH(_xlfn.CONCAT($B29,",",AS$4),'22 SpcFunc &amp; VentSpcFunc combos'!$Q$8:$Q$343,0),0)&gt;0,1,0)</f>
        <v>0</v>
      </c>
      <c r="AT29" s="127">
        <f ca="1">IF(IFERROR(MATCH(_xlfn.CONCAT($B29,",",AT$4),'22 SpcFunc &amp; VentSpcFunc combos'!$Q$8:$Q$343,0),0)&gt;0,1,0)</f>
        <v>0</v>
      </c>
      <c r="AU29" s="127">
        <f ca="1">IF(IFERROR(MATCH(_xlfn.CONCAT($B29,",",AU$4),'22 SpcFunc &amp; VentSpcFunc combos'!$Q$8:$Q$343,0),0)&gt;0,1,0)</f>
        <v>0</v>
      </c>
      <c r="AV29" s="127">
        <f ca="1">IF(IFERROR(MATCH(_xlfn.CONCAT($B29,",",AV$4),'22 SpcFunc &amp; VentSpcFunc combos'!$Q$8:$Q$343,0),0)&gt;0,1,0)</f>
        <v>0</v>
      </c>
      <c r="AW29" s="127">
        <f ca="1">IF(IFERROR(MATCH(_xlfn.CONCAT($B29,",",AW$4),'22 SpcFunc &amp; VentSpcFunc combos'!$Q$8:$Q$343,0),0)&gt;0,1,0)</f>
        <v>0</v>
      </c>
      <c r="AX29" s="127">
        <f ca="1">IF(IFERROR(MATCH(_xlfn.CONCAT($B29,",",AX$4),'22 SpcFunc &amp; VentSpcFunc combos'!$Q$8:$Q$343,0),0)&gt;0,1,0)</f>
        <v>0</v>
      </c>
      <c r="AY29" s="127">
        <f ca="1">IF(IFERROR(MATCH(_xlfn.CONCAT($B29,",",AY$4),'22 SpcFunc &amp; VentSpcFunc combos'!$Q$8:$Q$343,0),0)&gt;0,1,0)</f>
        <v>0</v>
      </c>
      <c r="AZ29" s="127">
        <f ca="1">IF(IFERROR(MATCH(_xlfn.CONCAT($B29,",",AZ$4),'22 SpcFunc &amp; VentSpcFunc combos'!$Q$8:$Q$343,0),0)&gt;0,1,0)</f>
        <v>0</v>
      </c>
      <c r="BA29" s="127">
        <f ca="1">IF(IFERROR(MATCH(_xlfn.CONCAT($B29,",",BA$4),'22 SpcFunc &amp; VentSpcFunc combos'!$Q$8:$Q$343,0),0)&gt;0,1,0)</f>
        <v>0</v>
      </c>
      <c r="BB29" s="127">
        <f ca="1">IF(IFERROR(MATCH(_xlfn.CONCAT($B29,",",BB$4),'22 SpcFunc &amp; VentSpcFunc combos'!$Q$8:$Q$343,0),0)&gt;0,1,0)</f>
        <v>0</v>
      </c>
      <c r="BC29" s="127">
        <f ca="1">IF(IFERROR(MATCH(_xlfn.CONCAT($B29,",",BC$4),'22 SpcFunc &amp; VentSpcFunc combos'!$Q$8:$Q$343,0),0)&gt;0,1,0)</f>
        <v>0</v>
      </c>
      <c r="BD29" s="127">
        <f ca="1">IF(IFERROR(MATCH(_xlfn.CONCAT($B29,",",BD$4),'22 SpcFunc &amp; VentSpcFunc combos'!$Q$8:$Q$343,0),0)&gt;0,1,0)</f>
        <v>0</v>
      </c>
      <c r="BE29" s="127">
        <f ca="1">IF(IFERROR(MATCH(_xlfn.CONCAT($B29,",",BE$4),'22 SpcFunc &amp; VentSpcFunc combos'!$Q$8:$Q$343,0),0)&gt;0,1,0)</f>
        <v>0</v>
      </c>
      <c r="BF29" s="127">
        <f ca="1">IF(IFERROR(MATCH(_xlfn.CONCAT($B29,",",BF$4),'22 SpcFunc &amp; VentSpcFunc combos'!$Q$8:$Q$343,0),0)&gt;0,1,0)</f>
        <v>0</v>
      </c>
      <c r="BG29" s="127">
        <f ca="1">IF(IFERROR(MATCH(_xlfn.CONCAT($B29,",",BG$4),'22 SpcFunc &amp; VentSpcFunc combos'!$Q$8:$Q$343,0),0)&gt;0,1,0)</f>
        <v>0</v>
      </c>
      <c r="BH29" s="127">
        <f ca="1">IF(IFERROR(MATCH(_xlfn.CONCAT($B29,",",BH$4),'22 SpcFunc &amp; VentSpcFunc combos'!$Q$8:$Q$343,0),0)&gt;0,1,0)</f>
        <v>0</v>
      </c>
      <c r="BI29" s="127">
        <f ca="1">IF(IFERROR(MATCH(_xlfn.CONCAT($B29,",",BI$4),'22 SpcFunc &amp; VentSpcFunc combos'!$Q$8:$Q$343,0),0)&gt;0,1,0)</f>
        <v>1</v>
      </c>
      <c r="BJ29" s="127">
        <f ca="1">IF(IFERROR(MATCH(_xlfn.CONCAT($B29,",",BJ$4),'22 SpcFunc &amp; VentSpcFunc combos'!$Q$8:$Q$343,0),0)&gt;0,1,0)</f>
        <v>1</v>
      </c>
      <c r="BK29" s="127">
        <f ca="1">IF(IFERROR(MATCH(_xlfn.CONCAT($B29,",",BK$4),'22 SpcFunc &amp; VentSpcFunc combos'!$Q$8:$Q$343,0),0)&gt;0,1,0)</f>
        <v>0</v>
      </c>
      <c r="BL29" s="127">
        <f ca="1">IF(IFERROR(MATCH(_xlfn.CONCAT($B29,",",BL$4),'22 SpcFunc &amp; VentSpcFunc combos'!$Q$8:$Q$343,0),0)&gt;0,1,0)</f>
        <v>0</v>
      </c>
      <c r="BM29" s="127">
        <f ca="1">IF(IFERROR(MATCH(_xlfn.CONCAT($B29,",",BM$4),'22 SpcFunc &amp; VentSpcFunc combos'!$Q$8:$Q$343,0),0)&gt;0,1,0)</f>
        <v>0</v>
      </c>
      <c r="BN29" s="127">
        <f ca="1">IF(IFERROR(MATCH(_xlfn.CONCAT($B29,",",BN$4),'22 SpcFunc &amp; VentSpcFunc combos'!$Q$8:$Q$343,0),0)&gt;0,1,0)</f>
        <v>0</v>
      </c>
      <c r="BO29" s="127">
        <f ca="1">IF(IFERROR(MATCH(_xlfn.CONCAT($B29,",",BO$4),'22 SpcFunc &amp; VentSpcFunc combos'!$Q$8:$Q$343,0),0)&gt;0,1,0)</f>
        <v>0</v>
      </c>
      <c r="BP29" s="127">
        <f ca="1">IF(IFERROR(MATCH(_xlfn.CONCAT($B29,",",BP$4),'22 SpcFunc &amp; VentSpcFunc combos'!$Q$8:$Q$343,0),0)&gt;0,1,0)</f>
        <v>0</v>
      </c>
      <c r="BQ29" s="127">
        <f ca="1">IF(IFERROR(MATCH(_xlfn.CONCAT($B29,",",BQ$4),'22 SpcFunc &amp; VentSpcFunc combos'!$Q$8:$Q$343,0),0)&gt;0,1,0)</f>
        <v>0</v>
      </c>
      <c r="BR29" s="127">
        <f ca="1">IF(IFERROR(MATCH(_xlfn.CONCAT($B29,",",BR$4),'22 SpcFunc &amp; VentSpcFunc combos'!$Q$8:$Q$343,0),0)&gt;0,1,0)</f>
        <v>0</v>
      </c>
      <c r="BS29" s="127">
        <f ca="1">IF(IFERROR(MATCH(_xlfn.CONCAT($B29,",",BS$4),'22 SpcFunc &amp; VentSpcFunc combos'!$Q$8:$Q$343,0),0)&gt;0,1,0)</f>
        <v>0</v>
      </c>
      <c r="BT29" s="127">
        <f ca="1">IF(IFERROR(MATCH(_xlfn.CONCAT($B29,",",BT$4),'22 SpcFunc &amp; VentSpcFunc combos'!$Q$8:$Q$343,0),0)&gt;0,1,0)</f>
        <v>0</v>
      </c>
      <c r="BU29" s="127">
        <f ca="1">IF(IFERROR(MATCH(_xlfn.CONCAT($B29,",",BU$4),'22 SpcFunc &amp; VentSpcFunc combos'!$Q$8:$Q$343,0),0)&gt;0,1,0)</f>
        <v>0</v>
      </c>
      <c r="BV29" s="127">
        <f ca="1">IF(IFERROR(MATCH(_xlfn.CONCAT($B29,",",BV$4),'22 SpcFunc &amp; VentSpcFunc combos'!$Q$8:$Q$343,0),0)&gt;0,1,0)</f>
        <v>0</v>
      </c>
      <c r="BW29" s="127">
        <f ca="1">IF(IFERROR(MATCH(_xlfn.CONCAT($B29,",",BW$4),'22 SpcFunc &amp; VentSpcFunc combos'!$Q$8:$Q$343,0),0)&gt;0,1,0)</f>
        <v>0</v>
      </c>
      <c r="BX29" s="127">
        <f ca="1">IF(IFERROR(MATCH(_xlfn.CONCAT($B29,",",BX$4),'22 SpcFunc &amp; VentSpcFunc combos'!$Q$8:$Q$343,0),0)&gt;0,1,0)</f>
        <v>1</v>
      </c>
      <c r="BY29" s="127">
        <f ca="1">IF(IFERROR(MATCH(_xlfn.CONCAT($B29,",",BY$4),'22 SpcFunc &amp; VentSpcFunc combos'!$Q$8:$Q$343,0),0)&gt;0,1,0)</f>
        <v>0</v>
      </c>
      <c r="BZ29" s="127">
        <f ca="1">IF(IFERROR(MATCH(_xlfn.CONCAT($B29,",",BZ$4),'22 SpcFunc &amp; VentSpcFunc combos'!$Q$8:$Q$343,0),0)&gt;0,1,0)</f>
        <v>0</v>
      </c>
      <c r="CA29" s="127">
        <f ca="1">IF(IFERROR(MATCH(_xlfn.CONCAT($B29,",",CA$4),'22 SpcFunc &amp; VentSpcFunc combos'!$Q$8:$Q$343,0),0)&gt;0,1,0)</f>
        <v>0</v>
      </c>
      <c r="CB29" s="127">
        <f ca="1">IF(IFERROR(MATCH(_xlfn.CONCAT($B29,",",CB$4),'22 SpcFunc &amp; VentSpcFunc combos'!$Q$8:$Q$343,0),0)&gt;0,1,0)</f>
        <v>0</v>
      </c>
      <c r="CC29" s="127">
        <f ca="1">IF(IFERROR(MATCH(_xlfn.CONCAT($B29,",",CC$4),'22 SpcFunc &amp; VentSpcFunc combos'!$Q$8:$Q$343,0),0)&gt;0,1,0)</f>
        <v>0</v>
      </c>
      <c r="CD29" s="127">
        <f ca="1">IF(IFERROR(MATCH(_xlfn.CONCAT($B29,",",CD$4),'22 SpcFunc &amp; VentSpcFunc combos'!$Q$8:$Q$343,0),0)&gt;0,1,0)</f>
        <v>0</v>
      </c>
      <c r="CE29" s="127">
        <f ca="1">IF(IFERROR(MATCH(_xlfn.CONCAT($B29,",",CE$4),'22 SpcFunc &amp; VentSpcFunc combos'!$Q$8:$Q$343,0),0)&gt;0,1,0)</f>
        <v>0</v>
      </c>
      <c r="CF29" s="127">
        <f ca="1">IF(IFERROR(MATCH(_xlfn.CONCAT($B29,",",CF$4),'22 SpcFunc &amp; VentSpcFunc combos'!$Q$8:$Q$343,0),0)&gt;0,1,0)</f>
        <v>0</v>
      </c>
      <c r="CG29" s="127">
        <f ca="1">IF(IFERROR(MATCH(_xlfn.CONCAT($B29,",",CG$4),'22 SpcFunc &amp; VentSpcFunc combos'!$Q$8:$Q$343,0),0)&gt;0,1,0)</f>
        <v>0</v>
      </c>
      <c r="CH29" s="127">
        <f ca="1">IF(IFERROR(MATCH(_xlfn.CONCAT($B29,",",CH$4),'22 SpcFunc &amp; VentSpcFunc combos'!$Q$8:$Q$343,0),0)&gt;0,1,0)</f>
        <v>0</v>
      </c>
      <c r="CI29" s="127">
        <f ca="1">IF(IFERROR(MATCH(_xlfn.CONCAT($B29,",",CI$4),'22 SpcFunc &amp; VentSpcFunc combos'!$Q$8:$Q$343,0),0)&gt;0,1,0)</f>
        <v>0</v>
      </c>
      <c r="CJ29" s="127">
        <f ca="1">IF(IFERROR(MATCH(_xlfn.CONCAT($B29,",",CJ$4),'22 SpcFunc &amp; VentSpcFunc combos'!$Q$8:$Q$343,0),0)&gt;0,1,0)</f>
        <v>0</v>
      </c>
      <c r="CK29" s="127">
        <f ca="1">IF(IFERROR(MATCH(_xlfn.CONCAT($B29,",",CK$4),'22 SpcFunc &amp; VentSpcFunc combos'!$Q$8:$Q$343,0),0)&gt;0,1,0)</f>
        <v>0</v>
      </c>
      <c r="CL29" s="127">
        <f ca="1">IF(IFERROR(MATCH(_xlfn.CONCAT($B29,",",CL$4),'22 SpcFunc &amp; VentSpcFunc combos'!$Q$8:$Q$343,0),0)&gt;0,1,0)</f>
        <v>0</v>
      </c>
      <c r="CM29" s="127">
        <f ca="1">IF(IFERROR(MATCH(_xlfn.CONCAT($B29,",",CM$4),'22 SpcFunc &amp; VentSpcFunc combos'!$Q$8:$Q$343,0),0)&gt;0,1,0)</f>
        <v>0</v>
      </c>
      <c r="CN29" s="127">
        <f ca="1">IF(IFERROR(MATCH(_xlfn.CONCAT($B29,",",CN$4),'22 SpcFunc &amp; VentSpcFunc combos'!$Q$8:$Q$343,0),0)&gt;0,1,0)</f>
        <v>0</v>
      </c>
      <c r="CO29" s="127">
        <f ca="1">IF(IFERROR(MATCH(_xlfn.CONCAT($B29,",",CO$4),'22 SpcFunc &amp; VentSpcFunc combos'!$Q$8:$Q$343,0),0)&gt;0,1,0)</f>
        <v>0</v>
      </c>
      <c r="CP29" s="127">
        <f ca="1">IF(IFERROR(MATCH(_xlfn.CONCAT($B29,",",CP$4),'22 SpcFunc &amp; VentSpcFunc combos'!$Q$8:$Q$343,0),0)&gt;0,1,0)</f>
        <v>0</v>
      </c>
      <c r="CQ29" s="127">
        <f ca="1">IF(IFERROR(MATCH(_xlfn.CONCAT($B29,",",CQ$4),'22 SpcFunc &amp; VentSpcFunc combos'!$Q$8:$Q$343,0),0)&gt;0,1,0)</f>
        <v>0</v>
      </c>
      <c r="CR29" s="127">
        <f ca="1">IF(IFERROR(MATCH(_xlfn.CONCAT($B29,",",CR$4),'22 SpcFunc &amp; VentSpcFunc combos'!$Q$8:$Q$343,0),0)&gt;0,1,0)</f>
        <v>0</v>
      </c>
      <c r="CS29" s="127">
        <f ca="1">IF(IFERROR(MATCH(_xlfn.CONCAT($B29,",",CS$4),'22 SpcFunc &amp; VentSpcFunc combos'!$Q$8:$Q$343,0),0)&gt;0,1,0)</f>
        <v>0</v>
      </c>
      <c r="CT29" s="127">
        <f ca="1">IF(IFERROR(MATCH(_xlfn.CONCAT($B29,",",CT$4),'22 SpcFunc &amp; VentSpcFunc combos'!$Q$8:$Q$343,0),0)&gt;0,1,0)</f>
        <v>0</v>
      </c>
      <c r="CU29" s="106" t="s">
        <v>959</v>
      </c>
      <c r="CV29">
        <f t="shared" ca="1" si="4"/>
        <v>3</v>
      </c>
    </row>
    <row r="30" spans="2:100" x14ac:dyDescent="0.2">
      <c r="B30" t="str">
        <f>'For CSV - 2022 SpcFuncData'!B30</f>
        <v>Healthcare Facility and Hospitals (Exam/Treatment Room)</v>
      </c>
      <c r="C30" s="127">
        <f ca="1">IF(IFERROR(MATCH(_xlfn.CONCAT($B30,",",C$4),'22 SpcFunc &amp; VentSpcFunc combos'!$Q$8:$Q$343,0),0)&gt;0,1,0)</f>
        <v>0</v>
      </c>
      <c r="D30" s="127">
        <f ca="1">IF(IFERROR(MATCH(_xlfn.CONCAT($B30,",",D$4),'22 SpcFunc &amp; VentSpcFunc combos'!$Q$8:$Q$343,0),0)&gt;0,1,0)</f>
        <v>0</v>
      </c>
      <c r="E30" s="127">
        <f ca="1">IF(IFERROR(MATCH(_xlfn.CONCAT($B30,",",E$4),'22 SpcFunc &amp; VentSpcFunc combos'!$Q$8:$Q$343,0),0)&gt;0,1,0)</f>
        <v>0</v>
      </c>
      <c r="F30" s="127">
        <f ca="1">IF(IFERROR(MATCH(_xlfn.CONCAT($B30,",",F$4),'22 SpcFunc &amp; VentSpcFunc combos'!$Q$8:$Q$343,0),0)&gt;0,1,0)</f>
        <v>0</v>
      </c>
      <c r="G30" s="127">
        <f ca="1">IF(IFERROR(MATCH(_xlfn.CONCAT($B30,",",G$4),'22 SpcFunc &amp; VentSpcFunc combos'!$Q$8:$Q$343,0),0)&gt;0,1,0)</f>
        <v>0</v>
      </c>
      <c r="H30" s="127">
        <f ca="1">IF(IFERROR(MATCH(_xlfn.CONCAT($B30,",",H$4),'22 SpcFunc &amp; VentSpcFunc combos'!$Q$8:$Q$343,0),0)&gt;0,1,0)</f>
        <v>0</v>
      </c>
      <c r="I30" s="127">
        <f ca="1">IF(IFERROR(MATCH(_xlfn.CONCAT($B30,",",I$4),'22 SpcFunc &amp; VentSpcFunc combos'!$Q$8:$Q$343,0),0)&gt;0,1,0)</f>
        <v>0</v>
      </c>
      <c r="J30" s="127">
        <f ca="1">IF(IFERROR(MATCH(_xlfn.CONCAT($B30,",",J$4),'22 SpcFunc &amp; VentSpcFunc combos'!$Q$8:$Q$343,0),0)&gt;0,1,0)</f>
        <v>0</v>
      </c>
      <c r="K30" s="127">
        <f ca="1">IF(IFERROR(MATCH(_xlfn.CONCAT($B30,",",K$4),'22 SpcFunc &amp; VentSpcFunc combos'!$Q$8:$Q$343,0),0)&gt;0,1,0)</f>
        <v>0</v>
      </c>
      <c r="L30" s="127">
        <f ca="1">IF(IFERROR(MATCH(_xlfn.CONCAT($B30,",",L$4),'22 SpcFunc &amp; VentSpcFunc combos'!$Q$8:$Q$343,0),0)&gt;0,1,0)</f>
        <v>0</v>
      </c>
      <c r="M30" s="127">
        <f ca="1">IF(IFERROR(MATCH(_xlfn.CONCAT($B30,",",M$4),'22 SpcFunc &amp; VentSpcFunc combos'!$Q$8:$Q$343,0),0)&gt;0,1,0)</f>
        <v>0</v>
      </c>
      <c r="N30" s="127">
        <f ca="1">IF(IFERROR(MATCH(_xlfn.CONCAT($B30,",",N$4),'22 SpcFunc &amp; VentSpcFunc combos'!$Q$8:$Q$343,0),0)&gt;0,1,0)</f>
        <v>0</v>
      </c>
      <c r="O30" s="127">
        <f ca="1">IF(IFERROR(MATCH(_xlfn.CONCAT($B30,",",O$4),'22 SpcFunc &amp; VentSpcFunc combos'!$Q$8:$Q$343,0),0)&gt;0,1,0)</f>
        <v>0</v>
      </c>
      <c r="P30" s="127">
        <f ca="1">IF(IFERROR(MATCH(_xlfn.CONCAT($B30,",",P$4),'22 SpcFunc &amp; VentSpcFunc combos'!$Q$8:$Q$343,0),0)&gt;0,1,0)</f>
        <v>0</v>
      </c>
      <c r="Q30" s="127">
        <f ca="1">IF(IFERROR(MATCH(_xlfn.CONCAT($B30,",",Q$4),'22 SpcFunc &amp; VentSpcFunc combos'!$Q$8:$Q$343,0),0)&gt;0,1,0)</f>
        <v>0</v>
      </c>
      <c r="R30" s="127">
        <f ca="1">IF(IFERROR(MATCH(_xlfn.CONCAT($B30,",",R$4),'22 SpcFunc &amp; VentSpcFunc combos'!$Q$8:$Q$343,0),0)&gt;0,1,0)</f>
        <v>0</v>
      </c>
      <c r="S30" s="127">
        <f ca="1">IF(IFERROR(MATCH(_xlfn.CONCAT($B30,",",S$4),'22 SpcFunc &amp; VentSpcFunc combos'!$Q$8:$Q$343,0),0)&gt;0,1,0)</f>
        <v>0</v>
      </c>
      <c r="T30" s="127">
        <f ca="1">IF(IFERROR(MATCH(_xlfn.CONCAT($B30,",",T$4),'22 SpcFunc &amp; VentSpcFunc combos'!$Q$8:$Q$343,0),0)&gt;0,1,0)</f>
        <v>0</v>
      </c>
      <c r="U30" s="127">
        <f ca="1">IF(IFERROR(MATCH(_xlfn.CONCAT($B30,",",U$4),'22 SpcFunc &amp; VentSpcFunc combos'!$Q$8:$Q$343,0),0)&gt;0,1,0)</f>
        <v>0</v>
      </c>
      <c r="V30" s="127">
        <f ca="1">IF(IFERROR(MATCH(_xlfn.CONCAT($B30,",",V$4),'22 SpcFunc &amp; VentSpcFunc combos'!$Q$8:$Q$343,0),0)&gt;0,1,0)</f>
        <v>0</v>
      </c>
      <c r="W30" s="127">
        <f ca="1">IF(IFERROR(MATCH(_xlfn.CONCAT($B30,",",W$4),'22 SpcFunc &amp; VentSpcFunc combos'!$Q$8:$Q$343,0),0)&gt;0,1,0)</f>
        <v>0</v>
      </c>
      <c r="X30" s="127">
        <f ca="1">IF(IFERROR(MATCH(_xlfn.CONCAT($B30,",",X$4),'22 SpcFunc &amp; VentSpcFunc combos'!$Q$8:$Q$343,0),0)&gt;0,1,0)</f>
        <v>0</v>
      </c>
      <c r="Y30" s="127">
        <f ca="1">IF(IFERROR(MATCH(_xlfn.CONCAT($B30,",",Y$4),'22 SpcFunc &amp; VentSpcFunc combos'!$Q$8:$Q$343,0),0)&gt;0,1,0)</f>
        <v>0</v>
      </c>
      <c r="Z30" s="127">
        <f ca="1">IF(IFERROR(MATCH(_xlfn.CONCAT($B30,",",Z$4),'22 SpcFunc &amp; VentSpcFunc combos'!$Q$8:$Q$343,0),0)&gt;0,1,0)</f>
        <v>0</v>
      </c>
      <c r="AA30" s="127">
        <f ca="1">IF(IFERROR(MATCH(_xlfn.CONCAT($B30,",",AA$4),'22 SpcFunc &amp; VentSpcFunc combos'!$Q$8:$Q$343,0),0)&gt;0,1,0)</f>
        <v>0</v>
      </c>
      <c r="AB30" s="127">
        <f ca="1">IF(IFERROR(MATCH(_xlfn.CONCAT($B30,",",AB$4),'22 SpcFunc &amp; VentSpcFunc combos'!$Q$8:$Q$343,0),0)&gt;0,1,0)</f>
        <v>0</v>
      </c>
      <c r="AC30" s="127">
        <f ca="1">IF(IFERROR(MATCH(_xlfn.CONCAT($B30,",",AC$4),'22 SpcFunc &amp; VentSpcFunc combos'!$Q$8:$Q$343,0),0)&gt;0,1,0)</f>
        <v>0</v>
      </c>
      <c r="AD30" s="127">
        <f ca="1">IF(IFERROR(MATCH(_xlfn.CONCAT($B30,",",AD$4),'22 SpcFunc &amp; VentSpcFunc combos'!$Q$8:$Q$343,0),0)&gt;0,1,0)</f>
        <v>0</v>
      </c>
      <c r="AE30" s="127">
        <f ca="1">IF(IFERROR(MATCH(_xlfn.CONCAT($B30,",",AE$4),'22 SpcFunc &amp; VentSpcFunc combos'!$Q$8:$Q$343,0),0)&gt;0,1,0)</f>
        <v>0</v>
      </c>
      <c r="AF30" s="127">
        <f ca="1">IF(IFERROR(MATCH(_xlfn.CONCAT($B30,",",AF$4),'22 SpcFunc &amp; VentSpcFunc combos'!$Q$8:$Q$343,0),0)&gt;0,1,0)</f>
        <v>0</v>
      </c>
      <c r="AG30" s="127">
        <f ca="1">IF(IFERROR(MATCH(_xlfn.CONCAT($B30,",",AG$4),'22 SpcFunc &amp; VentSpcFunc combos'!$Q$8:$Q$343,0),0)&gt;0,1,0)</f>
        <v>0</v>
      </c>
      <c r="AH30" s="127">
        <f ca="1">IF(IFERROR(MATCH(_xlfn.CONCAT($B30,",",AH$4),'22 SpcFunc &amp; VentSpcFunc combos'!$Q$8:$Q$343,0),0)&gt;0,1,0)</f>
        <v>0</v>
      </c>
      <c r="AI30" s="127">
        <f ca="1">IF(IFERROR(MATCH(_xlfn.CONCAT($B30,",",AI$4),'22 SpcFunc &amp; VentSpcFunc combos'!$Q$8:$Q$343,0),0)&gt;0,1,0)</f>
        <v>0</v>
      </c>
      <c r="AJ30" s="127">
        <f ca="1">IF(IFERROR(MATCH(_xlfn.CONCAT($B30,",",AJ$4),'22 SpcFunc &amp; VentSpcFunc combos'!$Q$8:$Q$343,0),0)&gt;0,1,0)</f>
        <v>0</v>
      </c>
      <c r="AK30" s="127">
        <f ca="1">IF(IFERROR(MATCH(_xlfn.CONCAT($B30,",",AK$4),'22 SpcFunc &amp; VentSpcFunc combos'!$Q$8:$Q$343,0),0)&gt;0,1,0)</f>
        <v>0</v>
      </c>
      <c r="AL30" s="127">
        <f ca="1">IF(IFERROR(MATCH(_xlfn.CONCAT($B30,",",AL$4),'22 SpcFunc &amp; VentSpcFunc combos'!$Q$8:$Q$343,0),0)&gt;0,1,0)</f>
        <v>0</v>
      </c>
      <c r="AM30" s="127">
        <f ca="1">IF(IFERROR(MATCH(_xlfn.CONCAT($B30,",",AM$4),'22 SpcFunc &amp; VentSpcFunc combos'!$Q$8:$Q$343,0),0)&gt;0,1,0)</f>
        <v>0</v>
      </c>
      <c r="AN30" s="127">
        <f ca="1">IF(IFERROR(MATCH(_xlfn.CONCAT($B30,",",AN$4),'22 SpcFunc &amp; VentSpcFunc combos'!$Q$8:$Q$343,0),0)&gt;0,1,0)</f>
        <v>0</v>
      </c>
      <c r="AO30" s="127">
        <f ca="1">IF(IFERROR(MATCH(_xlfn.CONCAT($B30,",",AO$4),'22 SpcFunc &amp; VentSpcFunc combos'!$Q$8:$Q$343,0),0)&gt;0,1,0)</f>
        <v>0</v>
      </c>
      <c r="AP30" s="127">
        <f ca="1">IF(IFERROR(MATCH(_xlfn.CONCAT($B30,",",AP$4),'22 SpcFunc &amp; VentSpcFunc combos'!$Q$8:$Q$343,0),0)&gt;0,1,0)</f>
        <v>0</v>
      </c>
      <c r="AQ30" s="127">
        <f ca="1">IF(IFERROR(MATCH(_xlfn.CONCAT($B30,",",AQ$4),'22 SpcFunc &amp; VentSpcFunc combos'!$Q$8:$Q$343,0),0)&gt;0,1,0)</f>
        <v>0</v>
      </c>
      <c r="AR30" s="127">
        <f ca="1">IF(IFERROR(MATCH(_xlfn.CONCAT($B30,",",AR$4),'22 SpcFunc &amp; VentSpcFunc combos'!$Q$8:$Q$343,0),0)&gt;0,1,0)</f>
        <v>0</v>
      </c>
      <c r="AS30" s="127">
        <f ca="1">IF(IFERROR(MATCH(_xlfn.CONCAT($B30,",",AS$4),'22 SpcFunc &amp; VentSpcFunc combos'!$Q$8:$Q$343,0),0)&gt;0,1,0)</f>
        <v>0</v>
      </c>
      <c r="AT30" s="127">
        <f ca="1">IF(IFERROR(MATCH(_xlfn.CONCAT($B30,",",AT$4),'22 SpcFunc &amp; VentSpcFunc combos'!$Q$8:$Q$343,0),0)&gt;0,1,0)</f>
        <v>0</v>
      </c>
      <c r="AU30" s="127">
        <f ca="1">IF(IFERROR(MATCH(_xlfn.CONCAT($B30,",",AU$4),'22 SpcFunc &amp; VentSpcFunc combos'!$Q$8:$Q$343,0),0)&gt;0,1,0)</f>
        <v>0</v>
      </c>
      <c r="AV30" s="127">
        <f ca="1">IF(IFERROR(MATCH(_xlfn.CONCAT($B30,",",AV$4),'22 SpcFunc &amp; VentSpcFunc combos'!$Q$8:$Q$343,0),0)&gt;0,1,0)</f>
        <v>0</v>
      </c>
      <c r="AW30" s="127">
        <f ca="1">IF(IFERROR(MATCH(_xlfn.CONCAT($B30,",",AW$4),'22 SpcFunc &amp; VentSpcFunc combos'!$Q$8:$Q$343,0),0)&gt;0,1,0)</f>
        <v>0</v>
      </c>
      <c r="AX30" s="127">
        <f ca="1">IF(IFERROR(MATCH(_xlfn.CONCAT($B30,",",AX$4),'22 SpcFunc &amp; VentSpcFunc combos'!$Q$8:$Q$343,0),0)&gt;0,1,0)</f>
        <v>0</v>
      </c>
      <c r="AY30" s="127">
        <f ca="1">IF(IFERROR(MATCH(_xlfn.CONCAT($B30,",",AY$4),'22 SpcFunc &amp; VentSpcFunc combos'!$Q$8:$Q$343,0),0)&gt;0,1,0)</f>
        <v>0</v>
      </c>
      <c r="AZ30" s="127">
        <f ca="1">IF(IFERROR(MATCH(_xlfn.CONCAT($B30,",",AZ$4),'22 SpcFunc &amp; VentSpcFunc combos'!$Q$8:$Q$343,0),0)&gt;0,1,0)</f>
        <v>0</v>
      </c>
      <c r="BA30" s="127">
        <f ca="1">IF(IFERROR(MATCH(_xlfn.CONCAT($B30,",",BA$4),'22 SpcFunc &amp; VentSpcFunc combos'!$Q$8:$Q$343,0),0)&gt;0,1,0)</f>
        <v>0</v>
      </c>
      <c r="BB30" s="127">
        <f ca="1">IF(IFERROR(MATCH(_xlfn.CONCAT($B30,",",BB$4),'22 SpcFunc &amp; VentSpcFunc combos'!$Q$8:$Q$343,0),0)&gt;0,1,0)</f>
        <v>0</v>
      </c>
      <c r="BC30" s="127">
        <f ca="1">IF(IFERROR(MATCH(_xlfn.CONCAT($B30,",",BC$4),'22 SpcFunc &amp; VentSpcFunc combos'!$Q$8:$Q$343,0),0)&gt;0,1,0)</f>
        <v>0</v>
      </c>
      <c r="BD30" s="127">
        <f ca="1">IF(IFERROR(MATCH(_xlfn.CONCAT($B30,",",BD$4),'22 SpcFunc &amp; VentSpcFunc combos'!$Q$8:$Q$343,0),0)&gt;0,1,0)</f>
        <v>0</v>
      </c>
      <c r="BE30" s="127">
        <f ca="1">IF(IFERROR(MATCH(_xlfn.CONCAT($B30,",",BE$4),'22 SpcFunc &amp; VentSpcFunc combos'!$Q$8:$Q$343,0),0)&gt;0,1,0)</f>
        <v>0</v>
      </c>
      <c r="BF30" s="127">
        <f ca="1">IF(IFERROR(MATCH(_xlfn.CONCAT($B30,",",BF$4),'22 SpcFunc &amp; VentSpcFunc combos'!$Q$8:$Q$343,0),0)&gt;0,1,0)</f>
        <v>0</v>
      </c>
      <c r="BG30" s="127">
        <f ca="1">IF(IFERROR(MATCH(_xlfn.CONCAT($B30,",",BG$4),'22 SpcFunc &amp; VentSpcFunc combos'!$Q$8:$Q$343,0),0)&gt;0,1,0)</f>
        <v>0</v>
      </c>
      <c r="BH30" s="127">
        <f ca="1">IF(IFERROR(MATCH(_xlfn.CONCAT($B30,",",BH$4),'22 SpcFunc &amp; VentSpcFunc combos'!$Q$8:$Q$343,0),0)&gt;0,1,0)</f>
        <v>1</v>
      </c>
      <c r="BI30" s="127">
        <f ca="1">IF(IFERROR(MATCH(_xlfn.CONCAT($B30,",",BI$4),'22 SpcFunc &amp; VentSpcFunc combos'!$Q$8:$Q$343,0),0)&gt;0,1,0)</f>
        <v>0</v>
      </c>
      <c r="BJ30" s="127">
        <f ca="1">IF(IFERROR(MATCH(_xlfn.CONCAT($B30,",",BJ$4),'22 SpcFunc &amp; VentSpcFunc combos'!$Q$8:$Q$343,0),0)&gt;0,1,0)</f>
        <v>0</v>
      </c>
      <c r="BK30" s="127">
        <f ca="1">IF(IFERROR(MATCH(_xlfn.CONCAT($B30,",",BK$4),'22 SpcFunc &amp; VentSpcFunc combos'!$Q$8:$Q$343,0),0)&gt;0,1,0)</f>
        <v>0</v>
      </c>
      <c r="BL30" s="127">
        <f ca="1">IF(IFERROR(MATCH(_xlfn.CONCAT($B30,",",BL$4),'22 SpcFunc &amp; VentSpcFunc combos'!$Q$8:$Q$343,0),0)&gt;0,1,0)</f>
        <v>0</v>
      </c>
      <c r="BM30" s="127">
        <f ca="1">IF(IFERROR(MATCH(_xlfn.CONCAT($B30,",",BM$4),'22 SpcFunc &amp; VentSpcFunc combos'!$Q$8:$Q$343,0),0)&gt;0,1,0)</f>
        <v>0</v>
      </c>
      <c r="BN30" s="127">
        <f ca="1">IF(IFERROR(MATCH(_xlfn.CONCAT($B30,",",BN$4),'22 SpcFunc &amp; VentSpcFunc combos'!$Q$8:$Q$343,0),0)&gt;0,1,0)</f>
        <v>0</v>
      </c>
      <c r="BO30" s="127">
        <f ca="1">IF(IFERROR(MATCH(_xlfn.CONCAT($B30,",",BO$4),'22 SpcFunc &amp; VentSpcFunc combos'!$Q$8:$Q$343,0),0)&gt;0,1,0)</f>
        <v>0</v>
      </c>
      <c r="BP30" s="127">
        <f ca="1">IF(IFERROR(MATCH(_xlfn.CONCAT($B30,",",BP$4),'22 SpcFunc &amp; VentSpcFunc combos'!$Q$8:$Q$343,0),0)&gt;0,1,0)</f>
        <v>0</v>
      </c>
      <c r="BQ30" s="127">
        <f ca="1">IF(IFERROR(MATCH(_xlfn.CONCAT($B30,",",BQ$4),'22 SpcFunc &amp; VentSpcFunc combos'!$Q$8:$Q$343,0),0)&gt;0,1,0)</f>
        <v>0</v>
      </c>
      <c r="BR30" s="127">
        <f ca="1">IF(IFERROR(MATCH(_xlfn.CONCAT($B30,",",BR$4),'22 SpcFunc &amp; VentSpcFunc combos'!$Q$8:$Q$343,0),0)&gt;0,1,0)</f>
        <v>0</v>
      </c>
      <c r="BS30" s="127">
        <f ca="1">IF(IFERROR(MATCH(_xlfn.CONCAT($B30,",",BS$4),'22 SpcFunc &amp; VentSpcFunc combos'!$Q$8:$Q$343,0),0)&gt;0,1,0)</f>
        <v>0</v>
      </c>
      <c r="BT30" s="127">
        <f ca="1">IF(IFERROR(MATCH(_xlfn.CONCAT($B30,",",BT$4),'22 SpcFunc &amp; VentSpcFunc combos'!$Q$8:$Q$343,0),0)&gt;0,1,0)</f>
        <v>0</v>
      </c>
      <c r="BU30" s="127">
        <f ca="1">IF(IFERROR(MATCH(_xlfn.CONCAT($B30,",",BU$4),'22 SpcFunc &amp; VentSpcFunc combos'!$Q$8:$Q$343,0),0)&gt;0,1,0)</f>
        <v>0</v>
      </c>
      <c r="BV30" s="127">
        <f ca="1">IF(IFERROR(MATCH(_xlfn.CONCAT($B30,",",BV$4),'22 SpcFunc &amp; VentSpcFunc combos'!$Q$8:$Q$343,0),0)&gt;0,1,0)</f>
        <v>0</v>
      </c>
      <c r="BW30" s="127">
        <f ca="1">IF(IFERROR(MATCH(_xlfn.CONCAT($B30,",",BW$4),'22 SpcFunc &amp; VentSpcFunc combos'!$Q$8:$Q$343,0),0)&gt;0,1,0)</f>
        <v>0</v>
      </c>
      <c r="BX30" s="127">
        <f ca="1">IF(IFERROR(MATCH(_xlfn.CONCAT($B30,",",BX$4),'22 SpcFunc &amp; VentSpcFunc combos'!$Q$8:$Q$343,0),0)&gt;0,1,0)</f>
        <v>0</v>
      </c>
      <c r="BY30" s="127">
        <f ca="1">IF(IFERROR(MATCH(_xlfn.CONCAT($B30,",",BY$4),'22 SpcFunc &amp; VentSpcFunc combos'!$Q$8:$Q$343,0),0)&gt;0,1,0)</f>
        <v>0</v>
      </c>
      <c r="BZ30" s="127">
        <f ca="1">IF(IFERROR(MATCH(_xlfn.CONCAT($B30,",",BZ$4),'22 SpcFunc &amp; VentSpcFunc combos'!$Q$8:$Q$343,0),0)&gt;0,1,0)</f>
        <v>0</v>
      </c>
      <c r="CA30" s="127">
        <f ca="1">IF(IFERROR(MATCH(_xlfn.CONCAT($B30,",",CA$4),'22 SpcFunc &amp; VentSpcFunc combos'!$Q$8:$Q$343,0),0)&gt;0,1,0)</f>
        <v>0</v>
      </c>
      <c r="CB30" s="127">
        <f ca="1">IF(IFERROR(MATCH(_xlfn.CONCAT($B30,",",CB$4),'22 SpcFunc &amp; VentSpcFunc combos'!$Q$8:$Q$343,0),0)&gt;0,1,0)</f>
        <v>0</v>
      </c>
      <c r="CC30" s="127">
        <f ca="1">IF(IFERROR(MATCH(_xlfn.CONCAT($B30,",",CC$4),'22 SpcFunc &amp; VentSpcFunc combos'!$Q$8:$Q$343,0),0)&gt;0,1,0)</f>
        <v>0</v>
      </c>
      <c r="CD30" s="127">
        <f ca="1">IF(IFERROR(MATCH(_xlfn.CONCAT($B30,",",CD$4),'22 SpcFunc &amp; VentSpcFunc combos'!$Q$8:$Q$343,0),0)&gt;0,1,0)</f>
        <v>0</v>
      </c>
      <c r="CE30" s="127">
        <f ca="1">IF(IFERROR(MATCH(_xlfn.CONCAT($B30,",",CE$4),'22 SpcFunc &amp; VentSpcFunc combos'!$Q$8:$Q$343,0),0)&gt;0,1,0)</f>
        <v>0</v>
      </c>
      <c r="CF30" s="127">
        <f ca="1">IF(IFERROR(MATCH(_xlfn.CONCAT($B30,",",CF$4),'22 SpcFunc &amp; VentSpcFunc combos'!$Q$8:$Q$343,0),0)&gt;0,1,0)</f>
        <v>0</v>
      </c>
      <c r="CG30" s="127">
        <f ca="1">IF(IFERROR(MATCH(_xlfn.CONCAT($B30,",",CG$4),'22 SpcFunc &amp; VentSpcFunc combos'!$Q$8:$Q$343,0),0)&gt;0,1,0)</f>
        <v>0</v>
      </c>
      <c r="CH30" s="127">
        <f ca="1">IF(IFERROR(MATCH(_xlfn.CONCAT($B30,",",CH$4),'22 SpcFunc &amp; VentSpcFunc combos'!$Q$8:$Q$343,0),0)&gt;0,1,0)</f>
        <v>0</v>
      </c>
      <c r="CI30" s="127">
        <f ca="1">IF(IFERROR(MATCH(_xlfn.CONCAT($B30,",",CI$4),'22 SpcFunc &amp; VentSpcFunc combos'!$Q$8:$Q$343,0),0)&gt;0,1,0)</f>
        <v>0</v>
      </c>
      <c r="CJ30" s="127">
        <f ca="1">IF(IFERROR(MATCH(_xlfn.CONCAT($B30,",",CJ$4),'22 SpcFunc &amp; VentSpcFunc combos'!$Q$8:$Q$343,0),0)&gt;0,1,0)</f>
        <v>0</v>
      </c>
      <c r="CK30" s="127">
        <f ca="1">IF(IFERROR(MATCH(_xlfn.CONCAT($B30,",",CK$4),'22 SpcFunc &amp; VentSpcFunc combos'!$Q$8:$Q$343,0),0)&gt;0,1,0)</f>
        <v>0</v>
      </c>
      <c r="CL30" s="127">
        <f ca="1">IF(IFERROR(MATCH(_xlfn.CONCAT($B30,",",CL$4),'22 SpcFunc &amp; VentSpcFunc combos'!$Q$8:$Q$343,0),0)&gt;0,1,0)</f>
        <v>0</v>
      </c>
      <c r="CM30" s="127">
        <f ca="1">IF(IFERROR(MATCH(_xlfn.CONCAT($B30,",",CM$4),'22 SpcFunc &amp; VentSpcFunc combos'!$Q$8:$Q$343,0),0)&gt;0,1,0)</f>
        <v>0</v>
      </c>
      <c r="CN30" s="127">
        <f ca="1">IF(IFERROR(MATCH(_xlfn.CONCAT($B30,",",CN$4),'22 SpcFunc &amp; VentSpcFunc combos'!$Q$8:$Q$343,0),0)&gt;0,1,0)</f>
        <v>0</v>
      </c>
      <c r="CO30" s="127">
        <f ca="1">IF(IFERROR(MATCH(_xlfn.CONCAT($B30,",",CO$4),'22 SpcFunc &amp; VentSpcFunc combos'!$Q$8:$Q$343,0),0)&gt;0,1,0)</f>
        <v>0</v>
      </c>
      <c r="CP30" s="127">
        <f ca="1">IF(IFERROR(MATCH(_xlfn.CONCAT($B30,",",CP$4),'22 SpcFunc &amp; VentSpcFunc combos'!$Q$8:$Q$343,0),0)&gt;0,1,0)</f>
        <v>0</v>
      </c>
      <c r="CQ30" s="127">
        <f ca="1">IF(IFERROR(MATCH(_xlfn.CONCAT($B30,",",CQ$4),'22 SpcFunc &amp; VentSpcFunc combos'!$Q$8:$Q$343,0),0)&gt;0,1,0)</f>
        <v>0</v>
      </c>
      <c r="CR30" s="127">
        <f ca="1">IF(IFERROR(MATCH(_xlfn.CONCAT($B30,",",CR$4),'22 SpcFunc &amp; VentSpcFunc combos'!$Q$8:$Q$343,0),0)&gt;0,1,0)</f>
        <v>0</v>
      </c>
      <c r="CS30" s="127">
        <f ca="1">IF(IFERROR(MATCH(_xlfn.CONCAT($B30,",",CS$4),'22 SpcFunc &amp; VentSpcFunc combos'!$Q$8:$Q$343,0),0)&gt;0,1,0)</f>
        <v>0</v>
      </c>
      <c r="CT30" s="127">
        <f ca="1">IF(IFERROR(MATCH(_xlfn.CONCAT($B30,",",CT$4),'22 SpcFunc &amp; VentSpcFunc combos'!$Q$8:$Q$343,0),0)&gt;0,1,0)</f>
        <v>0</v>
      </c>
      <c r="CU30" s="106" t="s">
        <v>959</v>
      </c>
      <c r="CV30">
        <f t="shared" ca="1" si="4"/>
        <v>1</v>
      </c>
    </row>
    <row r="31" spans="2:100" x14ac:dyDescent="0.2">
      <c r="B31" t="str">
        <f>'For CSV - 2022 SpcFuncData'!B31</f>
        <v>Healthcare Facility and Hospitals (Imaging Room)</v>
      </c>
      <c r="C31" s="127">
        <f ca="1">IF(IFERROR(MATCH(_xlfn.CONCAT($B31,",",C$4),'22 SpcFunc &amp; VentSpcFunc combos'!$Q$8:$Q$343,0),0)&gt;0,1,0)</f>
        <v>0</v>
      </c>
      <c r="D31" s="127">
        <f ca="1">IF(IFERROR(MATCH(_xlfn.CONCAT($B31,",",D$4),'22 SpcFunc &amp; VentSpcFunc combos'!$Q$8:$Q$343,0),0)&gt;0,1,0)</f>
        <v>0</v>
      </c>
      <c r="E31" s="127">
        <f ca="1">IF(IFERROR(MATCH(_xlfn.CONCAT($B31,",",E$4),'22 SpcFunc &amp; VentSpcFunc combos'!$Q$8:$Q$343,0),0)&gt;0,1,0)</f>
        <v>0</v>
      </c>
      <c r="F31" s="127">
        <f ca="1">IF(IFERROR(MATCH(_xlfn.CONCAT($B31,",",F$4),'22 SpcFunc &amp; VentSpcFunc combos'!$Q$8:$Q$343,0),0)&gt;0,1,0)</f>
        <v>0</v>
      </c>
      <c r="G31" s="127">
        <f ca="1">IF(IFERROR(MATCH(_xlfn.CONCAT($B31,",",G$4),'22 SpcFunc &amp; VentSpcFunc combos'!$Q$8:$Q$343,0),0)&gt;0,1,0)</f>
        <v>0</v>
      </c>
      <c r="H31" s="127">
        <f ca="1">IF(IFERROR(MATCH(_xlfn.CONCAT($B31,",",H$4),'22 SpcFunc &amp; VentSpcFunc combos'!$Q$8:$Q$343,0),0)&gt;0,1,0)</f>
        <v>0</v>
      </c>
      <c r="I31" s="127">
        <f ca="1">IF(IFERROR(MATCH(_xlfn.CONCAT($B31,",",I$4),'22 SpcFunc &amp; VentSpcFunc combos'!$Q$8:$Q$343,0),0)&gt;0,1,0)</f>
        <v>0</v>
      </c>
      <c r="J31" s="127">
        <f ca="1">IF(IFERROR(MATCH(_xlfn.CONCAT($B31,",",J$4),'22 SpcFunc &amp; VentSpcFunc combos'!$Q$8:$Q$343,0),0)&gt;0,1,0)</f>
        <v>0</v>
      </c>
      <c r="K31" s="127">
        <f ca="1">IF(IFERROR(MATCH(_xlfn.CONCAT($B31,",",K$4),'22 SpcFunc &amp; VentSpcFunc combos'!$Q$8:$Q$343,0),0)&gt;0,1,0)</f>
        <v>0</v>
      </c>
      <c r="L31" s="127">
        <f ca="1">IF(IFERROR(MATCH(_xlfn.CONCAT($B31,",",L$4),'22 SpcFunc &amp; VentSpcFunc combos'!$Q$8:$Q$343,0),0)&gt;0,1,0)</f>
        <v>0</v>
      </c>
      <c r="M31" s="127">
        <f ca="1">IF(IFERROR(MATCH(_xlfn.CONCAT($B31,",",M$4),'22 SpcFunc &amp; VentSpcFunc combos'!$Q$8:$Q$343,0),0)&gt;0,1,0)</f>
        <v>0</v>
      </c>
      <c r="N31" s="127">
        <f ca="1">IF(IFERROR(MATCH(_xlfn.CONCAT($B31,",",N$4),'22 SpcFunc &amp; VentSpcFunc combos'!$Q$8:$Q$343,0),0)&gt;0,1,0)</f>
        <v>0</v>
      </c>
      <c r="O31" s="127">
        <f ca="1">IF(IFERROR(MATCH(_xlfn.CONCAT($B31,",",O$4),'22 SpcFunc &amp; VentSpcFunc combos'!$Q$8:$Q$343,0),0)&gt;0,1,0)</f>
        <v>0</v>
      </c>
      <c r="P31" s="127">
        <f ca="1">IF(IFERROR(MATCH(_xlfn.CONCAT($B31,",",P$4),'22 SpcFunc &amp; VentSpcFunc combos'!$Q$8:$Q$343,0),0)&gt;0,1,0)</f>
        <v>0</v>
      </c>
      <c r="Q31" s="127">
        <f ca="1">IF(IFERROR(MATCH(_xlfn.CONCAT($B31,",",Q$4),'22 SpcFunc &amp; VentSpcFunc combos'!$Q$8:$Q$343,0),0)&gt;0,1,0)</f>
        <v>0</v>
      </c>
      <c r="R31" s="127">
        <f ca="1">IF(IFERROR(MATCH(_xlfn.CONCAT($B31,",",R$4),'22 SpcFunc &amp; VentSpcFunc combos'!$Q$8:$Q$343,0),0)&gt;0,1,0)</f>
        <v>0</v>
      </c>
      <c r="S31" s="127">
        <f ca="1">IF(IFERROR(MATCH(_xlfn.CONCAT($B31,",",S$4),'22 SpcFunc &amp; VentSpcFunc combos'!$Q$8:$Q$343,0),0)&gt;0,1,0)</f>
        <v>0</v>
      </c>
      <c r="T31" s="127">
        <f ca="1">IF(IFERROR(MATCH(_xlfn.CONCAT($B31,",",T$4),'22 SpcFunc &amp; VentSpcFunc combos'!$Q$8:$Q$343,0),0)&gt;0,1,0)</f>
        <v>0</v>
      </c>
      <c r="U31" s="127">
        <f ca="1">IF(IFERROR(MATCH(_xlfn.CONCAT($B31,",",U$4),'22 SpcFunc &amp; VentSpcFunc combos'!$Q$8:$Q$343,0),0)&gt;0,1,0)</f>
        <v>0</v>
      </c>
      <c r="V31" s="127">
        <f ca="1">IF(IFERROR(MATCH(_xlfn.CONCAT($B31,",",V$4),'22 SpcFunc &amp; VentSpcFunc combos'!$Q$8:$Q$343,0),0)&gt;0,1,0)</f>
        <v>0</v>
      </c>
      <c r="W31" s="127">
        <f ca="1">IF(IFERROR(MATCH(_xlfn.CONCAT($B31,",",W$4),'22 SpcFunc &amp; VentSpcFunc combos'!$Q$8:$Q$343,0),0)&gt;0,1,0)</f>
        <v>0</v>
      </c>
      <c r="X31" s="127">
        <f ca="1">IF(IFERROR(MATCH(_xlfn.CONCAT($B31,",",X$4),'22 SpcFunc &amp; VentSpcFunc combos'!$Q$8:$Q$343,0),0)&gt;0,1,0)</f>
        <v>0</v>
      </c>
      <c r="Y31" s="127">
        <f ca="1">IF(IFERROR(MATCH(_xlfn.CONCAT($B31,",",Y$4),'22 SpcFunc &amp; VentSpcFunc combos'!$Q$8:$Q$343,0),0)&gt;0,1,0)</f>
        <v>0</v>
      </c>
      <c r="Z31" s="127">
        <f ca="1">IF(IFERROR(MATCH(_xlfn.CONCAT($B31,",",Z$4),'22 SpcFunc &amp; VentSpcFunc combos'!$Q$8:$Q$343,0),0)&gt;0,1,0)</f>
        <v>0</v>
      </c>
      <c r="AA31" s="127">
        <f ca="1">IF(IFERROR(MATCH(_xlfn.CONCAT($B31,",",AA$4),'22 SpcFunc &amp; VentSpcFunc combos'!$Q$8:$Q$343,0),0)&gt;0,1,0)</f>
        <v>0</v>
      </c>
      <c r="AB31" s="127">
        <f ca="1">IF(IFERROR(MATCH(_xlfn.CONCAT($B31,",",AB$4),'22 SpcFunc &amp; VentSpcFunc combos'!$Q$8:$Q$343,0),0)&gt;0,1,0)</f>
        <v>0</v>
      </c>
      <c r="AC31" s="127">
        <f ca="1">IF(IFERROR(MATCH(_xlfn.CONCAT($B31,",",AC$4),'22 SpcFunc &amp; VentSpcFunc combos'!$Q$8:$Q$343,0),0)&gt;0,1,0)</f>
        <v>0</v>
      </c>
      <c r="AD31" s="127">
        <f ca="1">IF(IFERROR(MATCH(_xlfn.CONCAT($B31,",",AD$4),'22 SpcFunc &amp; VentSpcFunc combos'!$Q$8:$Q$343,0),0)&gt;0,1,0)</f>
        <v>0</v>
      </c>
      <c r="AE31" s="127">
        <f ca="1">IF(IFERROR(MATCH(_xlfn.CONCAT($B31,",",AE$4),'22 SpcFunc &amp; VentSpcFunc combos'!$Q$8:$Q$343,0),0)&gt;0,1,0)</f>
        <v>0</v>
      </c>
      <c r="AF31" s="127">
        <f ca="1">IF(IFERROR(MATCH(_xlfn.CONCAT($B31,",",AF$4),'22 SpcFunc &amp; VentSpcFunc combos'!$Q$8:$Q$343,0),0)&gt;0,1,0)</f>
        <v>0</v>
      </c>
      <c r="AG31" s="127">
        <f ca="1">IF(IFERROR(MATCH(_xlfn.CONCAT($B31,",",AG$4),'22 SpcFunc &amp; VentSpcFunc combos'!$Q$8:$Q$343,0),0)&gt;0,1,0)</f>
        <v>0</v>
      </c>
      <c r="AH31" s="127">
        <f ca="1">IF(IFERROR(MATCH(_xlfn.CONCAT($B31,",",AH$4),'22 SpcFunc &amp; VentSpcFunc combos'!$Q$8:$Q$343,0),0)&gt;0,1,0)</f>
        <v>0</v>
      </c>
      <c r="AI31" s="127">
        <f ca="1">IF(IFERROR(MATCH(_xlfn.CONCAT($B31,",",AI$4),'22 SpcFunc &amp; VentSpcFunc combos'!$Q$8:$Q$343,0),0)&gt;0,1,0)</f>
        <v>0</v>
      </c>
      <c r="AJ31" s="127">
        <f ca="1">IF(IFERROR(MATCH(_xlfn.CONCAT($B31,",",AJ$4),'22 SpcFunc &amp; VentSpcFunc combos'!$Q$8:$Q$343,0),0)&gt;0,1,0)</f>
        <v>0</v>
      </c>
      <c r="AK31" s="127">
        <f ca="1">IF(IFERROR(MATCH(_xlfn.CONCAT($B31,",",AK$4),'22 SpcFunc &amp; VentSpcFunc combos'!$Q$8:$Q$343,0),0)&gt;0,1,0)</f>
        <v>0</v>
      </c>
      <c r="AL31" s="127">
        <f ca="1">IF(IFERROR(MATCH(_xlfn.CONCAT($B31,",",AL$4),'22 SpcFunc &amp; VentSpcFunc combos'!$Q$8:$Q$343,0),0)&gt;0,1,0)</f>
        <v>0</v>
      </c>
      <c r="AM31" s="127">
        <f ca="1">IF(IFERROR(MATCH(_xlfn.CONCAT($B31,",",AM$4),'22 SpcFunc &amp; VentSpcFunc combos'!$Q$8:$Q$343,0),0)&gt;0,1,0)</f>
        <v>0</v>
      </c>
      <c r="AN31" s="127">
        <f ca="1">IF(IFERROR(MATCH(_xlfn.CONCAT($B31,",",AN$4),'22 SpcFunc &amp; VentSpcFunc combos'!$Q$8:$Q$343,0),0)&gt;0,1,0)</f>
        <v>0</v>
      </c>
      <c r="AO31" s="127">
        <f ca="1">IF(IFERROR(MATCH(_xlfn.CONCAT($B31,",",AO$4),'22 SpcFunc &amp; VentSpcFunc combos'!$Q$8:$Q$343,0),0)&gt;0,1,0)</f>
        <v>0</v>
      </c>
      <c r="AP31" s="127">
        <f ca="1">IF(IFERROR(MATCH(_xlfn.CONCAT($B31,",",AP$4),'22 SpcFunc &amp; VentSpcFunc combos'!$Q$8:$Q$343,0),0)&gt;0,1,0)</f>
        <v>0</v>
      </c>
      <c r="AQ31" s="127">
        <f ca="1">IF(IFERROR(MATCH(_xlfn.CONCAT($B31,",",AQ$4),'22 SpcFunc &amp; VentSpcFunc combos'!$Q$8:$Q$343,0),0)&gt;0,1,0)</f>
        <v>0</v>
      </c>
      <c r="AR31" s="127">
        <f ca="1">IF(IFERROR(MATCH(_xlfn.CONCAT($B31,",",AR$4),'22 SpcFunc &amp; VentSpcFunc combos'!$Q$8:$Q$343,0),0)&gt;0,1,0)</f>
        <v>0</v>
      </c>
      <c r="AS31" s="127">
        <f ca="1">IF(IFERROR(MATCH(_xlfn.CONCAT($B31,",",AS$4),'22 SpcFunc &amp; VentSpcFunc combos'!$Q$8:$Q$343,0),0)&gt;0,1,0)</f>
        <v>0</v>
      </c>
      <c r="AT31" s="127">
        <f ca="1">IF(IFERROR(MATCH(_xlfn.CONCAT($B31,",",AT$4),'22 SpcFunc &amp; VentSpcFunc combos'!$Q$8:$Q$343,0),0)&gt;0,1,0)</f>
        <v>0</v>
      </c>
      <c r="AU31" s="127">
        <f ca="1">IF(IFERROR(MATCH(_xlfn.CONCAT($B31,",",AU$4),'22 SpcFunc &amp; VentSpcFunc combos'!$Q$8:$Q$343,0),0)&gt;0,1,0)</f>
        <v>0</v>
      </c>
      <c r="AV31" s="127">
        <f ca="1">IF(IFERROR(MATCH(_xlfn.CONCAT($B31,",",AV$4),'22 SpcFunc &amp; VentSpcFunc combos'!$Q$8:$Q$343,0),0)&gt;0,1,0)</f>
        <v>0</v>
      </c>
      <c r="AW31" s="127">
        <f ca="1">IF(IFERROR(MATCH(_xlfn.CONCAT($B31,",",AW$4),'22 SpcFunc &amp; VentSpcFunc combos'!$Q$8:$Q$343,0),0)&gt;0,1,0)</f>
        <v>0</v>
      </c>
      <c r="AX31" s="127">
        <f ca="1">IF(IFERROR(MATCH(_xlfn.CONCAT($B31,",",AX$4),'22 SpcFunc &amp; VentSpcFunc combos'!$Q$8:$Q$343,0),0)&gt;0,1,0)</f>
        <v>0</v>
      </c>
      <c r="AY31" s="127">
        <f ca="1">IF(IFERROR(MATCH(_xlfn.CONCAT($B31,",",AY$4),'22 SpcFunc &amp; VentSpcFunc combos'!$Q$8:$Q$343,0),0)&gt;0,1,0)</f>
        <v>0</v>
      </c>
      <c r="AZ31" s="127">
        <f ca="1">IF(IFERROR(MATCH(_xlfn.CONCAT($B31,",",AZ$4),'22 SpcFunc &amp; VentSpcFunc combos'!$Q$8:$Q$343,0),0)&gt;0,1,0)</f>
        <v>0</v>
      </c>
      <c r="BA31" s="127">
        <f ca="1">IF(IFERROR(MATCH(_xlfn.CONCAT($B31,",",BA$4),'22 SpcFunc &amp; VentSpcFunc combos'!$Q$8:$Q$343,0),0)&gt;0,1,0)</f>
        <v>0</v>
      </c>
      <c r="BB31" s="127">
        <f ca="1">IF(IFERROR(MATCH(_xlfn.CONCAT($B31,",",BB$4),'22 SpcFunc &amp; VentSpcFunc combos'!$Q$8:$Q$343,0),0)&gt;0,1,0)</f>
        <v>0</v>
      </c>
      <c r="BC31" s="127">
        <f ca="1">IF(IFERROR(MATCH(_xlfn.CONCAT($B31,",",BC$4),'22 SpcFunc &amp; VentSpcFunc combos'!$Q$8:$Q$343,0),0)&gt;0,1,0)</f>
        <v>0</v>
      </c>
      <c r="BD31" s="127">
        <f ca="1">IF(IFERROR(MATCH(_xlfn.CONCAT($B31,",",BD$4),'22 SpcFunc &amp; VentSpcFunc combos'!$Q$8:$Q$343,0),0)&gt;0,1,0)</f>
        <v>0</v>
      </c>
      <c r="BE31" s="127">
        <f ca="1">IF(IFERROR(MATCH(_xlfn.CONCAT($B31,",",BE$4),'22 SpcFunc &amp; VentSpcFunc combos'!$Q$8:$Q$343,0),0)&gt;0,1,0)</f>
        <v>0</v>
      </c>
      <c r="BF31" s="127">
        <f ca="1">IF(IFERROR(MATCH(_xlfn.CONCAT($B31,",",BF$4),'22 SpcFunc &amp; VentSpcFunc combos'!$Q$8:$Q$343,0),0)&gt;0,1,0)</f>
        <v>0</v>
      </c>
      <c r="BG31" s="127">
        <f ca="1">IF(IFERROR(MATCH(_xlfn.CONCAT($B31,",",BG$4),'22 SpcFunc &amp; VentSpcFunc combos'!$Q$8:$Q$343,0),0)&gt;0,1,0)</f>
        <v>0</v>
      </c>
      <c r="BH31" s="127">
        <f ca="1">IF(IFERROR(MATCH(_xlfn.CONCAT($B31,",",BH$4),'22 SpcFunc &amp; VentSpcFunc combos'!$Q$8:$Q$343,0),0)&gt;0,1,0)</f>
        <v>1</v>
      </c>
      <c r="BI31" s="127">
        <f ca="1">IF(IFERROR(MATCH(_xlfn.CONCAT($B31,",",BI$4),'22 SpcFunc &amp; VentSpcFunc combos'!$Q$8:$Q$343,0),0)&gt;0,1,0)</f>
        <v>0</v>
      </c>
      <c r="BJ31" s="127">
        <f ca="1">IF(IFERROR(MATCH(_xlfn.CONCAT($B31,",",BJ$4),'22 SpcFunc &amp; VentSpcFunc combos'!$Q$8:$Q$343,0),0)&gt;0,1,0)</f>
        <v>0</v>
      </c>
      <c r="BK31" s="127">
        <f ca="1">IF(IFERROR(MATCH(_xlfn.CONCAT($B31,",",BK$4),'22 SpcFunc &amp; VentSpcFunc combos'!$Q$8:$Q$343,0),0)&gt;0,1,0)</f>
        <v>0</v>
      </c>
      <c r="BL31" s="127">
        <f ca="1">IF(IFERROR(MATCH(_xlfn.CONCAT($B31,",",BL$4),'22 SpcFunc &amp; VentSpcFunc combos'!$Q$8:$Q$343,0),0)&gt;0,1,0)</f>
        <v>0</v>
      </c>
      <c r="BM31" s="127">
        <f ca="1">IF(IFERROR(MATCH(_xlfn.CONCAT($B31,",",BM$4),'22 SpcFunc &amp; VentSpcFunc combos'!$Q$8:$Q$343,0),0)&gt;0,1,0)</f>
        <v>0</v>
      </c>
      <c r="BN31" s="127">
        <f ca="1">IF(IFERROR(MATCH(_xlfn.CONCAT($B31,",",BN$4),'22 SpcFunc &amp; VentSpcFunc combos'!$Q$8:$Q$343,0),0)&gt;0,1,0)</f>
        <v>0</v>
      </c>
      <c r="BO31" s="127">
        <f ca="1">IF(IFERROR(MATCH(_xlfn.CONCAT($B31,",",BO$4),'22 SpcFunc &amp; VentSpcFunc combos'!$Q$8:$Q$343,0),0)&gt;0,1,0)</f>
        <v>0</v>
      </c>
      <c r="BP31" s="127">
        <f ca="1">IF(IFERROR(MATCH(_xlfn.CONCAT($B31,",",BP$4),'22 SpcFunc &amp; VentSpcFunc combos'!$Q$8:$Q$343,0),0)&gt;0,1,0)</f>
        <v>0</v>
      </c>
      <c r="BQ31" s="127">
        <f ca="1">IF(IFERROR(MATCH(_xlfn.CONCAT($B31,",",BQ$4),'22 SpcFunc &amp; VentSpcFunc combos'!$Q$8:$Q$343,0),0)&gt;0,1,0)</f>
        <v>0</v>
      </c>
      <c r="BR31" s="127">
        <f ca="1">IF(IFERROR(MATCH(_xlfn.CONCAT($B31,",",BR$4),'22 SpcFunc &amp; VentSpcFunc combos'!$Q$8:$Q$343,0),0)&gt;0,1,0)</f>
        <v>0</v>
      </c>
      <c r="BS31" s="127">
        <f ca="1">IF(IFERROR(MATCH(_xlfn.CONCAT($B31,",",BS$4),'22 SpcFunc &amp; VentSpcFunc combos'!$Q$8:$Q$343,0),0)&gt;0,1,0)</f>
        <v>0</v>
      </c>
      <c r="BT31" s="127">
        <f ca="1">IF(IFERROR(MATCH(_xlfn.CONCAT($B31,",",BT$4),'22 SpcFunc &amp; VentSpcFunc combos'!$Q$8:$Q$343,0),0)&gt;0,1,0)</f>
        <v>0</v>
      </c>
      <c r="BU31" s="127">
        <f ca="1">IF(IFERROR(MATCH(_xlfn.CONCAT($B31,",",BU$4),'22 SpcFunc &amp; VentSpcFunc combos'!$Q$8:$Q$343,0),0)&gt;0,1,0)</f>
        <v>0</v>
      </c>
      <c r="BV31" s="127">
        <f ca="1">IF(IFERROR(MATCH(_xlfn.CONCAT($B31,",",BV$4),'22 SpcFunc &amp; VentSpcFunc combos'!$Q$8:$Q$343,0),0)&gt;0,1,0)</f>
        <v>0</v>
      </c>
      <c r="BW31" s="127">
        <f ca="1">IF(IFERROR(MATCH(_xlfn.CONCAT($B31,",",BW$4),'22 SpcFunc &amp; VentSpcFunc combos'!$Q$8:$Q$343,0),0)&gt;0,1,0)</f>
        <v>0</v>
      </c>
      <c r="BX31" s="127">
        <f ca="1">IF(IFERROR(MATCH(_xlfn.CONCAT($B31,",",BX$4),'22 SpcFunc &amp; VentSpcFunc combos'!$Q$8:$Q$343,0),0)&gt;0,1,0)</f>
        <v>0</v>
      </c>
      <c r="BY31" s="127">
        <f ca="1">IF(IFERROR(MATCH(_xlfn.CONCAT($B31,",",BY$4),'22 SpcFunc &amp; VentSpcFunc combos'!$Q$8:$Q$343,0),0)&gt;0,1,0)</f>
        <v>0</v>
      </c>
      <c r="BZ31" s="127">
        <f ca="1">IF(IFERROR(MATCH(_xlfn.CONCAT($B31,",",BZ$4),'22 SpcFunc &amp; VentSpcFunc combos'!$Q$8:$Q$343,0),0)&gt;0,1,0)</f>
        <v>0</v>
      </c>
      <c r="CA31" s="127">
        <f ca="1">IF(IFERROR(MATCH(_xlfn.CONCAT($B31,",",CA$4),'22 SpcFunc &amp; VentSpcFunc combos'!$Q$8:$Q$343,0),0)&gt;0,1,0)</f>
        <v>0</v>
      </c>
      <c r="CB31" s="127">
        <f ca="1">IF(IFERROR(MATCH(_xlfn.CONCAT($B31,",",CB$4),'22 SpcFunc &amp; VentSpcFunc combos'!$Q$8:$Q$343,0),0)&gt;0,1,0)</f>
        <v>0</v>
      </c>
      <c r="CC31" s="127">
        <f ca="1">IF(IFERROR(MATCH(_xlfn.CONCAT($B31,",",CC$4),'22 SpcFunc &amp; VentSpcFunc combos'!$Q$8:$Q$343,0),0)&gt;0,1,0)</f>
        <v>0</v>
      </c>
      <c r="CD31" s="127">
        <f ca="1">IF(IFERROR(MATCH(_xlfn.CONCAT($B31,",",CD$4),'22 SpcFunc &amp; VentSpcFunc combos'!$Q$8:$Q$343,0),0)&gt;0,1,0)</f>
        <v>0</v>
      </c>
      <c r="CE31" s="127">
        <f ca="1">IF(IFERROR(MATCH(_xlfn.CONCAT($B31,",",CE$4),'22 SpcFunc &amp; VentSpcFunc combos'!$Q$8:$Q$343,0),0)&gt;0,1,0)</f>
        <v>0</v>
      </c>
      <c r="CF31" s="127">
        <f ca="1">IF(IFERROR(MATCH(_xlfn.CONCAT($B31,",",CF$4),'22 SpcFunc &amp; VentSpcFunc combos'!$Q$8:$Q$343,0),0)&gt;0,1,0)</f>
        <v>0</v>
      </c>
      <c r="CG31" s="127">
        <f ca="1">IF(IFERROR(MATCH(_xlfn.CONCAT($B31,",",CG$4),'22 SpcFunc &amp; VentSpcFunc combos'!$Q$8:$Q$343,0),0)&gt;0,1,0)</f>
        <v>0</v>
      </c>
      <c r="CH31" s="127">
        <f ca="1">IF(IFERROR(MATCH(_xlfn.CONCAT($B31,",",CH$4),'22 SpcFunc &amp; VentSpcFunc combos'!$Q$8:$Q$343,0),0)&gt;0,1,0)</f>
        <v>0</v>
      </c>
      <c r="CI31" s="127">
        <f ca="1">IF(IFERROR(MATCH(_xlfn.CONCAT($B31,",",CI$4),'22 SpcFunc &amp; VentSpcFunc combos'!$Q$8:$Q$343,0),0)&gt;0,1,0)</f>
        <v>0</v>
      </c>
      <c r="CJ31" s="127">
        <f ca="1">IF(IFERROR(MATCH(_xlfn.CONCAT($B31,",",CJ$4),'22 SpcFunc &amp; VentSpcFunc combos'!$Q$8:$Q$343,0),0)&gt;0,1,0)</f>
        <v>0</v>
      </c>
      <c r="CK31" s="127">
        <f ca="1">IF(IFERROR(MATCH(_xlfn.CONCAT($B31,",",CK$4),'22 SpcFunc &amp; VentSpcFunc combos'!$Q$8:$Q$343,0),0)&gt;0,1,0)</f>
        <v>0</v>
      </c>
      <c r="CL31" s="127">
        <f ca="1">IF(IFERROR(MATCH(_xlfn.CONCAT($B31,",",CL$4),'22 SpcFunc &amp; VentSpcFunc combos'!$Q$8:$Q$343,0),0)&gt;0,1,0)</f>
        <v>0</v>
      </c>
      <c r="CM31" s="127">
        <f ca="1">IF(IFERROR(MATCH(_xlfn.CONCAT($B31,",",CM$4),'22 SpcFunc &amp; VentSpcFunc combos'!$Q$8:$Q$343,0),0)&gt;0,1,0)</f>
        <v>0</v>
      </c>
      <c r="CN31" s="127">
        <f ca="1">IF(IFERROR(MATCH(_xlfn.CONCAT($B31,",",CN$4),'22 SpcFunc &amp; VentSpcFunc combos'!$Q$8:$Q$343,0),0)&gt;0,1,0)</f>
        <v>0</v>
      </c>
      <c r="CO31" s="127">
        <f ca="1">IF(IFERROR(MATCH(_xlfn.CONCAT($B31,",",CO$4),'22 SpcFunc &amp; VentSpcFunc combos'!$Q$8:$Q$343,0),0)&gt;0,1,0)</f>
        <v>0</v>
      </c>
      <c r="CP31" s="127">
        <f ca="1">IF(IFERROR(MATCH(_xlfn.CONCAT($B31,",",CP$4),'22 SpcFunc &amp; VentSpcFunc combos'!$Q$8:$Q$343,0),0)&gt;0,1,0)</f>
        <v>0</v>
      </c>
      <c r="CQ31" s="127">
        <f ca="1">IF(IFERROR(MATCH(_xlfn.CONCAT($B31,",",CQ$4),'22 SpcFunc &amp; VentSpcFunc combos'!$Q$8:$Q$343,0),0)&gt;0,1,0)</f>
        <v>0</v>
      </c>
      <c r="CR31" s="127">
        <f ca="1">IF(IFERROR(MATCH(_xlfn.CONCAT($B31,",",CR$4),'22 SpcFunc &amp; VentSpcFunc combos'!$Q$8:$Q$343,0),0)&gt;0,1,0)</f>
        <v>0</v>
      </c>
      <c r="CS31" s="127">
        <f ca="1">IF(IFERROR(MATCH(_xlfn.CONCAT($B31,",",CS$4),'22 SpcFunc &amp; VentSpcFunc combos'!$Q$8:$Q$343,0),0)&gt;0,1,0)</f>
        <v>0</v>
      </c>
      <c r="CT31" s="127">
        <f ca="1">IF(IFERROR(MATCH(_xlfn.CONCAT($B31,",",CT$4),'22 SpcFunc &amp; VentSpcFunc combos'!$Q$8:$Q$343,0),0)&gt;0,1,0)</f>
        <v>0</v>
      </c>
      <c r="CU31" s="106" t="s">
        <v>959</v>
      </c>
      <c r="CV31">
        <f t="shared" ca="1" si="4"/>
        <v>1</v>
      </c>
    </row>
    <row r="32" spans="2:100" x14ac:dyDescent="0.2">
      <c r="B32" t="str">
        <f>'For CSV - 2022 SpcFuncData'!B32</f>
        <v>Healthcare Facility and Hospitals (Medical Supply Room)</v>
      </c>
      <c r="C32" s="127">
        <f ca="1">IF(IFERROR(MATCH(_xlfn.CONCAT($B32,",",C$4),'22 SpcFunc &amp; VentSpcFunc combos'!$Q$8:$Q$343,0),0)&gt;0,1,0)</f>
        <v>0</v>
      </c>
      <c r="D32" s="127">
        <f ca="1">IF(IFERROR(MATCH(_xlfn.CONCAT($B32,",",D$4),'22 SpcFunc &amp; VentSpcFunc combos'!$Q$8:$Q$343,0),0)&gt;0,1,0)</f>
        <v>0</v>
      </c>
      <c r="E32" s="127">
        <f ca="1">IF(IFERROR(MATCH(_xlfn.CONCAT($B32,",",E$4),'22 SpcFunc &amp; VentSpcFunc combos'!$Q$8:$Q$343,0),0)&gt;0,1,0)</f>
        <v>0</v>
      </c>
      <c r="F32" s="127">
        <f ca="1">IF(IFERROR(MATCH(_xlfn.CONCAT($B32,",",F$4),'22 SpcFunc &amp; VentSpcFunc combos'!$Q$8:$Q$343,0),0)&gt;0,1,0)</f>
        <v>0</v>
      </c>
      <c r="G32" s="127">
        <f ca="1">IF(IFERROR(MATCH(_xlfn.CONCAT($B32,",",G$4),'22 SpcFunc &amp; VentSpcFunc combos'!$Q$8:$Q$343,0),0)&gt;0,1,0)</f>
        <v>0</v>
      </c>
      <c r="H32" s="127">
        <f ca="1">IF(IFERROR(MATCH(_xlfn.CONCAT($B32,",",H$4),'22 SpcFunc &amp; VentSpcFunc combos'!$Q$8:$Q$343,0),0)&gt;0,1,0)</f>
        <v>0</v>
      </c>
      <c r="I32" s="127">
        <f ca="1">IF(IFERROR(MATCH(_xlfn.CONCAT($B32,",",I$4),'22 SpcFunc &amp; VentSpcFunc combos'!$Q$8:$Q$343,0),0)&gt;0,1,0)</f>
        <v>0</v>
      </c>
      <c r="J32" s="127">
        <f ca="1">IF(IFERROR(MATCH(_xlfn.CONCAT($B32,",",J$4),'22 SpcFunc &amp; VentSpcFunc combos'!$Q$8:$Q$343,0),0)&gt;0,1,0)</f>
        <v>0</v>
      </c>
      <c r="K32" s="127">
        <f ca="1">IF(IFERROR(MATCH(_xlfn.CONCAT($B32,",",K$4),'22 SpcFunc &amp; VentSpcFunc combos'!$Q$8:$Q$343,0),0)&gt;0,1,0)</f>
        <v>0</v>
      </c>
      <c r="L32" s="127">
        <f ca="1">IF(IFERROR(MATCH(_xlfn.CONCAT($B32,",",L$4),'22 SpcFunc &amp; VentSpcFunc combos'!$Q$8:$Q$343,0),0)&gt;0,1,0)</f>
        <v>0</v>
      </c>
      <c r="M32" s="127">
        <f ca="1">IF(IFERROR(MATCH(_xlfn.CONCAT($B32,",",M$4),'22 SpcFunc &amp; VentSpcFunc combos'!$Q$8:$Q$343,0),0)&gt;0,1,0)</f>
        <v>0</v>
      </c>
      <c r="N32" s="127">
        <f ca="1">IF(IFERROR(MATCH(_xlfn.CONCAT($B32,",",N$4),'22 SpcFunc &amp; VentSpcFunc combos'!$Q$8:$Q$343,0),0)&gt;0,1,0)</f>
        <v>0</v>
      </c>
      <c r="O32" s="127">
        <f ca="1">IF(IFERROR(MATCH(_xlfn.CONCAT($B32,",",O$4),'22 SpcFunc &amp; VentSpcFunc combos'!$Q$8:$Q$343,0),0)&gt;0,1,0)</f>
        <v>0</v>
      </c>
      <c r="P32" s="127">
        <f ca="1">IF(IFERROR(MATCH(_xlfn.CONCAT($B32,",",P$4),'22 SpcFunc &amp; VentSpcFunc combos'!$Q$8:$Q$343,0),0)&gt;0,1,0)</f>
        <v>0</v>
      </c>
      <c r="Q32" s="127">
        <f ca="1">IF(IFERROR(MATCH(_xlfn.CONCAT($B32,",",Q$4),'22 SpcFunc &amp; VentSpcFunc combos'!$Q$8:$Q$343,0),0)&gt;0,1,0)</f>
        <v>0</v>
      </c>
      <c r="R32" s="127">
        <f ca="1">IF(IFERROR(MATCH(_xlfn.CONCAT($B32,",",R$4),'22 SpcFunc &amp; VentSpcFunc combos'!$Q$8:$Q$343,0),0)&gt;0,1,0)</f>
        <v>0</v>
      </c>
      <c r="S32" s="127">
        <f ca="1">IF(IFERROR(MATCH(_xlfn.CONCAT($B32,",",S$4),'22 SpcFunc &amp; VentSpcFunc combos'!$Q$8:$Q$343,0),0)&gt;0,1,0)</f>
        <v>0</v>
      </c>
      <c r="T32" s="127">
        <f ca="1">IF(IFERROR(MATCH(_xlfn.CONCAT($B32,",",T$4),'22 SpcFunc &amp; VentSpcFunc combos'!$Q$8:$Q$343,0),0)&gt;0,1,0)</f>
        <v>0</v>
      </c>
      <c r="U32" s="127">
        <f ca="1">IF(IFERROR(MATCH(_xlfn.CONCAT($B32,",",U$4),'22 SpcFunc &amp; VentSpcFunc combos'!$Q$8:$Q$343,0),0)&gt;0,1,0)</f>
        <v>0</v>
      </c>
      <c r="V32" s="127">
        <f ca="1">IF(IFERROR(MATCH(_xlfn.CONCAT($B32,",",V$4),'22 SpcFunc &amp; VentSpcFunc combos'!$Q$8:$Q$343,0),0)&gt;0,1,0)</f>
        <v>0</v>
      </c>
      <c r="W32" s="127">
        <f ca="1">IF(IFERROR(MATCH(_xlfn.CONCAT($B32,",",W$4),'22 SpcFunc &amp; VentSpcFunc combos'!$Q$8:$Q$343,0),0)&gt;0,1,0)</f>
        <v>0</v>
      </c>
      <c r="X32" s="127">
        <f ca="1">IF(IFERROR(MATCH(_xlfn.CONCAT($B32,",",X$4),'22 SpcFunc &amp; VentSpcFunc combos'!$Q$8:$Q$343,0),0)&gt;0,1,0)</f>
        <v>0</v>
      </c>
      <c r="Y32" s="127">
        <f ca="1">IF(IFERROR(MATCH(_xlfn.CONCAT($B32,",",Y$4),'22 SpcFunc &amp; VentSpcFunc combos'!$Q$8:$Q$343,0),0)&gt;0,1,0)</f>
        <v>0</v>
      </c>
      <c r="Z32" s="127">
        <f ca="1">IF(IFERROR(MATCH(_xlfn.CONCAT($B32,",",Z$4),'22 SpcFunc &amp; VentSpcFunc combos'!$Q$8:$Q$343,0),0)&gt;0,1,0)</f>
        <v>0</v>
      </c>
      <c r="AA32" s="127">
        <f ca="1">IF(IFERROR(MATCH(_xlfn.CONCAT($B32,",",AA$4),'22 SpcFunc &amp; VentSpcFunc combos'!$Q$8:$Q$343,0),0)&gt;0,1,0)</f>
        <v>0</v>
      </c>
      <c r="AB32" s="127">
        <f ca="1">IF(IFERROR(MATCH(_xlfn.CONCAT($B32,",",AB$4),'22 SpcFunc &amp; VentSpcFunc combos'!$Q$8:$Q$343,0),0)&gt;0,1,0)</f>
        <v>0</v>
      </c>
      <c r="AC32" s="127">
        <f ca="1">IF(IFERROR(MATCH(_xlfn.CONCAT($B32,",",AC$4),'22 SpcFunc &amp; VentSpcFunc combos'!$Q$8:$Q$343,0),0)&gt;0,1,0)</f>
        <v>0</v>
      </c>
      <c r="AD32" s="127">
        <f ca="1">IF(IFERROR(MATCH(_xlfn.CONCAT($B32,",",AD$4),'22 SpcFunc &amp; VentSpcFunc combos'!$Q$8:$Q$343,0),0)&gt;0,1,0)</f>
        <v>0</v>
      </c>
      <c r="AE32" s="127">
        <f ca="1">IF(IFERROR(MATCH(_xlfn.CONCAT($B32,",",AE$4),'22 SpcFunc &amp; VentSpcFunc combos'!$Q$8:$Q$343,0),0)&gt;0,1,0)</f>
        <v>0</v>
      </c>
      <c r="AF32" s="127">
        <f ca="1">IF(IFERROR(MATCH(_xlfn.CONCAT($B32,",",AF$4),'22 SpcFunc &amp; VentSpcFunc combos'!$Q$8:$Q$343,0),0)&gt;0,1,0)</f>
        <v>0</v>
      </c>
      <c r="AG32" s="127">
        <f ca="1">IF(IFERROR(MATCH(_xlfn.CONCAT($B32,",",AG$4),'22 SpcFunc &amp; VentSpcFunc combos'!$Q$8:$Q$343,0),0)&gt;0,1,0)</f>
        <v>0</v>
      </c>
      <c r="AH32" s="127">
        <f ca="1">IF(IFERROR(MATCH(_xlfn.CONCAT($B32,",",AH$4),'22 SpcFunc &amp; VentSpcFunc combos'!$Q$8:$Q$343,0),0)&gt;0,1,0)</f>
        <v>0</v>
      </c>
      <c r="AI32" s="127">
        <f ca="1">IF(IFERROR(MATCH(_xlfn.CONCAT($B32,",",AI$4),'22 SpcFunc &amp; VentSpcFunc combos'!$Q$8:$Q$343,0),0)&gt;0,1,0)</f>
        <v>0</v>
      </c>
      <c r="AJ32" s="127">
        <f ca="1">IF(IFERROR(MATCH(_xlfn.CONCAT($B32,",",AJ$4),'22 SpcFunc &amp; VentSpcFunc combos'!$Q$8:$Q$343,0),0)&gt;0,1,0)</f>
        <v>0</v>
      </c>
      <c r="AK32" s="127">
        <f ca="1">IF(IFERROR(MATCH(_xlfn.CONCAT($B32,",",AK$4),'22 SpcFunc &amp; VentSpcFunc combos'!$Q$8:$Q$343,0),0)&gt;0,1,0)</f>
        <v>0</v>
      </c>
      <c r="AL32" s="127">
        <f ca="1">IF(IFERROR(MATCH(_xlfn.CONCAT($B32,",",AL$4),'22 SpcFunc &amp; VentSpcFunc combos'!$Q$8:$Q$343,0),0)&gt;0,1,0)</f>
        <v>0</v>
      </c>
      <c r="AM32" s="127">
        <f ca="1">IF(IFERROR(MATCH(_xlfn.CONCAT($B32,",",AM$4),'22 SpcFunc &amp; VentSpcFunc combos'!$Q$8:$Q$343,0),0)&gt;0,1,0)</f>
        <v>0</v>
      </c>
      <c r="AN32" s="127">
        <f ca="1">IF(IFERROR(MATCH(_xlfn.CONCAT($B32,",",AN$4),'22 SpcFunc &amp; VentSpcFunc combos'!$Q$8:$Q$343,0),0)&gt;0,1,0)</f>
        <v>0</v>
      </c>
      <c r="AO32" s="127">
        <f ca="1">IF(IFERROR(MATCH(_xlfn.CONCAT($B32,",",AO$4),'22 SpcFunc &amp; VentSpcFunc combos'!$Q$8:$Q$343,0),0)&gt;0,1,0)</f>
        <v>0</v>
      </c>
      <c r="AP32" s="127">
        <f ca="1">IF(IFERROR(MATCH(_xlfn.CONCAT($B32,",",AP$4),'22 SpcFunc &amp; VentSpcFunc combos'!$Q$8:$Q$343,0),0)&gt;0,1,0)</f>
        <v>0</v>
      </c>
      <c r="AQ32" s="127">
        <f ca="1">IF(IFERROR(MATCH(_xlfn.CONCAT($B32,",",AQ$4),'22 SpcFunc &amp; VentSpcFunc combos'!$Q$8:$Q$343,0),0)&gt;0,1,0)</f>
        <v>0</v>
      </c>
      <c r="AR32" s="127">
        <f ca="1">IF(IFERROR(MATCH(_xlfn.CONCAT($B32,",",AR$4),'22 SpcFunc &amp; VentSpcFunc combos'!$Q$8:$Q$343,0),0)&gt;0,1,0)</f>
        <v>0</v>
      </c>
      <c r="AS32" s="127">
        <f ca="1">IF(IFERROR(MATCH(_xlfn.CONCAT($B32,",",AS$4),'22 SpcFunc &amp; VentSpcFunc combos'!$Q$8:$Q$343,0),0)&gt;0,1,0)</f>
        <v>0</v>
      </c>
      <c r="AT32" s="127">
        <f ca="1">IF(IFERROR(MATCH(_xlfn.CONCAT($B32,",",AT$4),'22 SpcFunc &amp; VentSpcFunc combos'!$Q$8:$Q$343,0),0)&gt;0,1,0)</f>
        <v>0</v>
      </c>
      <c r="AU32" s="127">
        <f ca="1">IF(IFERROR(MATCH(_xlfn.CONCAT($B32,",",AU$4),'22 SpcFunc &amp; VentSpcFunc combos'!$Q$8:$Q$343,0),0)&gt;0,1,0)</f>
        <v>0</v>
      </c>
      <c r="AV32" s="127">
        <f ca="1">IF(IFERROR(MATCH(_xlfn.CONCAT($B32,",",AV$4),'22 SpcFunc &amp; VentSpcFunc combos'!$Q$8:$Q$343,0),0)&gt;0,1,0)</f>
        <v>0</v>
      </c>
      <c r="AW32" s="127">
        <f ca="1">IF(IFERROR(MATCH(_xlfn.CONCAT($B32,",",AW$4),'22 SpcFunc &amp; VentSpcFunc combos'!$Q$8:$Q$343,0),0)&gt;0,1,0)</f>
        <v>0</v>
      </c>
      <c r="AX32" s="127">
        <f ca="1">IF(IFERROR(MATCH(_xlfn.CONCAT($B32,",",AX$4),'22 SpcFunc &amp; VentSpcFunc combos'!$Q$8:$Q$343,0),0)&gt;0,1,0)</f>
        <v>0</v>
      </c>
      <c r="AY32" s="127">
        <f ca="1">IF(IFERROR(MATCH(_xlfn.CONCAT($B32,",",AY$4),'22 SpcFunc &amp; VentSpcFunc combos'!$Q$8:$Q$343,0),0)&gt;0,1,0)</f>
        <v>0</v>
      </c>
      <c r="AZ32" s="127">
        <f ca="1">IF(IFERROR(MATCH(_xlfn.CONCAT($B32,",",AZ$4),'22 SpcFunc &amp; VentSpcFunc combos'!$Q$8:$Q$343,0),0)&gt;0,1,0)</f>
        <v>0</v>
      </c>
      <c r="BA32" s="127">
        <f ca="1">IF(IFERROR(MATCH(_xlfn.CONCAT($B32,",",BA$4),'22 SpcFunc &amp; VentSpcFunc combos'!$Q$8:$Q$343,0),0)&gt;0,1,0)</f>
        <v>0</v>
      </c>
      <c r="BB32" s="127">
        <f ca="1">IF(IFERROR(MATCH(_xlfn.CONCAT($B32,",",BB$4),'22 SpcFunc &amp; VentSpcFunc combos'!$Q$8:$Q$343,0),0)&gt;0,1,0)</f>
        <v>0</v>
      </c>
      <c r="BC32" s="127">
        <f ca="1">IF(IFERROR(MATCH(_xlfn.CONCAT($B32,",",BC$4),'22 SpcFunc &amp; VentSpcFunc combos'!$Q$8:$Q$343,0),0)&gt;0,1,0)</f>
        <v>0</v>
      </c>
      <c r="BD32" s="127">
        <f ca="1">IF(IFERROR(MATCH(_xlfn.CONCAT($B32,",",BD$4),'22 SpcFunc &amp; VentSpcFunc combos'!$Q$8:$Q$343,0),0)&gt;0,1,0)</f>
        <v>0</v>
      </c>
      <c r="BE32" s="127">
        <f ca="1">IF(IFERROR(MATCH(_xlfn.CONCAT($B32,",",BE$4),'22 SpcFunc &amp; VentSpcFunc combos'!$Q$8:$Q$343,0),0)&gt;0,1,0)</f>
        <v>0</v>
      </c>
      <c r="BF32" s="127">
        <f ca="1">IF(IFERROR(MATCH(_xlfn.CONCAT($B32,",",BF$4),'22 SpcFunc &amp; VentSpcFunc combos'!$Q$8:$Q$343,0),0)&gt;0,1,0)</f>
        <v>0</v>
      </c>
      <c r="BG32" s="127">
        <f ca="1">IF(IFERROR(MATCH(_xlfn.CONCAT($B32,",",BG$4),'22 SpcFunc &amp; VentSpcFunc combos'!$Q$8:$Q$343,0),0)&gt;0,1,0)</f>
        <v>0</v>
      </c>
      <c r="BH32" s="127">
        <f ca="1">IF(IFERROR(MATCH(_xlfn.CONCAT($B32,",",BH$4),'22 SpcFunc &amp; VentSpcFunc combos'!$Q$8:$Q$343,0),0)&gt;0,1,0)</f>
        <v>1</v>
      </c>
      <c r="BI32" s="127">
        <f ca="1">IF(IFERROR(MATCH(_xlfn.CONCAT($B32,",",BI$4),'22 SpcFunc &amp; VentSpcFunc combos'!$Q$8:$Q$343,0),0)&gt;0,1,0)</f>
        <v>0</v>
      </c>
      <c r="BJ32" s="127">
        <f ca="1">IF(IFERROR(MATCH(_xlfn.CONCAT($B32,",",BJ$4),'22 SpcFunc &amp; VentSpcFunc combos'!$Q$8:$Q$343,0),0)&gt;0,1,0)</f>
        <v>0</v>
      </c>
      <c r="BK32" s="127">
        <f ca="1">IF(IFERROR(MATCH(_xlfn.CONCAT($B32,",",BK$4),'22 SpcFunc &amp; VentSpcFunc combos'!$Q$8:$Q$343,0),0)&gt;0,1,0)</f>
        <v>0</v>
      </c>
      <c r="BL32" s="127">
        <f ca="1">IF(IFERROR(MATCH(_xlfn.CONCAT($B32,",",BL$4),'22 SpcFunc &amp; VentSpcFunc combos'!$Q$8:$Q$343,0),0)&gt;0,1,0)</f>
        <v>0</v>
      </c>
      <c r="BM32" s="127">
        <f ca="1">IF(IFERROR(MATCH(_xlfn.CONCAT($B32,",",BM$4),'22 SpcFunc &amp; VentSpcFunc combos'!$Q$8:$Q$343,0),0)&gt;0,1,0)</f>
        <v>0</v>
      </c>
      <c r="BN32" s="127">
        <f ca="1">IF(IFERROR(MATCH(_xlfn.CONCAT($B32,",",BN$4),'22 SpcFunc &amp; VentSpcFunc combos'!$Q$8:$Q$343,0),0)&gt;0,1,0)</f>
        <v>0</v>
      </c>
      <c r="BO32" s="127">
        <f ca="1">IF(IFERROR(MATCH(_xlfn.CONCAT($B32,",",BO$4),'22 SpcFunc &amp; VentSpcFunc combos'!$Q$8:$Q$343,0),0)&gt;0,1,0)</f>
        <v>0</v>
      </c>
      <c r="BP32" s="127">
        <f ca="1">IF(IFERROR(MATCH(_xlfn.CONCAT($B32,",",BP$4),'22 SpcFunc &amp; VentSpcFunc combos'!$Q$8:$Q$343,0),0)&gt;0,1,0)</f>
        <v>0</v>
      </c>
      <c r="BQ32" s="127">
        <f ca="1">IF(IFERROR(MATCH(_xlfn.CONCAT($B32,",",BQ$4),'22 SpcFunc &amp; VentSpcFunc combos'!$Q$8:$Q$343,0),0)&gt;0,1,0)</f>
        <v>0</v>
      </c>
      <c r="BR32" s="127">
        <f ca="1">IF(IFERROR(MATCH(_xlfn.CONCAT($B32,",",BR$4),'22 SpcFunc &amp; VentSpcFunc combos'!$Q$8:$Q$343,0),0)&gt;0,1,0)</f>
        <v>0</v>
      </c>
      <c r="BS32" s="127">
        <f ca="1">IF(IFERROR(MATCH(_xlfn.CONCAT($B32,",",BS$4),'22 SpcFunc &amp; VentSpcFunc combos'!$Q$8:$Q$343,0),0)&gt;0,1,0)</f>
        <v>0</v>
      </c>
      <c r="BT32" s="127">
        <f ca="1">IF(IFERROR(MATCH(_xlfn.CONCAT($B32,",",BT$4),'22 SpcFunc &amp; VentSpcFunc combos'!$Q$8:$Q$343,0),0)&gt;0,1,0)</f>
        <v>0</v>
      </c>
      <c r="BU32" s="127">
        <f ca="1">IF(IFERROR(MATCH(_xlfn.CONCAT($B32,",",BU$4),'22 SpcFunc &amp; VentSpcFunc combos'!$Q$8:$Q$343,0),0)&gt;0,1,0)</f>
        <v>0</v>
      </c>
      <c r="BV32" s="127">
        <f ca="1">IF(IFERROR(MATCH(_xlfn.CONCAT($B32,",",BV$4),'22 SpcFunc &amp; VentSpcFunc combos'!$Q$8:$Q$343,0),0)&gt;0,1,0)</f>
        <v>0</v>
      </c>
      <c r="BW32" s="127">
        <f ca="1">IF(IFERROR(MATCH(_xlfn.CONCAT($B32,",",BW$4),'22 SpcFunc &amp; VentSpcFunc combos'!$Q$8:$Q$343,0),0)&gt;0,1,0)</f>
        <v>0</v>
      </c>
      <c r="BX32" s="127">
        <f ca="1">IF(IFERROR(MATCH(_xlfn.CONCAT($B32,",",BX$4),'22 SpcFunc &amp; VentSpcFunc combos'!$Q$8:$Q$343,0),0)&gt;0,1,0)</f>
        <v>0</v>
      </c>
      <c r="BY32" s="127">
        <f ca="1">IF(IFERROR(MATCH(_xlfn.CONCAT($B32,",",BY$4),'22 SpcFunc &amp; VentSpcFunc combos'!$Q$8:$Q$343,0),0)&gt;0,1,0)</f>
        <v>0</v>
      </c>
      <c r="BZ32" s="127">
        <f ca="1">IF(IFERROR(MATCH(_xlfn.CONCAT($B32,",",BZ$4),'22 SpcFunc &amp; VentSpcFunc combos'!$Q$8:$Q$343,0),0)&gt;0,1,0)</f>
        <v>0</v>
      </c>
      <c r="CA32" s="127">
        <f ca="1">IF(IFERROR(MATCH(_xlfn.CONCAT($B32,",",CA$4),'22 SpcFunc &amp; VentSpcFunc combos'!$Q$8:$Q$343,0),0)&gt;0,1,0)</f>
        <v>0</v>
      </c>
      <c r="CB32" s="127">
        <f ca="1">IF(IFERROR(MATCH(_xlfn.CONCAT($B32,",",CB$4),'22 SpcFunc &amp; VentSpcFunc combos'!$Q$8:$Q$343,0),0)&gt;0,1,0)</f>
        <v>0</v>
      </c>
      <c r="CC32" s="127">
        <f ca="1">IF(IFERROR(MATCH(_xlfn.CONCAT($B32,",",CC$4),'22 SpcFunc &amp; VentSpcFunc combos'!$Q$8:$Q$343,0),0)&gt;0,1,0)</f>
        <v>0</v>
      </c>
      <c r="CD32" s="127">
        <f ca="1">IF(IFERROR(MATCH(_xlfn.CONCAT($B32,",",CD$4),'22 SpcFunc &amp; VentSpcFunc combos'!$Q$8:$Q$343,0),0)&gt;0,1,0)</f>
        <v>0</v>
      </c>
      <c r="CE32" s="127">
        <f ca="1">IF(IFERROR(MATCH(_xlfn.CONCAT($B32,",",CE$4),'22 SpcFunc &amp; VentSpcFunc combos'!$Q$8:$Q$343,0),0)&gt;0,1,0)</f>
        <v>0</v>
      </c>
      <c r="CF32" s="127">
        <f ca="1">IF(IFERROR(MATCH(_xlfn.CONCAT($B32,",",CF$4),'22 SpcFunc &amp; VentSpcFunc combos'!$Q$8:$Q$343,0),0)&gt;0,1,0)</f>
        <v>0</v>
      </c>
      <c r="CG32" s="127">
        <f ca="1">IF(IFERROR(MATCH(_xlfn.CONCAT($B32,",",CG$4),'22 SpcFunc &amp; VentSpcFunc combos'!$Q$8:$Q$343,0),0)&gt;0,1,0)</f>
        <v>0</v>
      </c>
      <c r="CH32" s="127">
        <f ca="1">IF(IFERROR(MATCH(_xlfn.CONCAT($B32,",",CH$4),'22 SpcFunc &amp; VentSpcFunc combos'!$Q$8:$Q$343,0),0)&gt;0,1,0)</f>
        <v>0</v>
      </c>
      <c r="CI32" s="127">
        <f ca="1">IF(IFERROR(MATCH(_xlfn.CONCAT($B32,",",CI$4),'22 SpcFunc &amp; VentSpcFunc combos'!$Q$8:$Q$343,0),0)&gt;0,1,0)</f>
        <v>0</v>
      </c>
      <c r="CJ32" s="127">
        <f ca="1">IF(IFERROR(MATCH(_xlfn.CONCAT($B32,",",CJ$4),'22 SpcFunc &amp; VentSpcFunc combos'!$Q$8:$Q$343,0),0)&gt;0,1,0)</f>
        <v>0</v>
      </c>
      <c r="CK32" s="127">
        <f ca="1">IF(IFERROR(MATCH(_xlfn.CONCAT($B32,",",CK$4),'22 SpcFunc &amp; VentSpcFunc combos'!$Q$8:$Q$343,0),0)&gt;0,1,0)</f>
        <v>0</v>
      </c>
      <c r="CL32" s="127">
        <f ca="1">IF(IFERROR(MATCH(_xlfn.CONCAT($B32,",",CL$4),'22 SpcFunc &amp; VentSpcFunc combos'!$Q$8:$Q$343,0),0)&gt;0,1,0)</f>
        <v>0</v>
      </c>
      <c r="CM32" s="127">
        <f ca="1">IF(IFERROR(MATCH(_xlfn.CONCAT($B32,",",CM$4),'22 SpcFunc &amp; VentSpcFunc combos'!$Q$8:$Q$343,0),0)&gt;0,1,0)</f>
        <v>0</v>
      </c>
      <c r="CN32" s="127">
        <f ca="1">IF(IFERROR(MATCH(_xlfn.CONCAT($B32,",",CN$4),'22 SpcFunc &amp; VentSpcFunc combos'!$Q$8:$Q$343,0),0)&gt;0,1,0)</f>
        <v>0</v>
      </c>
      <c r="CO32" s="127">
        <f ca="1">IF(IFERROR(MATCH(_xlfn.CONCAT($B32,",",CO$4),'22 SpcFunc &amp; VentSpcFunc combos'!$Q$8:$Q$343,0),0)&gt;0,1,0)</f>
        <v>0</v>
      </c>
      <c r="CP32" s="127">
        <f ca="1">IF(IFERROR(MATCH(_xlfn.CONCAT($B32,",",CP$4),'22 SpcFunc &amp; VentSpcFunc combos'!$Q$8:$Q$343,0),0)&gt;0,1,0)</f>
        <v>0</v>
      </c>
      <c r="CQ32" s="127">
        <f ca="1">IF(IFERROR(MATCH(_xlfn.CONCAT($B32,",",CQ$4),'22 SpcFunc &amp; VentSpcFunc combos'!$Q$8:$Q$343,0),0)&gt;0,1,0)</f>
        <v>0</v>
      </c>
      <c r="CR32" s="127">
        <f ca="1">IF(IFERROR(MATCH(_xlfn.CONCAT($B32,",",CR$4),'22 SpcFunc &amp; VentSpcFunc combos'!$Q$8:$Q$343,0),0)&gt;0,1,0)</f>
        <v>0</v>
      </c>
      <c r="CS32" s="127">
        <f ca="1">IF(IFERROR(MATCH(_xlfn.CONCAT($B32,",",CS$4),'22 SpcFunc &amp; VentSpcFunc combos'!$Q$8:$Q$343,0),0)&gt;0,1,0)</f>
        <v>0</v>
      </c>
      <c r="CT32" s="127">
        <f ca="1">IF(IFERROR(MATCH(_xlfn.CONCAT($B32,",",CT$4),'22 SpcFunc &amp; VentSpcFunc combos'!$Q$8:$Q$343,0),0)&gt;0,1,0)</f>
        <v>0</v>
      </c>
      <c r="CU32" s="106" t="s">
        <v>959</v>
      </c>
      <c r="CV32">
        <f t="shared" ca="1" si="4"/>
        <v>1</v>
      </c>
    </row>
    <row r="33" spans="2:100" x14ac:dyDescent="0.2">
      <c r="B33" t="str">
        <f>'For CSV - 2022 SpcFuncData'!B33</f>
        <v>Healthcare Facility and Hospitals (Nursery)</v>
      </c>
      <c r="C33" s="127">
        <f ca="1">IF(IFERROR(MATCH(_xlfn.CONCAT($B33,",",C$4),'22 SpcFunc &amp; VentSpcFunc combos'!$Q$8:$Q$343,0),0)&gt;0,1,0)</f>
        <v>0</v>
      </c>
      <c r="D33" s="127">
        <f ca="1">IF(IFERROR(MATCH(_xlfn.CONCAT($B33,",",D$4),'22 SpcFunc &amp; VentSpcFunc combos'!$Q$8:$Q$343,0),0)&gt;0,1,0)</f>
        <v>0</v>
      </c>
      <c r="E33" s="127">
        <f ca="1">IF(IFERROR(MATCH(_xlfn.CONCAT($B33,",",E$4),'22 SpcFunc &amp; VentSpcFunc combos'!$Q$8:$Q$343,0),0)&gt;0,1,0)</f>
        <v>0</v>
      </c>
      <c r="F33" s="127">
        <f ca="1">IF(IFERROR(MATCH(_xlfn.CONCAT($B33,",",F$4),'22 SpcFunc &amp; VentSpcFunc combos'!$Q$8:$Q$343,0),0)&gt;0,1,0)</f>
        <v>0</v>
      </c>
      <c r="G33" s="127">
        <f ca="1">IF(IFERROR(MATCH(_xlfn.CONCAT($B33,",",G$4),'22 SpcFunc &amp; VentSpcFunc combos'!$Q$8:$Q$343,0),0)&gt;0,1,0)</f>
        <v>0</v>
      </c>
      <c r="H33" s="127">
        <f ca="1">IF(IFERROR(MATCH(_xlfn.CONCAT($B33,",",H$4),'22 SpcFunc &amp; VentSpcFunc combos'!$Q$8:$Q$343,0),0)&gt;0,1,0)</f>
        <v>0</v>
      </c>
      <c r="I33" s="127">
        <f ca="1">IF(IFERROR(MATCH(_xlfn.CONCAT($B33,",",I$4),'22 SpcFunc &amp; VentSpcFunc combos'!$Q$8:$Q$343,0),0)&gt;0,1,0)</f>
        <v>0</v>
      </c>
      <c r="J33" s="127">
        <f ca="1">IF(IFERROR(MATCH(_xlfn.CONCAT($B33,",",J$4),'22 SpcFunc &amp; VentSpcFunc combos'!$Q$8:$Q$343,0),0)&gt;0,1,0)</f>
        <v>0</v>
      </c>
      <c r="K33" s="127">
        <f ca="1">IF(IFERROR(MATCH(_xlfn.CONCAT($B33,",",K$4),'22 SpcFunc &amp; VentSpcFunc combos'!$Q$8:$Q$343,0),0)&gt;0,1,0)</f>
        <v>0</v>
      </c>
      <c r="L33" s="127">
        <f ca="1">IF(IFERROR(MATCH(_xlfn.CONCAT($B33,",",L$4),'22 SpcFunc &amp; VentSpcFunc combos'!$Q$8:$Q$343,0),0)&gt;0,1,0)</f>
        <v>0</v>
      </c>
      <c r="M33" s="127">
        <f ca="1">IF(IFERROR(MATCH(_xlfn.CONCAT($B33,",",M$4),'22 SpcFunc &amp; VentSpcFunc combos'!$Q$8:$Q$343,0),0)&gt;0,1,0)</f>
        <v>0</v>
      </c>
      <c r="N33" s="127">
        <f ca="1">IF(IFERROR(MATCH(_xlfn.CONCAT($B33,",",N$4),'22 SpcFunc &amp; VentSpcFunc combos'!$Q$8:$Q$343,0),0)&gt;0,1,0)</f>
        <v>0</v>
      </c>
      <c r="O33" s="127">
        <f ca="1">IF(IFERROR(MATCH(_xlfn.CONCAT($B33,",",O$4),'22 SpcFunc &amp; VentSpcFunc combos'!$Q$8:$Q$343,0),0)&gt;0,1,0)</f>
        <v>0</v>
      </c>
      <c r="P33" s="127">
        <f ca="1">IF(IFERROR(MATCH(_xlfn.CONCAT($B33,",",P$4),'22 SpcFunc &amp; VentSpcFunc combos'!$Q$8:$Q$343,0),0)&gt;0,1,0)</f>
        <v>0</v>
      </c>
      <c r="Q33" s="127">
        <f ca="1">IF(IFERROR(MATCH(_xlfn.CONCAT($B33,",",Q$4),'22 SpcFunc &amp; VentSpcFunc combos'!$Q$8:$Q$343,0),0)&gt;0,1,0)</f>
        <v>0</v>
      </c>
      <c r="R33" s="127">
        <f ca="1">IF(IFERROR(MATCH(_xlfn.CONCAT($B33,",",R$4),'22 SpcFunc &amp; VentSpcFunc combos'!$Q$8:$Q$343,0),0)&gt;0,1,0)</f>
        <v>0</v>
      </c>
      <c r="S33" s="127">
        <f ca="1">IF(IFERROR(MATCH(_xlfn.CONCAT($B33,",",S$4),'22 SpcFunc &amp; VentSpcFunc combos'!$Q$8:$Q$343,0),0)&gt;0,1,0)</f>
        <v>0</v>
      </c>
      <c r="T33" s="127">
        <f ca="1">IF(IFERROR(MATCH(_xlfn.CONCAT($B33,",",T$4),'22 SpcFunc &amp; VentSpcFunc combos'!$Q$8:$Q$343,0),0)&gt;0,1,0)</f>
        <v>0</v>
      </c>
      <c r="U33" s="127">
        <f ca="1">IF(IFERROR(MATCH(_xlfn.CONCAT($B33,",",U$4),'22 SpcFunc &amp; VentSpcFunc combos'!$Q$8:$Q$343,0),0)&gt;0,1,0)</f>
        <v>0</v>
      </c>
      <c r="V33" s="127">
        <f ca="1">IF(IFERROR(MATCH(_xlfn.CONCAT($B33,",",V$4),'22 SpcFunc &amp; VentSpcFunc combos'!$Q$8:$Q$343,0),0)&gt;0,1,0)</f>
        <v>0</v>
      </c>
      <c r="W33" s="127">
        <f ca="1">IF(IFERROR(MATCH(_xlfn.CONCAT($B33,",",W$4),'22 SpcFunc &amp; VentSpcFunc combos'!$Q$8:$Q$343,0),0)&gt;0,1,0)</f>
        <v>0</v>
      </c>
      <c r="X33" s="127">
        <f ca="1">IF(IFERROR(MATCH(_xlfn.CONCAT($B33,",",X$4),'22 SpcFunc &amp; VentSpcFunc combos'!$Q$8:$Q$343,0),0)&gt;0,1,0)</f>
        <v>0</v>
      </c>
      <c r="Y33" s="127">
        <f ca="1">IF(IFERROR(MATCH(_xlfn.CONCAT($B33,",",Y$4),'22 SpcFunc &amp; VentSpcFunc combos'!$Q$8:$Q$343,0),0)&gt;0,1,0)</f>
        <v>0</v>
      </c>
      <c r="Z33" s="127">
        <f ca="1">IF(IFERROR(MATCH(_xlfn.CONCAT($B33,",",Z$4),'22 SpcFunc &amp; VentSpcFunc combos'!$Q$8:$Q$343,0),0)&gt;0,1,0)</f>
        <v>0</v>
      </c>
      <c r="AA33" s="127">
        <f ca="1">IF(IFERROR(MATCH(_xlfn.CONCAT($B33,",",AA$4),'22 SpcFunc &amp; VentSpcFunc combos'!$Q$8:$Q$343,0),0)&gt;0,1,0)</f>
        <v>0</v>
      </c>
      <c r="AB33" s="127">
        <f ca="1">IF(IFERROR(MATCH(_xlfn.CONCAT($B33,",",AB$4),'22 SpcFunc &amp; VentSpcFunc combos'!$Q$8:$Q$343,0),0)&gt;0,1,0)</f>
        <v>0</v>
      </c>
      <c r="AC33" s="127">
        <f ca="1">IF(IFERROR(MATCH(_xlfn.CONCAT($B33,",",AC$4),'22 SpcFunc &amp; VentSpcFunc combos'!$Q$8:$Q$343,0),0)&gt;0,1,0)</f>
        <v>0</v>
      </c>
      <c r="AD33" s="127">
        <f ca="1">IF(IFERROR(MATCH(_xlfn.CONCAT($B33,",",AD$4),'22 SpcFunc &amp; VentSpcFunc combos'!$Q$8:$Q$343,0),0)&gt;0,1,0)</f>
        <v>0</v>
      </c>
      <c r="AE33" s="127">
        <f ca="1">IF(IFERROR(MATCH(_xlfn.CONCAT($B33,",",AE$4),'22 SpcFunc &amp; VentSpcFunc combos'!$Q$8:$Q$343,0),0)&gt;0,1,0)</f>
        <v>0</v>
      </c>
      <c r="AF33" s="127">
        <f ca="1">IF(IFERROR(MATCH(_xlfn.CONCAT($B33,",",AF$4),'22 SpcFunc &amp; VentSpcFunc combos'!$Q$8:$Q$343,0),0)&gt;0,1,0)</f>
        <v>0</v>
      </c>
      <c r="AG33" s="127">
        <f ca="1">IF(IFERROR(MATCH(_xlfn.CONCAT($B33,",",AG$4),'22 SpcFunc &amp; VentSpcFunc combos'!$Q$8:$Q$343,0),0)&gt;0,1,0)</f>
        <v>0</v>
      </c>
      <c r="AH33" s="127">
        <f ca="1">IF(IFERROR(MATCH(_xlfn.CONCAT($B33,",",AH$4),'22 SpcFunc &amp; VentSpcFunc combos'!$Q$8:$Q$343,0),0)&gt;0,1,0)</f>
        <v>0</v>
      </c>
      <c r="AI33" s="127">
        <f ca="1">IF(IFERROR(MATCH(_xlfn.CONCAT($B33,",",AI$4),'22 SpcFunc &amp; VentSpcFunc combos'!$Q$8:$Q$343,0),0)&gt;0,1,0)</f>
        <v>0</v>
      </c>
      <c r="AJ33" s="127">
        <f ca="1">IF(IFERROR(MATCH(_xlfn.CONCAT($B33,",",AJ$4),'22 SpcFunc &amp; VentSpcFunc combos'!$Q$8:$Q$343,0),0)&gt;0,1,0)</f>
        <v>0</v>
      </c>
      <c r="AK33" s="127">
        <f ca="1">IF(IFERROR(MATCH(_xlfn.CONCAT($B33,",",AK$4),'22 SpcFunc &amp; VentSpcFunc combos'!$Q$8:$Q$343,0),0)&gt;0,1,0)</f>
        <v>0</v>
      </c>
      <c r="AL33" s="127">
        <f ca="1">IF(IFERROR(MATCH(_xlfn.CONCAT($B33,",",AL$4),'22 SpcFunc &amp; VentSpcFunc combos'!$Q$8:$Q$343,0),0)&gt;0,1,0)</f>
        <v>0</v>
      </c>
      <c r="AM33" s="127">
        <f ca="1">IF(IFERROR(MATCH(_xlfn.CONCAT($B33,",",AM$4),'22 SpcFunc &amp; VentSpcFunc combos'!$Q$8:$Q$343,0),0)&gt;0,1,0)</f>
        <v>0</v>
      </c>
      <c r="AN33" s="127">
        <f ca="1">IF(IFERROR(MATCH(_xlfn.CONCAT($B33,",",AN$4),'22 SpcFunc &amp; VentSpcFunc combos'!$Q$8:$Q$343,0),0)&gt;0,1,0)</f>
        <v>0</v>
      </c>
      <c r="AO33" s="127">
        <f ca="1">IF(IFERROR(MATCH(_xlfn.CONCAT($B33,",",AO$4),'22 SpcFunc &amp; VentSpcFunc combos'!$Q$8:$Q$343,0),0)&gt;0,1,0)</f>
        <v>0</v>
      </c>
      <c r="AP33" s="127">
        <f ca="1">IF(IFERROR(MATCH(_xlfn.CONCAT($B33,",",AP$4),'22 SpcFunc &amp; VentSpcFunc combos'!$Q$8:$Q$343,0),0)&gt;0,1,0)</f>
        <v>0</v>
      </c>
      <c r="AQ33" s="127">
        <f ca="1">IF(IFERROR(MATCH(_xlfn.CONCAT($B33,",",AQ$4),'22 SpcFunc &amp; VentSpcFunc combos'!$Q$8:$Q$343,0),0)&gt;0,1,0)</f>
        <v>0</v>
      </c>
      <c r="AR33" s="127">
        <f ca="1">IF(IFERROR(MATCH(_xlfn.CONCAT($B33,",",AR$4),'22 SpcFunc &amp; VentSpcFunc combos'!$Q$8:$Q$343,0),0)&gt;0,1,0)</f>
        <v>0</v>
      </c>
      <c r="AS33" s="127">
        <f ca="1">IF(IFERROR(MATCH(_xlfn.CONCAT($B33,",",AS$4),'22 SpcFunc &amp; VentSpcFunc combos'!$Q$8:$Q$343,0),0)&gt;0,1,0)</f>
        <v>0</v>
      </c>
      <c r="AT33" s="127">
        <f ca="1">IF(IFERROR(MATCH(_xlfn.CONCAT($B33,",",AT$4),'22 SpcFunc &amp; VentSpcFunc combos'!$Q$8:$Q$343,0),0)&gt;0,1,0)</f>
        <v>0</v>
      </c>
      <c r="AU33" s="127">
        <f ca="1">IF(IFERROR(MATCH(_xlfn.CONCAT($B33,",",AU$4),'22 SpcFunc &amp; VentSpcFunc combos'!$Q$8:$Q$343,0),0)&gt;0,1,0)</f>
        <v>0</v>
      </c>
      <c r="AV33" s="127">
        <f ca="1">IF(IFERROR(MATCH(_xlfn.CONCAT($B33,",",AV$4),'22 SpcFunc &amp; VentSpcFunc combos'!$Q$8:$Q$343,0),0)&gt;0,1,0)</f>
        <v>0</v>
      </c>
      <c r="AW33" s="127">
        <f ca="1">IF(IFERROR(MATCH(_xlfn.CONCAT($B33,",",AW$4),'22 SpcFunc &amp; VentSpcFunc combos'!$Q$8:$Q$343,0),0)&gt;0,1,0)</f>
        <v>0</v>
      </c>
      <c r="AX33" s="127">
        <f ca="1">IF(IFERROR(MATCH(_xlfn.CONCAT($B33,",",AX$4),'22 SpcFunc &amp; VentSpcFunc combos'!$Q$8:$Q$343,0),0)&gt;0,1,0)</f>
        <v>0</v>
      </c>
      <c r="AY33" s="127">
        <f ca="1">IF(IFERROR(MATCH(_xlfn.CONCAT($B33,",",AY$4),'22 SpcFunc &amp; VentSpcFunc combos'!$Q$8:$Q$343,0),0)&gt;0,1,0)</f>
        <v>0</v>
      </c>
      <c r="AZ33" s="127">
        <f ca="1">IF(IFERROR(MATCH(_xlfn.CONCAT($B33,",",AZ$4),'22 SpcFunc &amp; VentSpcFunc combos'!$Q$8:$Q$343,0),0)&gt;0,1,0)</f>
        <v>0</v>
      </c>
      <c r="BA33" s="127">
        <f ca="1">IF(IFERROR(MATCH(_xlfn.CONCAT($B33,",",BA$4),'22 SpcFunc &amp; VentSpcFunc combos'!$Q$8:$Q$343,0),0)&gt;0,1,0)</f>
        <v>0</v>
      </c>
      <c r="BB33" s="127">
        <f ca="1">IF(IFERROR(MATCH(_xlfn.CONCAT($B33,",",BB$4),'22 SpcFunc &amp; VentSpcFunc combos'!$Q$8:$Q$343,0),0)&gt;0,1,0)</f>
        <v>0</v>
      </c>
      <c r="BC33" s="127">
        <f ca="1">IF(IFERROR(MATCH(_xlfn.CONCAT($B33,",",BC$4),'22 SpcFunc &amp; VentSpcFunc combos'!$Q$8:$Q$343,0),0)&gt;0,1,0)</f>
        <v>0</v>
      </c>
      <c r="BD33" s="127">
        <f ca="1">IF(IFERROR(MATCH(_xlfn.CONCAT($B33,",",BD$4),'22 SpcFunc &amp; VentSpcFunc combos'!$Q$8:$Q$343,0),0)&gt;0,1,0)</f>
        <v>0</v>
      </c>
      <c r="BE33" s="127">
        <f ca="1">IF(IFERROR(MATCH(_xlfn.CONCAT($B33,",",BE$4),'22 SpcFunc &amp; VentSpcFunc combos'!$Q$8:$Q$343,0),0)&gt;0,1,0)</f>
        <v>0</v>
      </c>
      <c r="BF33" s="127">
        <f ca="1">IF(IFERROR(MATCH(_xlfn.CONCAT($B33,",",BF$4),'22 SpcFunc &amp; VentSpcFunc combos'!$Q$8:$Q$343,0),0)&gt;0,1,0)</f>
        <v>0</v>
      </c>
      <c r="BG33" s="127">
        <f ca="1">IF(IFERROR(MATCH(_xlfn.CONCAT($B33,",",BG$4),'22 SpcFunc &amp; VentSpcFunc combos'!$Q$8:$Q$343,0),0)&gt;0,1,0)</f>
        <v>0</v>
      </c>
      <c r="BH33" s="127">
        <f ca="1">IF(IFERROR(MATCH(_xlfn.CONCAT($B33,",",BH$4),'22 SpcFunc &amp; VentSpcFunc combos'!$Q$8:$Q$343,0),0)&gt;0,1,0)</f>
        <v>1</v>
      </c>
      <c r="BI33" s="127">
        <f ca="1">IF(IFERROR(MATCH(_xlfn.CONCAT($B33,",",BI$4),'22 SpcFunc &amp; VentSpcFunc combos'!$Q$8:$Q$343,0),0)&gt;0,1,0)</f>
        <v>0</v>
      </c>
      <c r="BJ33" s="127">
        <f ca="1">IF(IFERROR(MATCH(_xlfn.CONCAT($B33,",",BJ$4),'22 SpcFunc &amp; VentSpcFunc combos'!$Q$8:$Q$343,0),0)&gt;0,1,0)</f>
        <v>0</v>
      </c>
      <c r="BK33" s="127">
        <f ca="1">IF(IFERROR(MATCH(_xlfn.CONCAT($B33,",",BK$4),'22 SpcFunc &amp; VentSpcFunc combos'!$Q$8:$Q$343,0),0)&gt;0,1,0)</f>
        <v>0</v>
      </c>
      <c r="BL33" s="127">
        <f ca="1">IF(IFERROR(MATCH(_xlfn.CONCAT($B33,",",BL$4),'22 SpcFunc &amp; VentSpcFunc combos'!$Q$8:$Q$343,0),0)&gt;0,1,0)</f>
        <v>0</v>
      </c>
      <c r="BM33" s="127">
        <f ca="1">IF(IFERROR(MATCH(_xlfn.CONCAT($B33,",",BM$4),'22 SpcFunc &amp; VentSpcFunc combos'!$Q$8:$Q$343,0),0)&gt;0,1,0)</f>
        <v>0</v>
      </c>
      <c r="BN33" s="127">
        <f ca="1">IF(IFERROR(MATCH(_xlfn.CONCAT($B33,",",BN$4),'22 SpcFunc &amp; VentSpcFunc combos'!$Q$8:$Q$343,0),0)&gt;0,1,0)</f>
        <v>0</v>
      </c>
      <c r="BO33" s="127">
        <f ca="1">IF(IFERROR(MATCH(_xlfn.CONCAT($B33,",",BO$4),'22 SpcFunc &amp; VentSpcFunc combos'!$Q$8:$Q$343,0),0)&gt;0,1,0)</f>
        <v>0</v>
      </c>
      <c r="BP33" s="127">
        <f ca="1">IF(IFERROR(MATCH(_xlfn.CONCAT($B33,",",BP$4),'22 SpcFunc &amp; VentSpcFunc combos'!$Q$8:$Q$343,0),0)&gt;0,1,0)</f>
        <v>0</v>
      </c>
      <c r="BQ33" s="127">
        <f ca="1">IF(IFERROR(MATCH(_xlfn.CONCAT($B33,",",BQ$4),'22 SpcFunc &amp; VentSpcFunc combos'!$Q$8:$Q$343,0),0)&gt;0,1,0)</f>
        <v>0</v>
      </c>
      <c r="BR33" s="127">
        <f ca="1">IF(IFERROR(MATCH(_xlfn.CONCAT($B33,",",BR$4),'22 SpcFunc &amp; VentSpcFunc combos'!$Q$8:$Q$343,0),0)&gt;0,1,0)</f>
        <v>0</v>
      </c>
      <c r="BS33" s="127">
        <f ca="1">IF(IFERROR(MATCH(_xlfn.CONCAT($B33,",",BS$4),'22 SpcFunc &amp; VentSpcFunc combos'!$Q$8:$Q$343,0),0)&gt;0,1,0)</f>
        <v>0</v>
      </c>
      <c r="BT33" s="127">
        <f ca="1">IF(IFERROR(MATCH(_xlfn.CONCAT($B33,",",BT$4),'22 SpcFunc &amp; VentSpcFunc combos'!$Q$8:$Q$343,0),0)&gt;0,1,0)</f>
        <v>0</v>
      </c>
      <c r="BU33" s="127">
        <f ca="1">IF(IFERROR(MATCH(_xlfn.CONCAT($B33,",",BU$4),'22 SpcFunc &amp; VentSpcFunc combos'!$Q$8:$Q$343,0),0)&gt;0,1,0)</f>
        <v>0</v>
      </c>
      <c r="BV33" s="127">
        <f ca="1">IF(IFERROR(MATCH(_xlfn.CONCAT($B33,",",BV$4),'22 SpcFunc &amp; VentSpcFunc combos'!$Q$8:$Q$343,0),0)&gt;0,1,0)</f>
        <v>0</v>
      </c>
      <c r="BW33" s="127">
        <f ca="1">IF(IFERROR(MATCH(_xlfn.CONCAT($B33,",",BW$4),'22 SpcFunc &amp; VentSpcFunc combos'!$Q$8:$Q$343,0),0)&gt;0,1,0)</f>
        <v>0</v>
      </c>
      <c r="BX33" s="127">
        <f ca="1">IF(IFERROR(MATCH(_xlfn.CONCAT($B33,",",BX$4),'22 SpcFunc &amp; VentSpcFunc combos'!$Q$8:$Q$343,0),0)&gt;0,1,0)</f>
        <v>0</v>
      </c>
      <c r="BY33" s="127">
        <f ca="1">IF(IFERROR(MATCH(_xlfn.CONCAT($B33,",",BY$4),'22 SpcFunc &amp; VentSpcFunc combos'!$Q$8:$Q$343,0),0)&gt;0,1,0)</f>
        <v>0</v>
      </c>
      <c r="BZ33" s="127">
        <f ca="1">IF(IFERROR(MATCH(_xlfn.CONCAT($B33,",",BZ$4),'22 SpcFunc &amp; VentSpcFunc combos'!$Q$8:$Q$343,0),0)&gt;0,1,0)</f>
        <v>0</v>
      </c>
      <c r="CA33" s="127">
        <f ca="1">IF(IFERROR(MATCH(_xlfn.CONCAT($B33,",",CA$4),'22 SpcFunc &amp; VentSpcFunc combos'!$Q$8:$Q$343,0),0)&gt;0,1,0)</f>
        <v>0</v>
      </c>
      <c r="CB33" s="127">
        <f ca="1">IF(IFERROR(MATCH(_xlfn.CONCAT($B33,",",CB$4),'22 SpcFunc &amp; VentSpcFunc combos'!$Q$8:$Q$343,0),0)&gt;0,1,0)</f>
        <v>0</v>
      </c>
      <c r="CC33" s="127">
        <f ca="1">IF(IFERROR(MATCH(_xlfn.CONCAT($B33,",",CC$4),'22 SpcFunc &amp; VentSpcFunc combos'!$Q$8:$Q$343,0),0)&gt;0,1,0)</f>
        <v>0</v>
      </c>
      <c r="CD33" s="127">
        <f ca="1">IF(IFERROR(MATCH(_xlfn.CONCAT($B33,",",CD$4),'22 SpcFunc &amp; VentSpcFunc combos'!$Q$8:$Q$343,0),0)&gt;0,1,0)</f>
        <v>0</v>
      </c>
      <c r="CE33" s="127">
        <f ca="1">IF(IFERROR(MATCH(_xlfn.CONCAT($B33,",",CE$4),'22 SpcFunc &amp; VentSpcFunc combos'!$Q$8:$Q$343,0),0)&gt;0,1,0)</f>
        <v>0</v>
      </c>
      <c r="CF33" s="127">
        <f ca="1">IF(IFERROR(MATCH(_xlfn.CONCAT($B33,",",CF$4),'22 SpcFunc &amp; VentSpcFunc combos'!$Q$8:$Q$343,0),0)&gt;0,1,0)</f>
        <v>0</v>
      </c>
      <c r="CG33" s="127">
        <f ca="1">IF(IFERROR(MATCH(_xlfn.CONCAT($B33,",",CG$4),'22 SpcFunc &amp; VentSpcFunc combos'!$Q$8:$Q$343,0),0)&gt;0,1,0)</f>
        <v>0</v>
      </c>
      <c r="CH33" s="127">
        <f ca="1">IF(IFERROR(MATCH(_xlfn.CONCAT($B33,",",CH$4),'22 SpcFunc &amp; VentSpcFunc combos'!$Q$8:$Q$343,0),0)&gt;0,1,0)</f>
        <v>0</v>
      </c>
      <c r="CI33" s="127">
        <f ca="1">IF(IFERROR(MATCH(_xlfn.CONCAT($B33,",",CI$4),'22 SpcFunc &amp; VentSpcFunc combos'!$Q$8:$Q$343,0),0)&gt;0,1,0)</f>
        <v>0</v>
      </c>
      <c r="CJ33" s="127">
        <f ca="1">IF(IFERROR(MATCH(_xlfn.CONCAT($B33,",",CJ$4),'22 SpcFunc &amp; VentSpcFunc combos'!$Q$8:$Q$343,0),0)&gt;0,1,0)</f>
        <v>0</v>
      </c>
      <c r="CK33" s="127">
        <f ca="1">IF(IFERROR(MATCH(_xlfn.CONCAT($B33,",",CK$4),'22 SpcFunc &amp; VentSpcFunc combos'!$Q$8:$Q$343,0),0)&gt;0,1,0)</f>
        <v>0</v>
      </c>
      <c r="CL33" s="127">
        <f ca="1">IF(IFERROR(MATCH(_xlfn.CONCAT($B33,",",CL$4),'22 SpcFunc &amp; VentSpcFunc combos'!$Q$8:$Q$343,0),0)&gt;0,1,0)</f>
        <v>0</v>
      </c>
      <c r="CM33" s="127">
        <f ca="1">IF(IFERROR(MATCH(_xlfn.CONCAT($B33,",",CM$4),'22 SpcFunc &amp; VentSpcFunc combos'!$Q$8:$Q$343,0),0)&gt;0,1,0)</f>
        <v>0</v>
      </c>
      <c r="CN33" s="127">
        <f ca="1">IF(IFERROR(MATCH(_xlfn.CONCAT($B33,",",CN$4),'22 SpcFunc &amp; VentSpcFunc combos'!$Q$8:$Q$343,0),0)&gt;0,1,0)</f>
        <v>0</v>
      </c>
      <c r="CO33" s="127">
        <f ca="1">IF(IFERROR(MATCH(_xlfn.CONCAT($B33,",",CO$4),'22 SpcFunc &amp; VentSpcFunc combos'!$Q$8:$Q$343,0),0)&gt;0,1,0)</f>
        <v>0</v>
      </c>
      <c r="CP33" s="127">
        <f ca="1">IF(IFERROR(MATCH(_xlfn.CONCAT($B33,",",CP$4),'22 SpcFunc &amp; VentSpcFunc combos'!$Q$8:$Q$343,0),0)&gt;0,1,0)</f>
        <v>0</v>
      </c>
      <c r="CQ33" s="127">
        <f ca="1">IF(IFERROR(MATCH(_xlfn.CONCAT($B33,",",CQ$4),'22 SpcFunc &amp; VentSpcFunc combos'!$Q$8:$Q$343,0),0)&gt;0,1,0)</f>
        <v>0</v>
      </c>
      <c r="CR33" s="127">
        <f ca="1">IF(IFERROR(MATCH(_xlfn.CONCAT($B33,",",CR$4),'22 SpcFunc &amp; VentSpcFunc combos'!$Q$8:$Q$343,0),0)&gt;0,1,0)</f>
        <v>0</v>
      </c>
      <c r="CS33" s="127">
        <f ca="1">IF(IFERROR(MATCH(_xlfn.CONCAT($B33,",",CS$4),'22 SpcFunc &amp; VentSpcFunc combos'!$Q$8:$Q$343,0),0)&gt;0,1,0)</f>
        <v>0</v>
      </c>
      <c r="CT33" s="127">
        <f ca="1">IF(IFERROR(MATCH(_xlfn.CONCAT($B33,",",CT$4),'22 SpcFunc &amp; VentSpcFunc combos'!$Q$8:$Q$343,0),0)&gt;0,1,0)</f>
        <v>0</v>
      </c>
      <c r="CU33" s="106" t="s">
        <v>959</v>
      </c>
      <c r="CV33">
        <f t="shared" ca="1" si="4"/>
        <v>1</v>
      </c>
    </row>
    <row r="34" spans="2:100" x14ac:dyDescent="0.2">
      <c r="B34" t="str">
        <f>'For CSV - 2022 SpcFuncData'!B34</f>
        <v>Healthcare Facility and Hospitals (Nurse's Station)</v>
      </c>
      <c r="C34" s="127">
        <f ca="1">IF(IFERROR(MATCH(_xlfn.CONCAT($B34,",",C$4),'22 SpcFunc &amp; VentSpcFunc combos'!$Q$8:$Q$343,0),0)&gt;0,1,0)</f>
        <v>0</v>
      </c>
      <c r="D34" s="127">
        <f ca="1">IF(IFERROR(MATCH(_xlfn.CONCAT($B34,",",D$4),'22 SpcFunc &amp; VentSpcFunc combos'!$Q$8:$Q$343,0),0)&gt;0,1,0)</f>
        <v>0</v>
      </c>
      <c r="E34" s="127">
        <f ca="1">IF(IFERROR(MATCH(_xlfn.CONCAT($B34,",",E$4),'22 SpcFunc &amp; VentSpcFunc combos'!$Q$8:$Q$343,0),0)&gt;0,1,0)</f>
        <v>0</v>
      </c>
      <c r="F34" s="127">
        <f ca="1">IF(IFERROR(MATCH(_xlfn.CONCAT($B34,",",F$4),'22 SpcFunc &amp; VentSpcFunc combos'!$Q$8:$Q$343,0),0)&gt;0,1,0)</f>
        <v>0</v>
      </c>
      <c r="G34" s="127">
        <f ca="1">IF(IFERROR(MATCH(_xlfn.CONCAT($B34,",",G$4),'22 SpcFunc &amp; VentSpcFunc combos'!$Q$8:$Q$343,0),0)&gt;0,1,0)</f>
        <v>0</v>
      </c>
      <c r="H34" s="127">
        <f ca="1">IF(IFERROR(MATCH(_xlfn.CONCAT($B34,",",H$4),'22 SpcFunc &amp; VentSpcFunc combos'!$Q$8:$Q$343,0),0)&gt;0,1,0)</f>
        <v>0</v>
      </c>
      <c r="I34" s="127">
        <f ca="1">IF(IFERROR(MATCH(_xlfn.CONCAT($B34,",",I$4),'22 SpcFunc &amp; VentSpcFunc combos'!$Q$8:$Q$343,0),0)&gt;0,1,0)</f>
        <v>0</v>
      </c>
      <c r="J34" s="127">
        <f ca="1">IF(IFERROR(MATCH(_xlfn.CONCAT($B34,",",J$4),'22 SpcFunc &amp; VentSpcFunc combos'!$Q$8:$Q$343,0),0)&gt;0,1,0)</f>
        <v>0</v>
      </c>
      <c r="K34" s="127">
        <f ca="1">IF(IFERROR(MATCH(_xlfn.CONCAT($B34,",",K$4),'22 SpcFunc &amp; VentSpcFunc combos'!$Q$8:$Q$343,0),0)&gt;0,1,0)</f>
        <v>0</v>
      </c>
      <c r="L34" s="127">
        <f ca="1">IF(IFERROR(MATCH(_xlfn.CONCAT($B34,",",L$4),'22 SpcFunc &amp; VentSpcFunc combos'!$Q$8:$Q$343,0),0)&gt;0,1,0)</f>
        <v>0</v>
      </c>
      <c r="M34" s="127">
        <f ca="1">IF(IFERROR(MATCH(_xlfn.CONCAT($B34,",",M$4),'22 SpcFunc &amp; VentSpcFunc combos'!$Q$8:$Q$343,0),0)&gt;0,1,0)</f>
        <v>0</v>
      </c>
      <c r="N34" s="127">
        <f ca="1">IF(IFERROR(MATCH(_xlfn.CONCAT($B34,",",N$4),'22 SpcFunc &amp; VentSpcFunc combos'!$Q$8:$Q$343,0),0)&gt;0,1,0)</f>
        <v>0</v>
      </c>
      <c r="O34" s="127">
        <f ca="1">IF(IFERROR(MATCH(_xlfn.CONCAT($B34,",",O$4),'22 SpcFunc &amp; VentSpcFunc combos'!$Q$8:$Q$343,0),0)&gt;0,1,0)</f>
        <v>0</v>
      </c>
      <c r="P34" s="127">
        <f ca="1">IF(IFERROR(MATCH(_xlfn.CONCAT($B34,",",P$4),'22 SpcFunc &amp; VentSpcFunc combos'!$Q$8:$Q$343,0),0)&gt;0,1,0)</f>
        <v>0</v>
      </c>
      <c r="Q34" s="127">
        <f ca="1">IF(IFERROR(MATCH(_xlfn.CONCAT($B34,",",Q$4),'22 SpcFunc &amp; VentSpcFunc combos'!$Q$8:$Q$343,0),0)&gt;0,1,0)</f>
        <v>0</v>
      </c>
      <c r="R34" s="127">
        <f ca="1">IF(IFERROR(MATCH(_xlfn.CONCAT($B34,",",R$4),'22 SpcFunc &amp; VentSpcFunc combos'!$Q$8:$Q$343,0),0)&gt;0,1,0)</f>
        <v>0</v>
      </c>
      <c r="S34" s="127">
        <f ca="1">IF(IFERROR(MATCH(_xlfn.CONCAT($B34,",",S$4),'22 SpcFunc &amp; VentSpcFunc combos'!$Q$8:$Q$343,0),0)&gt;0,1,0)</f>
        <v>0</v>
      </c>
      <c r="T34" s="127">
        <f ca="1">IF(IFERROR(MATCH(_xlfn.CONCAT($B34,",",T$4),'22 SpcFunc &amp; VentSpcFunc combos'!$Q$8:$Q$343,0),0)&gt;0,1,0)</f>
        <v>0</v>
      </c>
      <c r="U34" s="127">
        <f ca="1">IF(IFERROR(MATCH(_xlfn.CONCAT($B34,",",U$4),'22 SpcFunc &amp; VentSpcFunc combos'!$Q$8:$Q$343,0),0)&gt;0,1,0)</f>
        <v>0</v>
      </c>
      <c r="V34" s="127">
        <f ca="1">IF(IFERROR(MATCH(_xlfn.CONCAT($B34,",",V$4),'22 SpcFunc &amp; VentSpcFunc combos'!$Q$8:$Q$343,0),0)&gt;0,1,0)</f>
        <v>0</v>
      </c>
      <c r="W34" s="127">
        <f ca="1">IF(IFERROR(MATCH(_xlfn.CONCAT($B34,",",W$4),'22 SpcFunc &amp; VentSpcFunc combos'!$Q$8:$Q$343,0),0)&gt;0,1,0)</f>
        <v>0</v>
      </c>
      <c r="X34" s="127">
        <f ca="1">IF(IFERROR(MATCH(_xlfn.CONCAT($B34,",",X$4),'22 SpcFunc &amp; VentSpcFunc combos'!$Q$8:$Q$343,0),0)&gt;0,1,0)</f>
        <v>0</v>
      </c>
      <c r="Y34" s="127">
        <f ca="1">IF(IFERROR(MATCH(_xlfn.CONCAT($B34,",",Y$4),'22 SpcFunc &amp; VentSpcFunc combos'!$Q$8:$Q$343,0),0)&gt;0,1,0)</f>
        <v>0</v>
      </c>
      <c r="Z34" s="127">
        <f ca="1">IF(IFERROR(MATCH(_xlfn.CONCAT($B34,",",Z$4),'22 SpcFunc &amp; VentSpcFunc combos'!$Q$8:$Q$343,0),0)&gt;0,1,0)</f>
        <v>0</v>
      </c>
      <c r="AA34" s="127">
        <f ca="1">IF(IFERROR(MATCH(_xlfn.CONCAT($B34,",",AA$4),'22 SpcFunc &amp; VentSpcFunc combos'!$Q$8:$Q$343,0),0)&gt;0,1,0)</f>
        <v>0</v>
      </c>
      <c r="AB34" s="127">
        <f ca="1">IF(IFERROR(MATCH(_xlfn.CONCAT($B34,",",AB$4),'22 SpcFunc &amp; VentSpcFunc combos'!$Q$8:$Q$343,0),0)&gt;0,1,0)</f>
        <v>0</v>
      </c>
      <c r="AC34" s="127">
        <f ca="1">IF(IFERROR(MATCH(_xlfn.CONCAT($B34,",",AC$4),'22 SpcFunc &amp; VentSpcFunc combos'!$Q$8:$Q$343,0),0)&gt;0,1,0)</f>
        <v>0</v>
      </c>
      <c r="AD34" s="127">
        <f ca="1">IF(IFERROR(MATCH(_xlfn.CONCAT($B34,",",AD$4),'22 SpcFunc &amp; VentSpcFunc combos'!$Q$8:$Q$343,0),0)&gt;0,1,0)</f>
        <v>0</v>
      </c>
      <c r="AE34" s="127">
        <f ca="1">IF(IFERROR(MATCH(_xlfn.CONCAT($B34,",",AE$4),'22 SpcFunc &amp; VentSpcFunc combos'!$Q$8:$Q$343,0),0)&gt;0,1,0)</f>
        <v>0</v>
      </c>
      <c r="AF34" s="127">
        <f ca="1">IF(IFERROR(MATCH(_xlfn.CONCAT($B34,",",AF$4),'22 SpcFunc &amp; VentSpcFunc combos'!$Q$8:$Q$343,0),0)&gt;0,1,0)</f>
        <v>0</v>
      </c>
      <c r="AG34" s="127">
        <f ca="1">IF(IFERROR(MATCH(_xlfn.CONCAT($B34,",",AG$4),'22 SpcFunc &amp; VentSpcFunc combos'!$Q$8:$Q$343,0),0)&gt;0,1,0)</f>
        <v>0</v>
      </c>
      <c r="AH34" s="127">
        <f ca="1">IF(IFERROR(MATCH(_xlfn.CONCAT($B34,",",AH$4),'22 SpcFunc &amp; VentSpcFunc combos'!$Q$8:$Q$343,0),0)&gt;0,1,0)</f>
        <v>0</v>
      </c>
      <c r="AI34" s="127">
        <f ca="1">IF(IFERROR(MATCH(_xlfn.CONCAT($B34,",",AI$4),'22 SpcFunc &amp; VentSpcFunc combos'!$Q$8:$Q$343,0),0)&gt;0,1,0)</f>
        <v>0</v>
      </c>
      <c r="AJ34" s="127">
        <f ca="1">IF(IFERROR(MATCH(_xlfn.CONCAT($B34,",",AJ$4),'22 SpcFunc &amp; VentSpcFunc combos'!$Q$8:$Q$343,0),0)&gt;0,1,0)</f>
        <v>0</v>
      </c>
      <c r="AK34" s="127">
        <f ca="1">IF(IFERROR(MATCH(_xlfn.CONCAT($B34,",",AK$4),'22 SpcFunc &amp; VentSpcFunc combos'!$Q$8:$Q$343,0),0)&gt;0,1,0)</f>
        <v>0</v>
      </c>
      <c r="AL34" s="127">
        <f ca="1">IF(IFERROR(MATCH(_xlfn.CONCAT($B34,",",AL$4),'22 SpcFunc &amp; VentSpcFunc combos'!$Q$8:$Q$343,0),0)&gt;0,1,0)</f>
        <v>0</v>
      </c>
      <c r="AM34" s="127">
        <f ca="1">IF(IFERROR(MATCH(_xlfn.CONCAT($B34,",",AM$4),'22 SpcFunc &amp; VentSpcFunc combos'!$Q$8:$Q$343,0),0)&gt;0,1,0)</f>
        <v>0</v>
      </c>
      <c r="AN34" s="127">
        <f ca="1">IF(IFERROR(MATCH(_xlfn.CONCAT($B34,",",AN$4),'22 SpcFunc &amp; VentSpcFunc combos'!$Q$8:$Q$343,0),0)&gt;0,1,0)</f>
        <v>0</v>
      </c>
      <c r="AO34" s="127">
        <f ca="1">IF(IFERROR(MATCH(_xlfn.CONCAT($B34,",",AO$4),'22 SpcFunc &amp; VentSpcFunc combos'!$Q$8:$Q$343,0),0)&gt;0,1,0)</f>
        <v>0</v>
      </c>
      <c r="AP34" s="127">
        <f ca="1">IF(IFERROR(MATCH(_xlfn.CONCAT($B34,",",AP$4),'22 SpcFunc &amp; VentSpcFunc combos'!$Q$8:$Q$343,0),0)&gt;0,1,0)</f>
        <v>0</v>
      </c>
      <c r="AQ34" s="127">
        <f ca="1">IF(IFERROR(MATCH(_xlfn.CONCAT($B34,",",AQ$4),'22 SpcFunc &amp; VentSpcFunc combos'!$Q$8:$Q$343,0),0)&gt;0,1,0)</f>
        <v>0</v>
      </c>
      <c r="AR34" s="127">
        <f ca="1">IF(IFERROR(MATCH(_xlfn.CONCAT($B34,",",AR$4),'22 SpcFunc &amp; VentSpcFunc combos'!$Q$8:$Q$343,0),0)&gt;0,1,0)</f>
        <v>0</v>
      </c>
      <c r="AS34" s="127">
        <f ca="1">IF(IFERROR(MATCH(_xlfn.CONCAT($B34,",",AS$4),'22 SpcFunc &amp; VentSpcFunc combos'!$Q$8:$Q$343,0),0)&gt;0,1,0)</f>
        <v>0</v>
      </c>
      <c r="AT34" s="127">
        <f ca="1">IF(IFERROR(MATCH(_xlfn.CONCAT($B34,",",AT$4),'22 SpcFunc &amp; VentSpcFunc combos'!$Q$8:$Q$343,0),0)&gt;0,1,0)</f>
        <v>0</v>
      </c>
      <c r="AU34" s="127">
        <f ca="1">IF(IFERROR(MATCH(_xlfn.CONCAT($B34,",",AU$4),'22 SpcFunc &amp; VentSpcFunc combos'!$Q$8:$Q$343,0),0)&gt;0,1,0)</f>
        <v>0</v>
      </c>
      <c r="AV34" s="127">
        <f ca="1">IF(IFERROR(MATCH(_xlfn.CONCAT($B34,",",AV$4),'22 SpcFunc &amp; VentSpcFunc combos'!$Q$8:$Q$343,0),0)&gt;0,1,0)</f>
        <v>0</v>
      </c>
      <c r="AW34" s="127">
        <f ca="1">IF(IFERROR(MATCH(_xlfn.CONCAT($B34,",",AW$4),'22 SpcFunc &amp; VentSpcFunc combos'!$Q$8:$Q$343,0),0)&gt;0,1,0)</f>
        <v>0</v>
      </c>
      <c r="AX34" s="127">
        <f ca="1">IF(IFERROR(MATCH(_xlfn.CONCAT($B34,",",AX$4),'22 SpcFunc &amp; VentSpcFunc combos'!$Q$8:$Q$343,0),0)&gt;0,1,0)</f>
        <v>0</v>
      </c>
      <c r="AY34" s="127">
        <f ca="1">IF(IFERROR(MATCH(_xlfn.CONCAT($B34,",",AY$4),'22 SpcFunc &amp; VentSpcFunc combos'!$Q$8:$Q$343,0),0)&gt;0,1,0)</f>
        <v>0</v>
      </c>
      <c r="AZ34" s="127">
        <f ca="1">IF(IFERROR(MATCH(_xlfn.CONCAT($B34,",",AZ$4),'22 SpcFunc &amp; VentSpcFunc combos'!$Q$8:$Q$343,0),0)&gt;0,1,0)</f>
        <v>0</v>
      </c>
      <c r="BA34" s="127">
        <f ca="1">IF(IFERROR(MATCH(_xlfn.CONCAT($B34,",",BA$4),'22 SpcFunc &amp; VentSpcFunc combos'!$Q$8:$Q$343,0),0)&gt;0,1,0)</f>
        <v>0</v>
      </c>
      <c r="BB34" s="127">
        <f ca="1">IF(IFERROR(MATCH(_xlfn.CONCAT($B34,",",BB$4),'22 SpcFunc &amp; VentSpcFunc combos'!$Q$8:$Q$343,0),0)&gt;0,1,0)</f>
        <v>0</v>
      </c>
      <c r="BC34" s="127">
        <f ca="1">IF(IFERROR(MATCH(_xlfn.CONCAT($B34,",",BC$4),'22 SpcFunc &amp; VentSpcFunc combos'!$Q$8:$Q$343,0),0)&gt;0,1,0)</f>
        <v>0</v>
      </c>
      <c r="BD34" s="127">
        <f ca="1">IF(IFERROR(MATCH(_xlfn.CONCAT($B34,",",BD$4),'22 SpcFunc &amp; VentSpcFunc combos'!$Q$8:$Q$343,0),0)&gt;0,1,0)</f>
        <v>0</v>
      </c>
      <c r="BE34" s="127">
        <f ca="1">IF(IFERROR(MATCH(_xlfn.CONCAT($B34,",",BE$4),'22 SpcFunc &amp; VentSpcFunc combos'!$Q$8:$Q$343,0),0)&gt;0,1,0)</f>
        <v>0</v>
      </c>
      <c r="BF34" s="127">
        <f ca="1">IF(IFERROR(MATCH(_xlfn.CONCAT($B34,",",BF$4),'22 SpcFunc &amp; VentSpcFunc combos'!$Q$8:$Q$343,0),0)&gt;0,1,0)</f>
        <v>0</v>
      </c>
      <c r="BG34" s="127">
        <f ca="1">IF(IFERROR(MATCH(_xlfn.CONCAT($B34,",",BG$4),'22 SpcFunc &amp; VentSpcFunc combos'!$Q$8:$Q$343,0),0)&gt;0,1,0)</f>
        <v>0</v>
      </c>
      <c r="BH34" s="127">
        <f ca="1">IF(IFERROR(MATCH(_xlfn.CONCAT($B34,",",BH$4),'22 SpcFunc &amp; VentSpcFunc combos'!$Q$8:$Q$343,0),0)&gt;0,1,0)</f>
        <v>1</v>
      </c>
      <c r="BI34" s="127">
        <f ca="1">IF(IFERROR(MATCH(_xlfn.CONCAT($B34,",",BI$4),'22 SpcFunc &amp; VentSpcFunc combos'!$Q$8:$Q$343,0),0)&gt;0,1,0)</f>
        <v>0</v>
      </c>
      <c r="BJ34" s="127">
        <f ca="1">IF(IFERROR(MATCH(_xlfn.CONCAT($B34,",",BJ$4),'22 SpcFunc &amp; VentSpcFunc combos'!$Q$8:$Q$343,0),0)&gt;0,1,0)</f>
        <v>0</v>
      </c>
      <c r="BK34" s="127">
        <f ca="1">IF(IFERROR(MATCH(_xlfn.CONCAT($B34,",",BK$4),'22 SpcFunc &amp; VentSpcFunc combos'!$Q$8:$Q$343,0),0)&gt;0,1,0)</f>
        <v>0</v>
      </c>
      <c r="BL34" s="127">
        <f ca="1">IF(IFERROR(MATCH(_xlfn.CONCAT($B34,",",BL$4),'22 SpcFunc &amp; VentSpcFunc combos'!$Q$8:$Q$343,0),0)&gt;0,1,0)</f>
        <v>0</v>
      </c>
      <c r="BM34" s="127">
        <f ca="1">IF(IFERROR(MATCH(_xlfn.CONCAT($B34,",",BM$4),'22 SpcFunc &amp; VentSpcFunc combos'!$Q$8:$Q$343,0),0)&gt;0,1,0)</f>
        <v>0</v>
      </c>
      <c r="BN34" s="127">
        <f ca="1">IF(IFERROR(MATCH(_xlfn.CONCAT($B34,",",BN$4),'22 SpcFunc &amp; VentSpcFunc combos'!$Q$8:$Q$343,0),0)&gt;0,1,0)</f>
        <v>0</v>
      </c>
      <c r="BO34" s="127">
        <f ca="1">IF(IFERROR(MATCH(_xlfn.CONCAT($B34,",",BO$4),'22 SpcFunc &amp; VentSpcFunc combos'!$Q$8:$Q$343,0),0)&gt;0,1,0)</f>
        <v>0</v>
      </c>
      <c r="BP34" s="127">
        <f ca="1">IF(IFERROR(MATCH(_xlfn.CONCAT($B34,",",BP$4),'22 SpcFunc &amp; VentSpcFunc combos'!$Q$8:$Q$343,0),0)&gt;0,1,0)</f>
        <v>0</v>
      </c>
      <c r="BQ34" s="127">
        <f ca="1">IF(IFERROR(MATCH(_xlfn.CONCAT($B34,",",BQ$4),'22 SpcFunc &amp; VentSpcFunc combos'!$Q$8:$Q$343,0),0)&gt;0,1,0)</f>
        <v>0</v>
      </c>
      <c r="BR34" s="127">
        <f ca="1">IF(IFERROR(MATCH(_xlfn.CONCAT($B34,",",BR$4),'22 SpcFunc &amp; VentSpcFunc combos'!$Q$8:$Q$343,0),0)&gt;0,1,0)</f>
        <v>0</v>
      </c>
      <c r="BS34" s="127">
        <f ca="1">IF(IFERROR(MATCH(_xlfn.CONCAT($B34,",",BS$4),'22 SpcFunc &amp; VentSpcFunc combos'!$Q$8:$Q$343,0),0)&gt;0,1,0)</f>
        <v>0</v>
      </c>
      <c r="BT34" s="127">
        <f ca="1">IF(IFERROR(MATCH(_xlfn.CONCAT($B34,",",BT$4),'22 SpcFunc &amp; VentSpcFunc combos'!$Q$8:$Q$343,0),0)&gt;0,1,0)</f>
        <v>0</v>
      </c>
      <c r="BU34" s="127">
        <f ca="1">IF(IFERROR(MATCH(_xlfn.CONCAT($B34,",",BU$4),'22 SpcFunc &amp; VentSpcFunc combos'!$Q$8:$Q$343,0),0)&gt;0,1,0)</f>
        <v>0</v>
      </c>
      <c r="BV34" s="127">
        <f ca="1">IF(IFERROR(MATCH(_xlfn.CONCAT($B34,",",BV$4),'22 SpcFunc &amp; VentSpcFunc combos'!$Q$8:$Q$343,0),0)&gt;0,1,0)</f>
        <v>0</v>
      </c>
      <c r="BW34" s="127">
        <f ca="1">IF(IFERROR(MATCH(_xlfn.CONCAT($B34,",",BW$4),'22 SpcFunc &amp; VentSpcFunc combos'!$Q$8:$Q$343,0),0)&gt;0,1,0)</f>
        <v>0</v>
      </c>
      <c r="BX34" s="127">
        <f ca="1">IF(IFERROR(MATCH(_xlfn.CONCAT($B34,",",BX$4),'22 SpcFunc &amp; VentSpcFunc combos'!$Q$8:$Q$343,0),0)&gt;0,1,0)</f>
        <v>0</v>
      </c>
      <c r="BY34" s="127">
        <f ca="1">IF(IFERROR(MATCH(_xlfn.CONCAT($B34,",",BY$4),'22 SpcFunc &amp; VentSpcFunc combos'!$Q$8:$Q$343,0),0)&gt;0,1,0)</f>
        <v>0</v>
      </c>
      <c r="BZ34" s="127">
        <f ca="1">IF(IFERROR(MATCH(_xlfn.CONCAT($B34,",",BZ$4),'22 SpcFunc &amp; VentSpcFunc combos'!$Q$8:$Q$343,0),0)&gt;0,1,0)</f>
        <v>0</v>
      </c>
      <c r="CA34" s="127">
        <f ca="1">IF(IFERROR(MATCH(_xlfn.CONCAT($B34,",",CA$4),'22 SpcFunc &amp; VentSpcFunc combos'!$Q$8:$Q$343,0),0)&gt;0,1,0)</f>
        <v>0</v>
      </c>
      <c r="CB34" s="127">
        <f ca="1">IF(IFERROR(MATCH(_xlfn.CONCAT($B34,",",CB$4),'22 SpcFunc &amp; VentSpcFunc combos'!$Q$8:$Q$343,0),0)&gt;0,1,0)</f>
        <v>0</v>
      </c>
      <c r="CC34" s="127">
        <f ca="1">IF(IFERROR(MATCH(_xlfn.CONCAT($B34,",",CC$4),'22 SpcFunc &amp; VentSpcFunc combos'!$Q$8:$Q$343,0),0)&gt;0,1,0)</f>
        <v>0</v>
      </c>
      <c r="CD34" s="127">
        <f ca="1">IF(IFERROR(MATCH(_xlfn.CONCAT($B34,",",CD$4),'22 SpcFunc &amp; VentSpcFunc combos'!$Q$8:$Q$343,0),0)&gt;0,1,0)</f>
        <v>0</v>
      </c>
      <c r="CE34" s="127">
        <f ca="1">IF(IFERROR(MATCH(_xlfn.CONCAT($B34,",",CE$4),'22 SpcFunc &amp; VentSpcFunc combos'!$Q$8:$Q$343,0),0)&gt;0,1,0)</f>
        <v>0</v>
      </c>
      <c r="CF34" s="127">
        <f ca="1">IF(IFERROR(MATCH(_xlfn.CONCAT($B34,",",CF$4),'22 SpcFunc &amp; VentSpcFunc combos'!$Q$8:$Q$343,0),0)&gt;0,1,0)</f>
        <v>0</v>
      </c>
      <c r="CG34" s="127">
        <f ca="1">IF(IFERROR(MATCH(_xlfn.CONCAT($B34,",",CG$4),'22 SpcFunc &amp; VentSpcFunc combos'!$Q$8:$Q$343,0),0)&gt;0,1,0)</f>
        <v>0</v>
      </c>
      <c r="CH34" s="127">
        <f ca="1">IF(IFERROR(MATCH(_xlfn.CONCAT($B34,",",CH$4),'22 SpcFunc &amp; VentSpcFunc combos'!$Q$8:$Q$343,0),0)&gt;0,1,0)</f>
        <v>0</v>
      </c>
      <c r="CI34" s="127">
        <f ca="1">IF(IFERROR(MATCH(_xlfn.CONCAT($B34,",",CI$4),'22 SpcFunc &amp; VentSpcFunc combos'!$Q$8:$Q$343,0),0)&gt;0,1,0)</f>
        <v>0</v>
      </c>
      <c r="CJ34" s="127">
        <f ca="1">IF(IFERROR(MATCH(_xlfn.CONCAT($B34,",",CJ$4),'22 SpcFunc &amp; VentSpcFunc combos'!$Q$8:$Q$343,0),0)&gt;0,1,0)</f>
        <v>0</v>
      </c>
      <c r="CK34" s="127">
        <f ca="1">IF(IFERROR(MATCH(_xlfn.CONCAT($B34,",",CK$4),'22 SpcFunc &amp; VentSpcFunc combos'!$Q$8:$Q$343,0),0)&gt;0,1,0)</f>
        <v>0</v>
      </c>
      <c r="CL34" s="127">
        <f ca="1">IF(IFERROR(MATCH(_xlfn.CONCAT($B34,",",CL$4),'22 SpcFunc &amp; VentSpcFunc combos'!$Q$8:$Q$343,0),0)&gt;0,1,0)</f>
        <v>0</v>
      </c>
      <c r="CM34" s="127">
        <f ca="1">IF(IFERROR(MATCH(_xlfn.CONCAT($B34,",",CM$4),'22 SpcFunc &amp; VentSpcFunc combos'!$Q$8:$Q$343,0),0)&gt;0,1,0)</f>
        <v>0</v>
      </c>
      <c r="CN34" s="127">
        <f ca="1">IF(IFERROR(MATCH(_xlfn.CONCAT($B34,",",CN$4),'22 SpcFunc &amp; VentSpcFunc combos'!$Q$8:$Q$343,0),0)&gt;0,1,0)</f>
        <v>0</v>
      </c>
      <c r="CO34" s="127">
        <f ca="1">IF(IFERROR(MATCH(_xlfn.CONCAT($B34,",",CO$4),'22 SpcFunc &amp; VentSpcFunc combos'!$Q$8:$Q$343,0),0)&gt;0,1,0)</f>
        <v>0</v>
      </c>
      <c r="CP34" s="127">
        <f ca="1">IF(IFERROR(MATCH(_xlfn.CONCAT($B34,",",CP$4),'22 SpcFunc &amp; VentSpcFunc combos'!$Q$8:$Q$343,0),0)&gt;0,1,0)</f>
        <v>0</v>
      </c>
      <c r="CQ34" s="127">
        <f ca="1">IF(IFERROR(MATCH(_xlfn.CONCAT($B34,",",CQ$4),'22 SpcFunc &amp; VentSpcFunc combos'!$Q$8:$Q$343,0),0)&gt;0,1,0)</f>
        <v>0</v>
      </c>
      <c r="CR34" s="127">
        <f ca="1">IF(IFERROR(MATCH(_xlfn.CONCAT($B34,",",CR$4),'22 SpcFunc &amp; VentSpcFunc combos'!$Q$8:$Q$343,0),0)&gt;0,1,0)</f>
        <v>0</v>
      </c>
      <c r="CS34" s="127">
        <f ca="1">IF(IFERROR(MATCH(_xlfn.CONCAT($B34,",",CS$4),'22 SpcFunc &amp; VentSpcFunc combos'!$Q$8:$Q$343,0),0)&gt;0,1,0)</f>
        <v>0</v>
      </c>
      <c r="CT34" s="127">
        <f ca="1">IF(IFERROR(MATCH(_xlfn.CONCAT($B34,",",CT$4),'22 SpcFunc &amp; VentSpcFunc combos'!$Q$8:$Q$343,0),0)&gt;0,1,0)</f>
        <v>0</v>
      </c>
      <c r="CU34" s="106" t="s">
        <v>959</v>
      </c>
      <c r="CV34">
        <f t="shared" ca="1" si="4"/>
        <v>1</v>
      </c>
    </row>
    <row r="35" spans="2:100" x14ac:dyDescent="0.2">
      <c r="B35" t="str">
        <f>'For CSV - 2022 SpcFuncData'!B35</f>
        <v>Healthcare Facility and Hospitals (Operating Room)</v>
      </c>
      <c r="C35" s="127">
        <f ca="1">IF(IFERROR(MATCH(_xlfn.CONCAT($B35,",",C$4),'22 SpcFunc &amp; VentSpcFunc combos'!$Q$8:$Q$343,0),0)&gt;0,1,0)</f>
        <v>0</v>
      </c>
      <c r="D35" s="127">
        <f ca="1">IF(IFERROR(MATCH(_xlfn.CONCAT($B35,",",D$4),'22 SpcFunc &amp; VentSpcFunc combos'!$Q$8:$Q$343,0),0)&gt;0,1,0)</f>
        <v>0</v>
      </c>
      <c r="E35" s="127">
        <f ca="1">IF(IFERROR(MATCH(_xlfn.CONCAT($B35,",",E$4),'22 SpcFunc &amp; VentSpcFunc combos'!$Q$8:$Q$343,0),0)&gt;0,1,0)</f>
        <v>0</v>
      </c>
      <c r="F35" s="127">
        <f ca="1">IF(IFERROR(MATCH(_xlfn.CONCAT($B35,",",F$4),'22 SpcFunc &amp; VentSpcFunc combos'!$Q$8:$Q$343,0),0)&gt;0,1,0)</f>
        <v>0</v>
      </c>
      <c r="G35" s="127">
        <f ca="1">IF(IFERROR(MATCH(_xlfn.CONCAT($B35,",",G$4),'22 SpcFunc &amp; VentSpcFunc combos'!$Q$8:$Q$343,0),0)&gt;0,1,0)</f>
        <v>0</v>
      </c>
      <c r="H35" s="127">
        <f ca="1">IF(IFERROR(MATCH(_xlfn.CONCAT($B35,",",H$4),'22 SpcFunc &amp; VentSpcFunc combos'!$Q$8:$Q$343,0),0)&gt;0,1,0)</f>
        <v>0</v>
      </c>
      <c r="I35" s="127">
        <f ca="1">IF(IFERROR(MATCH(_xlfn.CONCAT($B35,",",I$4),'22 SpcFunc &amp; VentSpcFunc combos'!$Q$8:$Q$343,0),0)&gt;0,1,0)</f>
        <v>0</v>
      </c>
      <c r="J35" s="127">
        <f ca="1">IF(IFERROR(MATCH(_xlfn.CONCAT($B35,",",J$4),'22 SpcFunc &amp; VentSpcFunc combos'!$Q$8:$Q$343,0),0)&gt;0,1,0)</f>
        <v>0</v>
      </c>
      <c r="K35" s="127">
        <f ca="1">IF(IFERROR(MATCH(_xlfn.CONCAT($B35,",",K$4),'22 SpcFunc &amp; VentSpcFunc combos'!$Q$8:$Q$343,0),0)&gt;0,1,0)</f>
        <v>0</v>
      </c>
      <c r="L35" s="127">
        <f ca="1">IF(IFERROR(MATCH(_xlfn.CONCAT($B35,",",L$4),'22 SpcFunc &amp; VentSpcFunc combos'!$Q$8:$Q$343,0),0)&gt;0,1,0)</f>
        <v>0</v>
      </c>
      <c r="M35" s="127">
        <f ca="1">IF(IFERROR(MATCH(_xlfn.CONCAT($B35,",",M$4),'22 SpcFunc &amp; VentSpcFunc combos'!$Q$8:$Q$343,0),0)&gt;0,1,0)</f>
        <v>0</v>
      </c>
      <c r="N35" s="127">
        <f ca="1">IF(IFERROR(MATCH(_xlfn.CONCAT($B35,",",N$4),'22 SpcFunc &amp; VentSpcFunc combos'!$Q$8:$Q$343,0),0)&gt;0,1,0)</f>
        <v>0</v>
      </c>
      <c r="O35" s="127">
        <f ca="1">IF(IFERROR(MATCH(_xlfn.CONCAT($B35,",",O$4),'22 SpcFunc &amp; VentSpcFunc combos'!$Q$8:$Q$343,0),0)&gt;0,1,0)</f>
        <v>0</v>
      </c>
      <c r="P35" s="127">
        <f ca="1">IF(IFERROR(MATCH(_xlfn.CONCAT($B35,",",P$4),'22 SpcFunc &amp; VentSpcFunc combos'!$Q$8:$Q$343,0),0)&gt;0,1,0)</f>
        <v>0</v>
      </c>
      <c r="Q35" s="127">
        <f ca="1">IF(IFERROR(MATCH(_xlfn.CONCAT($B35,",",Q$4),'22 SpcFunc &amp; VentSpcFunc combos'!$Q$8:$Q$343,0),0)&gt;0,1,0)</f>
        <v>0</v>
      </c>
      <c r="R35" s="127">
        <f ca="1">IF(IFERROR(MATCH(_xlfn.CONCAT($B35,",",R$4),'22 SpcFunc &amp; VentSpcFunc combos'!$Q$8:$Q$343,0),0)&gt;0,1,0)</f>
        <v>0</v>
      </c>
      <c r="S35" s="127">
        <f ca="1">IF(IFERROR(MATCH(_xlfn.CONCAT($B35,",",S$4),'22 SpcFunc &amp; VentSpcFunc combos'!$Q$8:$Q$343,0),0)&gt;0,1,0)</f>
        <v>0</v>
      </c>
      <c r="T35" s="127">
        <f ca="1">IF(IFERROR(MATCH(_xlfn.CONCAT($B35,",",T$4),'22 SpcFunc &amp; VentSpcFunc combos'!$Q$8:$Q$343,0),0)&gt;0,1,0)</f>
        <v>0</v>
      </c>
      <c r="U35" s="127">
        <f ca="1">IF(IFERROR(MATCH(_xlfn.CONCAT($B35,",",U$4),'22 SpcFunc &amp; VentSpcFunc combos'!$Q$8:$Q$343,0),0)&gt;0,1,0)</f>
        <v>0</v>
      </c>
      <c r="V35" s="127">
        <f ca="1">IF(IFERROR(MATCH(_xlfn.CONCAT($B35,",",V$4),'22 SpcFunc &amp; VentSpcFunc combos'!$Q$8:$Q$343,0),0)&gt;0,1,0)</f>
        <v>0</v>
      </c>
      <c r="W35" s="127">
        <f ca="1">IF(IFERROR(MATCH(_xlfn.CONCAT($B35,",",W$4),'22 SpcFunc &amp; VentSpcFunc combos'!$Q$8:$Q$343,0),0)&gt;0,1,0)</f>
        <v>0</v>
      </c>
      <c r="X35" s="127">
        <f ca="1">IF(IFERROR(MATCH(_xlfn.CONCAT($B35,",",X$4),'22 SpcFunc &amp; VentSpcFunc combos'!$Q$8:$Q$343,0),0)&gt;0,1,0)</f>
        <v>0</v>
      </c>
      <c r="Y35" s="127">
        <f ca="1">IF(IFERROR(MATCH(_xlfn.CONCAT($B35,",",Y$4),'22 SpcFunc &amp; VentSpcFunc combos'!$Q$8:$Q$343,0),0)&gt;0,1,0)</f>
        <v>0</v>
      </c>
      <c r="Z35" s="127">
        <f ca="1">IF(IFERROR(MATCH(_xlfn.CONCAT($B35,",",Z$4),'22 SpcFunc &amp; VentSpcFunc combos'!$Q$8:$Q$343,0),0)&gt;0,1,0)</f>
        <v>0</v>
      </c>
      <c r="AA35" s="127">
        <f ca="1">IF(IFERROR(MATCH(_xlfn.CONCAT($B35,",",AA$4),'22 SpcFunc &amp; VentSpcFunc combos'!$Q$8:$Q$343,0),0)&gt;0,1,0)</f>
        <v>0</v>
      </c>
      <c r="AB35" s="127">
        <f ca="1">IF(IFERROR(MATCH(_xlfn.CONCAT($B35,",",AB$4),'22 SpcFunc &amp; VentSpcFunc combos'!$Q$8:$Q$343,0),0)&gt;0,1,0)</f>
        <v>0</v>
      </c>
      <c r="AC35" s="127">
        <f ca="1">IF(IFERROR(MATCH(_xlfn.CONCAT($B35,",",AC$4),'22 SpcFunc &amp; VentSpcFunc combos'!$Q$8:$Q$343,0),0)&gt;0,1,0)</f>
        <v>0</v>
      </c>
      <c r="AD35" s="127">
        <f ca="1">IF(IFERROR(MATCH(_xlfn.CONCAT($B35,",",AD$4),'22 SpcFunc &amp; VentSpcFunc combos'!$Q$8:$Q$343,0),0)&gt;0,1,0)</f>
        <v>0</v>
      </c>
      <c r="AE35" s="127">
        <f ca="1">IF(IFERROR(MATCH(_xlfn.CONCAT($B35,",",AE$4),'22 SpcFunc &amp; VentSpcFunc combos'!$Q$8:$Q$343,0),0)&gt;0,1,0)</f>
        <v>0</v>
      </c>
      <c r="AF35" s="127">
        <f ca="1">IF(IFERROR(MATCH(_xlfn.CONCAT($B35,",",AF$4),'22 SpcFunc &amp; VentSpcFunc combos'!$Q$8:$Q$343,0),0)&gt;0,1,0)</f>
        <v>0</v>
      </c>
      <c r="AG35" s="127">
        <f ca="1">IF(IFERROR(MATCH(_xlfn.CONCAT($B35,",",AG$4),'22 SpcFunc &amp; VentSpcFunc combos'!$Q$8:$Q$343,0),0)&gt;0,1,0)</f>
        <v>0</v>
      </c>
      <c r="AH35" s="127">
        <f ca="1">IF(IFERROR(MATCH(_xlfn.CONCAT($B35,",",AH$4),'22 SpcFunc &amp; VentSpcFunc combos'!$Q$8:$Q$343,0),0)&gt;0,1,0)</f>
        <v>0</v>
      </c>
      <c r="AI35" s="127">
        <f ca="1">IF(IFERROR(MATCH(_xlfn.CONCAT($B35,",",AI$4),'22 SpcFunc &amp; VentSpcFunc combos'!$Q$8:$Q$343,0),0)&gt;0,1,0)</f>
        <v>0</v>
      </c>
      <c r="AJ35" s="127">
        <f ca="1">IF(IFERROR(MATCH(_xlfn.CONCAT($B35,",",AJ$4),'22 SpcFunc &amp; VentSpcFunc combos'!$Q$8:$Q$343,0),0)&gt;0,1,0)</f>
        <v>0</v>
      </c>
      <c r="AK35" s="127">
        <f ca="1">IF(IFERROR(MATCH(_xlfn.CONCAT($B35,",",AK$4),'22 SpcFunc &amp; VentSpcFunc combos'!$Q$8:$Q$343,0),0)&gt;0,1,0)</f>
        <v>0</v>
      </c>
      <c r="AL35" s="127">
        <f ca="1">IF(IFERROR(MATCH(_xlfn.CONCAT($B35,",",AL$4),'22 SpcFunc &amp; VentSpcFunc combos'!$Q$8:$Q$343,0),0)&gt;0,1,0)</f>
        <v>0</v>
      </c>
      <c r="AM35" s="127">
        <f ca="1">IF(IFERROR(MATCH(_xlfn.CONCAT($B35,",",AM$4),'22 SpcFunc &amp; VentSpcFunc combos'!$Q$8:$Q$343,0),0)&gt;0,1,0)</f>
        <v>0</v>
      </c>
      <c r="AN35" s="127">
        <f ca="1">IF(IFERROR(MATCH(_xlfn.CONCAT($B35,",",AN$4),'22 SpcFunc &amp; VentSpcFunc combos'!$Q$8:$Q$343,0),0)&gt;0,1,0)</f>
        <v>0</v>
      </c>
      <c r="AO35" s="127">
        <f ca="1">IF(IFERROR(MATCH(_xlfn.CONCAT($B35,",",AO$4),'22 SpcFunc &amp; VentSpcFunc combos'!$Q$8:$Q$343,0),0)&gt;0,1,0)</f>
        <v>0</v>
      </c>
      <c r="AP35" s="127">
        <f ca="1">IF(IFERROR(MATCH(_xlfn.CONCAT($B35,",",AP$4),'22 SpcFunc &amp; VentSpcFunc combos'!$Q$8:$Q$343,0),0)&gt;0,1,0)</f>
        <v>0</v>
      </c>
      <c r="AQ35" s="127">
        <f ca="1">IF(IFERROR(MATCH(_xlfn.CONCAT($B35,",",AQ$4),'22 SpcFunc &amp; VentSpcFunc combos'!$Q$8:$Q$343,0),0)&gt;0,1,0)</f>
        <v>0</v>
      </c>
      <c r="AR35" s="127">
        <f ca="1">IF(IFERROR(MATCH(_xlfn.CONCAT($B35,",",AR$4),'22 SpcFunc &amp; VentSpcFunc combos'!$Q$8:$Q$343,0),0)&gt;0,1,0)</f>
        <v>0</v>
      </c>
      <c r="AS35" s="127">
        <f ca="1">IF(IFERROR(MATCH(_xlfn.CONCAT($B35,",",AS$4),'22 SpcFunc &amp; VentSpcFunc combos'!$Q$8:$Q$343,0),0)&gt;0,1,0)</f>
        <v>0</v>
      </c>
      <c r="AT35" s="127">
        <f ca="1">IF(IFERROR(MATCH(_xlfn.CONCAT($B35,",",AT$4),'22 SpcFunc &amp; VentSpcFunc combos'!$Q$8:$Q$343,0),0)&gt;0,1,0)</f>
        <v>0</v>
      </c>
      <c r="AU35" s="127">
        <f ca="1">IF(IFERROR(MATCH(_xlfn.CONCAT($B35,",",AU$4),'22 SpcFunc &amp; VentSpcFunc combos'!$Q$8:$Q$343,0),0)&gt;0,1,0)</f>
        <v>0</v>
      </c>
      <c r="AV35" s="127">
        <f ca="1">IF(IFERROR(MATCH(_xlfn.CONCAT($B35,",",AV$4),'22 SpcFunc &amp; VentSpcFunc combos'!$Q$8:$Q$343,0),0)&gt;0,1,0)</f>
        <v>0</v>
      </c>
      <c r="AW35" s="127">
        <f ca="1">IF(IFERROR(MATCH(_xlfn.CONCAT($B35,",",AW$4),'22 SpcFunc &amp; VentSpcFunc combos'!$Q$8:$Q$343,0),0)&gt;0,1,0)</f>
        <v>0</v>
      </c>
      <c r="AX35" s="127">
        <f ca="1">IF(IFERROR(MATCH(_xlfn.CONCAT($B35,",",AX$4),'22 SpcFunc &amp; VentSpcFunc combos'!$Q$8:$Q$343,0),0)&gt;0,1,0)</f>
        <v>0</v>
      </c>
      <c r="AY35" s="127">
        <f ca="1">IF(IFERROR(MATCH(_xlfn.CONCAT($B35,",",AY$4),'22 SpcFunc &amp; VentSpcFunc combos'!$Q$8:$Q$343,0),0)&gt;0,1,0)</f>
        <v>0</v>
      </c>
      <c r="AZ35" s="127">
        <f ca="1">IF(IFERROR(MATCH(_xlfn.CONCAT($B35,",",AZ$4),'22 SpcFunc &amp; VentSpcFunc combos'!$Q$8:$Q$343,0),0)&gt;0,1,0)</f>
        <v>0</v>
      </c>
      <c r="BA35" s="127">
        <f ca="1">IF(IFERROR(MATCH(_xlfn.CONCAT($B35,",",BA$4),'22 SpcFunc &amp; VentSpcFunc combos'!$Q$8:$Q$343,0),0)&gt;0,1,0)</f>
        <v>0</v>
      </c>
      <c r="BB35" s="127">
        <f ca="1">IF(IFERROR(MATCH(_xlfn.CONCAT($B35,",",BB$4),'22 SpcFunc &amp; VentSpcFunc combos'!$Q$8:$Q$343,0),0)&gt;0,1,0)</f>
        <v>0</v>
      </c>
      <c r="BC35" s="127">
        <f ca="1">IF(IFERROR(MATCH(_xlfn.CONCAT($B35,",",BC$4),'22 SpcFunc &amp; VentSpcFunc combos'!$Q$8:$Q$343,0),0)&gt;0,1,0)</f>
        <v>0</v>
      </c>
      <c r="BD35" s="127">
        <f ca="1">IF(IFERROR(MATCH(_xlfn.CONCAT($B35,",",BD$4),'22 SpcFunc &amp; VentSpcFunc combos'!$Q$8:$Q$343,0),0)&gt;0,1,0)</f>
        <v>0</v>
      </c>
      <c r="BE35" s="127">
        <f ca="1">IF(IFERROR(MATCH(_xlfn.CONCAT($B35,",",BE$4),'22 SpcFunc &amp; VentSpcFunc combos'!$Q$8:$Q$343,0),0)&gt;0,1,0)</f>
        <v>0</v>
      </c>
      <c r="BF35" s="127">
        <f ca="1">IF(IFERROR(MATCH(_xlfn.CONCAT($B35,",",BF$4),'22 SpcFunc &amp; VentSpcFunc combos'!$Q$8:$Q$343,0),0)&gt;0,1,0)</f>
        <v>0</v>
      </c>
      <c r="BG35" s="127">
        <f ca="1">IF(IFERROR(MATCH(_xlfn.CONCAT($B35,",",BG$4),'22 SpcFunc &amp; VentSpcFunc combos'!$Q$8:$Q$343,0),0)&gt;0,1,0)</f>
        <v>0</v>
      </c>
      <c r="BH35" s="127">
        <f ca="1">IF(IFERROR(MATCH(_xlfn.CONCAT($B35,",",BH$4),'22 SpcFunc &amp; VentSpcFunc combos'!$Q$8:$Q$343,0),0)&gt;0,1,0)</f>
        <v>1</v>
      </c>
      <c r="BI35" s="127">
        <f ca="1">IF(IFERROR(MATCH(_xlfn.CONCAT($B35,",",BI$4),'22 SpcFunc &amp; VentSpcFunc combos'!$Q$8:$Q$343,0),0)&gt;0,1,0)</f>
        <v>0</v>
      </c>
      <c r="BJ35" s="127">
        <f ca="1">IF(IFERROR(MATCH(_xlfn.CONCAT($B35,",",BJ$4),'22 SpcFunc &amp; VentSpcFunc combos'!$Q$8:$Q$343,0),0)&gt;0,1,0)</f>
        <v>0</v>
      </c>
      <c r="BK35" s="127">
        <f ca="1">IF(IFERROR(MATCH(_xlfn.CONCAT($B35,",",BK$4),'22 SpcFunc &amp; VentSpcFunc combos'!$Q$8:$Q$343,0),0)&gt;0,1,0)</f>
        <v>0</v>
      </c>
      <c r="BL35" s="127">
        <f ca="1">IF(IFERROR(MATCH(_xlfn.CONCAT($B35,",",BL$4),'22 SpcFunc &amp; VentSpcFunc combos'!$Q$8:$Q$343,0),0)&gt;0,1,0)</f>
        <v>0</v>
      </c>
      <c r="BM35" s="127">
        <f ca="1">IF(IFERROR(MATCH(_xlfn.CONCAT($B35,",",BM$4),'22 SpcFunc &amp; VentSpcFunc combos'!$Q$8:$Q$343,0),0)&gt;0,1,0)</f>
        <v>0</v>
      </c>
      <c r="BN35" s="127">
        <f ca="1">IF(IFERROR(MATCH(_xlfn.CONCAT($B35,",",BN$4),'22 SpcFunc &amp; VentSpcFunc combos'!$Q$8:$Q$343,0),0)&gt;0,1,0)</f>
        <v>0</v>
      </c>
      <c r="BO35" s="127">
        <f ca="1">IF(IFERROR(MATCH(_xlfn.CONCAT($B35,",",BO$4),'22 SpcFunc &amp; VentSpcFunc combos'!$Q$8:$Q$343,0),0)&gt;0,1,0)</f>
        <v>0</v>
      </c>
      <c r="BP35" s="127">
        <f ca="1">IF(IFERROR(MATCH(_xlfn.CONCAT($B35,",",BP$4),'22 SpcFunc &amp; VentSpcFunc combos'!$Q$8:$Q$343,0),0)&gt;0,1,0)</f>
        <v>0</v>
      </c>
      <c r="BQ35" s="127">
        <f ca="1">IF(IFERROR(MATCH(_xlfn.CONCAT($B35,",",BQ$4),'22 SpcFunc &amp; VentSpcFunc combos'!$Q$8:$Q$343,0),0)&gt;0,1,0)</f>
        <v>0</v>
      </c>
      <c r="BR35" s="127">
        <f ca="1">IF(IFERROR(MATCH(_xlfn.CONCAT($B35,",",BR$4),'22 SpcFunc &amp; VentSpcFunc combos'!$Q$8:$Q$343,0),0)&gt;0,1,0)</f>
        <v>0</v>
      </c>
      <c r="BS35" s="127">
        <f ca="1">IF(IFERROR(MATCH(_xlfn.CONCAT($B35,",",BS$4),'22 SpcFunc &amp; VentSpcFunc combos'!$Q$8:$Q$343,0),0)&gt;0,1,0)</f>
        <v>0</v>
      </c>
      <c r="BT35" s="127">
        <f ca="1">IF(IFERROR(MATCH(_xlfn.CONCAT($B35,",",BT$4),'22 SpcFunc &amp; VentSpcFunc combos'!$Q$8:$Q$343,0),0)&gt;0,1,0)</f>
        <v>0</v>
      </c>
      <c r="BU35" s="127">
        <f ca="1">IF(IFERROR(MATCH(_xlfn.CONCAT($B35,",",BU$4),'22 SpcFunc &amp; VentSpcFunc combos'!$Q$8:$Q$343,0),0)&gt;0,1,0)</f>
        <v>0</v>
      </c>
      <c r="BV35" s="127">
        <f ca="1">IF(IFERROR(MATCH(_xlfn.CONCAT($B35,",",BV$4),'22 SpcFunc &amp; VentSpcFunc combos'!$Q$8:$Q$343,0),0)&gt;0,1,0)</f>
        <v>0</v>
      </c>
      <c r="BW35" s="127">
        <f ca="1">IF(IFERROR(MATCH(_xlfn.CONCAT($B35,",",BW$4),'22 SpcFunc &amp; VentSpcFunc combos'!$Q$8:$Q$343,0),0)&gt;0,1,0)</f>
        <v>0</v>
      </c>
      <c r="BX35" s="127">
        <f ca="1">IF(IFERROR(MATCH(_xlfn.CONCAT($B35,",",BX$4),'22 SpcFunc &amp; VentSpcFunc combos'!$Q$8:$Q$343,0),0)&gt;0,1,0)</f>
        <v>0</v>
      </c>
      <c r="BY35" s="127">
        <f ca="1">IF(IFERROR(MATCH(_xlfn.CONCAT($B35,",",BY$4),'22 SpcFunc &amp; VentSpcFunc combos'!$Q$8:$Q$343,0),0)&gt;0,1,0)</f>
        <v>0</v>
      </c>
      <c r="BZ35" s="127">
        <f ca="1">IF(IFERROR(MATCH(_xlfn.CONCAT($B35,",",BZ$4),'22 SpcFunc &amp; VentSpcFunc combos'!$Q$8:$Q$343,0),0)&gt;0,1,0)</f>
        <v>0</v>
      </c>
      <c r="CA35" s="127">
        <f ca="1">IF(IFERROR(MATCH(_xlfn.CONCAT($B35,",",CA$4),'22 SpcFunc &amp; VentSpcFunc combos'!$Q$8:$Q$343,0),0)&gt;0,1,0)</f>
        <v>0</v>
      </c>
      <c r="CB35" s="127">
        <f ca="1">IF(IFERROR(MATCH(_xlfn.CONCAT($B35,",",CB$4),'22 SpcFunc &amp; VentSpcFunc combos'!$Q$8:$Q$343,0),0)&gt;0,1,0)</f>
        <v>0</v>
      </c>
      <c r="CC35" s="127">
        <f ca="1">IF(IFERROR(MATCH(_xlfn.CONCAT($B35,",",CC$4),'22 SpcFunc &amp; VentSpcFunc combos'!$Q$8:$Q$343,0),0)&gt;0,1,0)</f>
        <v>0</v>
      </c>
      <c r="CD35" s="127">
        <f ca="1">IF(IFERROR(MATCH(_xlfn.CONCAT($B35,",",CD$4),'22 SpcFunc &amp; VentSpcFunc combos'!$Q$8:$Q$343,0),0)&gt;0,1,0)</f>
        <v>0</v>
      </c>
      <c r="CE35" s="127">
        <f ca="1">IF(IFERROR(MATCH(_xlfn.CONCAT($B35,",",CE$4),'22 SpcFunc &amp; VentSpcFunc combos'!$Q$8:$Q$343,0),0)&gt;0,1,0)</f>
        <v>0</v>
      </c>
      <c r="CF35" s="127">
        <f ca="1">IF(IFERROR(MATCH(_xlfn.CONCAT($B35,",",CF$4),'22 SpcFunc &amp; VentSpcFunc combos'!$Q$8:$Q$343,0),0)&gt;0,1,0)</f>
        <v>0</v>
      </c>
      <c r="CG35" s="127">
        <f ca="1">IF(IFERROR(MATCH(_xlfn.CONCAT($B35,",",CG$4),'22 SpcFunc &amp; VentSpcFunc combos'!$Q$8:$Q$343,0),0)&gt;0,1,0)</f>
        <v>0</v>
      </c>
      <c r="CH35" s="127">
        <f ca="1">IF(IFERROR(MATCH(_xlfn.CONCAT($B35,",",CH$4),'22 SpcFunc &amp; VentSpcFunc combos'!$Q$8:$Q$343,0),0)&gt;0,1,0)</f>
        <v>0</v>
      </c>
      <c r="CI35" s="127">
        <f ca="1">IF(IFERROR(MATCH(_xlfn.CONCAT($B35,",",CI$4),'22 SpcFunc &amp; VentSpcFunc combos'!$Q$8:$Q$343,0),0)&gt;0,1,0)</f>
        <v>0</v>
      </c>
      <c r="CJ35" s="127">
        <f ca="1">IF(IFERROR(MATCH(_xlfn.CONCAT($B35,",",CJ$4),'22 SpcFunc &amp; VentSpcFunc combos'!$Q$8:$Q$343,0),0)&gt;0,1,0)</f>
        <v>0</v>
      </c>
      <c r="CK35" s="127">
        <f ca="1">IF(IFERROR(MATCH(_xlfn.CONCAT($B35,",",CK$4),'22 SpcFunc &amp; VentSpcFunc combos'!$Q$8:$Q$343,0),0)&gt;0,1,0)</f>
        <v>0</v>
      </c>
      <c r="CL35" s="127">
        <f ca="1">IF(IFERROR(MATCH(_xlfn.CONCAT($B35,",",CL$4),'22 SpcFunc &amp; VentSpcFunc combos'!$Q$8:$Q$343,0),0)&gt;0,1,0)</f>
        <v>0</v>
      </c>
      <c r="CM35" s="127">
        <f ca="1">IF(IFERROR(MATCH(_xlfn.CONCAT($B35,",",CM$4),'22 SpcFunc &amp; VentSpcFunc combos'!$Q$8:$Q$343,0),0)&gt;0,1,0)</f>
        <v>0</v>
      </c>
      <c r="CN35" s="127">
        <f ca="1">IF(IFERROR(MATCH(_xlfn.CONCAT($B35,",",CN$4),'22 SpcFunc &amp; VentSpcFunc combos'!$Q$8:$Q$343,0),0)&gt;0,1,0)</f>
        <v>0</v>
      </c>
      <c r="CO35" s="127">
        <f ca="1">IF(IFERROR(MATCH(_xlfn.CONCAT($B35,",",CO$4),'22 SpcFunc &amp; VentSpcFunc combos'!$Q$8:$Q$343,0),0)&gt;0,1,0)</f>
        <v>0</v>
      </c>
      <c r="CP35" s="127">
        <f ca="1">IF(IFERROR(MATCH(_xlfn.CONCAT($B35,",",CP$4),'22 SpcFunc &amp; VentSpcFunc combos'!$Q$8:$Q$343,0),0)&gt;0,1,0)</f>
        <v>0</v>
      </c>
      <c r="CQ35" s="127">
        <f ca="1">IF(IFERROR(MATCH(_xlfn.CONCAT($B35,",",CQ$4),'22 SpcFunc &amp; VentSpcFunc combos'!$Q$8:$Q$343,0),0)&gt;0,1,0)</f>
        <v>0</v>
      </c>
      <c r="CR35" s="127">
        <f ca="1">IF(IFERROR(MATCH(_xlfn.CONCAT($B35,",",CR$4),'22 SpcFunc &amp; VentSpcFunc combos'!$Q$8:$Q$343,0),0)&gt;0,1,0)</f>
        <v>0</v>
      </c>
      <c r="CS35" s="127">
        <f ca="1">IF(IFERROR(MATCH(_xlfn.CONCAT($B35,",",CS$4),'22 SpcFunc &amp; VentSpcFunc combos'!$Q$8:$Q$343,0),0)&gt;0,1,0)</f>
        <v>0</v>
      </c>
      <c r="CT35" s="127">
        <f ca="1">IF(IFERROR(MATCH(_xlfn.CONCAT($B35,",",CT$4),'22 SpcFunc &amp; VentSpcFunc combos'!$Q$8:$Q$343,0),0)&gt;0,1,0)</f>
        <v>0</v>
      </c>
      <c r="CU35" s="106" t="s">
        <v>959</v>
      </c>
      <c r="CV35">
        <f t="shared" ca="1" si="4"/>
        <v>1</v>
      </c>
    </row>
    <row r="36" spans="2:100" x14ac:dyDescent="0.2">
      <c r="B36" t="str">
        <f>'For CSV - 2022 SpcFuncData'!B36</f>
        <v>Healthcare Facility and Hospitals (Patient Room)</v>
      </c>
      <c r="C36" s="127">
        <f ca="1">IF(IFERROR(MATCH(_xlfn.CONCAT($B36,",",C$4),'22 SpcFunc &amp; VentSpcFunc combos'!$Q$8:$Q$343,0),0)&gt;0,1,0)</f>
        <v>0</v>
      </c>
      <c r="D36" s="127">
        <f ca="1">IF(IFERROR(MATCH(_xlfn.CONCAT($B36,",",D$4),'22 SpcFunc &amp; VentSpcFunc combos'!$Q$8:$Q$343,0),0)&gt;0,1,0)</f>
        <v>0</v>
      </c>
      <c r="E36" s="127">
        <f ca="1">IF(IFERROR(MATCH(_xlfn.CONCAT($B36,",",E$4),'22 SpcFunc &amp; VentSpcFunc combos'!$Q$8:$Q$343,0),0)&gt;0,1,0)</f>
        <v>0</v>
      </c>
      <c r="F36" s="127">
        <f ca="1">IF(IFERROR(MATCH(_xlfn.CONCAT($B36,",",F$4),'22 SpcFunc &amp; VentSpcFunc combos'!$Q$8:$Q$343,0),0)&gt;0,1,0)</f>
        <v>0</v>
      </c>
      <c r="G36" s="127">
        <f ca="1">IF(IFERROR(MATCH(_xlfn.CONCAT($B36,",",G$4),'22 SpcFunc &amp; VentSpcFunc combos'!$Q$8:$Q$343,0),0)&gt;0,1,0)</f>
        <v>0</v>
      </c>
      <c r="H36" s="127">
        <f ca="1">IF(IFERROR(MATCH(_xlfn.CONCAT($B36,",",H$4),'22 SpcFunc &amp; VentSpcFunc combos'!$Q$8:$Q$343,0),0)&gt;0,1,0)</f>
        <v>0</v>
      </c>
      <c r="I36" s="127">
        <f ca="1">IF(IFERROR(MATCH(_xlfn.CONCAT($B36,",",I$4),'22 SpcFunc &amp; VentSpcFunc combos'!$Q$8:$Q$343,0),0)&gt;0,1,0)</f>
        <v>0</v>
      </c>
      <c r="J36" s="127">
        <f ca="1">IF(IFERROR(MATCH(_xlfn.CONCAT($B36,",",J$4),'22 SpcFunc &amp; VentSpcFunc combos'!$Q$8:$Q$343,0),0)&gt;0,1,0)</f>
        <v>0</v>
      </c>
      <c r="K36" s="127">
        <f ca="1">IF(IFERROR(MATCH(_xlfn.CONCAT($B36,",",K$4),'22 SpcFunc &amp; VentSpcFunc combos'!$Q$8:$Q$343,0),0)&gt;0,1,0)</f>
        <v>0</v>
      </c>
      <c r="L36" s="127">
        <f ca="1">IF(IFERROR(MATCH(_xlfn.CONCAT($B36,",",L$4),'22 SpcFunc &amp; VentSpcFunc combos'!$Q$8:$Q$343,0),0)&gt;0,1,0)</f>
        <v>0</v>
      </c>
      <c r="M36" s="127">
        <f ca="1">IF(IFERROR(MATCH(_xlfn.CONCAT($B36,",",M$4),'22 SpcFunc &amp; VentSpcFunc combos'!$Q$8:$Q$343,0),0)&gt;0,1,0)</f>
        <v>0</v>
      </c>
      <c r="N36" s="127">
        <f ca="1">IF(IFERROR(MATCH(_xlfn.CONCAT($B36,",",N$4),'22 SpcFunc &amp; VentSpcFunc combos'!$Q$8:$Q$343,0),0)&gt;0,1,0)</f>
        <v>0</v>
      </c>
      <c r="O36" s="127">
        <f ca="1">IF(IFERROR(MATCH(_xlfn.CONCAT($B36,",",O$4),'22 SpcFunc &amp; VentSpcFunc combos'!$Q$8:$Q$343,0),0)&gt;0,1,0)</f>
        <v>0</v>
      </c>
      <c r="P36" s="127">
        <f ca="1">IF(IFERROR(MATCH(_xlfn.CONCAT($B36,",",P$4),'22 SpcFunc &amp; VentSpcFunc combos'!$Q$8:$Q$343,0),0)&gt;0,1,0)</f>
        <v>0</v>
      </c>
      <c r="Q36" s="127">
        <f ca="1">IF(IFERROR(MATCH(_xlfn.CONCAT($B36,",",Q$4),'22 SpcFunc &amp; VentSpcFunc combos'!$Q$8:$Q$343,0),0)&gt;0,1,0)</f>
        <v>0</v>
      </c>
      <c r="R36" s="127">
        <f ca="1">IF(IFERROR(MATCH(_xlfn.CONCAT($B36,",",R$4),'22 SpcFunc &amp; VentSpcFunc combos'!$Q$8:$Q$343,0),0)&gt;0,1,0)</f>
        <v>0</v>
      </c>
      <c r="S36" s="127">
        <f ca="1">IF(IFERROR(MATCH(_xlfn.CONCAT($B36,",",S$4),'22 SpcFunc &amp; VentSpcFunc combos'!$Q$8:$Q$343,0),0)&gt;0,1,0)</f>
        <v>0</v>
      </c>
      <c r="T36" s="127">
        <f ca="1">IF(IFERROR(MATCH(_xlfn.CONCAT($B36,",",T$4),'22 SpcFunc &amp; VentSpcFunc combos'!$Q$8:$Q$343,0),0)&gt;0,1,0)</f>
        <v>0</v>
      </c>
      <c r="U36" s="127">
        <f ca="1">IF(IFERROR(MATCH(_xlfn.CONCAT($B36,",",U$4),'22 SpcFunc &amp; VentSpcFunc combos'!$Q$8:$Q$343,0),0)&gt;0,1,0)</f>
        <v>0</v>
      </c>
      <c r="V36" s="127">
        <f ca="1">IF(IFERROR(MATCH(_xlfn.CONCAT($B36,",",V$4),'22 SpcFunc &amp; VentSpcFunc combos'!$Q$8:$Q$343,0),0)&gt;0,1,0)</f>
        <v>0</v>
      </c>
      <c r="W36" s="127">
        <f ca="1">IF(IFERROR(MATCH(_xlfn.CONCAT($B36,",",W$4),'22 SpcFunc &amp; VentSpcFunc combos'!$Q$8:$Q$343,0),0)&gt;0,1,0)</f>
        <v>0</v>
      </c>
      <c r="X36" s="127">
        <f ca="1">IF(IFERROR(MATCH(_xlfn.CONCAT($B36,",",X$4),'22 SpcFunc &amp; VentSpcFunc combos'!$Q$8:$Q$343,0),0)&gt;0,1,0)</f>
        <v>0</v>
      </c>
      <c r="Y36" s="127">
        <f ca="1">IF(IFERROR(MATCH(_xlfn.CONCAT($B36,",",Y$4),'22 SpcFunc &amp; VentSpcFunc combos'!$Q$8:$Q$343,0),0)&gt;0,1,0)</f>
        <v>0</v>
      </c>
      <c r="Z36" s="127">
        <f ca="1">IF(IFERROR(MATCH(_xlfn.CONCAT($B36,",",Z$4),'22 SpcFunc &amp; VentSpcFunc combos'!$Q$8:$Q$343,0),0)&gt;0,1,0)</f>
        <v>0</v>
      </c>
      <c r="AA36" s="127">
        <f ca="1">IF(IFERROR(MATCH(_xlfn.CONCAT($B36,",",AA$4),'22 SpcFunc &amp; VentSpcFunc combos'!$Q$8:$Q$343,0),0)&gt;0,1,0)</f>
        <v>0</v>
      </c>
      <c r="AB36" s="127">
        <f ca="1">IF(IFERROR(MATCH(_xlfn.CONCAT($B36,",",AB$4),'22 SpcFunc &amp; VentSpcFunc combos'!$Q$8:$Q$343,0),0)&gt;0,1,0)</f>
        <v>0</v>
      </c>
      <c r="AC36" s="127">
        <f ca="1">IF(IFERROR(MATCH(_xlfn.CONCAT($B36,",",AC$4),'22 SpcFunc &amp; VentSpcFunc combos'!$Q$8:$Q$343,0),0)&gt;0,1,0)</f>
        <v>0</v>
      </c>
      <c r="AD36" s="127">
        <f ca="1">IF(IFERROR(MATCH(_xlfn.CONCAT($B36,",",AD$4),'22 SpcFunc &amp; VentSpcFunc combos'!$Q$8:$Q$343,0),0)&gt;0,1,0)</f>
        <v>0</v>
      </c>
      <c r="AE36" s="127">
        <f ca="1">IF(IFERROR(MATCH(_xlfn.CONCAT($B36,",",AE$4),'22 SpcFunc &amp; VentSpcFunc combos'!$Q$8:$Q$343,0),0)&gt;0,1,0)</f>
        <v>0</v>
      </c>
      <c r="AF36" s="127">
        <f ca="1">IF(IFERROR(MATCH(_xlfn.CONCAT($B36,",",AF$4),'22 SpcFunc &amp; VentSpcFunc combos'!$Q$8:$Q$343,0),0)&gt;0,1,0)</f>
        <v>0</v>
      </c>
      <c r="AG36" s="127">
        <f ca="1">IF(IFERROR(MATCH(_xlfn.CONCAT($B36,",",AG$4),'22 SpcFunc &amp; VentSpcFunc combos'!$Q$8:$Q$343,0),0)&gt;0,1,0)</f>
        <v>0</v>
      </c>
      <c r="AH36" s="127">
        <f ca="1">IF(IFERROR(MATCH(_xlfn.CONCAT($B36,",",AH$4),'22 SpcFunc &amp; VentSpcFunc combos'!$Q$8:$Q$343,0),0)&gt;0,1,0)</f>
        <v>0</v>
      </c>
      <c r="AI36" s="127">
        <f ca="1">IF(IFERROR(MATCH(_xlfn.CONCAT($B36,",",AI$4),'22 SpcFunc &amp; VentSpcFunc combos'!$Q$8:$Q$343,0),0)&gt;0,1,0)</f>
        <v>0</v>
      </c>
      <c r="AJ36" s="127">
        <f ca="1">IF(IFERROR(MATCH(_xlfn.CONCAT($B36,",",AJ$4),'22 SpcFunc &amp; VentSpcFunc combos'!$Q$8:$Q$343,0),0)&gt;0,1,0)</f>
        <v>0</v>
      </c>
      <c r="AK36" s="127">
        <f ca="1">IF(IFERROR(MATCH(_xlfn.CONCAT($B36,",",AK$4),'22 SpcFunc &amp; VentSpcFunc combos'!$Q$8:$Q$343,0),0)&gt;0,1,0)</f>
        <v>0</v>
      </c>
      <c r="AL36" s="127">
        <f ca="1">IF(IFERROR(MATCH(_xlfn.CONCAT($B36,",",AL$4),'22 SpcFunc &amp; VentSpcFunc combos'!$Q$8:$Q$343,0),0)&gt;0,1,0)</f>
        <v>0</v>
      </c>
      <c r="AM36" s="127">
        <f ca="1">IF(IFERROR(MATCH(_xlfn.CONCAT($B36,",",AM$4),'22 SpcFunc &amp; VentSpcFunc combos'!$Q$8:$Q$343,0),0)&gt;0,1,0)</f>
        <v>0</v>
      </c>
      <c r="AN36" s="127">
        <f ca="1">IF(IFERROR(MATCH(_xlfn.CONCAT($B36,",",AN$4),'22 SpcFunc &amp; VentSpcFunc combos'!$Q$8:$Q$343,0),0)&gt;0,1,0)</f>
        <v>0</v>
      </c>
      <c r="AO36" s="127">
        <f ca="1">IF(IFERROR(MATCH(_xlfn.CONCAT($B36,",",AO$4),'22 SpcFunc &amp; VentSpcFunc combos'!$Q$8:$Q$343,0),0)&gt;0,1,0)</f>
        <v>0</v>
      </c>
      <c r="AP36" s="127">
        <f ca="1">IF(IFERROR(MATCH(_xlfn.CONCAT($B36,",",AP$4),'22 SpcFunc &amp; VentSpcFunc combos'!$Q$8:$Q$343,0),0)&gt;0,1,0)</f>
        <v>0</v>
      </c>
      <c r="AQ36" s="127">
        <f ca="1">IF(IFERROR(MATCH(_xlfn.CONCAT($B36,",",AQ$4),'22 SpcFunc &amp; VentSpcFunc combos'!$Q$8:$Q$343,0),0)&gt;0,1,0)</f>
        <v>0</v>
      </c>
      <c r="AR36" s="127">
        <f ca="1">IF(IFERROR(MATCH(_xlfn.CONCAT($B36,",",AR$4),'22 SpcFunc &amp; VentSpcFunc combos'!$Q$8:$Q$343,0),0)&gt;0,1,0)</f>
        <v>0</v>
      </c>
      <c r="AS36" s="127">
        <f ca="1">IF(IFERROR(MATCH(_xlfn.CONCAT($B36,",",AS$4),'22 SpcFunc &amp; VentSpcFunc combos'!$Q$8:$Q$343,0),0)&gt;0,1,0)</f>
        <v>0</v>
      </c>
      <c r="AT36" s="127">
        <f ca="1">IF(IFERROR(MATCH(_xlfn.CONCAT($B36,",",AT$4),'22 SpcFunc &amp; VentSpcFunc combos'!$Q$8:$Q$343,0),0)&gt;0,1,0)</f>
        <v>0</v>
      </c>
      <c r="AU36" s="127">
        <f ca="1">IF(IFERROR(MATCH(_xlfn.CONCAT($B36,",",AU$4),'22 SpcFunc &amp; VentSpcFunc combos'!$Q$8:$Q$343,0),0)&gt;0,1,0)</f>
        <v>0</v>
      </c>
      <c r="AV36" s="127">
        <f ca="1">IF(IFERROR(MATCH(_xlfn.CONCAT($B36,",",AV$4),'22 SpcFunc &amp; VentSpcFunc combos'!$Q$8:$Q$343,0),0)&gt;0,1,0)</f>
        <v>0</v>
      </c>
      <c r="AW36" s="127">
        <f ca="1">IF(IFERROR(MATCH(_xlfn.CONCAT($B36,",",AW$4),'22 SpcFunc &amp; VentSpcFunc combos'!$Q$8:$Q$343,0),0)&gt;0,1,0)</f>
        <v>0</v>
      </c>
      <c r="AX36" s="127">
        <f ca="1">IF(IFERROR(MATCH(_xlfn.CONCAT($B36,",",AX$4),'22 SpcFunc &amp; VentSpcFunc combos'!$Q$8:$Q$343,0),0)&gt;0,1,0)</f>
        <v>0</v>
      </c>
      <c r="AY36" s="127">
        <f ca="1">IF(IFERROR(MATCH(_xlfn.CONCAT($B36,",",AY$4),'22 SpcFunc &amp; VentSpcFunc combos'!$Q$8:$Q$343,0),0)&gt;0,1,0)</f>
        <v>0</v>
      </c>
      <c r="AZ36" s="127">
        <f ca="1">IF(IFERROR(MATCH(_xlfn.CONCAT($B36,",",AZ$4),'22 SpcFunc &amp; VentSpcFunc combos'!$Q$8:$Q$343,0),0)&gt;0,1,0)</f>
        <v>0</v>
      </c>
      <c r="BA36" s="127">
        <f ca="1">IF(IFERROR(MATCH(_xlfn.CONCAT($B36,",",BA$4),'22 SpcFunc &amp; VentSpcFunc combos'!$Q$8:$Q$343,0),0)&gt;0,1,0)</f>
        <v>0</v>
      </c>
      <c r="BB36" s="127">
        <f ca="1">IF(IFERROR(MATCH(_xlfn.CONCAT($B36,",",BB$4),'22 SpcFunc &amp; VentSpcFunc combos'!$Q$8:$Q$343,0),0)&gt;0,1,0)</f>
        <v>0</v>
      </c>
      <c r="BC36" s="127">
        <f ca="1">IF(IFERROR(MATCH(_xlfn.CONCAT($B36,",",BC$4),'22 SpcFunc &amp; VentSpcFunc combos'!$Q$8:$Q$343,0),0)&gt;0,1,0)</f>
        <v>0</v>
      </c>
      <c r="BD36" s="127">
        <f ca="1">IF(IFERROR(MATCH(_xlfn.CONCAT($B36,",",BD$4),'22 SpcFunc &amp; VentSpcFunc combos'!$Q$8:$Q$343,0),0)&gt;0,1,0)</f>
        <v>0</v>
      </c>
      <c r="BE36" s="127">
        <f ca="1">IF(IFERROR(MATCH(_xlfn.CONCAT($B36,",",BE$4),'22 SpcFunc &amp; VentSpcFunc combos'!$Q$8:$Q$343,0),0)&gt;0,1,0)</f>
        <v>0</v>
      </c>
      <c r="BF36" s="127">
        <f ca="1">IF(IFERROR(MATCH(_xlfn.CONCAT($B36,",",BF$4),'22 SpcFunc &amp; VentSpcFunc combos'!$Q$8:$Q$343,0),0)&gt;0,1,0)</f>
        <v>0</v>
      </c>
      <c r="BG36" s="127">
        <f ca="1">IF(IFERROR(MATCH(_xlfn.CONCAT($B36,",",BG$4),'22 SpcFunc &amp; VentSpcFunc combos'!$Q$8:$Q$343,0),0)&gt;0,1,0)</f>
        <v>0</v>
      </c>
      <c r="BH36" s="127">
        <f ca="1">IF(IFERROR(MATCH(_xlfn.CONCAT($B36,",",BH$4),'22 SpcFunc &amp; VentSpcFunc combos'!$Q$8:$Q$343,0),0)&gt;0,1,0)</f>
        <v>1</v>
      </c>
      <c r="BI36" s="127">
        <f ca="1">IF(IFERROR(MATCH(_xlfn.CONCAT($B36,",",BI$4),'22 SpcFunc &amp; VentSpcFunc combos'!$Q$8:$Q$343,0),0)&gt;0,1,0)</f>
        <v>0</v>
      </c>
      <c r="BJ36" s="127">
        <f ca="1">IF(IFERROR(MATCH(_xlfn.CONCAT($B36,",",BJ$4),'22 SpcFunc &amp; VentSpcFunc combos'!$Q$8:$Q$343,0),0)&gt;0,1,0)</f>
        <v>0</v>
      </c>
      <c r="BK36" s="127">
        <f ca="1">IF(IFERROR(MATCH(_xlfn.CONCAT($B36,",",BK$4),'22 SpcFunc &amp; VentSpcFunc combos'!$Q$8:$Q$343,0),0)&gt;0,1,0)</f>
        <v>0</v>
      </c>
      <c r="BL36" s="127">
        <f ca="1">IF(IFERROR(MATCH(_xlfn.CONCAT($B36,",",BL$4),'22 SpcFunc &amp; VentSpcFunc combos'!$Q$8:$Q$343,0),0)&gt;0,1,0)</f>
        <v>0</v>
      </c>
      <c r="BM36" s="127">
        <f ca="1">IF(IFERROR(MATCH(_xlfn.CONCAT($B36,",",BM$4),'22 SpcFunc &amp; VentSpcFunc combos'!$Q$8:$Q$343,0),0)&gt;0,1,0)</f>
        <v>0</v>
      </c>
      <c r="BN36" s="127">
        <f ca="1">IF(IFERROR(MATCH(_xlfn.CONCAT($B36,",",BN$4),'22 SpcFunc &amp; VentSpcFunc combos'!$Q$8:$Q$343,0),0)&gt;0,1,0)</f>
        <v>0</v>
      </c>
      <c r="BO36" s="127">
        <f ca="1">IF(IFERROR(MATCH(_xlfn.CONCAT($B36,",",BO$4),'22 SpcFunc &amp; VentSpcFunc combos'!$Q$8:$Q$343,0),0)&gt;0,1,0)</f>
        <v>0</v>
      </c>
      <c r="BP36" s="127">
        <f ca="1">IF(IFERROR(MATCH(_xlfn.CONCAT($B36,",",BP$4),'22 SpcFunc &amp; VentSpcFunc combos'!$Q$8:$Q$343,0),0)&gt;0,1,0)</f>
        <v>0</v>
      </c>
      <c r="BQ36" s="127">
        <f ca="1">IF(IFERROR(MATCH(_xlfn.CONCAT($B36,",",BQ$4),'22 SpcFunc &amp; VentSpcFunc combos'!$Q$8:$Q$343,0),0)&gt;0,1,0)</f>
        <v>0</v>
      </c>
      <c r="BR36" s="127">
        <f ca="1">IF(IFERROR(MATCH(_xlfn.CONCAT($B36,",",BR$4),'22 SpcFunc &amp; VentSpcFunc combos'!$Q$8:$Q$343,0),0)&gt;0,1,0)</f>
        <v>0</v>
      </c>
      <c r="BS36" s="127">
        <f ca="1">IF(IFERROR(MATCH(_xlfn.CONCAT($B36,",",BS$4),'22 SpcFunc &amp; VentSpcFunc combos'!$Q$8:$Q$343,0),0)&gt;0,1,0)</f>
        <v>0</v>
      </c>
      <c r="BT36" s="127">
        <f ca="1">IF(IFERROR(MATCH(_xlfn.CONCAT($B36,",",BT$4),'22 SpcFunc &amp; VentSpcFunc combos'!$Q$8:$Q$343,0),0)&gt;0,1,0)</f>
        <v>0</v>
      </c>
      <c r="BU36" s="127">
        <f ca="1">IF(IFERROR(MATCH(_xlfn.CONCAT($B36,",",BU$4),'22 SpcFunc &amp; VentSpcFunc combos'!$Q$8:$Q$343,0),0)&gt;0,1,0)</f>
        <v>0</v>
      </c>
      <c r="BV36" s="127">
        <f ca="1">IF(IFERROR(MATCH(_xlfn.CONCAT($B36,",",BV$4),'22 SpcFunc &amp; VentSpcFunc combos'!$Q$8:$Q$343,0),0)&gt;0,1,0)</f>
        <v>0</v>
      </c>
      <c r="BW36" s="127">
        <f ca="1">IF(IFERROR(MATCH(_xlfn.CONCAT($B36,",",BW$4),'22 SpcFunc &amp; VentSpcFunc combos'!$Q$8:$Q$343,0),0)&gt;0,1,0)</f>
        <v>0</v>
      </c>
      <c r="BX36" s="127">
        <f ca="1">IF(IFERROR(MATCH(_xlfn.CONCAT($B36,",",BX$4),'22 SpcFunc &amp; VentSpcFunc combos'!$Q$8:$Q$343,0),0)&gt;0,1,0)</f>
        <v>0</v>
      </c>
      <c r="BY36" s="127">
        <f ca="1">IF(IFERROR(MATCH(_xlfn.CONCAT($B36,",",BY$4),'22 SpcFunc &amp; VentSpcFunc combos'!$Q$8:$Q$343,0),0)&gt;0,1,0)</f>
        <v>0</v>
      </c>
      <c r="BZ36" s="127">
        <f ca="1">IF(IFERROR(MATCH(_xlfn.CONCAT($B36,",",BZ$4),'22 SpcFunc &amp; VentSpcFunc combos'!$Q$8:$Q$343,0),0)&gt;0,1,0)</f>
        <v>0</v>
      </c>
      <c r="CA36" s="127">
        <f ca="1">IF(IFERROR(MATCH(_xlfn.CONCAT($B36,",",CA$4),'22 SpcFunc &amp; VentSpcFunc combos'!$Q$8:$Q$343,0),0)&gt;0,1,0)</f>
        <v>0</v>
      </c>
      <c r="CB36" s="127">
        <f ca="1">IF(IFERROR(MATCH(_xlfn.CONCAT($B36,",",CB$4),'22 SpcFunc &amp; VentSpcFunc combos'!$Q$8:$Q$343,0),0)&gt;0,1,0)</f>
        <v>0</v>
      </c>
      <c r="CC36" s="127">
        <f ca="1">IF(IFERROR(MATCH(_xlfn.CONCAT($B36,",",CC$4),'22 SpcFunc &amp; VentSpcFunc combos'!$Q$8:$Q$343,0),0)&gt;0,1,0)</f>
        <v>0</v>
      </c>
      <c r="CD36" s="127">
        <f ca="1">IF(IFERROR(MATCH(_xlfn.CONCAT($B36,",",CD$4),'22 SpcFunc &amp; VentSpcFunc combos'!$Q$8:$Q$343,0),0)&gt;0,1,0)</f>
        <v>0</v>
      </c>
      <c r="CE36" s="127">
        <f ca="1">IF(IFERROR(MATCH(_xlfn.CONCAT($B36,",",CE$4),'22 SpcFunc &amp; VentSpcFunc combos'!$Q$8:$Q$343,0),0)&gt;0,1,0)</f>
        <v>0</v>
      </c>
      <c r="CF36" s="127">
        <f ca="1">IF(IFERROR(MATCH(_xlfn.CONCAT($B36,",",CF$4),'22 SpcFunc &amp; VentSpcFunc combos'!$Q$8:$Q$343,0),0)&gt;0,1,0)</f>
        <v>0</v>
      </c>
      <c r="CG36" s="127">
        <f ca="1">IF(IFERROR(MATCH(_xlfn.CONCAT($B36,",",CG$4),'22 SpcFunc &amp; VentSpcFunc combos'!$Q$8:$Q$343,0),0)&gt;0,1,0)</f>
        <v>0</v>
      </c>
      <c r="CH36" s="127">
        <f ca="1">IF(IFERROR(MATCH(_xlfn.CONCAT($B36,",",CH$4),'22 SpcFunc &amp; VentSpcFunc combos'!$Q$8:$Q$343,0),0)&gt;0,1,0)</f>
        <v>0</v>
      </c>
      <c r="CI36" s="127">
        <f ca="1">IF(IFERROR(MATCH(_xlfn.CONCAT($B36,",",CI$4),'22 SpcFunc &amp; VentSpcFunc combos'!$Q$8:$Q$343,0),0)&gt;0,1,0)</f>
        <v>0</v>
      </c>
      <c r="CJ36" s="127">
        <f ca="1">IF(IFERROR(MATCH(_xlfn.CONCAT($B36,",",CJ$4),'22 SpcFunc &amp; VentSpcFunc combos'!$Q$8:$Q$343,0),0)&gt;0,1,0)</f>
        <v>0</v>
      </c>
      <c r="CK36" s="127">
        <f ca="1">IF(IFERROR(MATCH(_xlfn.CONCAT($B36,",",CK$4),'22 SpcFunc &amp; VentSpcFunc combos'!$Q$8:$Q$343,0),0)&gt;0,1,0)</f>
        <v>0</v>
      </c>
      <c r="CL36" s="127">
        <f ca="1">IF(IFERROR(MATCH(_xlfn.CONCAT($B36,",",CL$4),'22 SpcFunc &amp; VentSpcFunc combos'!$Q$8:$Q$343,0),0)&gt;0,1,0)</f>
        <v>0</v>
      </c>
      <c r="CM36" s="127">
        <f ca="1">IF(IFERROR(MATCH(_xlfn.CONCAT($B36,",",CM$4),'22 SpcFunc &amp; VentSpcFunc combos'!$Q$8:$Q$343,0),0)&gt;0,1,0)</f>
        <v>0</v>
      </c>
      <c r="CN36" s="127">
        <f ca="1">IF(IFERROR(MATCH(_xlfn.CONCAT($B36,",",CN$4),'22 SpcFunc &amp; VentSpcFunc combos'!$Q$8:$Q$343,0),0)&gt;0,1,0)</f>
        <v>0</v>
      </c>
      <c r="CO36" s="127">
        <f ca="1">IF(IFERROR(MATCH(_xlfn.CONCAT($B36,",",CO$4),'22 SpcFunc &amp; VentSpcFunc combos'!$Q$8:$Q$343,0),0)&gt;0,1,0)</f>
        <v>0</v>
      </c>
      <c r="CP36" s="127">
        <f ca="1">IF(IFERROR(MATCH(_xlfn.CONCAT($B36,",",CP$4),'22 SpcFunc &amp; VentSpcFunc combos'!$Q$8:$Q$343,0),0)&gt;0,1,0)</f>
        <v>0</v>
      </c>
      <c r="CQ36" s="127">
        <f ca="1">IF(IFERROR(MATCH(_xlfn.CONCAT($B36,",",CQ$4),'22 SpcFunc &amp; VentSpcFunc combos'!$Q$8:$Q$343,0),0)&gt;0,1,0)</f>
        <v>0</v>
      </c>
      <c r="CR36" s="127">
        <f ca="1">IF(IFERROR(MATCH(_xlfn.CONCAT($B36,",",CR$4),'22 SpcFunc &amp; VentSpcFunc combos'!$Q$8:$Q$343,0),0)&gt;0,1,0)</f>
        <v>0</v>
      </c>
      <c r="CS36" s="127">
        <f ca="1">IF(IFERROR(MATCH(_xlfn.CONCAT($B36,",",CS$4),'22 SpcFunc &amp; VentSpcFunc combos'!$Q$8:$Q$343,0),0)&gt;0,1,0)</f>
        <v>0</v>
      </c>
      <c r="CT36" s="127">
        <f ca="1">IF(IFERROR(MATCH(_xlfn.CONCAT($B36,",",CT$4),'22 SpcFunc &amp; VentSpcFunc combos'!$Q$8:$Q$343,0),0)&gt;0,1,0)</f>
        <v>0</v>
      </c>
      <c r="CU36" s="106" t="s">
        <v>959</v>
      </c>
      <c r="CV36">
        <f t="shared" ca="1" si="4"/>
        <v>1</v>
      </c>
    </row>
    <row r="37" spans="2:100" x14ac:dyDescent="0.2">
      <c r="B37" t="str">
        <f>'For CSV - 2022 SpcFuncData'!B37</f>
        <v>Healthcare Facility and Hospitals (Physical Therapy Room)</v>
      </c>
      <c r="C37" s="127">
        <f ca="1">IF(IFERROR(MATCH(_xlfn.CONCAT($B37,",",C$4),'22 SpcFunc &amp; VentSpcFunc combos'!$Q$8:$Q$343,0),0)&gt;0,1,0)</f>
        <v>0</v>
      </c>
      <c r="D37" s="127">
        <f ca="1">IF(IFERROR(MATCH(_xlfn.CONCAT($B37,",",D$4),'22 SpcFunc &amp; VentSpcFunc combos'!$Q$8:$Q$343,0),0)&gt;0,1,0)</f>
        <v>0</v>
      </c>
      <c r="E37" s="127">
        <f ca="1">IF(IFERROR(MATCH(_xlfn.CONCAT($B37,",",E$4),'22 SpcFunc &amp; VentSpcFunc combos'!$Q$8:$Q$343,0),0)&gt;0,1,0)</f>
        <v>0</v>
      </c>
      <c r="F37" s="127">
        <f ca="1">IF(IFERROR(MATCH(_xlfn.CONCAT($B37,",",F$4),'22 SpcFunc &amp; VentSpcFunc combos'!$Q$8:$Q$343,0),0)&gt;0,1,0)</f>
        <v>0</v>
      </c>
      <c r="G37" s="127">
        <f ca="1">IF(IFERROR(MATCH(_xlfn.CONCAT($B37,",",G$4),'22 SpcFunc &amp; VentSpcFunc combos'!$Q$8:$Q$343,0),0)&gt;0,1,0)</f>
        <v>0</v>
      </c>
      <c r="H37" s="127">
        <f ca="1">IF(IFERROR(MATCH(_xlfn.CONCAT($B37,",",H$4),'22 SpcFunc &amp; VentSpcFunc combos'!$Q$8:$Q$343,0),0)&gt;0,1,0)</f>
        <v>0</v>
      </c>
      <c r="I37" s="127">
        <f ca="1">IF(IFERROR(MATCH(_xlfn.CONCAT($B37,",",I$4),'22 SpcFunc &amp; VentSpcFunc combos'!$Q$8:$Q$343,0),0)&gt;0,1,0)</f>
        <v>0</v>
      </c>
      <c r="J37" s="127">
        <f ca="1">IF(IFERROR(MATCH(_xlfn.CONCAT($B37,",",J$4),'22 SpcFunc &amp; VentSpcFunc combos'!$Q$8:$Q$343,0),0)&gt;0,1,0)</f>
        <v>0</v>
      </c>
      <c r="K37" s="127">
        <f ca="1">IF(IFERROR(MATCH(_xlfn.CONCAT($B37,",",K$4),'22 SpcFunc &amp; VentSpcFunc combos'!$Q$8:$Q$343,0),0)&gt;0,1,0)</f>
        <v>0</v>
      </c>
      <c r="L37" s="127">
        <f ca="1">IF(IFERROR(MATCH(_xlfn.CONCAT($B37,",",L$4),'22 SpcFunc &amp; VentSpcFunc combos'!$Q$8:$Q$343,0),0)&gt;0,1,0)</f>
        <v>0</v>
      </c>
      <c r="M37" s="127">
        <f ca="1">IF(IFERROR(MATCH(_xlfn.CONCAT($B37,",",M$4),'22 SpcFunc &amp; VentSpcFunc combos'!$Q$8:$Q$343,0),0)&gt;0,1,0)</f>
        <v>0</v>
      </c>
      <c r="N37" s="127">
        <f ca="1">IF(IFERROR(MATCH(_xlfn.CONCAT($B37,",",N$4),'22 SpcFunc &amp; VentSpcFunc combos'!$Q$8:$Q$343,0),0)&gt;0,1,0)</f>
        <v>0</v>
      </c>
      <c r="O37" s="127">
        <f ca="1">IF(IFERROR(MATCH(_xlfn.CONCAT($B37,",",O$4),'22 SpcFunc &amp; VentSpcFunc combos'!$Q$8:$Q$343,0),0)&gt;0,1,0)</f>
        <v>0</v>
      </c>
      <c r="P37" s="127">
        <f ca="1">IF(IFERROR(MATCH(_xlfn.CONCAT($B37,",",P$4),'22 SpcFunc &amp; VentSpcFunc combos'!$Q$8:$Q$343,0),0)&gt;0,1,0)</f>
        <v>0</v>
      </c>
      <c r="Q37" s="127">
        <f ca="1">IF(IFERROR(MATCH(_xlfn.CONCAT($B37,",",Q$4),'22 SpcFunc &amp; VentSpcFunc combos'!$Q$8:$Q$343,0),0)&gt;0,1,0)</f>
        <v>0</v>
      </c>
      <c r="R37" s="127">
        <f ca="1">IF(IFERROR(MATCH(_xlfn.CONCAT($B37,",",R$4),'22 SpcFunc &amp; VentSpcFunc combos'!$Q$8:$Q$343,0),0)&gt;0,1,0)</f>
        <v>0</v>
      </c>
      <c r="S37" s="127">
        <f ca="1">IF(IFERROR(MATCH(_xlfn.CONCAT($B37,",",S$4),'22 SpcFunc &amp; VentSpcFunc combos'!$Q$8:$Q$343,0),0)&gt;0,1,0)</f>
        <v>0</v>
      </c>
      <c r="T37" s="127">
        <f ca="1">IF(IFERROR(MATCH(_xlfn.CONCAT($B37,",",T$4),'22 SpcFunc &amp; VentSpcFunc combos'!$Q$8:$Q$343,0),0)&gt;0,1,0)</f>
        <v>0</v>
      </c>
      <c r="U37" s="127">
        <f ca="1">IF(IFERROR(MATCH(_xlfn.CONCAT($B37,",",U$4),'22 SpcFunc &amp; VentSpcFunc combos'!$Q$8:$Q$343,0),0)&gt;0,1,0)</f>
        <v>0</v>
      </c>
      <c r="V37" s="127">
        <f ca="1">IF(IFERROR(MATCH(_xlfn.CONCAT($B37,",",V$4),'22 SpcFunc &amp; VentSpcFunc combos'!$Q$8:$Q$343,0),0)&gt;0,1,0)</f>
        <v>0</v>
      </c>
      <c r="W37" s="127">
        <f ca="1">IF(IFERROR(MATCH(_xlfn.CONCAT($B37,",",W$4),'22 SpcFunc &amp; VentSpcFunc combos'!$Q$8:$Q$343,0),0)&gt;0,1,0)</f>
        <v>0</v>
      </c>
      <c r="X37" s="127">
        <f ca="1">IF(IFERROR(MATCH(_xlfn.CONCAT($B37,",",X$4),'22 SpcFunc &amp; VentSpcFunc combos'!$Q$8:$Q$343,0),0)&gt;0,1,0)</f>
        <v>0</v>
      </c>
      <c r="Y37" s="127">
        <f ca="1">IF(IFERROR(MATCH(_xlfn.CONCAT($B37,",",Y$4),'22 SpcFunc &amp; VentSpcFunc combos'!$Q$8:$Q$343,0),0)&gt;0,1,0)</f>
        <v>0</v>
      </c>
      <c r="Z37" s="127">
        <f ca="1">IF(IFERROR(MATCH(_xlfn.CONCAT($B37,",",Z$4),'22 SpcFunc &amp; VentSpcFunc combos'!$Q$8:$Q$343,0),0)&gt;0,1,0)</f>
        <v>0</v>
      </c>
      <c r="AA37" s="127">
        <f ca="1">IF(IFERROR(MATCH(_xlfn.CONCAT($B37,",",AA$4),'22 SpcFunc &amp; VentSpcFunc combos'!$Q$8:$Q$343,0),0)&gt;0,1,0)</f>
        <v>0</v>
      </c>
      <c r="AB37" s="127">
        <f ca="1">IF(IFERROR(MATCH(_xlfn.CONCAT($B37,",",AB$4),'22 SpcFunc &amp; VentSpcFunc combos'!$Q$8:$Q$343,0),0)&gt;0,1,0)</f>
        <v>0</v>
      </c>
      <c r="AC37" s="127">
        <f ca="1">IF(IFERROR(MATCH(_xlfn.CONCAT($B37,",",AC$4),'22 SpcFunc &amp; VentSpcFunc combos'!$Q$8:$Q$343,0),0)&gt;0,1,0)</f>
        <v>0</v>
      </c>
      <c r="AD37" s="127">
        <f ca="1">IF(IFERROR(MATCH(_xlfn.CONCAT($B37,",",AD$4),'22 SpcFunc &amp; VentSpcFunc combos'!$Q$8:$Q$343,0),0)&gt;0,1,0)</f>
        <v>0</v>
      </c>
      <c r="AE37" s="127">
        <f ca="1">IF(IFERROR(MATCH(_xlfn.CONCAT($B37,",",AE$4),'22 SpcFunc &amp; VentSpcFunc combos'!$Q$8:$Q$343,0),0)&gt;0,1,0)</f>
        <v>0</v>
      </c>
      <c r="AF37" s="127">
        <f ca="1">IF(IFERROR(MATCH(_xlfn.CONCAT($B37,",",AF$4),'22 SpcFunc &amp; VentSpcFunc combos'!$Q$8:$Q$343,0),0)&gt;0,1,0)</f>
        <v>0</v>
      </c>
      <c r="AG37" s="127">
        <f ca="1">IF(IFERROR(MATCH(_xlfn.CONCAT($B37,",",AG$4),'22 SpcFunc &amp; VentSpcFunc combos'!$Q$8:$Q$343,0),0)&gt;0,1,0)</f>
        <v>0</v>
      </c>
      <c r="AH37" s="127">
        <f ca="1">IF(IFERROR(MATCH(_xlfn.CONCAT($B37,",",AH$4),'22 SpcFunc &amp; VentSpcFunc combos'!$Q$8:$Q$343,0),0)&gt;0,1,0)</f>
        <v>0</v>
      </c>
      <c r="AI37" s="127">
        <f ca="1">IF(IFERROR(MATCH(_xlfn.CONCAT($B37,",",AI$4),'22 SpcFunc &amp; VentSpcFunc combos'!$Q$8:$Q$343,0),0)&gt;0,1,0)</f>
        <v>0</v>
      </c>
      <c r="AJ37" s="127">
        <f ca="1">IF(IFERROR(MATCH(_xlfn.CONCAT($B37,",",AJ$4),'22 SpcFunc &amp; VentSpcFunc combos'!$Q$8:$Q$343,0),0)&gt;0,1,0)</f>
        <v>0</v>
      </c>
      <c r="AK37" s="127">
        <f ca="1">IF(IFERROR(MATCH(_xlfn.CONCAT($B37,",",AK$4),'22 SpcFunc &amp; VentSpcFunc combos'!$Q$8:$Q$343,0),0)&gt;0,1,0)</f>
        <v>0</v>
      </c>
      <c r="AL37" s="127">
        <f ca="1">IF(IFERROR(MATCH(_xlfn.CONCAT($B37,",",AL$4),'22 SpcFunc &amp; VentSpcFunc combos'!$Q$8:$Q$343,0),0)&gt;0,1,0)</f>
        <v>0</v>
      </c>
      <c r="AM37" s="127">
        <f ca="1">IF(IFERROR(MATCH(_xlfn.CONCAT($B37,",",AM$4),'22 SpcFunc &amp; VentSpcFunc combos'!$Q$8:$Q$343,0),0)&gt;0,1,0)</f>
        <v>0</v>
      </c>
      <c r="AN37" s="127">
        <f ca="1">IF(IFERROR(MATCH(_xlfn.CONCAT($B37,",",AN$4),'22 SpcFunc &amp; VentSpcFunc combos'!$Q$8:$Q$343,0),0)&gt;0,1,0)</f>
        <v>0</v>
      </c>
      <c r="AO37" s="127">
        <f ca="1">IF(IFERROR(MATCH(_xlfn.CONCAT($B37,",",AO$4),'22 SpcFunc &amp; VentSpcFunc combos'!$Q$8:$Q$343,0),0)&gt;0,1,0)</f>
        <v>0</v>
      </c>
      <c r="AP37" s="127">
        <f ca="1">IF(IFERROR(MATCH(_xlfn.CONCAT($B37,",",AP$4),'22 SpcFunc &amp; VentSpcFunc combos'!$Q$8:$Q$343,0),0)&gt;0,1,0)</f>
        <v>0</v>
      </c>
      <c r="AQ37" s="127">
        <f ca="1">IF(IFERROR(MATCH(_xlfn.CONCAT($B37,",",AQ$4),'22 SpcFunc &amp; VentSpcFunc combos'!$Q$8:$Q$343,0),0)&gt;0,1,0)</f>
        <v>0</v>
      </c>
      <c r="AR37" s="127">
        <f ca="1">IF(IFERROR(MATCH(_xlfn.CONCAT($B37,",",AR$4),'22 SpcFunc &amp; VentSpcFunc combos'!$Q$8:$Q$343,0),0)&gt;0,1,0)</f>
        <v>0</v>
      </c>
      <c r="AS37" s="127">
        <f ca="1">IF(IFERROR(MATCH(_xlfn.CONCAT($B37,",",AS$4),'22 SpcFunc &amp; VentSpcFunc combos'!$Q$8:$Q$343,0),0)&gt;0,1,0)</f>
        <v>0</v>
      </c>
      <c r="AT37" s="127">
        <f ca="1">IF(IFERROR(MATCH(_xlfn.CONCAT($B37,",",AT$4),'22 SpcFunc &amp; VentSpcFunc combos'!$Q$8:$Q$343,0),0)&gt;0,1,0)</f>
        <v>0</v>
      </c>
      <c r="AU37" s="127">
        <f ca="1">IF(IFERROR(MATCH(_xlfn.CONCAT($B37,",",AU$4),'22 SpcFunc &amp; VentSpcFunc combos'!$Q$8:$Q$343,0),0)&gt;0,1,0)</f>
        <v>0</v>
      </c>
      <c r="AV37" s="127">
        <f ca="1">IF(IFERROR(MATCH(_xlfn.CONCAT($B37,",",AV$4),'22 SpcFunc &amp; VentSpcFunc combos'!$Q$8:$Q$343,0),0)&gt;0,1,0)</f>
        <v>0</v>
      </c>
      <c r="AW37" s="127">
        <f ca="1">IF(IFERROR(MATCH(_xlfn.CONCAT($B37,",",AW$4),'22 SpcFunc &amp; VentSpcFunc combos'!$Q$8:$Q$343,0),0)&gt;0,1,0)</f>
        <v>0</v>
      </c>
      <c r="AX37" s="127">
        <f ca="1">IF(IFERROR(MATCH(_xlfn.CONCAT($B37,",",AX$4),'22 SpcFunc &amp; VentSpcFunc combos'!$Q$8:$Q$343,0),0)&gt;0,1,0)</f>
        <v>0</v>
      </c>
      <c r="AY37" s="127">
        <f ca="1">IF(IFERROR(MATCH(_xlfn.CONCAT($B37,",",AY$4),'22 SpcFunc &amp; VentSpcFunc combos'!$Q$8:$Q$343,0),0)&gt;0,1,0)</f>
        <v>0</v>
      </c>
      <c r="AZ37" s="127">
        <f ca="1">IF(IFERROR(MATCH(_xlfn.CONCAT($B37,",",AZ$4),'22 SpcFunc &amp; VentSpcFunc combos'!$Q$8:$Q$343,0),0)&gt;0,1,0)</f>
        <v>0</v>
      </c>
      <c r="BA37" s="127">
        <f ca="1">IF(IFERROR(MATCH(_xlfn.CONCAT($B37,",",BA$4),'22 SpcFunc &amp; VentSpcFunc combos'!$Q$8:$Q$343,0),0)&gt;0,1,0)</f>
        <v>0</v>
      </c>
      <c r="BB37" s="127">
        <f ca="1">IF(IFERROR(MATCH(_xlfn.CONCAT($B37,",",BB$4),'22 SpcFunc &amp; VentSpcFunc combos'!$Q$8:$Q$343,0),0)&gt;0,1,0)</f>
        <v>0</v>
      </c>
      <c r="BC37" s="127">
        <f ca="1">IF(IFERROR(MATCH(_xlfn.CONCAT($B37,",",BC$4),'22 SpcFunc &amp; VentSpcFunc combos'!$Q$8:$Q$343,0),0)&gt;0,1,0)</f>
        <v>0</v>
      </c>
      <c r="BD37" s="127">
        <f ca="1">IF(IFERROR(MATCH(_xlfn.CONCAT($B37,",",BD$4),'22 SpcFunc &amp; VentSpcFunc combos'!$Q$8:$Q$343,0),0)&gt;0,1,0)</f>
        <v>0</v>
      </c>
      <c r="BE37" s="127">
        <f ca="1">IF(IFERROR(MATCH(_xlfn.CONCAT($B37,",",BE$4),'22 SpcFunc &amp; VentSpcFunc combos'!$Q$8:$Q$343,0),0)&gt;0,1,0)</f>
        <v>0</v>
      </c>
      <c r="BF37" s="127">
        <f ca="1">IF(IFERROR(MATCH(_xlfn.CONCAT($B37,",",BF$4),'22 SpcFunc &amp; VentSpcFunc combos'!$Q$8:$Q$343,0),0)&gt;0,1,0)</f>
        <v>0</v>
      </c>
      <c r="BG37" s="127">
        <f ca="1">IF(IFERROR(MATCH(_xlfn.CONCAT($B37,",",BG$4),'22 SpcFunc &amp; VentSpcFunc combos'!$Q$8:$Q$343,0),0)&gt;0,1,0)</f>
        <v>0</v>
      </c>
      <c r="BH37" s="127">
        <f ca="1">IF(IFERROR(MATCH(_xlfn.CONCAT($B37,",",BH$4),'22 SpcFunc &amp; VentSpcFunc combos'!$Q$8:$Q$343,0),0)&gt;0,1,0)</f>
        <v>1</v>
      </c>
      <c r="BI37" s="127">
        <f ca="1">IF(IFERROR(MATCH(_xlfn.CONCAT($B37,",",BI$4),'22 SpcFunc &amp; VentSpcFunc combos'!$Q$8:$Q$343,0),0)&gt;0,1,0)</f>
        <v>0</v>
      </c>
      <c r="BJ37" s="127">
        <f ca="1">IF(IFERROR(MATCH(_xlfn.CONCAT($B37,",",BJ$4),'22 SpcFunc &amp; VentSpcFunc combos'!$Q$8:$Q$343,0),0)&gt;0,1,0)</f>
        <v>0</v>
      </c>
      <c r="BK37" s="127">
        <f ca="1">IF(IFERROR(MATCH(_xlfn.CONCAT($B37,",",BK$4),'22 SpcFunc &amp; VentSpcFunc combos'!$Q$8:$Q$343,0),0)&gt;0,1,0)</f>
        <v>0</v>
      </c>
      <c r="BL37" s="127">
        <f ca="1">IF(IFERROR(MATCH(_xlfn.CONCAT($B37,",",BL$4),'22 SpcFunc &amp; VentSpcFunc combos'!$Q$8:$Q$343,0),0)&gt;0,1,0)</f>
        <v>0</v>
      </c>
      <c r="BM37" s="127">
        <f ca="1">IF(IFERROR(MATCH(_xlfn.CONCAT($B37,",",BM$4),'22 SpcFunc &amp; VentSpcFunc combos'!$Q$8:$Q$343,0),0)&gt;0,1,0)</f>
        <v>0</v>
      </c>
      <c r="BN37" s="127">
        <f ca="1">IF(IFERROR(MATCH(_xlfn.CONCAT($B37,",",BN$4),'22 SpcFunc &amp; VentSpcFunc combos'!$Q$8:$Q$343,0),0)&gt;0,1,0)</f>
        <v>0</v>
      </c>
      <c r="BO37" s="127">
        <f ca="1">IF(IFERROR(MATCH(_xlfn.CONCAT($B37,",",BO$4),'22 SpcFunc &amp; VentSpcFunc combos'!$Q$8:$Q$343,0),0)&gt;0,1,0)</f>
        <v>0</v>
      </c>
      <c r="BP37" s="127">
        <f ca="1">IF(IFERROR(MATCH(_xlfn.CONCAT($B37,",",BP$4),'22 SpcFunc &amp; VentSpcFunc combos'!$Q$8:$Q$343,0),0)&gt;0,1,0)</f>
        <v>0</v>
      </c>
      <c r="BQ37" s="127">
        <f ca="1">IF(IFERROR(MATCH(_xlfn.CONCAT($B37,",",BQ$4),'22 SpcFunc &amp; VentSpcFunc combos'!$Q$8:$Q$343,0),0)&gt;0,1,0)</f>
        <v>0</v>
      </c>
      <c r="BR37" s="127">
        <f ca="1">IF(IFERROR(MATCH(_xlfn.CONCAT($B37,",",BR$4),'22 SpcFunc &amp; VentSpcFunc combos'!$Q$8:$Q$343,0),0)&gt;0,1,0)</f>
        <v>0</v>
      </c>
      <c r="BS37" s="127">
        <f ca="1">IF(IFERROR(MATCH(_xlfn.CONCAT($B37,",",BS$4),'22 SpcFunc &amp; VentSpcFunc combos'!$Q$8:$Q$343,0),0)&gt;0,1,0)</f>
        <v>0</v>
      </c>
      <c r="BT37" s="127">
        <f ca="1">IF(IFERROR(MATCH(_xlfn.CONCAT($B37,",",BT$4),'22 SpcFunc &amp; VentSpcFunc combos'!$Q$8:$Q$343,0),0)&gt;0,1,0)</f>
        <v>0</v>
      </c>
      <c r="BU37" s="127">
        <f ca="1">IF(IFERROR(MATCH(_xlfn.CONCAT($B37,",",BU$4),'22 SpcFunc &amp; VentSpcFunc combos'!$Q$8:$Q$343,0),0)&gt;0,1,0)</f>
        <v>0</v>
      </c>
      <c r="BV37" s="127">
        <f ca="1">IF(IFERROR(MATCH(_xlfn.CONCAT($B37,",",BV$4),'22 SpcFunc &amp; VentSpcFunc combos'!$Q$8:$Q$343,0),0)&gt;0,1,0)</f>
        <v>0</v>
      </c>
      <c r="BW37" s="127">
        <f ca="1">IF(IFERROR(MATCH(_xlfn.CONCAT($B37,",",BW$4),'22 SpcFunc &amp; VentSpcFunc combos'!$Q$8:$Q$343,0),0)&gt;0,1,0)</f>
        <v>0</v>
      </c>
      <c r="BX37" s="127">
        <f ca="1">IF(IFERROR(MATCH(_xlfn.CONCAT($B37,",",BX$4),'22 SpcFunc &amp; VentSpcFunc combos'!$Q$8:$Q$343,0),0)&gt;0,1,0)</f>
        <v>0</v>
      </c>
      <c r="BY37" s="127">
        <f ca="1">IF(IFERROR(MATCH(_xlfn.CONCAT($B37,",",BY$4),'22 SpcFunc &amp; VentSpcFunc combos'!$Q$8:$Q$343,0),0)&gt;0,1,0)</f>
        <v>0</v>
      </c>
      <c r="BZ37" s="127">
        <f ca="1">IF(IFERROR(MATCH(_xlfn.CONCAT($B37,",",BZ$4),'22 SpcFunc &amp; VentSpcFunc combos'!$Q$8:$Q$343,0),0)&gt;0,1,0)</f>
        <v>0</v>
      </c>
      <c r="CA37" s="127">
        <f ca="1">IF(IFERROR(MATCH(_xlfn.CONCAT($B37,",",CA$4),'22 SpcFunc &amp; VentSpcFunc combos'!$Q$8:$Q$343,0),0)&gt;0,1,0)</f>
        <v>0</v>
      </c>
      <c r="CB37" s="127">
        <f ca="1">IF(IFERROR(MATCH(_xlfn.CONCAT($B37,",",CB$4),'22 SpcFunc &amp; VentSpcFunc combos'!$Q$8:$Q$343,0),0)&gt;0,1,0)</f>
        <v>0</v>
      </c>
      <c r="CC37" s="127">
        <f ca="1">IF(IFERROR(MATCH(_xlfn.CONCAT($B37,",",CC$4),'22 SpcFunc &amp; VentSpcFunc combos'!$Q$8:$Q$343,0),0)&gt;0,1,0)</f>
        <v>0</v>
      </c>
      <c r="CD37" s="127">
        <f ca="1">IF(IFERROR(MATCH(_xlfn.CONCAT($B37,",",CD$4),'22 SpcFunc &amp; VentSpcFunc combos'!$Q$8:$Q$343,0),0)&gt;0,1,0)</f>
        <v>0</v>
      </c>
      <c r="CE37" s="127">
        <f ca="1">IF(IFERROR(MATCH(_xlfn.CONCAT($B37,",",CE$4),'22 SpcFunc &amp; VentSpcFunc combos'!$Q$8:$Q$343,0),0)&gt;0,1,0)</f>
        <v>0</v>
      </c>
      <c r="CF37" s="127">
        <f ca="1">IF(IFERROR(MATCH(_xlfn.CONCAT($B37,",",CF$4),'22 SpcFunc &amp; VentSpcFunc combos'!$Q$8:$Q$343,0),0)&gt;0,1,0)</f>
        <v>0</v>
      </c>
      <c r="CG37" s="127">
        <f ca="1">IF(IFERROR(MATCH(_xlfn.CONCAT($B37,",",CG$4),'22 SpcFunc &amp; VentSpcFunc combos'!$Q$8:$Q$343,0),0)&gt;0,1,0)</f>
        <v>0</v>
      </c>
      <c r="CH37" s="127">
        <f ca="1">IF(IFERROR(MATCH(_xlfn.CONCAT($B37,",",CH$4),'22 SpcFunc &amp; VentSpcFunc combos'!$Q$8:$Q$343,0),0)&gt;0,1,0)</f>
        <v>0</v>
      </c>
      <c r="CI37" s="127">
        <f ca="1">IF(IFERROR(MATCH(_xlfn.CONCAT($B37,",",CI$4),'22 SpcFunc &amp; VentSpcFunc combos'!$Q$8:$Q$343,0),0)&gt;0,1,0)</f>
        <v>0</v>
      </c>
      <c r="CJ37" s="127">
        <f ca="1">IF(IFERROR(MATCH(_xlfn.CONCAT($B37,",",CJ$4),'22 SpcFunc &amp; VentSpcFunc combos'!$Q$8:$Q$343,0),0)&gt;0,1,0)</f>
        <v>0</v>
      </c>
      <c r="CK37" s="127">
        <f ca="1">IF(IFERROR(MATCH(_xlfn.CONCAT($B37,",",CK$4),'22 SpcFunc &amp; VentSpcFunc combos'!$Q$8:$Q$343,0),0)&gt;0,1,0)</f>
        <v>0</v>
      </c>
      <c r="CL37" s="127">
        <f ca="1">IF(IFERROR(MATCH(_xlfn.CONCAT($B37,",",CL$4),'22 SpcFunc &amp; VentSpcFunc combos'!$Q$8:$Q$343,0),0)&gt;0,1,0)</f>
        <v>0</v>
      </c>
      <c r="CM37" s="127">
        <f ca="1">IF(IFERROR(MATCH(_xlfn.CONCAT($B37,",",CM$4),'22 SpcFunc &amp; VentSpcFunc combos'!$Q$8:$Q$343,0),0)&gt;0,1,0)</f>
        <v>0</v>
      </c>
      <c r="CN37" s="127">
        <f ca="1">IF(IFERROR(MATCH(_xlfn.CONCAT($B37,",",CN$4),'22 SpcFunc &amp; VentSpcFunc combos'!$Q$8:$Q$343,0),0)&gt;0,1,0)</f>
        <v>0</v>
      </c>
      <c r="CO37" s="127">
        <f ca="1">IF(IFERROR(MATCH(_xlfn.CONCAT($B37,",",CO$4),'22 SpcFunc &amp; VentSpcFunc combos'!$Q$8:$Q$343,0),0)&gt;0,1,0)</f>
        <v>0</v>
      </c>
      <c r="CP37" s="127">
        <f ca="1">IF(IFERROR(MATCH(_xlfn.CONCAT($B37,",",CP$4),'22 SpcFunc &amp; VentSpcFunc combos'!$Q$8:$Q$343,0),0)&gt;0,1,0)</f>
        <v>0</v>
      </c>
      <c r="CQ37" s="127">
        <f ca="1">IF(IFERROR(MATCH(_xlfn.CONCAT($B37,",",CQ$4),'22 SpcFunc &amp; VentSpcFunc combos'!$Q$8:$Q$343,0),0)&gt;0,1,0)</f>
        <v>0</v>
      </c>
      <c r="CR37" s="127">
        <f ca="1">IF(IFERROR(MATCH(_xlfn.CONCAT($B37,",",CR$4),'22 SpcFunc &amp; VentSpcFunc combos'!$Q$8:$Q$343,0),0)&gt;0,1,0)</f>
        <v>0</v>
      </c>
      <c r="CS37" s="127">
        <f ca="1">IF(IFERROR(MATCH(_xlfn.CONCAT($B37,",",CS$4),'22 SpcFunc &amp; VentSpcFunc combos'!$Q$8:$Q$343,0),0)&gt;0,1,0)</f>
        <v>0</v>
      </c>
      <c r="CT37" s="127">
        <f ca="1">IF(IFERROR(MATCH(_xlfn.CONCAT($B37,",",CT$4),'22 SpcFunc &amp; VentSpcFunc combos'!$Q$8:$Q$343,0),0)&gt;0,1,0)</f>
        <v>0</v>
      </c>
      <c r="CU37" s="106" t="s">
        <v>959</v>
      </c>
      <c r="CV37">
        <f t="shared" ca="1" si="4"/>
        <v>1</v>
      </c>
    </row>
    <row r="38" spans="2:100" x14ac:dyDescent="0.2">
      <c r="B38" t="str">
        <f>'For CSV - 2022 SpcFuncData'!B38</f>
        <v>Healthcare Facility and Hospitals (Recovery Room)</v>
      </c>
      <c r="C38" s="127">
        <f ca="1">IF(IFERROR(MATCH(_xlfn.CONCAT($B38,",",C$4),'22 SpcFunc &amp; VentSpcFunc combos'!$Q$8:$Q$343,0),0)&gt;0,1,0)</f>
        <v>0</v>
      </c>
      <c r="D38" s="127">
        <f ca="1">IF(IFERROR(MATCH(_xlfn.CONCAT($B38,",",D$4),'22 SpcFunc &amp; VentSpcFunc combos'!$Q$8:$Q$343,0),0)&gt;0,1,0)</f>
        <v>0</v>
      </c>
      <c r="E38" s="127">
        <f ca="1">IF(IFERROR(MATCH(_xlfn.CONCAT($B38,",",E$4),'22 SpcFunc &amp; VentSpcFunc combos'!$Q$8:$Q$343,0),0)&gt;0,1,0)</f>
        <v>0</v>
      </c>
      <c r="F38" s="127">
        <f ca="1">IF(IFERROR(MATCH(_xlfn.CONCAT($B38,",",F$4),'22 SpcFunc &amp; VentSpcFunc combos'!$Q$8:$Q$343,0),0)&gt;0,1,0)</f>
        <v>0</v>
      </c>
      <c r="G38" s="127">
        <f ca="1">IF(IFERROR(MATCH(_xlfn.CONCAT($B38,",",G$4),'22 SpcFunc &amp; VentSpcFunc combos'!$Q$8:$Q$343,0),0)&gt;0,1,0)</f>
        <v>0</v>
      </c>
      <c r="H38" s="127">
        <f ca="1">IF(IFERROR(MATCH(_xlfn.CONCAT($B38,",",H$4),'22 SpcFunc &amp; VentSpcFunc combos'!$Q$8:$Q$343,0),0)&gt;0,1,0)</f>
        <v>0</v>
      </c>
      <c r="I38" s="127">
        <f ca="1">IF(IFERROR(MATCH(_xlfn.CONCAT($B38,",",I$4),'22 SpcFunc &amp; VentSpcFunc combos'!$Q$8:$Q$343,0),0)&gt;0,1,0)</f>
        <v>0</v>
      </c>
      <c r="J38" s="127">
        <f ca="1">IF(IFERROR(MATCH(_xlfn.CONCAT($B38,",",J$4),'22 SpcFunc &amp; VentSpcFunc combos'!$Q$8:$Q$343,0),0)&gt;0,1,0)</f>
        <v>0</v>
      </c>
      <c r="K38" s="127">
        <f ca="1">IF(IFERROR(MATCH(_xlfn.CONCAT($B38,",",K$4),'22 SpcFunc &amp; VentSpcFunc combos'!$Q$8:$Q$343,0),0)&gt;0,1,0)</f>
        <v>0</v>
      </c>
      <c r="L38" s="127">
        <f ca="1">IF(IFERROR(MATCH(_xlfn.CONCAT($B38,",",L$4),'22 SpcFunc &amp; VentSpcFunc combos'!$Q$8:$Q$343,0),0)&gt;0,1,0)</f>
        <v>0</v>
      </c>
      <c r="M38" s="127">
        <f ca="1">IF(IFERROR(MATCH(_xlfn.CONCAT($B38,",",M$4),'22 SpcFunc &amp; VentSpcFunc combos'!$Q$8:$Q$343,0),0)&gt;0,1,0)</f>
        <v>0</v>
      </c>
      <c r="N38" s="127">
        <f ca="1">IF(IFERROR(MATCH(_xlfn.CONCAT($B38,",",N$4),'22 SpcFunc &amp; VentSpcFunc combos'!$Q$8:$Q$343,0),0)&gt;0,1,0)</f>
        <v>0</v>
      </c>
      <c r="O38" s="127">
        <f ca="1">IF(IFERROR(MATCH(_xlfn.CONCAT($B38,",",O$4),'22 SpcFunc &amp; VentSpcFunc combos'!$Q$8:$Q$343,0),0)&gt;0,1,0)</f>
        <v>0</v>
      </c>
      <c r="P38" s="127">
        <f ca="1">IF(IFERROR(MATCH(_xlfn.CONCAT($B38,",",P$4),'22 SpcFunc &amp; VentSpcFunc combos'!$Q$8:$Q$343,0),0)&gt;0,1,0)</f>
        <v>0</v>
      </c>
      <c r="Q38" s="127">
        <f ca="1">IF(IFERROR(MATCH(_xlfn.CONCAT($B38,",",Q$4),'22 SpcFunc &amp; VentSpcFunc combos'!$Q$8:$Q$343,0),0)&gt;0,1,0)</f>
        <v>0</v>
      </c>
      <c r="R38" s="127">
        <f ca="1">IF(IFERROR(MATCH(_xlfn.CONCAT($B38,",",R$4),'22 SpcFunc &amp; VentSpcFunc combos'!$Q$8:$Q$343,0),0)&gt;0,1,0)</f>
        <v>0</v>
      </c>
      <c r="S38" s="127">
        <f ca="1">IF(IFERROR(MATCH(_xlfn.CONCAT($B38,",",S$4),'22 SpcFunc &amp; VentSpcFunc combos'!$Q$8:$Q$343,0),0)&gt;0,1,0)</f>
        <v>0</v>
      </c>
      <c r="T38" s="127">
        <f ca="1">IF(IFERROR(MATCH(_xlfn.CONCAT($B38,",",T$4),'22 SpcFunc &amp; VentSpcFunc combos'!$Q$8:$Q$343,0),0)&gt;0,1,0)</f>
        <v>0</v>
      </c>
      <c r="U38" s="127">
        <f ca="1">IF(IFERROR(MATCH(_xlfn.CONCAT($B38,",",U$4),'22 SpcFunc &amp; VentSpcFunc combos'!$Q$8:$Q$343,0),0)&gt;0,1,0)</f>
        <v>0</v>
      </c>
      <c r="V38" s="127">
        <f ca="1">IF(IFERROR(MATCH(_xlfn.CONCAT($B38,",",V$4),'22 SpcFunc &amp; VentSpcFunc combos'!$Q$8:$Q$343,0),0)&gt;0,1,0)</f>
        <v>0</v>
      </c>
      <c r="W38" s="127">
        <f ca="1">IF(IFERROR(MATCH(_xlfn.CONCAT($B38,",",W$4),'22 SpcFunc &amp; VentSpcFunc combos'!$Q$8:$Q$343,0),0)&gt;0,1,0)</f>
        <v>0</v>
      </c>
      <c r="X38" s="127">
        <f ca="1">IF(IFERROR(MATCH(_xlfn.CONCAT($B38,",",X$4),'22 SpcFunc &amp; VentSpcFunc combos'!$Q$8:$Q$343,0),0)&gt;0,1,0)</f>
        <v>0</v>
      </c>
      <c r="Y38" s="127">
        <f ca="1">IF(IFERROR(MATCH(_xlfn.CONCAT($B38,",",Y$4),'22 SpcFunc &amp; VentSpcFunc combos'!$Q$8:$Q$343,0),0)&gt;0,1,0)</f>
        <v>0</v>
      </c>
      <c r="Z38" s="127">
        <f ca="1">IF(IFERROR(MATCH(_xlfn.CONCAT($B38,",",Z$4),'22 SpcFunc &amp; VentSpcFunc combos'!$Q$8:$Q$343,0),0)&gt;0,1,0)</f>
        <v>0</v>
      </c>
      <c r="AA38" s="127">
        <f ca="1">IF(IFERROR(MATCH(_xlfn.CONCAT($B38,",",AA$4),'22 SpcFunc &amp; VentSpcFunc combos'!$Q$8:$Q$343,0),0)&gt;0,1,0)</f>
        <v>0</v>
      </c>
      <c r="AB38" s="127">
        <f ca="1">IF(IFERROR(MATCH(_xlfn.CONCAT($B38,",",AB$4),'22 SpcFunc &amp; VentSpcFunc combos'!$Q$8:$Q$343,0),0)&gt;0,1,0)</f>
        <v>0</v>
      </c>
      <c r="AC38" s="127">
        <f ca="1">IF(IFERROR(MATCH(_xlfn.CONCAT($B38,",",AC$4),'22 SpcFunc &amp; VentSpcFunc combos'!$Q$8:$Q$343,0),0)&gt;0,1,0)</f>
        <v>0</v>
      </c>
      <c r="AD38" s="127">
        <f ca="1">IF(IFERROR(MATCH(_xlfn.CONCAT($B38,",",AD$4),'22 SpcFunc &amp; VentSpcFunc combos'!$Q$8:$Q$343,0),0)&gt;0,1,0)</f>
        <v>0</v>
      </c>
      <c r="AE38" s="127">
        <f ca="1">IF(IFERROR(MATCH(_xlfn.CONCAT($B38,",",AE$4),'22 SpcFunc &amp; VentSpcFunc combos'!$Q$8:$Q$343,0),0)&gt;0,1,0)</f>
        <v>0</v>
      </c>
      <c r="AF38" s="127">
        <f ca="1">IF(IFERROR(MATCH(_xlfn.CONCAT($B38,",",AF$4),'22 SpcFunc &amp; VentSpcFunc combos'!$Q$8:$Q$343,0),0)&gt;0,1,0)</f>
        <v>0</v>
      </c>
      <c r="AG38" s="127">
        <f ca="1">IF(IFERROR(MATCH(_xlfn.CONCAT($B38,",",AG$4),'22 SpcFunc &amp; VentSpcFunc combos'!$Q$8:$Q$343,0),0)&gt;0,1,0)</f>
        <v>0</v>
      </c>
      <c r="AH38" s="127">
        <f ca="1">IF(IFERROR(MATCH(_xlfn.CONCAT($B38,",",AH$4),'22 SpcFunc &amp; VentSpcFunc combos'!$Q$8:$Q$343,0),0)&gt;0,1,0)</f>
        <v>0</v>
      </c>
      <c r="AI38" s="127">
        <f ca="1">IF(IFERROR(MATCH(_xlfn.CONCAT($B38,",",AI$4),'22 SpcFunc &amp; VentSpcFunc combos'!$Q$8:$Q$343,0),0)&gt;0,1,0)</f>
        <v>0</v>
      </c>
      <c r="AJ38" s="127">
        <f ca="1">IF(IFERROR(MATCH(_xlfn.CONCAT($B38,",",AJ$4),'22 SpcFunc &amp; VentSpcFunc combos'!$Q$8:$Q$343,0),0)&gt;0,1,0)</f>
        <v>0</v>
      </c>
      <c r="AK38" s="127">
        <f ca="1">IF(IFERROR(MATCH(_xlfn.CONCAT($B38,",",AK$4),'22 SpcFunc &amp; VentSpcFunc combos'!$Q$8:$Q$343,0),0)&gt;0,1,0)</f>
        <v>0</v>
      </c>
      <c r="AL38" s="127">
        <f ca="1">IF(IFERROR(MATCH(_xlfn.CONCAT($B38,",",AL$4),'22 SpcFunc &amp; VentSpcFunc combos'!$Q$8:$Q$343,0),0)&gt;0,1,0)</f>
        <v>0</v>
      </c>
      <c r="AM38" s="127">
        <f ca="1">IF(IFERROR(MATCH(_xlfn.CONCAT($B38,",",AM$4),'22 SpcFunc &amp; VentSpcFunc combos'!$Q$8:$Q$343,0),0)&gt;0,1,0)</f>
        <v>0</v>
      </c>
      <c r="AN38" s="127">
        <f ca="1">IF(IFERROR(MATCH(_xlfn.CONCAT($B38,",",AN$4),'22 SpcFunc &amp; VentSpcFunc combos'!$Q$8:$Q$343,0),0)&gt;0,1,0)</f>
        <v>0</v>
      </c>
      <c r="AO38" s="127">
        <f ca="1">IF(IFERROR(MATCH(_xlfn.CONCAT($B38,",",AO$4),'22 SpcFunc &amp; VentSpcFunc combos'!$Q$8:$Q$343,0),0)&gt;0,1,0)</f>
        <v>0</v>
      </c>
      <c r="AP38" s="127">
        <f ca="1">IF(IFERROR(MATCH(_xlfn.CONCAT($B38,",",AP$4),'22 SpcFunc &amp; VentSpcFunc combos'!$Q$8:$Q$343,0),0)&gt;0,1,0)</f>
        <v>0</v>
      </c>
      <c r="AQ38" s="127">
        <f ca="1">IF(IFERROR(MATCH(_xlfn.CONCAT($B38,",",AQ$4),'22 SpcFunc &amp; VentSpcFunc combos'!$Q$8:$Q$343,0),0)&gt;0,1,0)</f>
        <v>0</v>
      </c>
      <c r="AR38" s="127">
        <f ca="1">IF(IFERROR(MATCH(_xlfn.CONCAT($B38,",",AR$4),'22 SpcFunc &amp; VentSpcFunc combos'!$Q$8:$Q$343,0),0)&gt;0,1,0)</f>
        <v>0</v>
      </c>
      <c r="AS38" s="127">
        <f ca="1">IF(IFERROR(MATCH(_xlfn.CONCAT($B38,",",AS$4),'22 SpcFunc &amp; VentSpcFunc combos'!$Q$8:$Q$343,0),0)&gt;0,1,0)</f>
        <v>0</v>
      </c>
      <c r="AT38" s="127">
        <f ca="1">IF(IFERROR(MATCH(_xlfn.CONCAT($B38,",",AT$4),'22 SpcFunc &amp; VentSpcFunc combos'!$Q$8:$Q$343,0),0)&gt;0,1,0)</f>
        <v>0</v>
      </c>
      <c r="AU38" s="127">
        <f ca="1">IF(IFERROR(MATCH(_xlfn.CONCAT($B38,",",AU$4),'22 SpcFunc &amp; VentSpcFunc combos'!$Q$8:$Q$343,0),0)&gt;0,1,0)</f>
        <v>0</v>
      </c>
      <c r="AV38" s="127">
        <f ca="1">IF(IFERROR(MATCH(_xlfn.CONCAT($B38,",",AV$4),'22 SpcFunc &amp; VentSpcFunc combos'!$Q$8:$Q$343,0),0)&gt;0,1,0)</f>
        <v>0</v>
      </c>
      <c r="AW38" s="127">
        <f ca="1">IF(IFERROR(MATCH(_xlfn.CONCAT($B38,",",AW$4),'22 SpcFunc &amp; VentSpcFunc combos'!$Q$8:$Q$343,0),0)&gt;0,1,0)</f>
        <v>0</v>
      </c>
      <c r="AX38" s="127">
        <f ca="1">IF(IFERROR(MATCH(_xlfn.CONCAT($B38,",",AX$4),'22 SpcFunc &amp; VentSpcFunc combos'!$Q$8:$Q$343,0),0)&gt;0,1,0)</f>
        <v>0</v>
      </c>
      <c r="AY38" s="127">
        <f ca="1">IF(IFERROR(MATCH(_xlfn.CONCAT($B38,",",AY$4),'22 SpcFunc &amp; VentSpcFunc combos'!$Q$8:$Q$343,0),0)&gt;0,1,0)</f>
        <v>0</v>
      </c>
      <c r="AZ38" s="127">
        <f ca="1">IF(IFERROR(MATCH(_xlfn.CONCAT($B38,",",AZ$4),'22 SpcFunc &amp; VentSpcFunc combos'!$Q$8:$Q$343,0),0)&gt;0,1,0)</f>
        <v>0</v>
      </c>
      <c r="BA38" s="127">
        <f ca="1">IF(IFERROR(MATCH(_xlfn.CONCAT($B38,",",BA$4),'22 SpcFunc &amp; VentSpcFunc combos'!$Q$8:$Q$343,0),0)&gt;0,1,0)</f>
        <v>0</v>
      </c>
      <c r="BB38" s="127">
        <f ca="1">IF(IFERROR(MATCH(_xlfn.CONCAT($B38,",",BB$4),'22 SpcFunc &amp; VentSpcFunc combos'!$Q$8:$Q$343,0),0)&gt;0,1,0)</f>
        <v>0</v>
      </c>
      <c r="BC38" s="127">
        <f ca="1">IF(IFERROR(MATCH(_xlfn.CONCAT($B38,",",BC$4),'22 SpcFunc &amp; VentSpcFunc combos'!$Q$8:$Q$343,0),0)&gt;0,1,0)</f>
        <v>0</v>
      </c>
      <c r="BD38" s="127">
        <f ca="1">IF(IFERROR(MATCH(_xlfn.CONCAT($B38,",",BD$4),'22 SpcFunc &amp; VentSpcFunc combos'!$Q$8:$Q$343,0),0)&gt;0,1,0)</f>
        <v>0</v>
      </c>
      <c r="BE38" s="127">
        <f ca="1">IF(IFERROR(MATCH(_xlfn.CONCAT($B38,",",BE$4),'22 SpcFunc &amp; VentSpcFunc combos'!$Q$8:$Q$343,0),0)&gt;0,1,0)</f>
        <v>0</v>
      </c>
      <c r="BF38" s="127">
        <f ca="1">IF(IFERROR(MATCH(_xlfn.CONCAT($B38,",",BF$4),'22 SpcFunc &amp; VentSpcFunc combos'!$Q$8:$Q$343,0),0)&gt;0,1,0)</f>
        <v>0</v>
      </c>
      <c r="BG38" s="127">
        <f ca="1">IF(IFERROR(MATCH(_xlfn.CONCAT($B38,",",BG$4),'22 SpcFunc &amp; VentSpcFunc combos'!$Q$8:$Q$343,0),0)&gt;0,1,0)</f>
        <v>0</v>
      </c>
      <c r="BH38" s="127">
        <f ca="1">IF(IFERROR(MATCH(_xlfn.CONCAT($B38,",",BH$4),'22 SpcFunc &amp; VentSpcFunc combos'!$Q$8:$Q$343,0),0)&gt;0,1,0)</f>
        <v>1</v>
      </c>
      <c r="BI38" s="127">
        <f ca="1">IF(IFERROR(MATCH(_xlfn.CONCAT($B38,",",BI$4),'22 SpcFunc &amp; VentSpcFunc combos'!$Q$8:$Q$343,0),0)&gt;0,1,0)</f>
        <v>0</v>
      </c>
      <c r="BJ38" s="127">
        <f ca="1">IF(IFERROR(MATCH(_xlfn.CONCAT($B38,",",BJ$4),'22 SpcFunc &amp; VentSpcFunc combos'!$Q$8:$Q$343,0),0)&gt;0,1,0)</f>
        <v>0</v>
      </c>
      <c r="BK38" s="127">
        <f ca="1">IF(IFERROR(MATCH(_xlfn.CONCAT($B38,",",BK$4),'22 SpcFunc &amp; VentSpcFunc combos'!$Q$8:$Q$343,0),0)&gt;0,1,0)</f>
        <v>0</v>
      </c>
      <c r="BL38" s="127">
        <f ca="1">IF(IFERROR(MATCH(_xlfn.CONCAT($B38,",",BL$4),'22 SpcFunc &amp; VentSpcFunc combos'!$Q$8:$Q$343,0),0)&gt;0,1,0)</f>
        <v>0</v>
      </c>
      <c r="BM38" s="127">
        <f ca="1">IF(IFERROR(MATCH(_xlfn.CONCAT($B38,",",BM$4),'22 SpcFunc &amp; VentSpcFunc combos'!$Q$8:$Q$343,0),0)&gt;0,1,0)</f>
        <v>0</v>
      </c>
      <c r="BN38" s="127">
        <f ca="1">IF(IFERROR(MATCH(_xlfn.CONCAT($B38,",",BN$4),'22 SpcFunc &amp; VentSpcFunc combos'!$Q$8:$Q$343,0),0)&gt;0,1,0)</f>
        <v>0</v>
      </c>
      <c r="BO38" s="127">
        <f ca="1">IF(IFERROR(MATCH(_xlfn.CONCAT($B38,",",BO$4),'22 SpcFunc &amp; VentSpcFunc combos'!$Q$8:$Q$343,0),0)&gt;0,1,0)</f>
        <v>0</v>
      </c>
      <c r="BP38" s="127">
        <f ca="1">IF(IFERROR(MATCH(_xlfn.CONCAT($B38,",",BP$4),'22 SpcFunc &amp; VentSpcFunc combos'!$Q$8:$Q$343,0),0)&gt;0,1,0)</f>
        <v>0</v>
      </c>
      <c r="BQ38" s="127">
        <f ca="1">IF(IFERROR(MATCH(_xlfn.CONCAT($B38,",",BQ$4),'22 SpcFunc &amp; VentSpcFunc combos'!$Q$8:$Q$343,0),0)&gt;0,1,0)</f>
        <v>0</v>
      </c>
      <c r="BR38" s="127">
        <f ca="1">IF(IFERROR(MATCH(_xlfn.CONCAT($B38,",",BR$4),'22 SpcFunc &amp; VentSpcFunc combos'!$Q$8:$Q$343,0),0)&gt;0,1,0)</f>
        <v>0</v>
      </c>
      <c r="BS38" s="127">
        <f ca="1">IF(IFERROR(MATCH(_xlfn.CONCAT($B38,",",BS$4),'22 SpcFunc &amp; VentSpcFunc combos'!$Q$8:$Q$343,0),0)&gt;0,1,0)</f>
        <v>0</v>
      </c>
      <c r="BT38" s="127">
        <f ca="1">IF(IFERROR(MATCH(_xlfn.CONCAT($B38,",",BT$4),'22 SpcFunc &amp; VentSpcFunc combos'!$Q$8:$Q$343,0),0)&gt;0,1,0)</f>
        <v>0</v>
      </c>
      <c r="BU38" s="127">
        <f ca="1">IF(IFERROR(MATCH(_xlfn.CONCAT($B38,",",BU$4),'22 SpcFunc &amp; VentSpcFunc combos'!$Q$8:$Q$343,0),0)&gt;0,1,0)</f>
        <v>0</v>
      </c>
      <c r="BV38" s="127">
        <f ca="1">IF(IFERROR(MATCH(_xlfn.CONCAT($B38,",",BV$4),'22 SpcFunc &amp; VentSpcFunc combos'!$Q$8:$Q$343,0),0)&gt;0,1,0)</f>
        <v>0</v>
      </c>
      <c r="BW38" s="127">
        <f ca="1">IF(IFERROR(MATCH(_xlfn.CONCAT($B38,",",BW$4),'22 SpcFunc &amp; VentSpcFunc combos'!$Q$8:$Q$343,0),0)&gt;0,1,0)</f>
        <v>0</v>
      </c>
      <c r="BX38" s="127">
        <f ca="1">IF(IFERROR(MATCH(_xlfn.CONCAT($B38,",",BX$4),'22 SpcFunc &amp; VentSpcFunc combos'!$Q$8:$Q$343,0),0)&gt;0,1,0)</f>
        <v>0</v>
      </c>
      <c r="BY38" s="127">
        <f ca="1">IF(IFERROR(MATCH(_xlfn.CONCAT($B38,",",BY$4),'22 SpcFunc &amp; VentSpcFunc combos'!$Q$8:$Q$343,0),0)&gt;0,1,0)</f>
        <v>0</v>
      </c>
      <c r="BZ38" s="127">
        <f ca="1">IF(IFERROR(MATCH(_xlfn.CONCAT($B38,",",BZ$4),'22 SpcFunc &amp; VentSpcFunc combos'!$Q$8:$Q$343,0),0)&gt;0,1,0)</f>
        <v>0</v>
      </c>
      <c r="CA38" s="127">
        <f ca="1">IF(IFERROR(MATCH(_xlfn.CONCAT($B38,",",CA$4),'22 SpcFunc &amp; VentSpcFunc combos'!$Q$8:$Q$343,0),0)&gt;0,1,0)</f>
        <v>0</v>
      </c>
      <c r="CB38" s="127">
        <f ca="1">IF(IFERROR(MATCH(_xlfn.CONCAT($B38,",",CB$4),'22 SpcFunc &amp; VentSpcFunc combos'!$Q$8:$Q$343,0),0)&gt;0,1,0)</f>
        <v>0</v>
      </c>
      <c r="CC38" s="127">
        <f ca="1">IF(IFERROR(MATCH(_xlfn.CONCAT($B38,",",CC$4),'22 SpcFunc &amp; VentSpcFunc combos'!$Q$8:$Q$343,0),0)&gt;0,1,0)</f>
        <v>0</v>
      </c>
      <c r="CD38" s="127">
        <f ca="1">IF(IFERROR(MATCH(_xlfn.CONCAT($B38,",",CD$4),'22 SpcFunc &amp; VentSpcFunc combos'!$Q$8:$Q$343,0),0)&gt;0,1,0)</f>
        <v>0</v>
      </c>
      <c r="CE38" s="127">
        <f ca="1">IF(IFERROR(MATCH(_xlfn.CONCAT($B38,",",CE$4),'22 SpcFunc &amp; VentSpcFunc combos'!$Q$8:$Q$343,0),0)&gt;0,1,0)</f>
        <v>0</v>
      </c>
      <c r="CF38" s="127">
        <f ca="1">IF(IFERROR(MATCH(_xlfn.CONCAT($B38,",",CF$4),'22 SpcFunc &amp; VentSpcFunc combos'!$Q$8:$Q$343,0),0)&gt;0,1,0)</f>
        <v>0</v>
      </c>
      <c r="CG38" s="127">
        <f ca="1">IF(IFERROR(MATCH(_xlfn.CONCAT($B38,",",CG$4),'22 SpcFunc &amp; VentSpcFunc combos'!$Q$8:$Q$343,0),0)&gt;0,1,0)</f>
        <v>0</v>
      </c>
      <c r="CH38" s="127">
        <f ca="1">IF(IFERROR(MATCH(_xlfn.CONCAT($B38,",",CH$4),'22 SpcFunc &amp; VentSpcFunc combos'!$Q$8:$Q$343,0),0)&gt;0,1,0)</f>
        <v>0</v>
      </c>
      <c r="CI38" s="127">
        <f ca="1">IF(IFERROR(MATCH(_xlfn.CONCAT($B38,",",CI$4),'22 SpcFunc &amp; VentSpcFunc combos'!$Q$8:$Q$343,0),0)&gt;0,1,0)</f>
        <v>0</v>
      </c>
      <c r="CJ38" s="127">
        <f ca="1">IF(IFERROR(MATCH(_xlfn.CONCAT($B38,",",CJ$4),'22 SpcFunc &amp; VentSpcFunc combos'!$Q$8:$Q$343,0),0)&gt;0,1,0)</f>
        <v>0</v>
      </c>
      <c r="CK38" s="127">
        <f ca="1">IF(IFERROR(MATCH(_xlfn.CONCAT($B38,",",CK$4),'22 SpcFunc &amp; VentSpcFunc combos'!$Q$8:$Q$343,0),0)&gt;0,1,0)</f>
        <v>0</v>
      </c>
      <c r="CL38" s="127">
        <f ca="1">IF(IFERROR(MATCH(_xlfn.CONCAT($B38,",",CL$4),'22 SpcFunc &amp; VentSpcFunc combos'!$Q$8:$Q$343,0),0)&gt;0,1,0)</f>
        <v>0</v>
      </c>
      <c r="CM38" s="127">
        <f ca="1">IF(IFERROR(MATCH(_xlfn.CONCAT($B38,",",CM$4),'22 SpcFunc &amp; VentSpcFunc combos'!$Q$8:$Q$343,0),0)&gt;0,1,0)</f>
        <v>0</v>
      </c>
      <c r="CN38" s="127">
        <f ca="1">IF(IFERROR(MATCH(_xlfn.CONCAT($B38,",",CN$4),'22 SpcFunc &amp; VentSpcFunc combos'!$Q$8:$Q$343,0),0)&gt;0,1,0)</f>
        <v>0</v>
      </c>
      <c r="CO38" s="127">
        <f ca="1">IF(IFERROR(MATCH(_xlfn.CONCAT($B38,",",CO$4),'22 SpcFunc &amp; VentSpcFunc combos'!$Q$8:$Q$343,0),0)&gt;0,1,0)</f>
        <v>0</v>
      </c>
      <c r="CP38" s="127">
        <f ca="1">IF(IFERROR(MATCH(_xlfn.CONCAT($B38,",",CP$4),'22 SpcFunc &amp; VentSpcFunc combos'!$Q$8:$Q$343,0),0)&gt;0,1,0)</f>
        <v>0</v>
      </c>
      <c r="CQ38" s="127">
        <f ca="1">IF(IFERROR(MATCH(_xlfn.CONCAT($B38,",",CQ$4),'22 SpcFunc &amp; VentSpcFunc combos'!$Q$8:$Q$343,0),0)&gt;0,1,0)</f>
        <v>0</v>
      </c>
      <c r="CR38" s="127">
        <f ca="1">IF(IFERROR(MATCH(_xlfn.CONCAT($B38,",",CR$4),'22 SpcFunc &amp; VentSpcFunc combos'!$Q$8:$Q$343,0),0)&gt;0,1,0)</f>
        <v>0</v>
      </c>
      <c r="CS38" s="127">
        <f ca="1">IF(IFERROR(MATCH(_xlfn.CONCAT($B38,",",CS$4),'22 SpcFunc &amp; VentSpcFunc combos'!$Q$8:$Q$343,0),0)&gt;0,1,0)</f>
        <v>0</v>
      </c>
      <c r="CT38" s="127">
        <f ca="1">IF(IFERROR(MATCH(_xlfn.CONCAT($B38,",",CT$4),'22 SpcFunc &amp; VentSpcFunc combos'!$Q$8:$Q$343,0),0)&gt;0,1,0)</f>
        <v>0</v>
      </c>
      <c r="CU38" s="106" t="s">
        <v>959</v>
      </c>
      <c r="CV38">
        <f t="shared" ca="1" si="4"/>
        <v>1</v>
      </c>
    </row>
    <row r="39" spans="2:100" x14ac:dyDescent="0.2">
      <c r="B39" t="str">
        <f>'For CSV - 2022 SpcFuncData'!B39</f>
        <v>High-Rise Residential Living Spaces</v>
      </c>
      <c r="C39" s="127">
        <f ca="1">IF(IFERROR(MATCH(_xlfn.CONCAT($B39,",",C$4),'22 SpcFunc &amp; VentSpcFunc combos'!$Q$8:$Q$343,0),0)&gt;0,1,0)</f>
        <v>0</v>
      </c>
      <c r="D39" s="127">
        <f ca="1">IF(IFERROR(MATCH(_xlfn.CONCAT($B39,",",D$4),'22 SpcFunc &amp; VentSpcFunc combos'!$Q$8:$Q$343,0),0)&gt;0,1,0)</f>
        <v>0</v>
      </c>
      <c r="E39" s="127">
        <f ca="1">IF(IFERROR(MATCH(_xlfn.CONCAT($B39,",",E$4),'22 SpcFunc &amp; VentSpcFunc combos'!$Q$8:$Q$343,0),0)&gt;0,1,0)</f>
        <v>0</v>
      </c>
      <c r="F39" s="127">
        <f ca="1">IF(IFERROR(MATCH(_xlfn.CONCAT($B39,",",F$4),'22 SpcFunc &amp; VentSpcFunc combos'!$Q$8:$Q$343,0),0)&gt;0,1,0)</f>
        <v>0</v>
      </c>
      <c r="G39" s="127">
        <f ca="1">IF(IFERROR(MATCH(_xlfn.CONCAT($B39,",",G$4),'22 SpcFunc &amp; VentSpcFunc combos'!$Q$8:$Q$343,0),0)&gt;0,1,0)</f>
        <v>0</v>
      </c>
      <c r="H39" s="127">
        <f ca="1">IF(IFERROR(MATCH(_xlfn.CONCAT($B39,",",H$4),'22 SpcFunc &amp; VentSpcFunc combos'!$Q$8:$Q$343,0),0)&gt;0,1,0)</f>
        <v>0</v>
      </c>
      <c r="I39" s="127">
        <f ca="1">IF(IFERROR(MATCH(_xlfn.CONCAT($B39,",",I$4),'22 SpcFunc &amp; VentSpcFunc combos'!$Q$8:$Q$343,0),0)&gt;0,1,0)</f>
        <v>0</v>
      </c>
      <c r="J39" s="127">
        <f ca="1">IF(IFERROR(MATCH(_xlfn.CONCAT($B39,",",J$4),'22 SpcFunc &amp; VentSpcFunc combos'!$Q$8:$Q$343,0),0)&gt;0,1,0)</f>
        <v>0</v>
      </c>
      <c r="K39" s="127">
        <f ca="1">IF(IFERROR(MATCH(_xlfn.CONCAT($B39,",",K$4),'22 SpcFunc &amp; VentSpcFunc combos'!$Q$8:$Q$343,0),0)&gt;0,1,0)</f>
        <v>0</v>
      </c>
      <c r="L39" s="127">
        <f ca="1">IF(IFERROR(MATCH(_xlfn.CONCAT($B39,",",L$4),'22 SpcFunc &amp; VentSpcFunc combos'!$Q$8:$Q$343,0),0)&gt;0,1,0)</f>
        <v>0</v>
      </c>
      <c r="M39" s="127">
        <f ca="1">IF(IFERROR(MATCH(_xlfn.CONCAT($B39,",",M$4),'22 SpcFunc &amp; VentSpcFunc combos'!$Q$8:$Q$343,0),0)&gt;0,1,0)</f>
        <v>0</v>
      </c>
      <c r="N39" s="127">
        <f ca="1">IF(IFERROR(MATCH(_xlfn.CONCAT($B39,",",N$4),'22 SpcFunc &amp; VentSpcFunc combos'!$Q$8:$Q$343,0),0)&gt;0,1,0)</f>
        <v>0</v>
      </c>
      <c r="O39" s="127">
        <f ca="1">IF(IFERROR(MATCH(_xlfn.CONCAT($B39,",",O$4),'22 SpcFunc &amp; VentSpcFunc combos'!$Q$8:$Q$343,0),0)&gt;0,1,0)</f>
        <v>0</v>
      </c>
      <c r="P39" s="127">
        <f ca="1">IF(IFERROR(MATCH(_xlfn.CONCAT($B39,",",P$4),'22 SpcFunc &amp; VentSpcFunc combos'!$Q$8:$Q$343,0),0)&gt;0,1,0)</f>
        <v>0</v>
      </c>
      <c r="Q39" s="127">
        <f ca="1">IF(IFERROR(MATCH(_xlfn.CONCAT($B39,",",Q$4),'22 SpcFunc &amp; VentSpcFunc combos'!$Q$8:$Q$343,0),0)&gt;0,1,0)</f>
        <v>0</v>
      </c>
      <c r="R39" s="127">
        <f ca="1">IF(IFERROR(MATCH(_xlfn.CONCAT($B39,",",R$4),'22 SpcFunc &amp; VentSpcFunc combos'!$Q$8:$Q$343,0),0)&gt;0,1,0)</f>
        <v>0</v>
      </c>
      <c r="S39" s="127">
        <f ca="1">IF(IFERROR(MATCH(_xlfn.CONCAT($B39,",",S$4),'22 SpcFunc &amp; VentSpcFunc combos'!$Q$8:$Q$343,0),0)&gt;0,1,0)</f>
        <v>0</v>
      </c>
      <c r="T39" s="127">
        <f ca="1">IF(IFERROR(MATCH(_xlfn.CONCAT($B39,",",T$4),'22 SpcFunc &amp; VentSpcFunc combos'!$Q$8:$Q$343,0),0)&gt;0,1,0)</f>
        <v>0</v>
      </c>
      <c r="U39" s="127">
        <f ca="1">IF(IFERROR(MATCH(_xlfn.CONCAT($B39,",",U$4),'22 SpcFunc &amp; VentSpcFunc combos'!$Q$8:$Q$343,0),0)&gt;0,1,0)</f>
        <v>0</v>
      </c>
      <c r="V39" s="127">
        <f ca="1">IF(IFERROR(MATCH(_xlfn.CONCAT($B39,",",V$4),'22 SpcFunc &amp; VentSpcFunc combos'!$Q$8:$Q$343,0),0)&gt;0,1,0)</f>
        <v>0</v>
      </c>
      <c r="W39" s="127">
        <f ca="1">IF(IFERROR(MATCH(_xlfn.CONCAT($B39,",",W$4),'22 SpcFunc &amp; VentSpcFunc combos'!$Q$8:$Q$343,0),0)&gt;0,1,0)</f>
        <v>0</v>
      </c>
      <c r="X39" s="127">
        <f ca="1">IF(IFERROR(MATCH(_xlfn.CONCAT($B39,",",X$4),'22 SpcFunc &amp; VentSpcFunc combos'!$Q$8:$Q$343,0),0)&gt;0,1,0)</f>
        <v>0</v>
      </c>
      <c r="Y39" s="127">
        <f ca="1">IF(IFERROR(MATCH(_xlfn.CONCAT($B39,",",Y$4),'22 SpcFunc &amp; VentSpcFunc combos'!$Q$8:$Q$343,0),0)&gt;0,1,0)</f>
        <v>0</v>
      </c>
      <c r="Z39" s="127">
        <f ca="1">IF(IFERROR(MATCH(_xlfn.CONCAT($B39,",",Z$4),'22 SpcFunc &amp; VentSpcFunc combos'!$Q$8:$Q$343,0),0)&gt;0,1,0)</f>
        <v>0</v>
      </c>
      <c r="AA39" s="127">
        <f ca="1">IF(IFERROR(MATCH(_xlfn.CONCAT($B39,",",AA$4),'22 SpcFunc &amp; VentSpcFunc combos'!$Q$8:$Q$343,0),0)&gt;0,1,0)</f>
        <v>0</v>
      </c>
      <c r="AB39" s="127">
        <f ca="1">IF(IFERROR(MATCH(_xlfn.CONCAT($B39,",",AB$4),'22 SpcFunc &amp; VentSpcFunc combos'!$Q$8:$Q$343,0),0)&gt;0,1,0)</f>
        <v>0</v>
      </c>
      <c r="AC39" s="127">
        <f ca="1">IF(IFERROR(MATCH(_xlfn.CONCAT($B39,",",AC$4),'22 SpcFunc &amp; VentSpcFunc combos'!$Q$8:$Q$343,0),0)&gt;0,1,0)</f>
        <v>0</v>
      </c>
      <c r="AD39" s="127">
        <f ca="1">IF(IFERROR(MATCH(_xlfn.CONCAT($B39,",",AD$4),'22 SpcFunc &amp; VentSpcFunc combos'!$Q$8:$Q$343,0),0)&gt;0,1,0)</f>
        <v>0</v>
      </c>
      <c r="AE39" s="127">
        <f ca="1">IF(IFERROR(MATCH(_xlfn.CONCAT($B39,",",AE$4),'22 SpcFunc &amp; VentSpcFunc combos'!$Q$8:$Q$343,0),0)&gt;0,1,0)</f>
        <v>0</v>
      </c>
      <c r="AF39" s="127">
        <f ca="1">IF(IFERROR(MATCH(_xlfn.CONCAT($B39,",",AF$4),'22 SpcFunc &amp; VentSpcFunc combos'!$Q$8:$Q$343,0),0)&gt;0,1,0)</f>
        <v>0</v>
      </c>
      <c r="AG39" s="127">
        <f ca="1">IF(IFERROR(MATCH(_xlfn.CONCAT($B39,",",AG$4),'22 SpcFunc &amp; VentSpcFunc combos'!$Q$8:$Q$343,0),0)&gt;0,1,0)</f>
        <v>0</v>
      </c>
      <c r="AH39" s="127">
        <f ca="1">IF(IFERROR(MATCH(_xlfn.CONCAT($B39,",",AH$4),'22 SpcFunc &amp; VentSpcFunc combos'!$Q$8:$Q$343,0),0)&gt;0,1,0)</f>
        <v>0</v>
      </c>
      <c r="AI39" s="127">
        <f ca="1">IF(IFERROR(MATCH(_xlfn.CONCAT($B39,",",AI$4),'22 SpcFunc &amp; VentSpcFunc combos'!$Q$8:$Q$343,0),0)&gt;0,1,0)</f>
        <v>0</v>
      </c>
      <c r="AJ39" s="127">
        <f ca="1">IF(IFERROR(MATCH(_xlfn.CONCAT($B39,",",AJ$4),'22 SpcFunc &amp; VentSpcFunc combos'!$Q$8:$Q$343,0),0)&gt;0,1,0)</f>
        <v>0</v>
      </c>
      <c r="AK39" s="127">
        <f ca="1">IF(IFERROR(MATCH(_xlfn.CONCAT($B39,",",AK$4),'22 SpcFunc &amp; VentSpcFunc combos'!$Q$8:$Q$343,0),0)&gt;0,1,0)</f>
        <v>0</v>
      </c>
      <c r="AL39" s="127">
        <f ca="1">IF(IFERROR(MATCH(_xlfn.CONCAT($B39,",",AL$4),'22 SpcFunc &amp; VentSpcFunc combos'!$Q$8:$Q$343,0),0)&gt;0,1,0)</f>
        <v>0</v>
      </c>
      <c r="AM39" s="127">
        <f ca="1">IF(IFERROR(MATCH(_xlfn.CONCAT($B39,",",AM$4),'22 SpcFunc &amp; VentSpcFunc combos'!$Q$8:$Q$343,0),0)&gt;0,1,0)</f>
        <v>0</v>
      </c>
      <c r="AN39" s="127">
        <f ca="1">IF(IFERROR(MATCH(_xlfn.CONCAT($B39,",",AN$4),'22 SpcFunc &amp; VentSpcFunc combos'!$Q$8:$Q$343,0),0)&gt;0,1,0)</f>
        <v>0</v>
      </c>
      <c r="AO39" s="127">
        <f ca="1">IF(IFERROR(MATCH(_xlfn.CONCAT($B39,",",AO$4),'22 SpcFunc &amp; VentSpcFunc combos'!$Q$8:$Q$343,0),0)&gt;0,1,0)</f>
        <v>0</v>
      </c>
      <c r="AP39" s="127">
        <f ca="1">IF(IFERROR(MATCH(_xlfn.CONCAT($B39,",",AP$4),'22 SpcFunc &amp; VentSpcFunc combos'!$Q$8:$Q$343,0),0)&gt;0,1,0)</f>
        <v>0</v>
      </c>
      <c r="AQ39" s="127">
        <f ca="1">IF(IFERROR(MATCH(_xlfn.CONCAT($B39,",",AQ$4),'22 SpcFunc &amp; VentSpcFunc combos'!$Q$8:$Q$343,0),0)&gt;0,1,0)</f>
        <v>0</v>
      </c>
      <c r="AR39" s="127">
        <f ca="1">IF(IFERROR(MATCH(_xlfn.CONCAT($B39,",",AR$4),'22 SpcFunc &amp; VentSpcFunc combos'!$Q$8:$Q$343,0),0)&gt;0,1,0)</f>
        <v>0</v>
      </c>
      <c r="AS39" s="127">
        <f ca="1">IF(IFERROR(MATCH(_xlfn.CONCAT($B39,",",AS$4),'22 SpcFunc &amp; VentSpcFunc combos'!$Q$8:$Q$343,0),0)&gt;0,1,0)</f>
        <v>0</v>
      </c>
      <c r="AT39" s="127">
        <f ca="1">IF(IFERROR(MATCH(_xlfn.CONCAT($B39,",",AT$4),'22 SpcFunc &amp; VentSpcFunc combos'!$Q$8:$Q$343,0),0)&gt;0,1,0)</f>
        <v>0</v>
      </c>
      <c r="AU39" s="127">
        <f ca="1">IF(IFERROR(MATCH(_xlfn.CONCAT($B39,",",AU$4),'22 SpcFunc &amp; VentSpcFunc combos'!$Q$8:$Q$343,0),0)&gt;0,1,0)</f>
        <v>0</v>
      </c>
      <c r="AV39" s="127">
        <f ca="1">IF(IFERROR(MATCH(_xlfn.CONCAT($B39,",",AV$4),'22 SpcFunc &amp; VentSpcFunc combos'!$Q$8:$Q$343,0),0)&gt;0,1,0)</f>
        <v>0</v>
      </c>
      <c r="AW39" s="127">
        <f ca="1">IF(IFERROR(MATCH(_xlfn.CONCAT($B39,",",AW$4),'22 SpcFunc &amp; VentSpcFunc combos'!$Q$8:$Q$343,0),0)&gt;0,1,0)</f>
        <v>0</v>
      </c>
      <c r="AX39" s="127">
        <f ca="1">IF(IFERROR(MATCH(_xlfn.CONCAT($B39,",",AX$4),'22 SpcFunc &amp; VentSpcFunc combos'!$Q$8:$Q$343,0),0)&gt;0,1,0)</f>
        <v>0</v>
      </c>
      <c r="AY39" s="127">
        <f ca="1">IF(IFERROR(MATCH(_xlfn.CONCAT($B39,",",AY$4),'22 SpcFunc &amp; VentSpcFunc combos'!$Q$8:$Q$343,0),0)&gt;0,1,0)</f>
        <v>0</v>
      </c>
      <c r="AZ39" s="127">
        <f ca="1">IF(IFERROR(MATCH(_xlfn.CONCAT($B39,",",AZ$4),'22 SpcFunc &amp; VentSpcFunc combos'!$Q$8:$Q$343,0),0)&gt;0,1,0)</f>
        <v>0</v>
      </c>
      <c r="BA39" s="127">
        <f ca="1">IF(IFERROR(MATCH(_xlfn.CONCAT($B39,",",BA$4),'22 SpcFunc &amp; VentSpcFunc combos'!$Q$8:$Q$343,0),0)&gt;0,1,0)</f>
        <v>0</v>
      </c>
      <c r="BB39" s="127">
        <f ca="1">IF(IFERROR(MATCH(_xlfn.CONCAT($B39,",",BB$4),'22 SpcFunc &amp; VentSpcFunc combos'!$Q$8:$Q$343,0),0)&gt;0,1,0)</f>
        <v>0</v>
      </c>
      <c r="BC39" s="127">
        <f ca="1">IF(IFERROR(MATCH(_xlfn.CONCAT($B39,",",BC$4),'22 SpcFunc &amp; VentSpcFunc combos'!$Q$8:$Q$343,0),0)&gt;0,1,0)</f>
        <v>0</v>
      </c>
      <c r="BD39" s="127">
        <f ca="1">IF(IFERROR(MATCH(_xlfn.CONCAT($B39,",",BD$4),'22 SpcFunc &amp; VentSpcFunc combos'!$Q$8:$Q$343,0),0)&gt;0,1,0)</f>
        <v>0</v>
      </c>
      <c r="BE39" s="127">
        <f ca="1">IF(IFERROR(MATCH(_xlfn.CONCAT($B39,",",BE$4),'22 SpcFunc &amp; VentSpcFunc combos'!$Q$8:$Q$343,0),0)&gt;0,1,0)</f>
        <v>0</v>
      </c>
      <c r="BF39" s="127">
        <f ca="1">IF(IFERROR(MATCH(_xlfn.CONCAT($B39,",",BF$4),'22 SpcFunc &amp; VentSpcFunc combos'!$Q$8:$Q$343,0),0)&gt;0,1,0)</f>
        <v>0</v>
      </c>
      <c r="BG39" s="127">
        <f ca="1">IF(IFERROR(MATCH(_xlfn.CONCAT($B39,",",BG$4),'22 SpcFunc &amp; VentSpcFunc combos'!$Q$8:$Q$343,0),0)&gt;0,1,0)</f>
        <v>0</v>
      </c>
      <c r="BH39" s="127">
        <f ca="1">IF(IFERROR(MATCH(_xlfn.CONCAT($B39,",",BH$4),'22 SpcFunc &amp; VentSpcFunc combos'!$Q$8:$Q$343,0),0)&gt;0,1,0)</f>
        <v>0</v>
      </c>
      <c r="BI39" s="127">
        <f ca="1">IF(IFERROR(MATCH(_xlfn.CONCAT($B39,",",BI$4),'22 SpcFunc &amp; VentSpcFunc combos'!$Q$8:$Q$343,0),0)&gt;0,1,0)</f>
        <v>0</v>
      </c>
      <c r="BJ39" s="127">
        <f ca="1">IF(IFERROR(MATCH(_xlfn.CONCAT($B39,",",BJ$4),'22 SpcFunc &amp; VentSpcFunc combos'!$Q$8:$Q$343,0),0)&gt;0,1,0)</f>
        <v>0</v>
      </c>
      <c r="BK39" s="127">
        <f ca="1">IF(IFERROR(MATCH(_xlfn.CONCAT($B39,",",BK$4),'22 SpcFunc &amp; VentSpcFunc combos'!$Q$8:$Q$343,0),0)&gt;0,1,0)</f>
        <v>0</v>
      </c>
      <c r="BL39" s="127">
        <f ca="1">IF(IFERROR(MATCH(_xlfn.CONCAT($B39,",",BL$4),'22 SpcFunc &amp; VentSpcFunc combos'!$Q$8:$Q$343,0),0)&gt;0,1,0)</f>
        <v>0</v>
      </c>
      <c r="BM39" s="127">
        <f ca="1">IF(IFERROR(MATCH(_xlfn.CONCAT($B39,",",BM$4),'22 SpcFunc &amp; VentSpcFunc combos'!$Q$8:$Q$343,0),0)&gt;0,1,0)</f>
        <v>0</v>
      </c>
      <c r="BN39" s="127">
        <f ca="1">IF(IFERROR(MATCH(_xlfn.CONCAT($B39,",",BN$4),'22 SpcFunc &amp; VentSpcFunc combos'!$Q$8:$Q$343,0),0)&gt;0,1,0)</f>
        <v>0</v>
      </c>
      <c r="BO39" s="127">
        <f ca="1">IF(IFERROR(MATCH(_xlfn.CONCAT($B39,",",BO$4),'22 SpcFunc &amp; VentSpcFunc combos'!$Q$8:$Q$343,0),0)&gt;0,1,0)</f>
        <v>0</v>
      </c>
      <c r="BP39" s="127">
        <f ca="1">IF(IFERROR(MATCH(_xlfn.CONCAT($B39,",",BP$4),'22 SpcFunc &amp; VentSpcFunc combos'!$Q$8:$Q$343,0),0)&gt;0,1,0)</f>
        <v>0</v>
      </c>
      <c r="BQ39" s="127">
        <f ca="1">IF(IFERROR(MATCH(_xlfn.CONCAT($B39,",",BQ$4),'22 SpcFunc &amp; VentSpcFunc combos'!$Q$8:$Q$343,0),0)&gt;0,1,0)</f>
        <v>0</v>
      </c>
      <c r="BR39" s="127">
        <f ca="1">IF(IFERROR(MATCH(_xlfn.CONCAT($B39,",",BR$4),'22 SpcFunc &amp; VentSpcFunc combos'!$Q$8:$Q$343,0),0)&gt;0,1,0)</f>
        <v>0</v>
      </c>
      <c r="BS39" s="127">
        <f ca="1">IF(IFERROR(MATCH(_xlfn.CONCAT($B39,",",BS$4),'22 SpcFunc &amp; VentSpcFunc combos'!$Q$8:$Q$343,0),0)&gt;0,1,0)</f>
        <v>0</v>
      </c>
      <c r="BT39" s="127">
        <f ca="1">IF(IFERROR(MATCH(_xlfn.CONCAT($B39,",",BT$4),'22 SpcFunc &amp; VentSpcFunc combos'!$Q$8:$Q$343,0),0)&gt;0,1,0)</f>
        <v>0</v>
      </c>
      <c r="BU39" s="127">
        <f ca="1">IF(IFERROR(MATCH(_xlfn.CONCAT($B39,",",BU$4),'22 SpcFunc &amp; VentSpcFunc combos'!$Q$8:$Q$343,0),0)&gt;0,1,0)</f>
        <v>0</v>
      </c>
      <c r="BV39" s="127">
        <f ca="1">IF(IFERROR(MATCH(_xlfn.CONCAT($B39,",",BV$4),'22 SpcFunc &amp; VentSpcFunc combos'!$Q$8:$Q$343,0),0)&gt;0,1,0)</f>
        <v>0</v>
      </c>
      <c r="BW39" s="127">
        <f ca="1">IF(IFERROR(MATCH(_xlfn.CONCAT($B39,",",BW$4),'22 SpcFunc &amp; VentSpcFunc combos'!$Q$8:$Q$343,0),0)&gt;0,1,0)</f>
        <v>0</v>
      </c>
      <c r="BX39" s="127">
        <f ca="1">IF(IFERROR(MATCH(_xlfn.CONCAT($B39,",",BX$4),'22 SpcFunc &amp; VentSpcFunc combos'!$Q$8:$Q$343,0),0)&gt;0,1,0)</f>
        <v>0</v>
      </c>
      <c r="BY39" s="127">
        <f ca="1">IF(IFERROR(MATCH(_xlfn.CONCAT($B39,",",BY$4),'22 SpcFunc &amp; VentSpcFunc combos'!$Q$8:$Q$343,0),0)&gt;0,1,0)</f>
        <v>0</v>
      </c>
      <c r="BZ39" s="127">
        <f ca="1">IF(IFERROR(MATCH(_xlfn.CONCAT($B39,",",BZ$4),'22 SpcFunc &amp; VentSpcFunc combos'!$Q$8:$Q$343,0),0)&gt;0,1,0)</f>
        <v>0</v>
      </c>
      <c r="CA39" s="127">
        <f ca="1">IF(IFERROR(MATCH(_xlfn.CONCAT($B39,",",CA$4),'22 SpcFunc &amp; VentSpcFunc combos'!$Q$8:$Q$343,0),0)&gt;0,1,0)</f>
        <v>0</v>
      </c>
      <c r="CB39" s="127">
        <f ca="1">IF(IFERROR(MATCH(_xlfn.CONCAT($B39,",",CB$4),'22 SpcFunc &amp; VentSpcFunc combos'!$Q$8:$Q$343,0),0)&gt;0,1,0)</f>
        <v>0</v>
      </c>
      <c r="CC39" s="127">
        <f ca="1">IF(IFERROR(MATCH(_xlfn.CONCAT($B39,",",CC$4),'22 SpcFunc &amp; VentSpcFunc combos'!$Q$8:$Q$343,0),0)&gt;0,1,0)</f>
        <v>0</v>
      </c>
      <c r="CD39" s="127">
        <f ca="1">IF(IFERROR(MATCH(_xlfn.CONCAT($B39,",",CD$4),'22 SpcFunc &amp; VentSpcFunc combos'!$Q$8:$Q$343,0),0)&gt;0,1,0)</f>
        <v>0</v>
      </c>
      <c r="CE39" s="127">
        <f ca="1">IF(IFERROR(MATCH(_xlfn.CONCAT($B39,",",CE$4),'22 SpcFunc &amp; VentSpcFunc combos'!$Q$8:$Q$343,0),0)&gt;0,1,0)</f>
        <v>0</v>
      </c>
      <c r="CF39" s="127">
        <f ca="1">IF(IFERROR(MATCH(_xlfn.CONCAT($B39,",",CF$4),'22 SpcFunc &amp; VentSpcFunc combos'!$Q$8:$Q$343,0),0)&gt;0,1,0)</f>
        <v>0</v>
      </c>
      <c r="CG39" s="127">
        <f ca="1">IF(IFERROR(MATCH(_xlfn.CONCAT($B39,",",CG$4),'22 SpcFunc &amp; VentSpcFunc combos'!$Q$8:$Q$343,0),0)&gt;0,1,0)</f>
        <v>0</v>
      </c>
      <c r="CH39" s="127">
        <f ca="1">IF(IFERROR(MATCH(_xlfn.CONCAT($B39,",",CH$4),'22 SpcFunc &amp; VentSpcFunc combos'!$Q$8:$Q$343,0),0)&gt;0,1,0)</f>
        <v>0</v>
      </c>
      <c r="CI39" s="127">
        <f ca="1">IF(IFERROR(MATCH(_xlfn.CONCAT($B39,",",CI$4),'22 SpcFunc &amp; VentSpcFunc combos'!$Q$8:$Q$343,0),0)&gt;0,1,0)</f>
        <v>0</v>
      </c>
      <c r="CJ39" s="127">
        <f ca="1">IF(IFERROR(MATCH(_xlfn.CONCAT($B39,",",CJ$4),'22 SpcFunc &amp; VentSpcFunc combos'!$Q$8:$Q$343,0),0)&gt;0,1,0)</f>
        <v>0</v>
      </c>
      <c r="CK39" s="127">
        <f ca="1">IF(IFERROR(MATCH(_xlfn.CONCAT($B39,",",CK$4),'22 SpcFunc &amp; VentSpcFunc combos'!$Q$8:$Q$343,0),0)&gt;0,1,0)</f>
        <v>0</v>
      </c>
      <c r="CL39" s="127">
        <f ca="1">IF(IFERROR(MATCH(_xlfn.CONCAT($B39,",",CL$4),'22 SpcFunc &amp; VentSpcFunc combos'!$Q$8:$Q$343,0),0)&gt;0,1,0)</f>
        <v>0</v>
      </c>
      <c r="CM39" s="127">
        <f ca="1">IF(IFERROR(MATCH(_xlfn.CONCAT($B39,",",CM$4),'22 SpcFunc &amp; VentSpcFunc combos'!$Q$8:$Q$343,0),0)&gt;0,1,0)</f>
        <v>0</v>
      </c>
      <c r="CN39" s="127">
        <f ca="1">IF(IFERROR(MATCH(_xlfn.CONCAT($B39,",",CN$4),'22 SpcFunc &amp; VentSpcFunc combos'!$Q$8:$Q$343,0),0)&gt;0,1,0)</f>
        <v>0</v>
      </c>
      <c r="CO39" s="127">
        <f ca="1">IF(IFERROR(MATCH(_xlfn.CONCAT($B39,",",CO$4),'22 SpcFunc &amp; VentSpcFunc combos'!$Q$8:$Q$343,0),0)&gt;0,1,0)</f>
        <v>0</v>
      </c>
      <c r="CP39" s="127">
        <f ca="1">IF(IFERROR(MATCH(_xlfn.CONCAT($B39,",",CP$4),'22 SpcFunc &amp; VentSpcFunc combos'!$Q$8:$Q$343,0),0)&gt;0,1,0)</f>
        <v>0</v>
      </c>
      <c r="CQ39" s="127">
        <f ca="1">IF(IFERROR(MATCH(_xlfn.CONCAT($B39,",",CQ$4),'22 SpcFunc &amp; VentSpcFunc combos'!$Q$8:$Q$343,0),0)&gt;0,1,0)</f>
        <v>0</v>
      </c>
      <c r="CR39" s="127">
        <f ca="1">IF(IFERROR(MATCH(_xlfn.CONCAT($B39,",",CR$4),'22 SpcFunc &amp; VentSpcFunc combos'!$Q$8:$Q$343,0),0)&gt;0,1,0)</f>
        <v>0</v>
      </c>
      <c r="CS39" s="127">
        <f ca="1">IF(IFERROR(MATCH(_xlfn.CONCAT($B39,",",CS$4),'22 SpcFunc &amp; VentSpcFunc combos'!$Q$8:$Q$343,0),0)&gt;0,1,0)</f>
        <v>0</v>
      </c>
      <c r="CT39" s="127">
        <f ca="1">IF(IFERROR(MATCH(_xlfn.CONCAT($B39,",",CT$4),'22 SpcFunc &amp; VentSpcFunc combos'!$Q$8:$Q$343,0),0)&gt;0,1,0)</f>
        <v>1</v>
      </c>
      <c r="CU39" s="106" t="s">
        <v>959</v>
      </c>
      <c r="CV39">
        <f t="shared" ca="1" si="4"/>
        <v>1</v>
      </c>
    </row>
    <row r="40" spans="2:100" x14ac:dyDescent="0.2">
      <c r="B40" t="str">
        <f>'For CSV - 2022 SpcFuncData'!B40</f>
        <v>Hotel Function Area</v>
      </c>
      <c r="C40" s="127">
        <f ca="1">IF(IFERROR(MATCH(_xlfn.CONCAT($B40,",",C$4),'22 SpcFunc &amp; VentSpcFunc combos'!$Q$8:$Q$343,0),0)&gt;0,1,0)</f>
        <v>0</v>
      </c>
      <c r="D40" s="127">
        <f ca="1">IF(IFERROR(MATCH(_xlfn.CONCAT($B40,",",D$4),'22 SpcFunc &amp; VentSpcFunc combos'!$Q$8:$Q$343,0),0)&gt;0,1,0)</f>
        <v>0</v>
      </c>
      <c r="E40" s="127">
        <f ca="1">IF(IFERROR(MATCH(_xlfn.CONCAT($B40,",",E$4),'22 SpcFunc &amp; VentSpcFunc combos'!$Q$8:$Q$343,0),0)&gt;0,1,0)</f>
        <v>0</v>
      </c>
      <c r="F40" s="127">
        <f ca="1">IF(IFERROR(MATCH(_xlfn.CONCAT($B40,",",F$4),'22 SpcFunc &amp; VentSpcFunc combos'!$Q$8:$Q$343,0),0)&gt;0,1,0)</f>
        <v>0</v>
      </c>
      <c r="G40" s="127">
        <f ca="1">IF(IFERROR(MATCH(_xlfn.CONCAT($B40,",",G$4),'22 SpcFunc &amp; VentSpcFunc combos'!$Q$8:$Q$343,0),0)&gt;0,1,0)</f>
        <v>0</v>
      </c>
      <c r="H40" s="127">
        <f ca="1">IF(IFERROR(MATCH(_xlfn.CONCAT($B40,",",H$4),'22 SpcFunc &amp; VentSpcFunc combos'!$Q$8:$Q$343,0),0)&gt;0,1,0)</f>
        <v>0</v>
      </c>
      <c r="I40" s="127">
        <f ca="1">IF(IFERROR(MATCH(_xlfn.CONCAT($B40,",",I$4),'22 SpcFunc &amp; VentSpcFunc combos'!$Q$8:$Q$343,0),0)&gt;0,1,0)</f>
        <v>0</v>
      </c>
      <c r="J40" s="127">
        <f ca="1">IF(IFERROR(MATCH(_xlfn.CONCAT($B40,",",J$4),'22 SpcFunc &amp; VentSpcFunc combos'!$Q$8:$Q$343,0),0)&gt;0,1,0)</f>
        <v>0</v>
      </c>
      <c r="K40" s="127">
        <f ca="1">IF(IFERROR(MATCH(_xlfn.CONCAT($B40,",",K$4),'22 SpcFunc &amp; VentSpcFunc combos'!$Q$8:$Q$343,0),0)&gt;0,1,0)</f>
        <v>0</v>
      </c>
      <c r="L40" s="127">
        <f ca="1">IF(IFERROR(MATCH(_xlfn.CONCAT($B40,",",L$4),'22 SpcFunc &amp; VentSpcFunc combos'!$Q$8:$Q$343,0),0)&gt;0,1,0)</f>
        <v>0</v>
      </c>
      <c r="M40" s="127">
        <f ca="1">IF(IFERROR(MATCH(_xlfn.CONCAT($B40,",",M$4),'22 SpcFunc &amp; VentSpcFunc combos'!$Q$8:$Q$343,0),0)&gt;0,1,0)</f>
        <v>0</v>
      </c>
      <c r="N40" s="127">
        <f ca="1">IF(IFERROR(MATCH(_xlfn.CONCAT($B40,",",N$4),'22 SpcFunc &amp; VentSpcFunc combos'!$Q$8:$Q$343,0),0)&gt;0,1,0)</f>
        <v>0</v>
      </c>
      <c r="O40" s="127">
        <f ca="1">IF(IFERROR(MATCH(_xlfn.CONCAT($B40,",",O$4),'22 SpcFunc &amp; VentSpcFunc combos'!$Q$8:$Q$343,0),0)&gt;0,1,0)</f>
        <v>0</v>
      </c>
      <c r="P40" s="127">
        <f ca="1">IF(IFERROR(MATCH(_xlfn.CONCAT($B40,",",P$4),'22 SpcFunc &amp; VentSpcFunc combos'!$Q$8:$Q$343,0),0)&gt;0,1,0)</f>
        <v>0</v>
      </c>
      <c r="Q40" s="127">
        <f ca="1">IF(IFERROR(MATCH(_xlfn.CONCAT($B40,",",Q$4),'22 SpcFunc &amp; VentSpcFunc combos'!$Q$8:$Q$343,0),0)&gt;0,1,0)</f>
        <v>0</v>
      </c>
      <c r="R40" s="127">
        <f ca="1">IF(IFERROR(MATCH(_xlfn.CONCAT($B40,",",R$4),'22 SpcFunc &amp; VentSpcFunc combos'!$Q$8:$Q$343,0),0)&gt;0,1,0)</f>
        <v>0</v>
      </c>
      <c r="S40" s="127">
        <f ca="1">IF(IFERROR(MATCH(_xlfn.CONCAT($B40,",",S$4),'22 SpcFunc &amp; VentSpcFunc combos'!$Q$8:$Q$343,0),0)&gt;0,1,0)</f>
        <v>0</v>
      </c>
      <c r="T40" s="127">
        <f ca="1">IF(IFERROR(MATCH(_xlfn.CONCAT($B40,",",T$4),'22 SpcFunc &amp; VentSpcFunc combos'!$Q$8:$Q$343,0),0)&gt;0,1,0)</f>
        <v>0</v>
      </c>
      <c r="U40" s="127">
        <f ca="1">IF(IFERROR(MATCH(_xlfn.CONCAT($B40,",",U$4),'22 SpcFunc &amp; VentSpcFunc combos'!$Q$8:$Q$343,0),0)&gt;0,1,0)</f>
        <v>0</v>
      </c>
      <c r="V40" s="127">
        <f ca="1">IF(IFERROR(MATCH(_xlfn.CONCAT($B40,",",V$4),'22 SpcFunc &amp; VentSpcFunc combos'!$Q$8:$Q$343,0),0)&gt;0,1,0)</f>
        <v>0</v>
      </c>
      <c r="W40" s="127">
        <f ca="1">IF(IFERROR(MATCH(_xlfn.CONCAT($B40,",",W$4),'22 SpcFunc &amp; VentSpcFunc combos'!$Q$8:$Q$343,0),0)&gt;0,1,0)</f>
        <v>0</v>
      </c>
      <c r="X40" s="127">
        <f ca="1">IF(IFERROR(MATCH(_xlfn.CONCAT($B40,",",X$4),'22 SpcFunc &amp; VentSpcFunc combos'!$Q$8:$Q$343,0),0)&gt;0,1,0)</f>
        <v>0</v>
      </c>
      <c r="Y40" s="127">
        <f ca="1">IF(IFERROR(MATCH(_xlfn.CONCAT($B40,",",Y$4),'22 SpcFunc &amp; VentSpcFunc combos'!$Q$8:$Q$343,0),0)&gt;0,1,0)</f>
        <v>0</v>
      </c>
      <c r="Z40" s="127">
        <f ca="1">IF(IFERROR(MATCH(_xlfn.CONCAT($B40,",",Z$4),'22 SpcFunc &amp; VentSpcFunc combos'!$Q$8:$Q$343,0),0)&gt;0,1,0)</f>
        <v>0</v>
      </c>
      <c r="AA40" s="127">
        <f ca="1">IF(IFERROR(MATCH(_xlfn.CONCAT($B40,",",AA$4),'22 SpcFunc &amp; VentSpcFunc combos'!$Q$8:$Q$343,0),0)&gt;0,1,0)</f>
        <v>0</v>
      </c>
      <c r="AB40" s="127">
        <f ca="1">IF(IFERROR(MATCH(_xlfn.CONCAT($B40,",",AB$4),'22 SpcFunc &amp; VentSpcFunc combos'!$Q$8:$Q$343,0),0)&gt;0,1,0)</f>
        <v>0</v>
      </c>
      <c r="AC40" s="127">
        <f ca="1">IF(IFERROR(MATCH(_xlfn.CONCAT($B40,",",AC$4),'22 SpcFunc &amp; VentSpcFunc combos'!$Q$8:$Q$343,0),0)&gt;0,1,0)</f>
        <v>0</v>
      </c>
      <c r="AD40" s="127">
        <f ca="1">IF(IFERROR(MATCH(_xlfn.CONCAT($B40,",",AD$4),'22 SpcFunc &amp; VentSpcFunc combos'!$Q$8:$Q$343,0),0)&gt;0,1,0)</f>
        <v>0</v>
      </c>
      <c r="AE40" s="127">
        <f ca="1">IF(IFERROR(MATCH(_xlfn.CONCAT($B40,",",AE$4),'22 SpcFunc &amp; VentSpcFunc combos'!$Q$8:$Q$343,0),0)&gt;0,1,0)</f>
        <v>0</v>
      </c>
      <c r="AF40" s="127">
        <f ca="1">IF(IFERROR(MATCH(_xlfn.CONCAT($B40,",",AF$4),'22 SpcFunc &amp; VentSpcFunc combos'!$Q$8:$Q$343,0),0)&gt;0,1,0)</f>
        <v>0</v>
      </c>
      <c r="AG40" s="127">
        <f ca="1">IF(IFERROR(MATCH(_xlfn.CONCAT($B40,",",AG$4),'22 SpcFunc &amp; VentSpcFunc combos'!$Q$8:$Q$343,0),0)&gt;0,1,0)</f>
        <v>0</v>
      </c>
      <c r="AH40" s="127">
        <f ca="1">IF(IFERROR(MATCH(_xlfn.CONCAT($B40,",",AH$4),'22 SpcFunc &amp; VentSpcFunc combos'!$Q$8:$Q$343,0),0)&gt;0,1,0)</f>
        <v>0</v>
      </c>
      <c r="AI40" s="127">
        <f ca="1">IF(IFERROR(MATCH(_xlfn.CONCAT($B40,",",AI$4),'22 SpcFunc &amp; VentSpcFunc combos'!$Q$8:$Q$343,0),0)&gt;0,1,0)</f>
        <v>0</v>
      </c>
      <c r="AJ40" s="127">
        <f ca="1">IF(IFERROR(MATCH(_xlfn.CONCAT($B40,",",AJ$4),'22 SpcFunc &amp; VentSpcFunc combos'!$Q$8:$Q$343,0),0)&gt;0,1,0)</f>
        <v>0</v>
      </c>
      <c r="AK40" s="127">
        <f ca="1">IF(IFERROR(MATCH(_xlfn.CONCAT($B40,",",AK$4),'22 SpcFunc &amp; VentSpcFunc combos'!$Q$8:$Q$343,0),0)&gt;0,1,0)</f>
        <v>0</v>
      </c>
      <c r="AL40" s="127">
        <f ca="1">IF(IFERROR(MATCH(_xlfn.CONCAT($B40,",",AL$4),'22 SpcFunc &amp; VentSpcFunc combos'!$Q$8:$Q$343,0),0)&gt;0,1,0)</f>
        <v>0</v>
      </c>
      <c r="AM40" s="127">
        <f ca="1">IF(IFERROR(MATCH(_xlfn.CONCAT($B40,",",AM$4),'22 SpcFunc &amp; VentSpcFunc combos'!$Q$8:$Q$343,0),0)&gt;0,1,0)</f>
        <v>0</v>
      </c>
      <c r="AN40" s="127">
        <f ca="1">IF(IFERROR(MATCH(_xlfn.CONCAT($B40,",",AN$4),'22 SpcFunc &amp; VentSpcFunc combos'!$Q$8:$Q$343,0),0)&gt;0,1,0)</f>
        <v>0</v>
      </c>
      <c r="AO40" s="127">
        <f ca="1">IF(IFERROR(MATCH(_xlfn.CONCAT($B40,",",AO$4),'22 SpcFunc &amp; VentSpcFunc combos'!$Q$8:$Q$343,0),0)&gt;0,1,0)</f>
        <v>0</v>
      </c>
      <c r="AP40" s="127">
        <f ca="1">IF(IFERROR(MATCH(_xlfn.CONCAT($B40,",",AP$4),'22 SpcFunc &amp; VentSpcFunc combos'!$Q$8:$Q$343,0),0)&gt;0,1,0)</f>
        <v>0</v>
      </c>
      <c r="AQ40" s="127">
        <f ca="1">IF(IFERROR(MATCH(_xlfn.CONCAT($B40,",",AQ$4),'22 SpcFunc &amp; VentSpcFunc combos'!$Q$8:$Q$343,0),0)&gt;0,1,0)</f>
        <v>0</v>
      </c>
      <c r="AR40" s="127">
        <f ca="1">IF(IFERROR(MATCH(_xlfn.CONCAT($B40,",",AR$4),'22 SpcFunc &amp; VentSpcFunc combos'!$Q$8:$Q$343,0),0)&gt;0,1,0)</f>
        <v>0</v>
      </c>
      <c r="AS40" s="127">
        <f ca="1">IF(IFERROR(MATCH(_xlfn.CONCAT($B40,",",AS$4),'22 SpcFunc &amp; VentSpcFunc combos'!$Q$8:$Q$343,0),0)&gt;0,1,0)</f>
        <v>0</v>
      </c>
      <c r="AT40" s="127">
        <f ca="1">IF(IFERROR(MATCH(_xlfn.CONCAT($B40,",",AT$4),'22 SpcFunc &amp; VentSpcFunc combos'!$Q$8:$Q$343,0),0)&gt;0,1,0)</f>
        <v>0</v>
      </c>
      <c r="AU40" s="127">
        <f ca="1">IF(IFERROR(MATCH(_xlfn.CONCAT($B40,",",AU$4),'22 SpcFunc &amp; VentSpcFunc combos'!$Q$8:$Q$343,0),0)&gt;0,1,0)</f>
        <v>0</v>
      </c>
      <c r="AV40" s="127">
        <f ca="1">IF(IFERROR(MATCH(_xlfn.CONCAT($B40,",",AV$4),'22 SpcFunc &amp; VentSpcFunc combos'!$Q$8:$Q$343,0),0)&gt;0,1,0)</f>
        <v>0</v>
      </c>
      <c r="AW40" s="127">
        <f ca="1">IF(IFERROR(MATCH(_xlfn.CONCAT($B40,",",AW$4),'22 SpcFunc &amp; VentSpcFunc combos'!$Q$8:$Q$343,0),0)&gt;0,1,0)</f>
        <v>0</v>
      </c>
      <c r="AX40" s="127">
        <f ca="1">IF(IFERROR(MATCH(_xlfn.CONCAT($B40,",",AX$4),'22 SpcFunc &amp; VentSpcFunc combos'!$Q$8:$Q$343,0),0)&gt;0,1,0)</f>
        <v>1</v>
      </c>
      <c r="AY40" s="127">
        <f ca="1">IF(IFERROR(MATCH(_xlfn.CONCAT($B40,",",AY$4),'22 SpcFunc &amp; VentSpcFunc combos'!$Q$8:$Q$343,0),0)&gt;0,1,0)</f>
        <v>0</v>
      </c>
      <c r="AZ40" s="127">
        <f ca="1">IF(IFERROR(MATCH(_xlfn.CONCAT($B40,",",AZ$4),'22 SpcFunc &amp; VentSpcFunc combos'!$Q$8:$Q$343,0),0)&gt;0,1,0)</f>
        <v>0</v>
      </c>
      <c r="BA40" s="127">
        <f ca="1">IF(IFERROR(MATCH(_xlfn.CONCAT($B40,",",BA$4),'22 SpcFunc &amp; VentSpcFunc combos'!$Q$8:$Q$343,0),0)&gt;0,1,0)</f>
        <v>0</v>
      </c>
      <c r="BB40" s="127">
        <f ca="1">IF(IFERROR(MATCH(_xlfn.CONCAT($B40,",",BB$4),'22 SpcFunc &amp; VentSpcFunc combos'!$Q$8:$Q$343,0),0)&gt;0,1,0)</f>
        <v>0</v>
      </c>
      <c r="BC40" s="127">
        <f ca="1">IF(IFERROR(MATCH(_xlfn.CONCAT($B40,",",BC$4),'22 SpcFunc &amp; VentSpcFunc combos'!$Q$8:$Q$343,0),0)&gt;0,1,0)</f>
        <v>0</v>
      </c>
      <c r="BD40" s="127">
        <f ca="1">IF(IFERROR(MATCH(_xlfn.CONCAT($B40,",",BD$4),'22 SpcFunc &amp; VentSpcFunc combos'!$Q$8:$Q$343,0),0)&gt;0,1,0)</f>
        <v>0</v>
      </c>
      <c r="BE40" s="127">
        <f ca="1">IF(IFERROR(MATCH(_xlfn.CONCAT($B40,",",BE$4),'22 SpcFunc &amp; VentSpcFunc combos'!$Q$8:$Q$343,0),0)&gt;0,1,0)</f>
        <v>0</v>
      </c>
      <c r="BF40" s="127">
        <f ca="1">IF(IFERROR(MATCH(_xlfn.CONCAT($B40,",",BF$4),'22 SpcFunc &amp; VentSpcFunc combos'!$Q$8:$Q$343,0),0)&gt;0,1,0)</f>
        <v>1</v>
      </c>
      <c r="BG40" s="127">
        <f ca="1">IF(IFERROR(MATCH(_xlfn.CONCAT($B40,",",BG$4),'22 SpcFunc &amp; VentSpcFunc combos'!$Q$8:$Q$343,0),0)&gt;0,1,0)</f>
        <v>1</v>
      </c>
      <c r="BH40" s="127">
        <f ca="1">IF(IFERROR(MATCH(_xlfn.CONCAT($B40,",",BH$4),'22 SpcFunc &amp; VentSpcFunc combos'!$Q$8:$Q$343,0),0)&gt;0,1,0)</f>
        <v>0</v>
      </c>
      <c r="BI40" s="127">
        <f ca="1">IF(IFERROR(MATCH(_xlfn.CONCAT($B40,",",BI$4),'22 SpcFunc &amp; VentSpcFunc combos'!$Q$8:$Q$343,0),0)&gt;0,1,0)</f>
        <v>0</v>
      </c>
      <c r="BJ40" s="127">
        <f ca="1">IF(IFERROR(MATCH(_xlfn.CONCAT($B40,",",BJ$4),'22 SpcFunc &amp; VentSpcFunc combos'!$Q$8:$Q$343,0),0)&gt;0,1,0)</f>
        <v>0</v>
      </c>
      <c r="BK40" s="127">
        <f ca="1">IF(IFERROR(MATCH(_xlfn.CONCAT($B40,",",BK$4),'22 SpcFunc &amp; VentSpcFunc combos'!$Q$8:$Q$343,0),0)&gt;0,1,0)</f>
        <v>0</v>
      </c>
      <c r="BL40" s="127">
        <f ca="1">IF(IFERROR(MATCH(_xlfn.CONCAT($B40,",",BL$4),'22 SpcFunc &amp; VentSpcFunc combos'!$Q$8:$Q$343,0),0)&gt;0,1,0)</f>
        <v>0</v>
      </c>
      <c r="BM40" s="127">
        <f ca="1">IF(IFERROR(MATCH(_xlfn.CONCAT($B40,",",BM$4),'22 SpcFunc &amp; VentSpcFunc combos'!$Q$8:$Q$343,0),0)&gt;0,1,0)</f>
        <v>0</v>
      </c>
      <c r="BN40" s="127">
        <f ca="1">IF(IFERROR(MATCH(_xlfn.CONCAT($B40,",",BN$4),'22 SpcFunc &amp; VentSpcFunc combos'!$Q$8:$Q$343,0),0)&gt;0,1,0)</f>
        <v>0</v>
      </c>
      <c r="BO40" s="127">
        <f ca="1">IF(IFERROR(MATCH(_xlfn.CONCAT($B40,",",BO$4),'22 SpcFunc &amp; VentSpcFunc combos'!$Q$8:$Q$343,0),0)&gt;0,1,0)</f>
        <v>0</v>
      </c>
      <c r="BP40" s="127">
        <f ca="1">IF(IFERROR(MATCH(_xlfn.CONCAT($B40,",",BP$4),'22 SpcFunc &amp; VentSpcFunc combos'!$Q$8:$Q$343,0),0)&gt;0,1,0)</f>
        <v>0</v>
      </c>
      <c r="BQ40" s="127">
        <f ca="1">IF(IFERROR(MATCH(_xlfn.CONCAT($B40,",",BQ$4),'22 SpcFunc &amp; VentSpcFunc combos'!$Q$8:$Q$343,0),0)&gt;0,1,0)</f>
        <v>0</v>
      </c>
      <c r="BR40" s="127">
        <f ca="1">IF(IFERROR(MATCH(_xlfn.CONCAT($B40,",",BR$4),'22 SpcFunc &amp; VentSpcFunc combos'!$Q$8:$Q$343,0),0)&gt;0,1,0)</f>
        <v>0</v>
      </c>
      <c r="BS40" s="127">
        <f ca="1">IF(IFERROR(MATCH(_xlfn.CONCAT($B40,",",BS$4),'22 SpcFunc &amp; VentSpcFunc combos'!$Q$8:$Q$343,0),0)&gt;0,1,0)</f>
        <v>0</v>
      </c>
      <c r="BT40" s="127">
        <f ca="1">IF(IFERROR(MATCH(_xlfn.CONCAT($B40,",",BT$4),'22 SpcFunc &amp; VentSpcFunc combos'!$Q$8:$Q$343,0),0)&gt;0,1,0)</f>
        <v>0</v>
      </c>
      <c r="BU40" s="127">
        <f ca="1">IF(IFERROR(MATCH(_xlfn.CONCAT($B40,",",BU$4),'22 SpcFunc &amp; VentSpcFunc combos'!$Q$8:$Q$343,0),0)&gt;0,1,0)</f>
        <v>0</v>
      </c>
      <c r="BV40" s="127">
        <f ca="1">IF(IFERROR(MATCH(_xlfn.CONCAT($B40,",",BV$4),'22 SpcFunc &amp; VentSpcFunc combos'!$Q$8:$Q$343,0),0)&gt;0,1,0)</f>
        <v>0</v>
      </c>
      <c r="BW40" s="127">
        <f ca="1">IF(IFERROR(MATCH(_xlfn.CONCAT($B40,",",BW$4),'22 SpcFunc &amp; VentSpcFunc combos'!$Q$8:$Q$343,0),0)&gt;0,1,0)</f>
        <v>0</v>
      </c>
      <c r="BX40" s="127">
        <f ca="1">IF(IFERROR(MATCH(_xlfn.CONCAT($B40,",",BX$4),'22 SpcFunc &amp; VentSpcFunc combos'!$Q$8:$Q$343,0),0)&gt;0,1,0)</f>
        <v>0</v>
      </c>
      <c r="BY40" s="127">
        <f ca="1">IF(IFERROR(MATCH(_xlfn.CONCAT($B40,",",BY$4),'22 SpcFunc &amp; VentSpcFunc combos'!$Q$8:$Q$343,0),0)&gt;0,1,0)</f>
        <v>0</v>
      </c>
      <c r="BZ40" s="127">
        <f ca="1">IF(IFERROR(MATCH(_xlfn.CONCAT($B40,",",BZ$4),'22 SpcFunc &amp; VentSpcFunc combos'!$Q$8:$Q$343,0),0)&gt;0,1,0)</f>
        <v>0</v>
      </c>
      <c r="CA40" s="127">
        <f ca="1">IF(IFERROR(MATCH(_xlfn.CONCAT($B40,",",CA$4),'22 SpcFunc &amp; VentSpcFunc combos'!$Q$8:$Q$343,0),0)&gt;0,1,0)</f>
        <v>0</v>
      </c>
      <c r="CB40" s="127">
        <f ca="1">IF(IFERROR(MATCH(_xlfn.CONCAT($B40,",",CB$4),'22 SpcFunc &amp; VentSpcFunc combos'!$Q$8:$Q$343,0),0)&gt;0,1,0)</f>
        <v>0</v>
      </c>
      <c r="CC40" s="127">
        <f ca="1">IF(IFERROR(MATCH(_xlfn.CONCAT($B40,",",CC$4),'22 SpcFunc &amp; VentSpcFunc combos'!$Q$8:$Q$343,0),0)&gt;0,1,0)</f>
        <v>0</v>
      </c>
      <c r="CD40" s="127">
        <f ca="1">IF(IFERROR(MATCH(_xlfn.CONCAT($B40,",",CD$4),'22 SpcFunc &amp; VentSpcFunc combos'!$Q$8:$Q$343,0),0)&gt;0,1,0)</f>
        <v>0</v>
      </c>
      <c r="CE40" s="127">
        <f ca="1">IF(IFERROR(MATCH(_xlfn.CONCAT($B40,",",CE$4),'22 SpcFunc &amp; VentSpcFunc combos'!$Q$8:$Q$343,0),0)&gt;0,1,0)</f>
        <v>0</v>
      </c>
      <c r="CF40" s="127">
        <f ca="1">IF(IFERROR(MATCH(_xlfn.CONCAT($B40,",",CF$4),'22 SpcFunc &amp; VentSpcFunc combos'!$Q$8:$Q$343,0),0)&gt;0,1,0)</f>
        <v>0</v>
      </c>
      <c r="CG40" s="127">
        <f ca="1">IF(IFERROR(MATCH(_xlfn.CONCAT($B40,",",CG$4),'22 SpcFunc &amp; VentSpcFunc combos'!$Q$8:$Q$343,0),0)&gt;0,1,0)</f>
        <v>0</v>
      </c>
      <c r="CH40" s="127">
        <f ca="1">IF(IFERROR(MATCH(_xlfn.CONCAT($B40,",",CH$4),'22 SpcFunc &amp; VentSpcFunc combos'!$Q$8:$Q$343,0),0)&gt;0,1,0)</f>
        <v>0</v>
      </c>
      <c r="CI40" s="127">
        <f ca="1">IF(IFERROR(MATCH(_xlfn.CONCAT($B40,",",CI$4),'22 SpcFunc &amp; VentSpcFunc combos'!$Q$8:$Q$343,0),0)&gt;0,1,0)</f>
        <v>0</v>
      </c>
      <c r="CJ40" s="127">
        <f ca="1">IF(IFERROR(MATCH(_xlfn.CONCAT($B40,",",CJ$4),'22 SpcFunc &amp; VentSpcFunc combos'!$Q$8:$Q$343,0),0)&gt;0,1,0)</f>
        <v>0</v>
      </c>
      <c r="CK40" s="127">
        <f ca="1">IF(IFERROR(MATCH(_xlfn.CONCAT($B40,",",CK$4),'22 SpcFunc &amp; VentSpcFunc combos'!$Q$8:$Q$343,0),0)&gt;0,1,0)</f>
        <v>1</v>
      </c>
      <c r="CL40" s="127">
        <f ca="1">IF(IFERROR(MATCH(_xlfn.CONCAT($B40,",",CL$4),'22 SpcFunc &amp; VentSpcFunc combos'!$Q$8:$Q$343,0),0)&gt;0,1,0)</f>
        <v>0</v>
      </c>
      <c r="CM40" s="127">
        <f ca="1">IF(IFERROR(MATCH(_xlfn.CONCAT($B40,",",CM$4),'22 SpcFunc &amp; VentSpcFunc combos'!$Q$8:$Q$343,0),0)&gt;0,1,0)</f>
        <v>0</v>
      </c>
      <c r="CN40" s="127">
        <f ca="1">IF(IFERROR(MATCH(_xlfn.CONCAT($B40,",",CN$4),'22 SpcFunc &amp; VentSpcFunc combos'!$Q$8:$Q$343,0),0)&gt;0,1,0)</f>
        <v>0</v>
      </c>
      <c r="CO40" s="127">
        <f ca="1">IF(IFERROR(MATCH(_xlfn.CONCAT($B40,",",CO$4),'22 SpcFunc &amp; VentSpcFunc combos'!$Q$8:$Q$343,0),0)&gt;0,1,0)</f>
        <v>0</v>
      </c>
      <c r="CP40" s="127">
        <f ca="1">IF(IFERROR(MATCH(_xlfn.CONCAT($B40,",",CP$4),'22 SpcFunc &amp; VentSpcFunc combos'!$Q$8:$Q$343,0),0)&gt;0,1,0)</f>
        <v>0</v>
      </c>
      <c r="CQ40" s="127">
        <f ca="1">IF(IFERROR(MATCH(_xlfn.CONCAT($B40,",",CQ$4),'22 SpcFunc &amp; VentSpcFunc combos'!$Q$8:$Q$343,0),0)&gt;0,1,0)</f>
        <v>0</v>
      </c>
      <c r="CR40" s="127">
        <f ca="1">IF(IFERROR(MATCH(_xlfn.CONCAT($B40,",",CR$4),'22 SpcFunc &amp; VentSpcFunc combos'!$Q$8:$Q$343,0),0)&gt;0,1,0)</f>
        <v>0</v>
      </c>
      <c r="CS40" s="127">
        <f ca="1">IF(IFERROR(MATCH(_xlfn.CONCAT($B40,",",CS$4),'22 SpcFunc &amp; VentSpcFunc combos'!$Q$8:$Q$343,0),0)&gt;0,1,0)</f>
        <v>0</v>
      </c>
      <c r="CT40" s="127">
        <f ca="1">IF(IFERROR(MATCH(_xlfn.CONCAT($B40,",",CT$4),'22 SpcFunc &amp; VentSpcFunc combos'!$Q$8:$Q$343,0),0)&gt;0,1,0)</f>
        <v>0</v>
      </c>
      <c r="CU40" s="106" t="s">
        <v>959</v>
      </c>
      <c r="CV40">
        <f t="shared" ca="1" si="4"/>
        <v>4</v>
      </c>
    </row>
    <row r="41" spans="2:100" x14ac:dyDescent="0.2">
      <c r="B41" t="str">
        <f>'For CSV - 2022 SpcFuncData'!B41</f>
        <v>Hotel/Motel Guest Room</v>
      </c>
      <c r="C41" s="127">
        <f ca="1">IF(IFERROR(MATCH(_xlfn.CONCAT($B41,",",C$4),'22 SpcFunc &amp; VentSpcFunc combos'!$Q$8:$Q$343,0),0)&gt;0,1,0)</f>
        <v>0</v>
      </c>
      <c r="D41" s="127">
        <f ca="1">IF(IFERROR(MATCH(_xlfn.CONCAT($B41,",",D$4),'22 SpcFunc &amp; VentSpcFunc combos'!$Q$8:$Q$343,0),0)&gt;0,1,0)</f>
        <v>0</v>
      </c>
      <c r="E41" s="127">
        <f ca="1">IF(IFERROR(MATCH(_xlfn.CONCAT($B41,",",E$4),'22 SpcFunc &amp; VentSpcFunc combos'!$Q$8:$Q$343,0),0)&gt;0,1,0)</f>
        <v>0</v>
      </c>
      <c r="F41" s="127">
        <f ca="1">IF(IFERROR(MATCH(_xlfn.CONCAT($B41,",",F$4),'22 SpcFunc &amp; VentSpcFunc combos'!$Q$8:$Q$343,0),0)&gt;0,1,0)</f>
        <v>0</v>
      </c>
      <c r="G41" s="127">
        <f ca="1">IF(IFERROR(MATCH(_xlfn.CONCAT($B41,",",G$4),'22 SpcFunc &amp; VentSpcFunc combos'!$Q$8:$Q$343,0),0)&gt;0,1,0)</f>
        <v>0</v>
      </c>
      <c r="H41" s="127">
        <f ca="1">IF(IFERROR(MATCH(_xlfn.CONCAT($B41,",",H$4),'22 SpcFunc &amp; VentSpcFunc combos'!$Q$8:$Q$343,0),0)&gt;0,1,0)</f>
        <v>0</v>
      </c>
      <c r="I41" s="127">
        <f ca="1">IF(IFERROR(MATCH(_xlfn.CONCAT($B41,",",I$4),'22 SpcFunc &amp; VentSpcFunc combos'!$Q$8:$Q$343,0),0)&gt;0,1,0)</f>
        <v>0</v>
      </c>
      <c r="J41" s="127">
        <f ca="1">IF(IFERROR(MATCH(_xlfn.CONCAT($B41,",",J$4),'22 SpcFunc &amp; VentSpcFunc combos'!$Q$8:$Q$343,0),0)&gt;0,1,0)</f>
        <v>0</v>
      </c>
      <c r="K41" s="127">
        <f ca="1">IF(IFERROR(MATCH(_xlfn.CONCAT($B41,",",K$4),'22 SpcFunc &amp; VentSpcFunc combos'!$Q$8:$Q$343,0),0)&gt;0,1,0)</f>
        <v>0</v>
      </c>
      <c r="L41" s="127">
        <f ca="1">IF(IFERROR(MATCH(_xlfn.CONCAT($B41,",",L$4),'22 SpcFunc &amp; VentSpcFunc combos'!$Q$8:$Q$343,0),0)&gt;0,1,0)</f>
        <v>0</v>
      </c>
      <c r="M41" s="127">
        <f ca="1">IF(IFERROR(MATCH(_xlfn.CONCAT($B41,",",M$4),'22 SpcFunc &amp; VentSpcFunc combos'!$Q$8:$Q$343,0),0)&gt;0,1,0)</f>
        <v>0</v>
      </c>
      <c r="N41" s="127">
        <f ca="1">IF(IFERROR(MATCH(_xlfn.CONCAT($B41,",",N$4),'22 SpcFunc &amp; VentSpcFunc combos'!$Q$8:$Q$343,0),0)&gt;0,1,0)</f>
        <v>0</v>
      </c>
      <c r="O41" s="127">
        <f ca="1">IF(IFERROR(MATCH(_xlfn.CONCAT($B41,",",O$4),'22 SpcFunc &amp; VentSpcFunc combos'!$Q$8:$Q$343,0),0)&gt;0,1,0)</f>
        <v>0</v>
      </c>
      <c r="P41" s="127">
        <f ca="1">IF(IFERROR(MATCH(_xlfn.CONCAT($B41,",",P$4),'22 SpcFunc &amp; VentSpcFunc combos'!$Q$8:$Q$343,0),0)&gt;0,1,0)</f>
        <v>0</v>
      </c>
      <c r="Q41" s="127">
        <f ca="1">IF(IFERROR(MATCH(_xlfn.CONCAT($B41,",",Q$4),'22 SpcFunc &amp; VentSpcFunc combos'!$Q$8:$Q$343,0),0)&gt;0,1,0)</f>
        <v>0</v>
      </c>
      <c r="R41" s="127">
        <f ca="1">IF(IFERROR(MATCH(_xlfn.CONCAT($B41,",",R$4),'22 SpcFunc &amp; VentSpcFunc combos'!$Q$8:$Q$343,0),0)&gt;0,1,0)</f>
        <v>0</v>
      </c>
      <c r="S41" s="127">
        <f ca="1">IF(IFERROR(MATCH(_xlfn.CONCAT($B41,",",S$4),'22 SpcFunc &amp; VentSpcFunc combos'!$Q$8:$Q$343,0),0)&gt;0,1,0)</f>
        <v>0</v>
      </c>
      <c r="T41" s="127">
        <f ca="1">IF(IFERROR(MATCH(_xlfn.CONCAT($B41,",",T$4),'22 SpcFunc &amp; VentSpcFunc combos'!$Q$8:$Q$343,0),0)&gt;0,1,0)</f>
        <v>0</v>
      </c>
      <c r="U41" s="127">
        <f ca="1">IF(IFERROR(MATCH(_xlfn.CONCAT($B41,",",U$4),'22 SpcFunc &amp; VentSpcFunc combos'!$Q$8:$Q$343,0),0)&gt;0,1,0)</f>
        <v>0</v>
      </c>
      <c r="V41" s="127">
        <f ca="1">IF(IFERROR(MATCH(_xlfn.CONCAT($B41,",",V$4),'22 SpcFunc &amp; VentSpcFunc combos'!$Q$8:$Q$343,0),0)&gt;0,1,0)</f>
        <v>0</v>
      </c>
      <c r="W41" s="127">
        <f ca="1">IF(IFERROR(MATCH(_xlfn.CONCAT($B41,",",W$4),'22 SpcFunc &amp; VentSpcFunc combos'!$Q$8:$Q$343,0),0)&gt;0,1,0)</f>
        <v>0</v>
      </c>
      <c r="X41" s="127">
        <f ca="1">IF(IFERROR(MATCH(_xlfn.CONCAT($B41,",",X$4),'22 SpcFunc &amp; VentSpcFunc combos'!$Q$8:$Q$343,0),0)&gt;0,1,0)</f>
        <v>0</v>
      </c>
      <c r="Y41" s="127">
        <f ca="1">IF(IFERROR(MATCH(_xlfn.CONCAT($B41,",",Y$4),'22 SpcFunc &amp; VentSpcFunc combos'!$Q$8:$Q$343,0),0)&gt;0,1,0)</f>
        <v>0</v>
      </c>
      <c r="Z41" s="127">
        <f ca="1">IF(IFERROR(MATCH(_xlfn.CONCAT($B41,",",Z$4),'22 SpcFunc &amp; VentSpcFunc combos'!$Q$8:$Q$343,0),0)&gt;0,1,0)</f>
        <v>0</v>
      </c>
      <c r="AA41" s="127">
        <f ca="1">IF(IFERROR(MATCH(_xlfn.CONCAT($B41,",",AA$4),'22 SpcFunc &amp; VentSpcFunc combos'!$Q$8:$Q$343,0),0)&gt;0,1,0)</f>
        <v>0</v>
      </c>
      <c r="AB41" s="127">
        <f ca="1">IF(IFERROR(MATCH(_xlfn.CONCAT($B41,",",AB$4),'22 SpcFunc &amp; VentSpcFunc combos'!$Q$8:$Q$343,0),0)&gt;0,1,0)</f>
        <v>0</v>
      </c>
      <c r="AC41" s="127">
        <f ca="1">IF(IFERROR(MATCH(_xlfn.CONCAT($B41,",",AC$4),'22 SpcFunc &amp; VentSpcFunc combos'!$Q$8:$Q$343,0),0)&gt;0,1,0)</f>
        <v>0</v>
      </c>
      <c r="AD41" s="127">
        <f ca="1">IF(IFERROR(MATCH(_xlfn.CONCAT($B41,",",AD$4),'22 SpcFunc &amp; VentSpcFunc combos'!$Q$8:$Q$343,0),0)&gt;0,1,0)</f>
        <v>0</v>
      </c>
      <c r="AE41" s="127">
        <f ca="1">IF(IFERROR(MATCH(_xlfn.CONCAT($B41,",",AE$4),'22 SpcFunc &amp; VentSpcFunc combos'!$Q$8:$Q$343,0),0)&gt;0,1,0)</f>
        <v>0</v>
      </c>
      <c r="AF41" s="127">
        <f ca="1">IF(IFERROR(MATCH(_xlfn.CONCAT($B41,",",AF$4),'22 SpcFunc &amp; VentSpcFunc combos'!$Q$8:$Q$343,0),0)&gt;0,1,0)</f>
        <v>0</v>
      </c>
      <c r="AG41" s="127">
        <f ca="1">IF(IFERROR(MATCH(_xlfn.CONCAT($B41,",",AG$4),'22 SpcFunc &amp; VentSpcFunc combos'!$Q$8:$Q$343,0),0)&gt;0,1,0)</f>
        <v>0</v>
      </c>
      <c r="AH41" s="127">
        <f ca="1">IF(IFERROR(MATCH(_xlfn.CONCAT($B41,",",AH$4),'22 SpcFunc &amp; VentSpcFunc combos'!$Q$8:$Q$343,0),0)&gt;0,1,0)</f>
        <v>0</v>
      </c>
      <c r="AI41" s="127">
        <f ca="1">IF(IFERROR(MATCH(_xlfn.CONCAT($B41,",",AI$4),'22 SpcFunc &amp; VentSpcFunc combos'!$Q$8:$Q$343,0),0)&gt;0,1,0)</f>
        <v>0</v>
      </c>
      <c r="AJ41" s="127">
        <f ca="1">IF(IFERROR(MATCH(_xlfn.CONCAT($B41,",",AJ$4),'22 SpcFunc &amp; VentSpcFunc combos'!$Q$8:$Q$343,0),0)&gt;0,1,0)</f>
        <v>0</v>
      </c>
      <c r="AK41" s="127">
        <f ca="1">IF(IFERROR(MATCH(_xlfn.CONCAT($B41,",",AK$4),'22 SpcFunc &amp; VentSpcFunc combos'!$Q$8:$Q$343,0),0)&gt;0,1,0)</f>
        <v>0</v>
      </c>
      <c r="AL41" s="127">
        <f ca="1">IF(IFERROR(MATCH(_xlfn.CONCAT($B41,",",AL$4),'22 SpcFunc &amp; VentSpcFunc combos'!$Q$8:$Q$343,0),0)&gt;0,1,0)</f>
        <v>0</v>
      </c>
      <c r="AM41" s="127">
        <f ca="1">IF(IFERROR(MATCH(_xlfn.CONCAT($B41,",",AM$4),'22 SpcFunc &amp; VentSpcFunc combos'!$Q$8:$Q$343,0),0)&gt;0,1,0)</f>
        <v>0</v>
      </c>
      <c r="AN41" s="127">
        <f ca="1">IF(IFERROR(MATCH(_xlfn.CONCAT($B41,",",AN$4),'22 SpcFunc &amp; VentSpcFunc combos'!$Q$8:$Q$343,0),0)&gt;0,1,0)</f>
        <v>0</v>
      </c>
      <c r="AO41" s="127">
        <f ca="1">IF(IFERROR(MATCH(_xlfn.CONCAT($B41,",",AO$4),'22 SpcFunc &amp; VentSpcFunc combos'!$Q$8:$Q$343,0),0)&gt;0,1,0)</f>
        <v>0</v>
      </c>
      <c r="AP41" s="127">
        <f ca="1">IF(IFERROR(MATCH(_xlfn.CONCAT($B41,",",AP$4),'22 SpcFunc &amp; VentSpcFunc combos'!$Q$8:$Q$343,0),0)&gt;0,1,0)</f>
        <v>0</v>
      </c>
      <c r="AQ41" s="127">
        <f ca="1">IF(IFERROR(MATCH(_xlfn.CONCAT($B41,",",AQ$4),'22 SpcFunc &amp; VentSpcFunc combos'!$Q$8:$Q$343,0),0)&gt;0,1,0)</f>
        <v>0</v>
      </c>
      <c r="AR41" s="127">
        <f ca="1">IF(IFERROR(MATCH(_xlfn.CONCAT($B41,",",AR$4),'22 SpcFunc &amp; VentSpcFunc combos'!$Q$8:$Q$343,0),0)&gt;0,1,0)</f>
        <v>0</v>
      </c>
      <c r="AS41" s="127">
        <f ca="1">IF(IFERROR(MATCH(_xlfn.CONCAT($B41,",",AS$4),'22 SpcFunc &amp; VentSpcFunc combos'!$Q$8:$Q$343,0),0)&gt;0,1,0)</f>
        <v>0</v>
      </c>
      <c r="AT41" s="127">
        <f ca="1">IF(IFERROR(MATCH(_xlfn.CONCAT($B41,",",AT$4),'22 SpcFunc &amp; VentSpcFunc combos'!$Q$8:$Q$343,0),0)&gt;0,1,0)</f>
        <v>0</v>
      </c>
      <c r="AU41" s="127">
        <f ca="1">IF(IFERROR(MATCH(_xlfn.CONCAT($B41,",",AU$4),'22 SpcFunc &amp; VentSpcFunc combos'!$Q$8:$Q$343,0),0)&gt;0,1,0)</f>
        <v>0</v>
      </c>
      <c r="AV41" s="127">
        <f ca="1">IF(IFERROR(MATCH(_xlfn.CONCAT($B41,",",AV$4),'22 SpcFunc &amp; VentSpcFunc combos'!$Q$8:$Q$343,0),0)&gt;0,1,0)</f>
        <v>0</v>
      </c>
      <c r="AW41" s="127">
        <f ca="1">IF(IFERROR(MATCH(_xlfn.CONCAT($B41,",",AW$4),'22 SpcFunc &amp; VentSpcFunc combos'!$Q$8:$Q$343,0),0)&gt;0,1,0)</f>
        <v>0</v>
      </c>
      <c r="AX41" s="127">
        <f ca="1">IF(IFERROR(MATCH(_xlfn.CONCAT($B41,",",AX$4),'22 SpcFunc &amp; VentSpcFunc combos'!$Q$8:$Q$343,0),0)&gt;0,1,0)</f>
        <v>0</v>
      </c>
      <c r="AY41" s="127">
        <f ca="1">IF(IFERROR(MATCH(_xlfn.CONCAT($B41,",",AY$4),'22 SpcFunc &amp; VentSpcFunc combos'!$Q$8:$Q$343,0),0)&gt;0,1,0)</f>
        <v>0</v>
      </c>
      <c r="AZ41" s="127">
        <f ca="1">IF(IFERROR(MATCH(_xlfn.CONCAT($B41,",",AZ$4),'22 SpcFunc &amp; VentSpcFunc combos'!$Q$8:$Q$343,0),0)&gt;0,1,0)</f>
        <v>0</v>
      </c>
      <c r="BA41" s="127">
        <f ca="1">IF(IFERROR(MATCH(_xlfn.CONCAT($B41,",",BA$4),'22 SpcFunc &amp; VentSpcFunc combos'!$Q$8:$Q$343,0),0)&gt;0,1,0)</f>
        <v>0</v>
      </c>
      <c r="BB41" s="127">
        <f ca="1">IF(IFERROR(MATCH(_xlfn.CONCAT($B41,",",BB$4),'22 SpcFunc &amp; VentSpcFunc combos'!$Q$8:$Q$343,0),0)&gt;0,1,0)</f>
        <v>1</v>
      </c>
      <c r="BC41" s="127">
        <f ca="1">IF(IFERROR(MATCH(_xlfn.CONCAT($B41,",",BC$4),'22 SpcFunc &amp; VentSpcFunc combos'!$Q$8:$Q$343,0),0)&gt;0,1,0)</f>
        <v>1</v>
      </c>
      <c r="BD41" s="127">
        <f ca="1">IF(IFERROR(MATCH(_xlfn.CONCAT($B41,",",BD$4),'22 SpcFunc &amp; VentSpcFunc combos'!$Q$8:$Q$343,0),0)&gt;0,1,0)</f>
        <v>0</v>
      </c>
      <c r="BE41" s="127">
        <f ca="1">IF(IFERROR(MATCH(_xlfn.CONCAT($B41,",",BE$4),'22 SpcFunc &amp; VentSpcFunc combos'!$Q$8:$Q$343,0),0)&gt;0,1,0)</f>
        <v>0</v>
      </c>
      <c r="BF41" s="127">
        <f ca="1">IF(IFERROR(MATCH(_xlfn.CONCAT($B41,",",BF$4),'22 SpcFunc &amp; VentSpcFunc combos'!$Q$8:$Q$343,0),0)&gt;0,1,0)</f>
        <v>0</v>
      </c>
      <c r="BG41" s="127">
        <f ca="1">IF(IFERROR(MATCH(_xlfn.CONCAT($B41,",",BG$4),'22 SpcFunc &amp; VentSpcFunc combos'!$Q$8:$Q$343,0),0)&gt;0,1,0)</f>
        <v>0</v>
      </c>
      <c r="BH41" s="127">
        <f ca="1">IF(IFERROR(MATCH(_xlfn.CONCAT($B41,",",BH$4),'22 SpcFunc &amp; VentSpcFunc combos'!$Q$8:$Q$343,0),0)&gt;0,1,0)</f>
        <v>0</v>
      </c>
      <c r="BI41" s="127">
        <f ca="1">IF(IFERROR(MATCH(_xlfn.CONCAT($B41,",",BI$4),'22 SpcFunc &amp; VentSpcFunc combos'!$Q$8:$Q$343,0),0)&gt;0,1,0)</f>
        <v>0</v>
      </c>
      <c r="BJ41" s="127">
        <f ca="1">IF(IFERROR(MATCH(_xlfn.CONCAT($B41,",",BJ$4),'22 SpcFunc &amp; VentSpcFunc combos'!$Q$8:$Q$343,0),0)&gt;0,1,0)</f>
        <v>0</v>
      </c>
      <c r="BK41" s="127">
        <f ca="1">IF(IFERROR(MATCH(_xlfn.CONCAT($B41,",",BK$4),'22 SpcFunc &amp; VentSpcFunc combos'!$Q$8:$Q$343,0),0)&gt;0,1,0)</f>
        <v>0</v>
      </c>
      <c r="BL41" s="127">
        <f ca="1">IF(IFERROR(MATCH(_xlfn.CONCAT($B41,",",BL$4),'22 SpcFunc &amp; VentSpcFunc combos'!$Q$8:$Q$343,0),0)&gt;0,1,0)</f>
        <v>0</v>
      </c>
      <c r="BM41" s="127">
        <f ca="1">IF(IFERROR(MATCH(_xlfn.CONCAT($B41,",",BM$4),'22 SpcFunc &amp; VentSpcFunc combos'!$Q$8:$Q$343,0),0)&gt;0,1,0)</f>
        <v>0</v>
      </c>
      <c r="BN41" s="127">
        <f ca="1">IF(IFERROR(MATCH(_xlfn.CONCAT($B41,",",BN$4),'22 SpcFunc &amp; VentSpcFunc combos'!$Q$8:$Q$343,0),0)&gt;0,1,0)</f>
        <v>0</v>
      </c>
      <c r="BO41" s="127">
        <f ca="1">IF(IFERROR(MATCH(_xlfn.CONCAT($B41,",",BO$4),'22 SpcFunc &amp; VentSpcFunc combos'!$Q$8:$Q$343,0),0)&gt;0,1,0)</f>
        <v>0</v>
      </c>
      <c r="BP41" s="127">
        <f ca="1">IF(IFERROR(MATCH(_xlfn.CONCAT($B41,",",BP$4),'22 SpcFunc &amp; VentSpcFunc combos'!$Q$8:$Q$343,0),0)&gt;0,1,0)</f>
        <v>0</v>
      </c>
      <c r="BQ41" s="127">
        <f ca="1">IF(IFERROR(MATCH(_xlfn.CONCAT($B41,",",BQ$4),'22 SpcFunc &amp; VentSpcFunc combos'!$Q$8:$Q$343,0),0)&gt;0,1,0)</f>
        <v>0</v>
      </c>
      <c r="BR41" s="127">
        <f ca="1">IF(IFERROR(MATCH(_xlfn.CONCAT($B41,",",BR$4),'22 SpcFunc &amp; VentSpcFunc combos'!$Q$8:$Q$343,0),0)&gt;0,1,0)</f>
        <v>0</v>
      </c>
      <c r="BS41" s="127">
        <f ca="1">IF(IFERROR(MATCH(_xlfn.CONCAT($B41,",",BS$4),'22 SpcFunc &amp; VentSpcFunc combos'!$Q$8:$Q$343,0),0)&gt;0,1,0)</f>
        <v>0</v>
      </c>
      <c r="BT41" s="127">
        <f ca="1">IF(IFERROR(MATCH(_xlfn.CONCAT($B41,",",BT$4),'22 SpcFunc &amp; VentSpcFunc combos'!$Q$8:$Q$343,0),0)&gt;0,1,0)</f>
        <v>0</v>
      </c>
      <c r="BU41" s="127">
        <f ca="1">IF(IFERROR(MATCH(_xlfn.CONCAT($B41,",",BU$4),'22 SpcFunc &amp; VentSpcFunc combos'!$Q$8:$Q$343,0),0)&gt;0,1,0)</f>
        <v>0</v>
      </c>
      <c r="BV41" s="127">
        <f ca="1">IF(IFERROR(MATCH(_xlfn.CONCAT($B41,",",BV$4),'22 SpcFunc &amp; VentSpcFunc combos'!$Q$8:$Q$343,0),0)&gt;0,1,0)</f>
        <v>0</v>
      </c>
      <c r="BW41" s="127">
        <f ca="1">IF(IFERROR(MATCH(_xlfn.CONCAT($B41,",",BW$4),'22 SpcFunc &amp; VentSpcFunc combos'!$Q$8:$Q$343,0),0)&gt;0,1,0)</f>
        <v>0</v>
      </c>
      <c r="BX41" s="127">
        <f ca="1">IF(IFERROR(MATCH(_xlfn.CONCAT($B41,",",BX$4),'22 SpcFunc &amp; VentSpcFunc combos'!$Q$8:$Q$343,0),0)&gt;0,1,0)</f>
        <v>0</v>
      </c>
      <c r="BY41" s="127">
        <f ca="1">IF(IFERROR(MATCH(_xlfn.CONCAT($B41,",",BY$4),'22 SpcFunc &amp; VentSpcFunc combos'!$Q$8:$Q$343,0),0)&gt;0,1,0)</f>
        <v>0</v>
      </c>
      <c r="BZ41" s="127">
        <f ca="1">IF(IFERROR(MATCH(_xlfn.CONCAT($B41,",",BZ$4),'22 SpcFunc &amp; VentSpcFunc combos'!$Q$8:$Q$343,0),0)&gt;0,1,0)</f>
        <v>0</v>
      </c>
      <c r="CA41" s="127">
        <f ca="1">IF(IFERROR(MATCH(_xlfn.CONCAT($B41,",",CA$4),'22 SpcFunc &amp; VentSpcFunc combos'!$Q$8:$Q$343,0),0)&gt;0,1,0)</f>
        <v>0</v>
      </c>
      <c r="CB41" s="127">
        <f ca="1">IF(IFERROR(MATCH(_xlfn.CONCAT($B41,",",CB$4),'22 SpcFunc &amp; VentSpcFunc combos'!$Q$8:$Q$343,0),0)&gt;0,1,0)</f>
        <v>0</v>
      </c>
      <c r="CC41" s="127">
        <f ca="1">IF(IFERROR(MATCH(_xlfn.CONCAT($B41,",",CC$4),'22 SpcFunc &amp; VentSpcFunc combos'!$Q$8:$Q$343,0),0)&gt;0,1,0)</f>
        <v>0</v>
      </c>
      <c r="CD41" s="127">
        <f ca="1">IF(IFERROR(MATCH(_xlfn.CONCAT($B41,",",CD$4),'22 SpcFunc &amp; VentSpcFunc combos'!$Q$8:$Q$343,0),0)&gt;0,1,0)</f>
        <v>0</v>
      </c>
      <c r="CE41" s="127">
        <f ca="1">IF(IFERROR(MATCH(_xlfn.CONCAT($B41,",",CE$4),'22 SpcFunc &amp; VentSpcFunc combos'!$Q$8:$Q$343,0),0)&gt;0,1,0)</f>
        <v>0</v>
      </c>
      <c r="CF41" s="127">
        <f ca="1">IF(IFERROR(MATCH(_xlfn.CONCAT($B41,",",CF$4),'22 SpcFunc &amp; VentSpcFunc combos'!$Q$8:$Q$343,0),0)&gt;0,1,0)</f>
        <v>0</v>
      </c>
      <c r="CG41" s="127">
        <f ca="1">IF(IFERROR(MATCH(_xlfn.CONCAT($B41,",",CG$4),'22 SpcFunc &amp; VentSpcFunc combos'!$Q$8:$Q$343,0),0)&gt;0,1,0)</f>
        <v>0</v>
      </c>
      <c r="CH41" s="127">
        <f ca="1">IF(IFERROR(MATCH(_xlfn.CONCAT($B41,",",CH$4),'22 SpcFunc &amp; VentSpcFunc combos'!$Q$8:$Q$343,0),0)&gt;0,1,0)</f>
        <v>0</v>
      </c>
      <c r="CI41" s="127">
        <f ca="1">IF(IFERROR(MATCH(_xlfn.CONCAT($B41,",",CI$4),'22 SpcFunc &amp; VentSpcFunc combos'!$Q$8:$Q$343,0),0)&gt;0,1,0)</f>
        <v>0</v>
      </c>
      <c r="CJ41" s="127">
        <f ca="1">IF(IFERROR(MATCH(_xlfn.CONCAT($B41,",",CJ$4),'22 SpcFunc &amp; VentSpcFunc combos'!$Q$8:$Q$343,0),0)&gt;0,1,0)</f>
        <v>0</v>
      </c>
      <c r="CK41" s="127">
        <f ca="1">IF(IFERROR(MATCH(_xlfn.CONCAT($B41,",",CK$4),'22 SpcFunc &amp; VentSpcFunc combos'!$Q$8:$Q$343,0),0)&gt;0,1,0)</f>
        <v>0</v>
      </c>
      <c r="CL41" s="127">
        <f ca="1">IF(IFERROR(MATCH(_xlfn.CONCAT($B41,",",CL$4),'22 SpcFunc &amp; VentSpcFunc combos'!$Q$8:$Q$343,0),0)&gt;0,1,0)</f>
        <v>0</v>
      </c>
      <c r="CM41" s="127">
        <f ca="1">IF(IFERROR(MATCH(_xlfn.CONCAT($B41,",",CM$4),'22 SpcFunc &amp; VentSpcFunc combos'!$Q$8:$Q$343,0),0)&gt;0,1,0)</f>
        <v>0</v>
      </c>
      <c r="CN41" s="127">
        <f ca="1">IF(IFERROR(MATCH(_xlfn.CONCAT($B41,",",CN$4),'22 SpcFunc &amp; VentSpcFunc combos'!$Q$8:$Q$343,0),0)&gt;0,1,0)</f>
        <v>0</v>
      </c>
      <c r="CO41" s="127">
        <f ca="1">IF(IFERROR(MATCH(_xlfn.CONCAT($B41,",",CO$4),'22 SpcFunc &amp; VentSpcFunc combos'!$Q$8:$Q$343,0),0)&gt;0,1,0)</f>
        <v>0</v>
      </c>
      <c r="CP41" s="127">
        <f ca="1">IF(IFERROR(MATCH(_xlfn.CONCAT($B41,",",CP$4),'22 SpcFunc &amp; VentSpcFunc combos'!$Q$8:$Q$343,0),0)&gt;0,1,0)</f>
        <v>0</v>
      </c>
      <c r="CQ41" s="127">
        <f ca="1">IF(IFERROR(MATCH(_xlfn.CONCAT($B41,",",CQ$4),'22 SpcFunc &amp; VentSpcFunc combos'!$Q$8:$Q$343,0),0)&gt;0,1,0)</f>
        <v>0</v>
      </c>
      <c r="CR41" s="127">
        <f ca="1">IF(IFERROR(MATCH(_xlfn.CONCAT($B41,",",CR$4),'22 SpcFunc &amp; VentSpcFunc combos'!$Q$8:$Q$343,0),0)&gt;0,1,0)</f>
        <v>0</v>
      </c>
      <c r="CS41" s="127">
        <f ca="1">IF(IFERROR(MATCH(_xlfn.CONCAT($B41,",",CS$4),'22 SpcFunc &amp; VentSpcFunc combos'!$Q$8:$Q$343,0),0)&gt;0,1,0)</f>
        <v>0</v>
      </c>
      <c r="CT41" s="127">
        <f ca="1">IF(IFERROR(MATCH(_xlfn.CONCAT($B41,",",CT$4),'22 SpcFunc &amp; VentSpcFunc combos'!$Q$8:$Q$343,0),0)&gt;0,1,0)</f>
        <v>0</v>
      </c>
      <c r="CU41" s="106" t="s">
        <v>959</v>
      </c>
      <c r="CV41">
        <f t="shared" ca="1" si="4"/>
        <v>2</v>
      </c>
    </row>
    <row r="42" spans="2:100" x14ac:dyDescent="0.2">
      <c r="B42" t="str">
        <f>'For CSV - 2022 SpcFuncData'!B42</f>
        <v>Kitchen/Food Preparation Area</v>
      </c>
      <c r="C42" s="127">
        <f ca="1">IF(IFERROR(MATCH(_xlfn.CONCAT($B42,",",C$4),'22 SpcFunc &amp; VentSpcFunc combos'!$Q$8:$Q$343,0),0)&gt;0,1,0)</f>
        <v>0</v>
      </c>
      <c r="D42" s="127">
        <f ca="1">IF(IFERROR(MATCH(_xlfn.CONCAT($B42,",",D$4),'22 SpcFunc &amp; VentSpcFunc combos'!$Q$8:$Q$343,0),0)&gt;0,1,0)</f>
        <v>0</v>
      </c>
      <c r="E42" s="127">
        <f ca="1">IF(IFERROR(MATCH(_xlfn.CONCAT($B42,",",E$4),'22 SpcFunc &amp; VentSpcFunc combos'!$Q$8:$Q$343,0),0)&gt;0,1,0)</f>
        <v>0</v>
      </c>
      <c r="F42" s="127">
        <f ca="1">IF(IFERROR(MATCH(_xlfn.CONCAT($B42,",",F$4),'22 SpcFunc &amp; VentSpcFunc combos'!$Q$8:$Q$343,0),0)&gt;0,1,0)</f>
        <v>0</v>
      </c>
      <c r="G42" s="127">
        <f ca="1">IF(IFERROR(MATCH(_xlfn.CONCAT($B42,",",G$4),'22 SpcFunc &amp; VentSpcFunc combos'!$Q$8:$Q$343,0),0)&gt;0,1,0)</f>
        <v>0</v>
      </c>
      <c r="H42" s="127">
        <f ca="1">IF(IFERROR(MATCH(_xlfn.CONCAT($B42,",",H$4),'22 SpcFunc &amp; VentSpcFunc combos'!$Q$8:$Q$343,0),0)&gt;0,1,0)</f>
        <v>0</v>
      </c>
      <c r="I42" s="127">
        <f ca="1">IF(IFERROR(MATCH(_xlfn.CONCAT($B42,",",I$4),'22 SpcFunc &amp; VentSpcFunc combos'!$Q$8:$Q$343,0),0)&gt;0,1,0)</f>
        <v>0</v>
      </c>
      <c r="J42" s="127">
        <f ca="1">IF(IFERROR(MATCH(_xlfn.CONCAT($B42,",",J$4),'22 SpcFunc &amp; VentSpcFunc combos'!$Q$8:$Q$343,0),0)&gt;0,1,0)</f>
        <v>0</v>
      </c>
      <c r="K42" s="127">
        <f ca="1">IF(IFERROR(MATCH(_xlfn.CONCAT($B42,",",K$4),'22 SpcFunc &amp; VentSpcFunc combos'!$Q$8:$Q$343,0),0)&gt;0,1,0)</f>
        <v>0</v>
      </c>
      <c r="L42" s="127">
        <f ca="1">IF(IFERROR(MATCH(_xlfn.CONCAT($B42,",",L$4),'22 SpcFunc &amp; VentSpcFunc combos'!$Q$8:$Q$343,0),0)&gt;0,1,0)</f>
        <v>0</v>
      </c>
      <c r="M42" s="127">
        <f ca="1">IF(IFERROR(MATCH(_xlfn.CONCAT($B42,",",M$4),'22 SpcFunc &amp; VentSpcFunc combos'!$Q$8:$Q$343,0),0)&gt;0,1,0)</f>
        <v>0</v>
      </c>
      <c r="N42" s="127">
        <f ca="1">IF(IFERROR(MATCH(_xlfn.CONCAT($B42,",",N$4),'22 SpcFunc &amp; VentSpcFunc combos'!$Q$8:$Q$343,0),0)&gt;0,1,0)</f>
        <v>0</v>
      </c>
      <c r="O42" s="127">
        <f ca="1">IF(IFERROR(MATCH(_xlfn.CONCAT($B42,",",O$4),'22 SpcFunc &amp; VentSpcFunc combos'!$Q$8:$Q$343,0),0)&gt;0,1,0)</f>
        <v>0</v>
      </c>
      <c r="P42" s="127">
        <f ca="1">IF(IFERROR(MATCH(_xlfn.CONCAT($B42,",",P$4),'22 SpcFunc &amp; VentSpcFunc combos'!$Q$8:$Q$343,0),0)&gt;0,1,0)</f>
        <v>0</v>
      </c>
      <c r="Q42" s="127">
        <f ca="1">IF(IFERROR(MATCH(_xlfn.CONCAT($B42,",",Q$4),'22 SpcFunc &amp; VentSpcFunc combos'!$Q$8:$Q$343,0),0)&gt;0,1,0)</f>
        <v>0</v>
      </c>
      <c r="R42" s="127">
        <f ca="1">IF(IFERROR(MATCH(_xlfn.CONCAT($B42,",",R$4),'22 SpcFunc &amp; VentSpcFunc combos'!$Q$8:$Q$343,0),0)&gt;0,1,0)</f>
        <v>0</v>
      </c>
      <c r="S42" s="127">
        <f ca="1">IF(IFERROR(MATCH(_xlfn.CONCAT($B42,",",S$4),'22 SpcFunc &amp; VentSpcFunc combos'!$Q$8:$Q$343,0),0)&gt;0,1,0)</f>
        <v>0</v>
      </c>
      <c r="T42" s="127">
        <f ca="1">IF(IFERROR(MATCH(_xlfn.CONCAT($B42,",",T$4),'22 SpcFunc &amp; VentSpcFunc combos'!$Q$8:$Q$343,0),0)&gt;0,1,0)</f>
        <v>0</v>
      </c>
      <c r="U42" s="127">
        <f ca="1">IF(IFERROR(MATCH(_xlfn.CONCAT($B42,",",U$4),'22 SpcFunc &amp; VentSpcFunc combos'!$Q$8:$Q$343,0),0)&gt;0,1,0)</f>
        <v>0</v>
      </c>
      <c r="V42" s="127">
        <f ca="1">IF(IFERROR(MATCH(_xlfn.CONCAT($B42,",",V$4),'22 SpcFunc &amp; VentSpcFunc combos'!$Q$8:$Q$343,0),0)&gt;0,1,0)</f>
        <v>0</v>
      </c>
      <c r="W42" s="127">
        <f ca="1">IF(IFERROR(MATCH(_xlfn.CONCAT($B42,",",W$4),'22 SpcFunc &amp; VentSpcFunc combos'!$Q$8:$Q$343,0),0)&gt;0,1,0)</f>
        <v>0</v>
      </c>
      <c r="X42" s="127">
        <f ca="1">IF(IFERROR(MATCH(_xlfn.CONCAT($B42,",",X$4),'22 SpcFunc &amp; VentSpcFunc combos'!$Q$8:$Q$343,0),0)&gt;0,1,0)</f>
        <v>0</v>
      </c>
      <c r="Y42" s="127">
        <f ca="1">IF(IFERROR(MATCH(_xlfn.CONCAT($B42,",",Y$4),'22 SpcFunc &amp; VentSpcFunc combos'!$Q$8:$Q$343,0),0)&gt;0,1,0)</f>
        <v>0</v>
      </c>
      <c r="Z42" s="127">
        <f ca="1">IF(IFERROR(MATCH(_xlfn.CONCAT($B42,",",Z$4),'22 SpcFunc &amp; VentSpcFunc combos'!$Q$8:$Q$343,0),0)&gt;0,1,0)</f>
        <v>0</v>
      </c>
      <c r="AA42" s="127">
        <f ca="1">IF(IFERROR(MATCH(_xlfn.CONCAT($B42,",",AA$4),'22 SpcFunc &amp; VentSpcFunc combos'!$Q$8:$Q$343,0),0)&gt;0,1,0)</f>
        <v>0</v>
      </c>
      <c r="AB42" s="127">
        <f ca="1">IF(IFERROR(MATCH(_xlfn.CONCAT($B42,",",AB$4),'22 SpcFunc &amp; VentSpcFunc combos'!$Q$8:$Q$343,0),0)&gt;0,1,0)</f>
        <v>0</v>
      </c>
      <c r="AC42" s="127">
        <f ca="1">IF(IFERROR(MATCH(_xlfn.CONCAT($B42,",",AC$4),'22 SpcFunc &amp; VentSpcFunc combos'!$Q$8:$Q$343,0),0)&gt;0,1,0)</f>
        <v>0</v>
      </c>
      <c r="AD42" s="127">
        <f ca="1">IF(IFERROR(MATCH(_xlfn.CONCAT($B42,",",AD$4),'22 SpcFunc &amp; VentSpcFunc combos'!$Q$8:$Q$343,0),0)&gt;0,1,0)</f>
        <v>0</v>
      </c>
      <c r="AE42" s="127">
        <f ca="1">IF(IFERROR(MATCH(_xlfn.CONCAT($B42,",",AE$4),'22 SpcFunc &amp; VentSpcFunc combos'!$Q$8:$Q$343,0),0)&gt;0,1,0)</f>
        <v>0</v>
      </c>
      <c r="AF42" s="127">
        <f ca="1">IF(IFERROR(MATCH(_xlfn.CONCAT($B42,",",AF$4),'22 SpcFunc &amp; VentSpcFunc combos'!$Q$8:$Q$343,0),0)&gt;0,1,0)</f>
        <v>0</v>
      </c>
      <c r="AG42" s="127">
        <f ca="1">IF(IFERROR(MATCH(_xlfn.CONCAT($B42,",",AG$4),'22 SpcFunc &amp; VentSpcFunc combos'!$Q$8:$Q$343,0),0)&gt;0,1,0)</f>
        <v>0</v>
      </c>
      <c r="AH42" s="127">
        <f ca="1">IF(IFERROR(MATCH(_xlfn.CONCAT($B42,",",AH$4),'22 SpcFunc &amp; VentSpcFunc combos'!$Q$8:$Q$343,0),0)&gt;0,1,0)</f>
        <v>0</v>
      </c>
      <c r="AI42" s="127">
        <f ca="1">IF(IFERROR(MATCH(_xlfn.CONCAT($B42,",",AI$4),'22 SpcFunc &amp; VentSpcFunc combos'!$Q$8:$Q$343,0),0)&gt;0,1,0)</f>
        <v>0</v>
      </c>
      <c r="AJ42" s="127">
        <f ca="1">IF(IFERROR(MATCH(_xlfn.CONCAT($B42,",",AJ$4),'22 SpcFunc &amp; VentSpcFunc combos'!$Q$8:$Q$343,0),0)&gt;0,1,0)</f>
        <v>0</v>
      </c>
      <c r="AK42" s="127">
        <f ca="1">IF(IFERROR(MATCH(_xlfn.CONCAT($B42,",",AK$4),'22 SpcFunc &amp; VentSpcFunc combos'!$Q$8:$Q$343,0),0)&gt;0,1,0)</f>
        <v>0</v>
      </c>
      <c r="AL42" s="127">
        <f ca="1">IF(IFERROR(MATCH(_xlfn.CONCAT($B42,",",AL$4),'22 SpcFunc &amp; VentSpcFunc combos'!$Q$8:$Q$343,0),0)&gt;0,1,0)</f>
        <v>0</v>
      </c>
      <c r="AM42" s="127">
        <f ca="1">IF(IFERROR(MATCH(_xlfn.CONCAT($B42,",",AM$4),'22 SpcFunc &amp; VentSpcFunc combos'!$Q$8:$Q$343,0),0)&gt;0,1,0)</f>
        <v>0</v>
      </c>
      <c r="AN42" s="127">
        <f ca="1">IF(IFERROR(MATCH(_xlfn.CONCAT($B42,",",AN$4),'22 SpcFunc &amp; VentSpcFunc combos'!$Q$8:$Q$343,0),0)&gt;0,1,0)</f>
        <v>0</v>
      </c>
      <c r="AO42" s="127">
        <f ca="1">IF(IFERROR(MATCH(_xlfn.CONCAT($B42,",",AO$4),'22 SpcFunc &amp; VentSpcFunc combos'!$Q$8:$Q$343,0),0)&gt;0,1,0)</f>
        <v>0</v>
      </c>
      <c r="AP42" s="127">
        <f ca="1">IF(IFERROR(MATCH(_xlfn.CONCAT($B42,",",AP$4),'22 SpcFunc &amp; VentSpcFunc combos'!$Q$8:$Q$343,0),0)&gt;0,1,0)</f>
        <v>0</v>
      </c>
      <c r="AQ42" s="127">
        <f ca="1">IF(IFERROR(MATCH(_xlfn.CONCAT($B42,",",AQ$4),'22 SpcFunc &amp; VentSpcFunc combos'!$Q$8:$Q$343,0),0)&gt;0,1,0)</f>
        <v>0</v>
      </c>
      <c r="AR42" s="127">
        <f ca="1">IF(IFERROR(MATCH(_xlfn.CONCAT($B42,",",AR$4),'22 SpcFunc &amp; VentSpcFunc combos'!$Q$8:$Q$343,0),0)&gt;0,1,0)</f>
        <v>0</v>
      </c>
      <c r="AS42" s="127">
        <f ca="1">IF(IFERROR(MATCH(_xlfn.CONCAT($B42,",",AS$4),'22 SpcFunc &amp; VentSpcFunc combos'!$Q$8:$Q$343,0),0)&gt;0,1,0)</f>
        <v>0</v>
      </c>
      <c r="AT42" s="127">
        <f ca="1">IF(IFERROR(MATCH(_xlfn.CONCAT($B42,",",AT$4),'22 SpcFunc &amp; VentSpcFunc combos'!$Q$8:$Q$343,0),0)&gt;0,1,0)</f>
        <v>1</v>
      </c>
      <c r="AU42" s="127">
        <f ca="1">IF(IFERROR(MATCH(_xlfn.CONCAT($B42,",",AU$4),'22 SpcFunc &amp; VentSpcFunc combos'!$Q$8:$Q$343,0),0)&gt;0,1,0)</f>
        <v>0</v>
      </c>
      <c r="AV42" s="127">
        <f ca="1">IF(IFERROR(MATCH(_xlfn.CONCAT($B42,",",AV$4),'22 SpcFunc &amp; VentSpcFunc combos'!$Q$8:$Q$343,0),0)&gt;0,1,0)</f>
        <v>0</v>
      </c>
      <c r="AW42" s="127">
        <f ca="1">IF(IFERROR(MATCH(_xlfn.CONCAT($B42,",",AW$4),'22 SpcFunc &amp; VentSpcFunc combos'!$Q$8:$Q$343,0),0)&gt;0,1,0)</f>
        <v>0</v>
      </c>
      <c r="AX42" s="127">
        <f ca="1">IF(IFERROR(MATCH(_xlfn.CONCAT($B42,",",AX$4),'22 SpcFunc &amp; VentSpcFunc combos'!$Q$8:$Q$343,0),0)&gt;0,1,0)</f>
        <v>0</v>
      </c>
      <c r="AY42" s="127">
        <f ca="1">IF(IFERROR(MATCH(_xlfn.CONCAT($B42,",",AY$4),'22 SpcFunc &amp; VentSpcFunc combos'!$Q$8:$Q$343,0),0)&gt;0,1,0)</f>
        <v>0</v>
      </c>
      <c r="AZ42" s="127">
        <f ca="1">IF(IFERROR(MATCH(_xlfn.CONCAT($B42,",",AZ$4),'22 SpcFunc &amp; VentSpcFunc combos'!$Q$8:$Q$343,0),0)&gt;0,1,0)</f>
        <v>0</v>
      </c>
      <c r="BA42" s="127">
        <f ca="1">IF(IFERROR(MATCH(_xlfn.CONCAT($B42,",",BA$4),'22 SpcFunc &amp; VentSpcFunc combos'!$Q$8:$Q$343,0),0)&gt;0,1,0)</f>
        <v>0</v>
      </c>
      <c r="BB42" s="127">
        <f ca="1">IF(IFERROR(MATCH(_xlfn.CONCAT($B42,",",BB$4),'22 SpcFunc &amp; VentSpcFunc combos'!$Q$8:$Q$343,0),0)&gt;0,1,0)</f>
        <v>0</v>
      </c>
      <c r="BC42" s="127">
        <f ca="1">IF(IFERROR(MATCH(_xlfn.CONCAT($B42,",",BC$4),'22 SpcFunc &amp; VentSpcFunc combos'!$Q$8:$Q$343,0),0)&gt;0,1,0)</f>
        <v>0</v>
      </c>
      <c r="BD42" s="127">
        <f ca="1">IF(IFERROR(MATCH(_xlfn.CONCAT($B42,",",BD$4),'22 SpcFunc &amp; VentSpcFunc combos'!$Q$8:$Q$343,0),0)&gt;0,1,0)</f>
        <v>0</v>
      </c>
      <c r="BE42" s="127">
        <f ca="1">IF(IFERROR(MATCH(_xlfn.CONCAT($B42,",",BE$4),'22 SpcFunc &amp; VentSpcFunc combos'!$Q$8:$Q$343,0),0)&gt;0,1,0)</f>
        <v>0</v>
      </c>
      <c r="BF42" s="127">
        <f ca="1">IF(IFERROR(MATCH(_xlfn.CONCAT($B42,",",BF$4),'22 SpcFunc &amp; VentSpcFunc combos'!$Q$8:$Q$343,0),0)&gt;0,1,0)</f>
        <v>0</v>
      </c>
      <c r="BG42" s="127">
        <f ca="1">IF(IFERROR(MATCH(_xlfn.CONCAT($B42,",",BG$4),'22 SpcFunc &amp; VentSpcFunc combos'!$Q$8:$Q$343,0),0)&gt;0,1,0)</f>
        <v>0</v>
      </c>
      <c r="BH42" s="127">
        <f ca="1">IF(IFERROR(MATCH(_xlfn.CONCAT($B42,",",BH$4),'22 SpcFunc &amp; VentSpcFunc combos'!$Q$8:$Q$343,0),0)&gt;0,1,0)</f>
        <v>0</v>
      </c>
      <c r="BI42" s="127">
        <f ca="1">IF(IFERROR(MATCH(_xlfn.CONCAT($B42,",",BI$4),'22 SpcFunc &amp; VentSpcFunc combos'!$Q$8:$Q$343,0),0)&gt;0,1,0)</f>
        <v>0</v>
      </c>
      <c r="BJ42" s="127">
        <f ca="1">IF(IFERROR(MATCH(_xlfn.CONCAT($B42,",",BJ$4),'22 SpcFunc &amp; VentSpcFunc combos'!$Q$8:$Q$343,0),0)&gt;0,1,0)</f>
        <v>0</v>
      </c>
      <c r="BK42" s="127">
        <f ca="1">IF(IFERROR(MATCH(_xlfn.CONCAT($B42,",",BK$4),'22 SpcFunc &amp; VentSpcFunc combos'!$Q$8:$Q$343,0),0)&gt;0,1,0)</f>
        <v>0</v>
      </c>
      <c r="BL42" s="127">
        <f ca="1">IF(IFERROR(MATCH(_xlfn.CONCAT($B42,",",BL$4),'22 SpcFunc &amp; VentSpcFunc combos'!$Q$8:$Q$343,0),0)&gt;0,1,0)</f>
        <v>0</v>
      </c>
      <c r="BM42" s="127">
        <f ca="1">IF(IFERROR(MATCH(_xlfn.CONCAT($B42,",",BM$4),'22 SpcFunc &amp; VentSpcFunc combos'!$Q$8:$Q$343,0),0)&gt;0,1,0)</f>
        <v>0</v>
      </c>
      <c r="BN42" s="127">
        <f ca="1">IF(IFERROR(MATCH(_xlfn.CONCAT($B42,",",BN$4),'22 SpcFunc &amp; VentSpcFunc combos'!$Q$8:$Q$343,0),0)&gt;0,1,0)</f>
        <v>0</v>
      </c>
      <c r="BO42" s="127">
        <f ca="1">IF(IFERROR(MATCH(_xlfn.CONCAT($B42,",",BO$4),'22 SpcFunc &amp; VentSpcFunc combos'!$Q$8:$Q$343,0),0)&gt;0,1,0)</f>
        <v>0</v>
      </c>
      <c r="BP42" s="127">
        <f ca="1">IF(IFERROR(MATCH(_xlfn.CONCAT($B42,",",BP$4),'22 SpcFunc &amp; VentSpcFunc combos'!$Q$8:$Q$343,0),0)&gt;0,1,0)</f>
        <v>0</v>
      </c>
      <c r="BQ42" s="127">
        <f ca="1">IF(IFERROR(MATCH(_xlfn.CONCAT($B42,",",BQ$4),'22 SpcFunc &amp; VentSpcFunc combos'!$Q$8:$Q$343,0),0)&gt;0,1,0)</f>
        <v>0</v>
      </c>
      <c r="BR42" s="127">
        <f ca="1">IF(IFERROR(MATCH(_xlfn.CONCAT($B42,",",BR$4),'22 SpcFunc &amp; VentSpcFunc combos'!$Q$8:$Q$343,0),0)&gt;0,1,0)</f>
        <v>0</v>
      </c>
      <c r="BS42" s="127">
        <f ca="1">IF(IFERROR(MATCH(_xlfn.CONCAT($B42,",",BS$4),'22 SpcFunc &amp; VentSpcFunc combos'!$Q$8:$Q$343,0),0)&gt;0,1,0)</f>
        <v>0</v>
      </c>
      <c r="BT42" s="127">
        <f ca="1">IF(IFERROR(MATCH(_xlfn.CONCAT($B42,",",BT$4),'22 SpcFunc &amp; VentSpcFunc combos'!$Q$8:$Q$343,0),0)&gt;0,1,0)</f>
        <v>0</v>
      </c>
      <c r="BU42" s="127">
        <f ca="1">IF(IFERROR(MATCH(_xlfn.CONCAT($B42,",",BU$4),'22 SpcFunc &amp; VentSpcFunc combos'!$Q$8:$Q$343,0),0)&gt;0,1,0)</f>
        <v>0</v>
      </c>
      <c r="BV42" s="127">
        <f ca="1">IF(IFERROR(MATCH(_xlfn.CONCAT($B42,",",BV$4),'22 SpcFunc &amp; VentSpcFunc combos'!$Q$8:$Q$343,0),0)&gt;0,1,0)</f>
        <v>0</v>
      </c>
      <c r="BW42" s="127">
        <f ca="1">IF(IFERROR(MATCH(_xlfn.CONCAT($B42,",",BW$4),'22 SpcFunc &amp; VentSpcFunc combos'!$Q$8:$Q$343,0),0)&gt;0,1,0)</f>
        <v>0</v>
      </c>
      <c r="BX42" s="127">
        <f ca="1">IF(IFERROR(MATCH(_xlfn.CONCAT($B42,",",BX$4),'22 SpcFunc &amp; VentSpcFunc combos'!$Q$8:$Q$343,0),0)&gt;0,1,0)</f>
        <v>0</v>
      </c>
      <c r="BY42" s="127">
        <f ca="1">IF(IFERROR(MATCH(_xlfn.CONCAT($B42,",",BY$4),'22 SpcFunc &amp; VentSpcFunc combos'!$Q$8:$Q$343,0),0)&gt;0,1,0)</f>
        <v>0</v>
      </c>
      <c r="BZ42" s="127">
        <f ca="1">IF(IFERROR(MATCH(_xlfn.CONCAT($B42,",",BZ$4),'22 SpcFunc &amp; VentSpcFunc combos'!$Q$8:$Q$343,0),0)&gt;0,1,0)</f>
        <v>0</v>
      </c>
      <c r="CA42" s="127">
        <f ca="1">IF(IFERROR(MATCH(_xlfn.CONCAT($B42,",",CA$4),'22 SpcFunc &amp; VentSpcFunc combos'!$Q$8:$Q$343,0),0)&gt;0,1,0)</f>
        <v>0</v>
      </c>
      <c r="CB42" s="127">
        <f ca="1">IF(IFERROR(MATCH(_xlfn.CONCAT($B42,",",CB$4),'22 SpcFunc &amp; VentSpcFunc combos'!$Q$8:$Q$343,0),0)&gt;0,1,0)</f>
        <v>0</v>
      </c>
      <c r="CC42" s="127">
        <f ca="1">IF(IFERROR(MATCH(_xlfn.CONCAT($B42,",",CC$4),'22 SpcFunc &amp; VentSpcFunc combos'!$Q$8:$Q$343,0),0)&gt;0,1,0)</f>
        <v>0</v>
      </c>
      <c r="CD42" s="127">
        <f ca="1">IF(IFERROR(MATCH(_xlfn.CONCAT($B42,",",CD$4),'22 SpcFunc &amp; VentSpcFunc combos'!$Q$8:$Q$343,0),0)&gt;0,1,0)</f>
        <v>0</v>
      </c>
      <c r="CE42" s="127">
        <f ca="1">IF(IFERROR(MATCH(_xlfn.CONCAT($B42,",",CE$4),'22 SpcFunc &amp; VentSpcFunc combos'!$Q$8:$Q$343,0),0)&gt;0,1,0)</f>
        <v>0</v>
      </c>
      <c r="CF42" s="127">
        <f ca="1">IF(IFERROR(MATCH(_xlfn.CONCAT($B42,",",CF$4),'22 SpcFunc &amp; VentSpcFunc combos'!$Q$8:$Q$343,0),0)&gt;0,1,0)</f>
        <v>0</v>
      </c>
      <c r="CG42" s="127">
        <f ca="1">IF(IFERROR(MATCH(_xlfn.CONCAT($B42,",",CG$4),'22 SpcFunc &amp; VentSpcFunc combos'!$Q$8:$Q$343,0),0)&gt;0,1,0)</f>
        <v>0</v>
      </c>
      <c r="CH42" s="127">
        <f ca="1">IF(IFERROR(MATCH(_xlfn.CONCAT($B42,",",CH$4),'22 SpcFunc &amp; VentSpcFunc combos'!$Q$8:$Q$343,0),0)&gt;0,1,0)</f>
        <v>0</v>
      </c>
      <c r="CI42" s="127">
        <f ca="1">IF(IFERROR(MATCH(_xlfn.CONCAT($B42,",",CI$4),'22 SpcFunc &amp; VentSpcFunc combos'!$Q$8:$Q$343,0),0)&gt;0,1,0)</f>
        <v>0</v>
      </c>
      <c r="CJ42" s="127">
        <f ca="1">IF(IFERROR(MATCH(_xlfn.CONCAT($B42,",",CJ$4),'22 SpcFunc &amp; VentSpcFunc combos'!$Q$8:$Q$343,0),0)&gt;0,1,0)</f>
        <v>0</v>
      </c>
      <c r="CK42" s="127">
        <f ca="1">IF(IFERROR(MATCH(_xlfn.CONCAT($B42,",",CK$4),'22 SpcFunc &amp; VentSpcFunc combos'!$Q$8:$Q$343,0),0)&gt;0,1,0)</f>
        <v>0</v>
      </c>
      <c r="CL42" s="127">
        <f ca="1">IF(IFERROR(MATCH(_xlfn.CONCAT($B42,",",CL$4),'22 SpcFunc &amp; VentSpcFunc combos'!$Q$8:$Q$343,0),0)&gt;0,1,0)</f>
        <v>0</v>
      </c>
      <c r="CM42" s="127">
        <f ca="1">IF(IFERROR(MATCH(_xlfn.CONCAT($B42,",",CM$4),'22 SpcFunc &amp; VentSpcFunc combos'!$Q$8:$Q$343,0),0)&gt;0,1,0)</f>
        <v>0</v>
      </c>
      <c r="CN42" s="127">
        <f ca="1">IF(IFERROR(MATCH(_xlfn.CONCAT($B42,",",CN$4),'22 SpcFunc &amp; VentSpcFunc combos'!$Q$8:$Q$343,0),0)&gt;0,1,0)</f>
        <v>0</v>
      </c>
      <c r="CO42" s="127">
        <f ca="1">IF(IFERROR(MATCH(_xlfn.CONCAT($B42,",",CO$4),'22 SpcFunc &amp; VentSpcFunc combos'!$Q$8:$Q$343,0),0)&gt;0,1,0)</f>
        <v>0</v>
      </c>
      <c r="CP42" s="127">
        <f ca="1">IF(IFERROR(MATCH(_xlfn.CONCAT($B42,",",CP$4),'22 SpcFunc &amp; VentSpcFunc combos'!$Q$8:$Q$343,0),0)&gt;0,1,0)</f>
        <v>0</v>
      </c>
      <c r="CQ42" s="127">
        <f ca="1">IF(IFERROR(MATCH(_xlfn.CONCAT($B42,",",CQ$4),'22 SpcFunc &amp; VentSpcFunc combos'!$Q$8:$Q$343,0),0)&gt;0,1,0)</f>
        <v>0</v>
      </c>
      <c r="CR42" s="127">
        <f ca="1">IF(IFERROR(MATCH(_xlfn.CONCAT($B42,",",CR$4),'22 SpcFunc &amp; VentSpcFunc combos'!$Q$8:$Q$343,0),0)&gt;0,1,0)</f>
        <v>0</v>
      </c>
      <c r="CS42" s="127">
        <f ca="1">IF(IFERROR(MATCH(_xlfn.CONCAT($B42,",",CS$4),'22 SpcFunc &amp; VentSpcFunc combos'!$Q$8:$Q$343,0),0)&gt;0,1,0)</f>
        <v>0</v>
      </c>
      <c r="CT42" s="127">
        <f ca="1">IF(IFERROR(MATCH(_xlfn.CONCAT($B42,",",CT$4),'22 SpcFunc &amp; VentSpcFunc combos'!$Q$8:$Q$343,0),0)&gt;0,1,0)</f>
        <v>0</v>
      </c>
      <c r="CU42" s="106" t="s">
        <v>959</v>
      </c>
      <c r="CV42">
        <f t="shared" ca="1" si="4"/>
        <v>1</v>
      </c>
    </row>
    <row r="43" spans="2:100" x14ac:dyDescent="0.2">
      <c r="B43" t="str">
        <f>'For CSV - 2022 SpcFuncData'!B43</f>
        <v>Kitchenette or Residential Kitchen</v>
      </c>
      <c r="C43" s="127">
        <f ca="1">IF(IFERROR(MATCH(_xlfn.CONCAT($B43,",",C$4),'22 SpcFunc &amp; VentSpcFunc combos'!$Q$8:$Q$343,0),0)&gt;0,1,0)</f>
        <v>0</v>
      </c>
      <c r="D43" s="127">
        <f ca="1">IF(IFERROR(MATCH(_xlfn.CONCAT($B43,",",D$4),'22 SpcFunc &amp; VentSpcFunc combos'!$Q$8:$Q$343,0),0)&gt;0,1,0)</f>
        <v>0</v>
      </c>
      <c r="E43" s="127">
        <f ca="1">IF(IFERROR(MATCH(_xlfn.CONCAT($B43,",",E$4),'22 SpcFunc &amp; VentSpcFunc combos'!$Q$8:$Q$343,0),0)&gt;0,1,0)</f>
        <v>0</v>
      </c>
      <c r="F43" s="127">
        <f ca="1">IF(IFERROR(MATCH(_xlfn.CONCAT($B43,",",F$4),'22 SpcFunc &amp; VentSpcFunc combos'!$Q$8:$Q$343,0),0)&gt;0,1,0)</f>
        <v>0</v>
      </c>
      <c r="G43" s="127">
        <f ca="1">IF(IFERROR(MATCH(_xlfn.CONCAT($B43,",",G$4),'22 SpcFunc &amp; VentSpcFunc combos'!$Q$8:$Q$343,0),0)&gt;0,1,0)</f>
        <v>0</v>
      </c>
      <c r="H43" s="127">
        <f ca="1">IF(IFERROR(MATCH(_xlfn.CONCAT($B43,",",H$4),'22 SpcFunc &amp; VentSpcFunc combos'!$Q$8:$Q$343,0),0)&gt;0,1,0)</f>
        <v>0</v>
      </c>
      <c r="I43" s="127">
        <f ca="1">IF(IFERROR(MATCH(_xlfn.CONCAT($B43,",",I$4),'22 SpcFunc &amp; VentSpcFunc combos'!$Q$8:$Q$343,0),0)&gt;0,1,0)</f>
        <v>0</v>
      </c>
      <c r="J43" s="127">
        <f ca="1">IF(IFERROR(MATCH(_xlfn.CONCAT($B43,",",J$4),'22 SpcFunc &amp; VentSpcFunc combos'!$Q$8:$Q$343,0),0)&gt;0,1,0)</f>
        <v>0</v>
      </c>
      <c r="K43" s="127">
        <f ca="1">IF(IFERROR(MATCH(_xlfn.CONCAT($B43,",",K$4),'22 SpcFunc &amp; VentSpcFunc combos'!$Q$8:$Q$343,0),0)&gt;0,1,0)</f>
        <v>0</v>
      </c>
      <c r="L43" s="127">
        <f ca="1">IF(IFERROR(MATCH(_xlfn.CONCAT($B43,",",L$4),'22 SpcFunc &amp; VentSpcFunc combos'!$Q$8:$Q$343,0),0)&gt;0,1,0)</f>
        <v>0</v>
      </c>
      <c r="M43" s="127">
        <f ca="1">IF(IFERROR(MATCH(_xlfn.CONCAT($B43,",",M$4),'22 SpcFunc &amp; VentSpcFunc combos'!$Q$8:$Q$343,0),0)&gt;0,1,0)</f>
        <v>0</v>
      </c>
      <c r="N43" s="127">
        <f ca="1">IF(IFERROR(MATCH(_xlfn.CONCAT($B43,",",N$4),'22 SpcFunc &amp; VentSpcFunc combos'!$Q$8:$Q$343,0),0)&gt;0,1,0)</f>
        <v>0</v>
      </c>
      <c r="O43" s="127">
        <f ca="1">IF(IFERROR(MATCH(_xlfn.CONCAT($B43,",",O$4),'22 SpcFunc &amp; VentSpcFunc combos'!$Q$8:$Q$343,0),0)&gt;0,1,0)</f>
        <v>0</v>
      </c>
      <c r="P43" s="127">
        <f ca="1">IF(IFERROR(MATCH(_xlfn.CONCAT($B43,",",P$4),'22 SpcFunc &amp; VentSpcFunc combos'!$Q$8:$Q$343,0),0)&gt;0,1,0)</f>
        <v>0</v>
      </c>
      <c r="Q43" s="127">
        <f ca="1">IF(IFERROR(MATCH(_xlfn.CONCAT($B43,",",Q$4),'22 SpcFunc &amp; VentSpcFunc combos'!$Q$8:$Q$343,0),0)&gt;0,1,0)</f>
        <v>0</v>
      </c>
      <c r="R43" s="127">
        <f ca="1">IF(IFERROR(MATCH(_xlfn.CONCAT($B43,",",R$4),'22 SpcFunc &amp; VentSpcFunc combos'!$Q$8:$Q$343,0),0)&gt;0,1,0)</f>
        <v>0</v>
      </c>
      <c r="S43" s="127">
        <f ca="1">IF(IFERROR(MATCH(_xlfn.CONCAT($B43,",",S$4),'22 SpcFunc &amp; VentSpcFunc combos'!$Q$8:$Q$343,0),0)&gt;0,1,0)</f>
        <v>0</v>
      </c>
      <c r="T43" s="127">
        <f ca="1">IF(IFERROR(MATCH(_xlfn.CONCAT($B43,",",T$4),'22 SpcFunc &amp; VentSpcFunc combos'!$Q$8:$Q$343,0),0)&gt;0,1,0)</f>
        <v>0</v>
      </c>
      <c r="U43" s="127">
        <f ca="1">IF(IFERROR(MATCH(_xlfn.CONCAT($B43,",",U$4),'22 SpcFunc &amp; VentSpcFunc combos'!$Q$8:$Q$343,0),0)&gt;0,1,0)</f>
        <v>0</v>
      </c>
      <c r="V43" s="127">
        <f ca="1">IF(IFERROR(MATCH(_xlfn.CONCAT($B43,",",V$4),'22 SpcFunc &amp; VentSpcFunc combos'!$Q$8:$Q$343,0),0)&gt;0,1,0)</f>
        <v>0</v>
      </c>
      <c r="W43" s="127">
        <f ca="1">IF(IFERROR(MATCH(_xlfn.CONCAT($B43,",",W$4),'22 SpcFunc &amp; VentSpcFunc combos'!$Q$8:$Q$343,0),0)&gt;0,1,0)</f>
        <v>0</v>
      </c>
      <c r="X43" s="127">
        <f ca="1">IF(IFERROR(MATCH(_xlfn.CONCAT($B43,",",X$4),'22 SpcFunc &amp; VentSpcFunc combos'!$Q$8:$Q$343,0),0)&gt;0,1,0)</f>
        <v>0</v>
      </c>
      <c r="Y43" s="127">
        <f ca="1">IF(IFERROR(MATCH(_xlfn.CONCAT($B43,",",Y$4),'22 SpcFunc &amp; VentSpcFunc combos'!$Q$8:$Q$343,0),0)&gt;0,1,0)</f>
        <v>0</v>
      </c>
      <c r="Z43" s="127">
        <f ca="1">IF(IFERROR(MATCH(_xlfn.CONCAT($B43,",",Z$4),'22 SpcFunc &amp; VentSpcFunc combos'!$Q$8:$Q$343,0),0)&gt;0,1,0)</f>
        <v>0</v>
      </c>
      <c r="AA43" s="127">
        <f ca="1">IF(IFERROR(MATCH(_xlfn.CONCAT($B43,",",AA$4),'22 SpcFunc &amp; VentSpcFunc combos'!$Q$8:$Q$343,0),0)&gt;0,1,0)</f>
        <v>0</v>
      </c>
      <c r="AB43" s="127">
        <f ca="1">IF(IFERROR(MATCH(_xlfn.CONCAT($B43,",",AB$4),'22 SpcFunc &amp; VentSpcFunc combos'!$Q$8:$Q$343,0),0)&gt;0,1,0)</f>
        <v>0</v>
      </c>
      <c r="AC43" s="127">
        <f ca="1">IF(IFERROR(MATCH(_xlfn.CONCAT($B43,",",AC$4),'22 SpcFunc &amp; VentSpcFunc combos'!$Q$8:$Q$343,0),0)&gt;0,1,0)</f>
        <v>0</v>
      </c>
      <c r="AD43" s="127">
        <f ca="1">IF(IFERROR(MATCH(_xlfn.CONCAT($B43,",",AD$4),'22 SpcFunc &amp; VentSpcFunc combos'!$Q$8:$Q$343,0),0)&gt;0,1,0)</f>
        <v>0</v>
      </c>
      <c r="AE43" s="127">
        <f ca="1">IF(IFERROR(MATCH(_xlfn.CONCAT($B43,",",AE$4),'22 SpcFunc &amp; VentSpcFunc combos'!$Q$8:$Q$343,0),0)&gt;0,1,0)</f>
        <v>0</v>
      </c>
      <c r="AF43" s="127">
        <f ca="1">IF(IFERROR(MATCH(_xlfn.CONCAT($B43,",",AF$4),'22 SpcFunc &amp; VentSpcFunc combos'!$Q$8:$Q$343,0),0)&gt;0,1,0)</f>
        <v>0</v>
      </c>
      <c r="AG43" s="127">
        <f ca="1">IF(IFERROR(MATCH(_xlfn.CONCAT($B43,",",AG$4),'22 SpcFunc &amp; VentSpcFunc combos'!$Q$8:$Q$343,0),0)&gt;0,1,0)</f>
        <v>1</v>
      </c>
      <c r="AH43" s="127">
        <f ca="1">IF(IFERROR(MATCH(_xlfn.CONCAT($B43,",",AH$4),'22 SpcFunc &amp; VentSpcFunc combos'!$Q$8:$Q$343,0),0)&gt;0,1,0)</f>
        <v>0</v>
      </c>
      <c r="AI43" s="127">
        <f ca="1">IF(IFERROR(MATCH(_xlfn.CONCAT($B43,",",AI$4),'22 SpcFunc &amp; VentSpcFunc combos'!$Q$8:$Q$343,0),0)&gt;0,1,0)</f>
        <v>0</v>
      </c>
      <c r="AJ43" s="127">
        <f ca="1">IF(IFERROR(MATCH(_xlfn.CONCAT($B43,",",AJ$4),'22 SpcFunc &amp; VentSpcFunc combos'!$Q$8:$Q$343,0),0)&gt;0,1,0)</f>
        <v>0</v>
      </c>
      <c r="AK43" s="127">
        <f ca="1">IF(IFERROR(MATCH(_xlfn.CONCAT($B43,",",AK$4),'22 SpcFunc &amp; VentSpcFunc combos'!$Q$8:$Q$343,0),0)&gt;0,1,0)</f>
        <v>0</v>
      </c>
      <c r="AL43" s="127">
        <f ca="1">IF(IFERROR(MATCH(_xlfn.CONCAT($B43,",",AL$4),'22 SpcFunc &amp; VentSpcFunc combos'!$Q$8:$Q$343,0),0)&gt;0,1,0)</f>
        <v>0</v>
      </c>
      <c r="AM43" s="127">
        <f ca="1">IF(IFERROR(MATCH(_xlfn.CONCAT($B43,",",AM$4),'22 SpcFunc &amp; VentSpcFunc combos'!$Q$8:$Q$343,0),0)&gt;0,1,0)</f>
        <v>0</v>
      </c>
      <c r="AN43" s="127">
        <f ca="1">IF(IFERROR(MATCH(_xlfn.CONCAT($B43,",",AN$4),'22 SpcFunc &amp; VentSpcFunc combos'!$Q$8:$Q$343,0),0)&gt;0,1,0)</f>
        <v>0</v>
      </c>
      <c r="AO43" s="127">
        <f ca="1">IF(IFERROR(MATCH(_xlfn.CONCAT($B43,",",AO$4),'22 SpcFunc &amp; VentSpcFunc combos'!$Q$8:$Q$343,0),0)&gt;0,1,0)</f>
        <v>0</v>
      </c>
      <c r="AP43" s="127">
        <f ca="1">IF(IFERROR(MATCH(_xlfn.CONCAT($B43,",",AP$4),'22 SpcFunc &amp; VentSpcFunc combos'!$Q$8:$Q$343,0),0)&gt;0,1,0)</f>
        <v>0</v>
      </c>
      <c r="AQ43" s="127">
        <f ca="1">IF(IFERROR(MATCH(_xlfn.CONCAT($B43,",",AQ$4),'22 SpcFunc &amp; VentSpcFunc combos'!$Q$8:$Q$343,0),0)&gt;0,1,0)</f>
        <v>0</v>
      </c>
      <c r="AR43" s="127">
        <f ca="1">IF(IFERROR(MATCH(_xlfn.CONCAT($B43,",",AR$4),'22 SpcFunc &amp; VentSpcFunc combos'!$Q$8:$Q$343,0),0)&gt;0,1,0)</f>
        <v>0</v>
      </c>
      <c r="AS43" s="127">
        <f ca="1">IF(IFERROR(MATCH(_xlfn.CONCAT($B43,",",AS$4),'22 SpcFunc &amp; VentSpcFunc combos'!$Q$8:$Q$343,0),0)&gt;0,1,0)</f>
        <v>0</v>
      </c>
      <c r="AT43" s="127">
        <f ca="1">IF(IFERROR(MATCH(_xlfn.CONCAT($B43,",",AT$4),'22 SpcFunc &amp; VentSpcFunc combos'!$Q$8:$Q$343,0),0)&gt;0,1,0)</f>
        <v>0</v>
      </c>
      <c r="AU43" s="127">
        <f ca="1">IF(IFERROR(MATCH(_xlfn.CONCAT($B43,",",AU$4),'22 SpcFunc &amp; VentSpcFunc combos'!$Q$8:$Q$343,0),0)&gt;0,1,0)</f>
        <v>0</v>
      </c>
      <c r="AV43" s="127">
        <f ca="1">IF(IFERROR(MATCH(_xlfn.CONCAT($B43,",",AV$4),'22 SpcFunc &amp; VentSpcFunc combos'!$Q$8:$Q$343,0),0)&gt;0,1,0)</f>
        <v>0</v>
      </c>
      <c r="AW43" s="127">
        <f ca="1">IF(IFERROR(MATCH(_xlfn.CONCAT($B43,",",AW$4),'22 SpcFunc &amp; VentSpcFunc combos'!$Q$8:$Q$343,0),0)&gt;0,1,0)</f>
        <v>0</v>
      </c>
      <c r="AX43" s="127">
        <f ca="1">IF(IFERROR(MATCH(_xlfn.CONCAT($B43,",",AX$4),'22 SpcFunc &amp; VentSpcFunc combos'!$Q$8:$Q$343,0),0)&gt;0,1,0)</f>
        <v>0</v>
      </c>
      <c r="AY43" s="127">
        <f ca="1">IF(IFERROR(MATCH(_xlfn.CONCAT($B43,",",AY$4),'22 SpcFunc &amp; VentSpcFunc combos'!$Q$8:$Q$343,0),0)&gt;0,1,0)</f>
        <v>0</v>
      </c>
      <c r="AZ43" s="127">
        <f ca="1">IF(IFERROR(MATCH(_xlfn.CONCAT($B43,",",AZ$4),'22 SpcFunc &amp; VentSpcFunc combos'!$Q$8:$Q$343,0),0)&gt;0,1,0)</f>
        <v>0</v>
      </c>
      <c r="BA43" s="127">
        <f ca="1">IF(IFERROR(MATCH(_xlfn.CONCAT($B43,",",BA$4),'22 SpcFunc &amp; VentSpcFunc combos'!$Q$8:$Q$343,0),0)&gt;0,1,0)</f>
        <v>0</v>
      </c>
      <c r="BB43" s="127">
        <f ca="1">IF(IFERROR(MATCH(_xlfn.CONCAT($B43,",",BB$4),'22 SpcFunc &amp; VentSpcFunc combos'!$Q$8:$Q$343,0),0)&gt;0,1,0)</f>
        <v>0</v>
      </c>
      <c r="BC43" s="127">
        <f ca="1">IF(IFERROR(MATCH(_xlfn.CONCAT($B43,",",BC$4),'22 SpcFunc &amp; VentSpcFunc combos'!$Q$8:$Q$343,0),0)&gt;0,1,0)</f>
        <v>0</v>
      </c>
      <c r="BD43" s="127">
        <f ca="1">IF(IFERROR(MATCH(_xlfn.CONCAT($B43,",",BD$4),'22 SpcFunc &amp; VentSpcFunc combos'!$Q$8:$Q$343,0),0)&gt;0,1,0)</f>
        <v>0</v>
      </c>
      <c r="BE43" s="127">
        <f ca="1">IF(IFERROR(MATCH(_xlfn.CONCAT($B43,",",BE$4),'22 SpcFunc &amp; VentSpcFunc combos'!$Q$8:$Q$343,0),0)&gt;0,1,0)</f>
        <v>0</v>
      </c>
      <c r="BF43" s="127">
        <f ca="1">IF(IFERROR(MATCH(_xlfn.CONCAT($B43,",",BF$4),'22 SpcFunc &amp; VentSpcFunc combos'!$Q$8:$Q$343,0),0)&gt;0,1,0)</f>
        <v>0</v>
      </c>
      <c r="BG43" s="127">
        <f ca="1">IF(IFERROR(MATCH(_xlfn.CONCAT($B43,",",BG$4),'22 SpcFunc &amp; VentSpcFunc combos'!$Q$8:$Q$343,0),0)&gt;0,1,0)</f>
        <v>0</v>
      </c>
      <c r="BH43" s="127">
        <f ca="1">IF(IFERROR(MATCH(_xlfn.CONCAT($B43,",",BH$4),'22 SpcFunc &amp; VentSpcFunc combos'!$Q$8:$Q$343,0),0)&gt;0,1,0)</f>
        <v>0</v>
      </c>
      <c r="BI43" s="127">
        <f ca="1">IF(IFERROR(MATCH(_xlfn.CONCAT($B43,",",BI$4),'22 SpcFunc &amp; VentSpcFunc combos'!$Q$8:$Q$343,0),0)&gt;0,1,0)</f>
        <v>0</v>
      </c>
      <c r="BJ43" s="127">
        <f ca="1">IF(IFERROR(MATCH(_xlfn.CONCAT($B43,",",BJ$4),'22 SpcFunc &amp; VentSpcFunc combos'!$Q$8:$Q$343,0),0)&gt;0,1,0)</f>
        <v>0</v>
      </c>
      <c r="BK43" s="127">
        <f ca="1">IF(IFERROR(MATCH(_xlfn.CONCAT($B43,",",BK$4),'22 SpcFunc &amp; VentSpcFunc combos'!$Q$8:$Q$343,0),0)&gt;0,1,0)</f>
        <v>0</v>
      </c>
      <c r="BL43" s="127">
        <f ca="1">IF(IFERROR(MATCH(_xlfn.CONCAT($B43,",",BL$4),'22 SpcFunc &amp; VentSpcFunc combos'!$Q$8:$Q$343,0),0)&gt;0,1,0)</f>
        <v>0</v>
      </c>
      <c r="BM43" s="127">
        <f ca="1">IF(IFERROR(MATCH(_xlfn.CONCAT($B43,",",BM$4),'22 SpcFunc &amp; VentSpcFunc combos'!$Q$8:$Q$343,0),0)&gt;0,1,0)</f>
        <v>0</v>
      </c>
      <c r="BN43" s="127">
        <f ca="1">IF(IFERROR(MATCH(_xlfn.CONCAT($B43,",",BN$4),'22 SpcFunc &amp; VentSpcFunc combos'!$Q$8:$Q$343,0),0)&gt;0,1,0)</f>
        <v>0</v>
      </c>
      <c r="BO43" s="127">
        <f ca="1">IF(IFERROR(MATCH(_xlfn.CONCAT($B43,",",BO$4),'22 SpcFunc &amp; VentSpcFunc combos'!$Q$8:$Q$343,0),0)&gt;0,1,0)</f>
        <v>0</v>
      </c>
      <c r="BP43" s="127">
        <f ca="1">IF(IFERROR(MATCH(_xlfn.CONCAT($B43,",",BP$4),'22 SpcFunc &amp; VentSpcFunc combos'!$Q$8:$Q$343,0),0)&gt;0,1,0)</f>
        <v>0</v>
      </c>
      <c r="BQ43" s="127">
        <f ca="1">IF(IFERROR(MATCH(_xlfn.CONCAT($B43,",",BQ$4),'22 SpcFunc &amp; VentSpcFunc combos'!$Q$8:$Q$343,0),0)&gt;0,1,0)</f>
        <v>0</v>
      </c>
      <c r="BR43" s="127">
        <f ca="1">IF(IFERROR(MATCH(_xlfn.CONCAT($B43,",",BR$4),'22 SpcFunc &amp; VentSpcFunc combos'!$Q$8:$Q$343,0),0)&gt;0,1,0)</f>
        <v>0</v>
      </c>
      <c r="BS43" s="127">
        <f ca="1">IF(IFERROR(MATCH(_xlfn.CONCAT($B43,",",BS$4),'22 SpcFunc &amp; VentSpcFunc combos'!$Q$8:$Q$343,0),0)&gt;0,1,0)</f>
        <v>0</v>
      </c>
      <c r="BT43" s="127">
        <f ca="1">IF(IFERROR(MATCH(_xlfn.CONCAT($B43,",",BT$4),'22 SpcFunc &amp; VentSpcFunc combos'!$Q$8:$Q$343,0),0)&gt;0,1,0)</f>
        <v>0</v>
      </c>
      <c r="BU43" s="127">
        <f ca="1">IF(IFERROR(MATCH(_xlfn.CONCAT($B43,",",BU$4),'22 SpcFunc &amp; VentSpcFunc combos'!$Q$8:$Q$343,0),0)&gt;0,1,0)</f>
        <v>0</v>
      </c>
      <c r="BV43" s="127">
        <f ca="1">IF(IFERROR(MATCH(_xlfn.CONCAT($B43,",",BV$4),'22 SpcFunc &amp; VentSpcFunc combos'!$Q$8:$Q$343,0),0)&gt;0,1,0)</f>
        <v>0</v>
      </c>
      <c r="BW43" s="127">
        <f ca="1">IF(IFERROR(MATCH(_xlfn.CONCAT($B43,",",BW$4),'22 SpcFunc &amp; VentSpcFunc combos'!$Q$8:$Q$343,0),0)&gt;0,1,0)</f>
        <v>0</v>
      </c>
      <c r="BX43" s="127">
        <f ca="1">IF(IFERROR(MATCH(_xlfn.CONCAT($B43,",",BX$4),'22 SpcFunc &amp; VentSpcFunc combos'!$Q$8:$Q$343,0),0)&gt;0,1,0)</f>
        <v>0</v>
      </c>
      <c r="BY43" s="127">
        <f ca="1">IF(IFERROR(MATCH(_xlfn.CONCAT($B43,",",BY$4),'22 SpcFunc &amp; VentSpcFunc combos'!$Q$8:$Q$343,0),0)&gt;0,1,0)</f>
        <v>0</v>
      </c>
      <c r="BZ43" s="127">
        <f ca="1">IF(IFERROR(MATCH(_xlfn.CONCAT($B43,",",BZ$4),'22 SpcFunc &amp; VentSpcFunc combos'!$Q$8:$Q$343,0),0)&gt;0,1,0)</f>
        <v>0</v>
      </c>
      <c r="CA43" s="127">
        <f ca="1">IF(IFERROR(MATCH(_xlfn.CONCAT($B43,",",CA$4),'22 SpcFunc &amp; VentSpcFunc combos'!$Q$8:$Q$343,0),0)&gt;0,1,0)</f>
        <v>0</v>
      </c>
      <c r="CB43" s="127">
        <f ca="1">IF(IFERROR(MATCH(_xlfn.CONCAT($B43,",",CB$4),'22 SpcFunc &amp; VentSpcFunc combos'!$Q$8:$Q$343,0),0)&gt;0,1,0)</f>
        <v>0</v>
      </c>
      <c r="CC43" s="127">
        <f ca="1">IF(IFERROR(MATCH(_xlfn.CONCAT($B43,",",CC$4),'22 SpcFunc &amp; VentSpcFunc combos'!$Q$8:$Q$343,0),0)&gt;0,1,0)</f>
        <v>0</v>
      </c>
      <c r="CD43" s="127">
        <f ca="1">IF(IFERROR(MATCH(_xlfn.CONCAT($B43,",",CD$4),'22 SpcFunc &amp; VentSpcFunc combos'!$Q$8:$Q$343,0),0)&gt;0,1,0)</f>
        <v>0</v>
      </c>
      <c r="CE43" s="127">
        <f ca="1">IF(IFERROR(MATCH(_xlfn.CONCAT($B43,",",CE$4),'22 SpcFunc &amp; VentSpcFunc combos'!$Q$8:$Q$343,0),0)&gt;0,1,0)</f>
        <v>0</v>
      </c>
      <c r="CF43" s="127">
        <f ca="1">IF(IFERROR(MATCH(_xlfn.CONCAT($B43,",",CF$4),'22 SpcFunc &amp; VentSpcFunc combos'!$Q$8:$Q$343,0),0)&gt;0,1,0)</f>
        <v>0</v>
      </c>
      <c r="CG43" s="127">
        <f ca="1">IF(IFERROR(MATCH(_xlfn.CONCAT($B43,",",CG$4),'22 SpcFunc &amp; VentSpcFunc combos'!$Q$8:$Q$343,0),0)&gt;0,1,0)</f>
        <v>0</v>
      </c>
      <c r="CH43" s="127">
        <f ca="1">IF(IFERROR(MATCH(_xlfn.CONCAT($B43,",",CH$4),'22 SpcFunc &amp; VentSpcFunc combos'!$Q$8:$Q$343,0),0)&gt;0,1,0)</f>
        <v>0</v>
      </c>
      <c r="CI43" s="127">
        <f ca="1">IF(IFERROR(MATCH(_xlfn.CONCAT($B43,",",CI$4),'22 SpcFunc &amp; VentSpcFunc combos'!$Q$8:$Q$343,0),0)&gt;0,1,0)</f>
        <v>0</v>
      </c>
      <c r="CJ43" s="127">
        <f ca="1">IF(IFERROR(MATCH(_xlfn.CONCAT($B43,",",CJ$4),'22 SpcFunc &amp; VentSpcFunc combos'!$Q$8:$Q$343,0),0)&gt;0,1,0)</f>
        <v>0</v>
      </c>
      <c r="CK43" s="127">
        <f ca="1">IF(IFERROR(MATCH(_xlfn.CONCAT($B43,",",CK$4),'22 SpcFunc &amp; VentSpcFunc combos'!$Q$8:$Q$343,0),0)&gt;0,1,0)</f>
        <v>0</v>
      </c>
      <c r="CL43" s="127">
        <f ca="1">IF(IFERROR(MATCH(_xlfn.CONCAT($B43,",",CL$4),'22 SpcFunc &amp; VentSpcFunc combos'!$Q$8:$Q$343,0),0)&gt;0,1,0)</f>
        <v>0</v>
      </c>
      <c r="CM43" s="127">
        <f ca="1">IF(IFERROR(MATCH(_xlfn.CONCAT($B43,",",CM$4),'22 SpcFunc &amp; VentSpcFunc combos'!$Q$8:$Q$343,0),0)&gt;0,1,0)</f>
        <v>0</v>
      </c>
      <c r="CN43" s="127">
        <f ca="1">IF(IFERROR(MATCH(_xlfn.CONCAT($B43,",",CN$4),'22 SpcFunc &amp; VentSpcFunc combos'!$Q$8:$Q$343,0),0)&gt;0,1,0)</f>
        <v>0</v>
      </c>
      <c r="CO43" s="127">
        <f ca="1">IF(IFERROR(MATCH(_xlfn.CONCAT($B43,",",CO$4),'22 SpcFunc &amp; VentSpcFunc combos'!$Q$8:$Q$343,0),0)&gt;0,1,0)</f>
        <v>0</v>
      </c>
      <c r="CP43" s="127">
        <f ca="1">IF(IFERROR(MATCH(_xlfn.CONCAT($B43,",",CP$4),'22 SpcFunc &amp; VentSpcFunc combos'!$Q$8:$Q$343,0),0)&gt;0,1,0)</f>
        <v>0</v>
      </c>
      <c r="CQ43" s="127">
        <f ca="1">IF(IFERROR(MATCH(_xlfn.CONCAT($B43,",",CQ$4),'22 SpcFunc &amp; VentSpcFunc combos'!$Q$8:$Q$343,0),0)&gt;0,1,0)</f>
        <v>0</v>
      </c>
      <c r="CR43" s="127">
        <f ca="1">IF(IFERROR(MATCH(_xlfn.CONCAT($B43,",",CR$4),'22 SpcFunc &amp; VentSpcFunc combos'!$Q$8:$Q$343,0),0)&gt;0,1,0)</f>
        <v>0</v>
      </c>
      <c r="CS43" s="127">
        <f ca="1">IF(IFERROR(MATCH(_xlfn.CONCAT($B43,",",CS$4),'22 SpcFunc &amp; VentSpcFunc combos'!$Q$8:$Q$343,0),0)&gt;0,1,0)</f>
        <v>0</v>
      </c>
      <c r="CT43" s="127">
        <f ca="1">IF(IFERROR(MATCH(_xlfn.CONCAT($B43,",",CT$4),'22 SpcFunc &amp; VentSpcFunc combos'!$Q$8:$Q$343,0),0)&gt;0,1,0)</f>
        <v>0</v>
      </c>
      <c r="CU43" s="106" t="s">
        <v>959</v>
      </c>
      <c r="CV43">
        <f t="shared" ca="1" si="4"/>
        <v>1</v>
      </c>
    </row>
    <row r="44" spans="2:100" x14ac:dyDescent="0.2">
      <c r="B44" t="str">
        <f>'For CSV - 2022 SpcFuncData'!B44</f>
        <v>Laboratory, Scientific</v>
      </c>
      <c r="C44" s="127">
        <f ca="1">IF(IFERROR(MATCH(_xlfn.CONCAT($B44,",",C$4),'22 SpcFunc &amp; VentSpcFunc combos'!$Q$8:$Q$343,0),0)&gt;0,1,0)</f>
        <v>0</v>
      </c>
      <c r="D44" s="127">
        <f ca="1">IF(IFERROR(MATCH(_xlfn.CONCAT($B44,",",D$4),'22 SpcFunc &amp; VentSpcFunc combos'!$Q$8:$Q$343,0),0)&gt;0,1,0)</f>
        <v>0</v>
      </c>
      <c r="E44" s="127">
        <f ca="1">IF(IFERROR(MATCH(_xlfn.CONCAT($B44,",",E$4),'22 SpcFunc &amp; VentSpcFunc combos'!$Q$8:$Q$343,0),0)&gt;0,1,0)</f>
        <v>0</v>
      </c>
      <c r="F44" s="127">
        <f ca="1">IF(IFERROR(MATCH(_xlfn.CONCAT($B44,",",F$4),'22 SpcFunc &amp; VentSpcFunc combos'!$Q$8:$Q$343,0),0)&gt;0,1,0)</f>
        <v>0</v>
      </c>
      <c r="G44" s="127">
        <f ca="1">IF(IFERROR(MATCH(_xlfn.CONCAT($B44,",",G$4),'22 SpcFunc &amp; VentSpcFunc combos'!$Q$8:$Q$343,0),0)&gt;0,1,0)</f>
        <v>0</v>
      </c>
      <c r="H44" s="127">
        <f ca="1">IF(IFERROR(MATCH(_xlfn.CONCAT($B44,",",H$4),'22 SpcFunc &amp; VentSpcFunc combos'!$Q$8:$Q$343,0),0)&gt;0,1,0)</f>
        <v>0</v>
      </c>
      <c r="I44" s="127">
        <f ca="1">IF(IFERROR(MATCH(_xlfn.CONCAT($B44,",",I$4),'22 SpcFunc &amp; VentSpcFunc combos'!$Q$8:$Q$343,0),0)&gt;0,1,0)</f>
        <v>0</v>
      </c>
      <c r="J44" s="127">
        <f ca="1">IF(IFERROR(MATCH(_xlfn.CONCAT($B44,",",J$4),'22 SpcFunc &amp; VentSpcFunc combos'!$Q$8:$Q$343,0),0)&gt;0,1,0)</f>
        <v>0</v>
      </c>
      <c r="K44" s="127">
        <f ca="1">IF(IFERROR(MATCH(_xlfn.CONCAT($B44,",",K$4),'22 SpcFunc &amp; VentSpcFunc combos'!$Q$8:$Q$343,0),0)&gt;0,1,0)</f>
        <v>0</v>
      </c>
      <c r="L44" s="127">
        <f ca="1">IF(IFERROR(MATCH(_xlfn.CONCAT($B44,",",L$4),'22 SpcFunc &amp; VentSpcFunc combos'!$Q$8:$Q$343,0),0)&gt;0,1,0)</f>
        <v>0</v>
      </c>
      <c r="M44" s="127">
        <f ca="1">IF(IFERROR(MATCH(_xlfn.CONCAT($B44,",",M$4),'22 SpcFunc &amp; VentSpcFunc combos'!$Q$8:$Q$343,0),0)&gt;0,1,0)</f>
        <v>0</v>
      </c>
      <c r="N44" s="127">
        <f ca="1">IF(IFERROR(MATCH(_xlfn.CONCAT($B44,",",N$4),'22 SpcFunc &amp; VentSpcFunc combos'!$Q$8:$Q$343,0),0)&gt;0,1,0)</f>
        <v>0</v>
      </c>
      <c r="O44" s="127">
        <f ca="1">IF(IFERROR(MATCH(_xlfn.CONCAT($B44,",",O$4),'22 SpcFunc &amp; VentSpcFunc combos'!$Q$8:$Q$343,0),0)&gt;0,1,0)</f>
        <v>0</v>
      </c>
      <c r="P44" s="127">
        <f ca="1">IF(IFERROR(MATCH(_xlfn.CONCAT($B44,",",P$4),'22 SpcFunc &amp; VentSpcFunc combos'!$Q$8:$Q$343,0),0)&gt;0,1,0)</f>
        <v>0</v>
      </c>
      <c r="Q44" s="127">
        <f ca="1">IF(IFERROR(MATCH(_xlfn.CONCAT($B44,",",Q$4),'22 SpcFunc &amp; VentSpcFunc combos'!$Q$8:$Q$343,0),0)&gt;0,1,0)</f>
        <v>0</v>
      </c>
      <c r="R44" s="127">
        <f ca="1">IF(IFERROR(MATCH(_xlfn.CONCAT($B44,",",R$4),'22 SpcFunc &amp; VentSpcFunc combos'!$Q$8:$Q$343,0),0)&gt;0,1,0)</f>
        <v>0</v>
      </c>
      <c r="S44" s="127">
        <f ca="1">IF(IFERROR(MATCH(_xlfn.CONCAT($B44,",",S$4),'22 SpcFunc &amp; VentSpcFunc combos'!$Q$8:$Q$343,0),0)&gt;0,1,0)</f>
        <v>0</v>
      </c>
      <c r="T44" s="127">
        <f ca="1">IF(IFERROR(MATCH(_xlfn.CONCAT($B44,",",T$4),'22 SpcFunc &amp; VentSpcFunc combos'!$Q$8:$Q$343,0),0)&gt;0,1,0)</f>
        <v>0</v>
      </c>
      <c r="U44" s="127">
        <f ca="1">IF(IFERROR(MATCH(_xlfn.CONCAT($B44,",",U$4),'22 SpcFunc &amp; VentSpcFunc combos'!$Q$8:$Q$343,0),0)&gt;0,1,0)</f>
        <v>0</v>
      </c>
      <c r="V44" s="127">
        <f ca="1">IF(IFERROR(MATCH(_xlfn.CONCAT($B44,",",V$4),'22 SpcFunc &amp; VentSpcFunc combos'!$Q$8:$Q$343,0),0)&gt;0,1,0)</f>
        <v>0</v>
      </c>
      <c r="W44" s="127">
        <f ca="1">IF(IFERROR(MATCH(_xlfn.CONCAT($B44,",",W$4),'22 SpcFunc &amp; VentSpcFunc combos'!$Q$8:$Q$343,0),0)&gt;0,1,0)</f>
        <v>1</v>
      </c>
      <c r="X44" s="127">
        <f ca="1">IF(IFERROR(MATCH(_xlfn.CONCAT($B44,",",X$4),'22 SpcFunc &amp; VentSpcFunc combos'!$Q$8:$Q$343,0),0)&gt;0,1,0)</f>
        <v>1</v>
      </c>
      <c r="Y44" s="127">
        <f ca="1">IF(IFERROR(MATCH(_xlfn.CONCAT($B44,",",Y$4),'22 SpcFunc &amp; VentSpcFunc combos'!$Q$8:$Q$343,0),0)&gt;0,1,0)</f>
        <v>0</v>
      </c>
      <c r="Z44" s="127">
        <f ca="1">IF(IFERROR(MATCH(_xlfn.CONCAT($B44,",",Z$4),'22 SpcFunc &amp; VentSpcFunc combos'!$Q$8:$Q$343,0),0)&gt;0,1,0)</f>
        <v>0</v>
      </c>
      <c r="AA44" s="127">
        <f ca="1">IF(IFERROR(MATCH(_xlfn.CONCAT($B44,",",AA$4),'22 SpcFunc &amp; VentSpcFunc combos'!$Q$8:$Q$343,0),0)&gt;0,1,0)</f>
        <v>0</v>
      </c>
      <c r="AB44" s="127">
        <f ca="1">IF(IFERROR(MATCH(_xlfn.CONCAT($B44,",",AB$4),'22 SpcFunc &amp; VentSpcFunc combos'!$Q$8:$Q$343,0),0)&gt;0,1,0)</f>
        <v>0</v>
      </c>
      <c r="AC44" s="127">
        <f ca="1">IF(IFERROR(MATCH(_xlfn.CONCAT($B44,",",AC$4),'22 SpcFunc &amp; VentSpcFunc combos'!$Q$8:$Q$343,0),0)&gt;0,1,0)</f>
        <v>0</v>
      </c>
      <c r="AD44" s="127">
        <f ca="1">IF(IFERROR(MATCH(_xlfn.CONCAT($B44,",",AD$4),'22 SpcFunc &amp; VentSpcFunc combos'!$Q$8:$Q$343,0),0)&gt;0,1,0)</f>
        <v>0</v>
      </c>
      <c r="AE44" s="127">
        <f ca="1">IF(IFERROR(MATCH(_xlfn.CONCAT($B44,",",AE$4),'22 SpcFunc &amp; VentSpcFunc combos'!$Q$8:$Q$343,0),0)&gt;0,1,0)</f>
        <v>0</v>
      </c>
      <c r="AF44" s="127">
        <f ca="1">IF(IFERROR(MATCH(_xlfn.CONCAT($B44,",",AF$4),'22 SpcFunc &amp; VentSpcFunc combos'!$Q$8:$Q$343,0),0)&gt;0,1,0)</f>
        <v>0</v>
      </c>
      <c r="AG44" s="127">
        <f ca="1">IF(IFERROR(MATCH(_xlfn.CONCAT($B44,",",AG$4),'22 SpcFunc &amp; VentSpcFunc combos'!$Q$8:$Q$343,0),0)&gt;0,1,0)</f>
        <v>0</v>
      </c>
      <c r="AH44" s="127">
        <f ca="1">IF(IFERROR(MATCH(_xlfn.CONCAT($B44,",",AH$4),'22 SpcFunc &amp; VentSpcFunc combos'!$Q$8:$Q$343,0),0)&gt;0,1,0)</f>
        <v>0</v>
      </c>
      <c r="AI44" s="127">
        <f ca="1">IF(IFERROR(MATCH(_xlfn.CONCAT($B44,",",AI$4),'22 SpcFunc &amp; VentSpcFunc combos'!$Q$8:$Q$343,0),0)&gt;0,1,0)</f>
        <v>0</v>
      </c>
      <c r="AJ44" s="127">
        <f ca="1">IF(IFERROR(MATCH(_xlfn.CONCAT($B44,",",AJ$4),'22 SpcFunc &amp; VentSpcFunc combos'!$Q$8:$Q$343,0),0)&gt;0,1,0)</f>
        <v>0</v>
      </c>
      <c r="AK44" s="127">
        <f ca="1">IF(IFERROR(MATCH(_xlfn.CONCAT($B44,",",AK$4),'22 SpcFunc &amp; VentSpcFunc combos'!$Q$8:$Q$343,0),0)&gt;0,1,0)</f>
        <v>0</v>
      </c>
      <c r="AL44" s="127">
        <f ca="1">IF(IFERROR(MATCH(_xlfn.CONCAT($B44,",",AL$4),'22 SpcFunc &amp; VentSpcFunc combos'!$Q$8:$Q$343,0),0)&gt;0,1,0)</f>
        <v>0</v>
      </c>
      <c r="AM44" s="127">
        <f ca="1">IF(IFERROR(MATCH(_xlfn.CONCAT($B44,",",AM$4),'22 SpcFunc &amp; VentSpcFunc combos'!$Q$8:$Q$343,0),0)&gt;0,1,0)</f>
        <v>0</v>
      </c>
      <c r="AN44" s="127">
        <f ca="1">IF(IFERROR(MATCH(_xlfn.CONCAT($B44,",",AN$4),'22 SpcFunc &amp; VentSpcFunc combos'!$Q$8:$Q$343,0),0)&gt;0,1,0)</f>
        <v>0</v>
      </c>
      <c r="AO44" s="127">
        <f ca="1">IF(IFERROR(MATCH(_xlfn.CONCAT($B44,",",AO$4),'22 SpcFunc &amp; VentSpcFunc combos'!$Q$8:$Q$343,0),0)&gt;0,1,0)</f>
        <v>0</v>
      </c>
      <c r="AP44" s="127">
        <f ca="1">IF(IFERROR(MATCH(_xlfn.CONCAT($B44,",",AP$4),'22 SpcFunc &amp; VentSpcFunc combos'!$Q$8:$Q$343,0),0)&gt;0,1,0)</f>
        <v>0</v>
      </c>
      <c r="AQ44" s="127">
        <f ca="1">IF(IFERROR(MATCH(_xlfn.CONCAT($B44,",",AQ$4),'22 SpcFunc &amp; VentSpcFunc combos'!$Q$8:$Q$343,0),0)&gt;0,1,0)</f>
        <v>0</v>
      </c>
      <c r="AR44" s="127">
        <f ca="1">IF(IFERROR(MATCH(_xlfn.CONCAT($B44,",",AR$4),'22 SpcFunc &amp; VentSpcFunc combos'!$Q$8:$Q$343,0),0)&gt;0,1,0)</f>
        <v>0</v>
      </c>
      <c r="AS44" s="127">
        <f ca="1">IF(IFERROR(MATCH(_xlfn.CONCAT($B44,",",AS$4),'22 SpcFunc &amp; VentSpcFunc combos'!$Q$8:$Q$343,0),0)&gt;0,1,0)</f>
        <v>0</v>
      </c>
      <c r="AT44" s="127">
        <f ca="1">IF(IFERROR(MATCH(_xlfn.CONCAT($B44,",",AT$4),'22 SpcFunc &amp; VentSpcFunc combos'!$Q$8:$Q$343,0),0)&gt;0,1,0)</f>
        <v>0</v>
      </c>
      <c r="AU44" s="127">
        <f ca="1">IF(IFERROR(MATCH(_xlfn.CONCAT($B44,",",AU$4),'22 SpcFunc &amp; VentSpcFunc combos'!$Q$8:$Q$343,0),0)&gt;0,1,0)</f>
        <v>0</v>
      </c>
      <c r="AV44" s="127">
        <f ca="1">IF(IFERROR(MATCH(_xlfn.CONCAT($B44,",",AV$4),'22 SpcFunc &amp; VentSpcFunc combos'!$Q$8:$Q$343,0),0)&gt;0,1,0)</f>
        <v>0</v>
      </c>
      <c r="AW44" s="127">
        <f ca="1">IF(IFERROR(MATCH(_xlfn.CONCAT($B44,",",AW$4),'22 SpcFunc &amp; VentSpcFunc combos'!$Q$8:$Q$343,0),0)&gt;0,1,0)</f>
        <v>0</v>
      </c>
      <c r="AX44" s="127">
        <f ca="1">IF(IFERROR(MATCH(_xlfn.CONCAT($B44,",",AX$4),'22 SpcFunc &amp; VentSpcFunc combos'!$Q$8:$Q$343,0),0)&gt;0,1,0)</f>
        <v>0</v>
      </c>
      <c r="AY44" s="127">
        <f ca="1">IF(IFERROR(MATCH(_xlfn.CONCAT($B44,",",AY$4),'22 SpcFunc &amp; VentSpcFunc combos'!$Q$8:$Q$343,0),0)&gt;0,1,0)</f>
        <v>0</v>
      </c>
      <c r="AZ44" s="127">
        <f ca="1">IF(IFERROR(MATCH(_xlfn.CONCAT($B44,",",AZ$4),'22 SpcFunc &amp; VentSpcFunc combos'!$Q$8:$Q$343,0),0)&gt;0,1,0)</f>
        <v>0</v>
      </c>
      <c r="BA44" s="127">
        <f ca="1">IF(IFERROR(MATCH(_xlfn.CONCAT($B44,",",BA$4),'22 SpcFunc &amp; VentSpcFunc combos'!$Q$8:$Q$343,0),0)&gt;0,1,0)</f>
        <v>0</v>
      </c>
      <c r="BB44" s="127">
        <f ca="1">IF(IFERROR(MATCH(_xlfn.CONCAT($B44,",",BB$4),'22 SpcFunc &amp; VentSpcFunc combos'!$Q$8:$Q$343,0),0)&gt;0,1,0)</f>
        <v>0</v>
      </c>
      <c r="BC44" s="127">
        <f ca="1">IF(IFERROR(MATCH(_xlfn.CONCAT($B44,",",BC$4),'22 SpcFunc &amp; VentSpcFunc combos'!$Q$8:$Q$343,0),0)&gt;0,1,0)</f>
        <v>0</v>
      </c>
      <c r="BD44" s="127">
        <f ca="1">IF(IFERROR(MATCH(_xlfn.CONCAT($B44,",",BD$4),'22 SpcFunc &amp; VentSpcFunc combos'!$Q$8:$Q$343,0),0)&gt;0,1,0)</f>
        <v>0</v>
      </c>
      <c r="BE44" s="127">
        <f ca="1">IF(IFERROR(MATCH(_xlfn.CONCAT($B44,",",BE$4),'22 SpcFunc &amp; VentSpcFunc combos'!$Q$8:$Q$343,0),0)&gt;0,1,0)</f>
        <v>0</v>
      </c>
      <c r="BF44" s="127">
        <f ca="1">IF(IFERROR(MATCH(_xlfn.CONCAT($B44,",",BF$4),'22 SpcFunc &amp; VentSpcFunc combos'!$Q$8:$Q$343,0),0)&gt;0,1,0)</f>
        <v>0</v>
      </c>
      <c r="BG44" s="127">
        <f ca="1">IF(IFERROR(MATCH(_xlfn.CONCAT($B44,",",BG$4),'22 SpcFunc &amp; VentSpcFunc combos'!$Q$8:$Q$343,0),0)&gt;0,1,0)</f>
        <v>0</v>
      </c>
      <c r="BH44" s="127">
        <f ca="1">IF(IFERROR(MATCH(_xlfn.CONCAT($B44,",",BH$4),'22 SpcFunc &amp; VentSpcFunc combos'!$Q$8:$Q$343,0),0)&gt;0,1,0)</f>
        <v>1</v>
      </c>
      <c r="BI44" s="127">
        <f ca="1">IF(IFERROR(MATCH(_xlfn.CONCAT($B44,",",BI$4),'22 SpcFunc &amp; VentSpcFunc combos'!$Q$8:$Q$343,0),0)&gt;0,1,0)</f>
        <v>0</v>
      </c>
      <c r="BJ44" s="127">
        <f ca="1">IF(IFERROR(MATCH(_xlfn.CONCAT($B44,",",BJ$4),'22 SpcFunc &amp; VentSpcFunc combos'!$Q$8:$Q$343,0),0)&gt;0,1,0)</f>
        <v>0</v>
      </c>
      <c r="BK44" s="127">
        <f ca="1">IF(IFERROR(MATCH(_xlfn.CONCAT($B44,",",BK$4),'22 SpcFunc &amp; VentSpcFunc combos'!$Q$8:$Q$343,0),0)&gt;0,1,0)</f>
        <v>0</v>
      </c>
      <c r="BL44" s="127">
        <f ca="1">IF(IFERROR(MATCH(_xlfn.CONCAT($B44,",",BL$4),'22 SpcFunc &amp; VentSpcFunc combos'!$Q$8:$Q$343,0),0)&gt;0,1,0)</f>
        <v>0</v>
      </c>
      <c r="BM44" s="127">
        <f ca="1">IF(IFERROR(MATCH(_xlfn.CONCAT($B44,",",BM$4),'22 SpcFunc &amp; VentSpcFunc combos'!$Q$8:$Q$343,0),0)&gt;0,1,0)</f>
        <v>1</v>
      </c>
      <c r="BN44" s="127">
        <f ca="1">IF(IFERROR(MATCH(_xlfn.CONCAT($B44,",",BN$4),'22 SpcFunc &amp; VentSpcFunc combos'!$Q$8:$Q$343,0),0)&gt;0,1,0)</f>
        <v>1</v>
      </c>
      <c r="BO44" s="127">
        <f ca="1">IF(IFERROR(MATCH(_xlfn.CONCAT($B44,",",BO$4),'22 SpcFunc &amp; VentSpcFunc combos'!$Q$8:$Q$343,0),0)&gt;0,1,0)</f>
        <v>0</v>
      </c>
      <c r="BP44" s="127">
        <f ca="1">IF(IFERROR(MATCH(_xlfn.CONCAT($B44,",",BP$4),'22 SpcFunc &amp; VentSpcFunc combos'!$Q$8:$Q$343,0),0)&gt;0,1,0)</f>
        <v>0</v>
      </c>
      <c r="BQ44" s="127">
        <f ca="1">IF(IFERROR(MATCH(_xlfn.CONCAT($B44,",",BQ$4),'22 SpcFunc &amp; VentSpcFunc combos'!$Q$8:$Q$343,0),0)&gt;0,1,0)</f>
        <v>0</v>
      </c>
      <c r="BR44" s="127">
        <f ca="1">IF(IFERROR(MATCH(_xlfn.CONCAT($B44,",",BR$4),'22 SpcFunc &amp; VentSpcFunc combos'!$Q$8:$Q$343,0),0)&gt;0,1,0)</f>
        <v>0</v>
      </c>
      <c r="BS44" s="127">
        <f ca="1">IF(IFERROR(MATCH(_xlfn.CONCAT($B44,",",BS$4),'22 SpcFunc &amp; VentSpcFunc combos'!$Q$8:$Q$343,0),0)&gt;0,1,0)</f>
        <v>0</v>
      </c>
      <c r="BT44" s="127">
        <f ca="1">IF(IFERROR(MATCH(_xlfn.CONCAT($B44,",",BT$4),'22 SpcFunc &amp; VentSpcFunc combos'!$Q$8:$Q$343,0),0)&gt;0,1,0)</f>
        <v>0</v>
      </c>
      <c r="BU44" s="127">
        <f ca="1">IF(IFERROR(MATCH(_xlfn.CONCAT($B44,",",BU$4),'22 SpcFunc &amp; VentSpcFunc combos'!$Q$8:$Q$343,0),0)&gt;0,1,0)</f>
        <v>0</v>
      </c>
      <c r="BV44" s="127">
        <f ca="1">IF(IFERROR(MATCH(_xlfn.CONCAT($B44,",",BV$4),'22 SpcFunc &amp; VentSpcFunc combos'!$Q$8:$Q$343,0),0)&gt;0,1,0)</f>
        <v>0</v>
      </c>
      <c r="BW44" s="127">
        <f ca="1">IF(IFERROR(MATCH(_xlfn.CONCAT($B44,",",BW$4),'22 SpcFunc &amp; VentSpcFunc combos'!$Q$8:$Q$343,0),0)&gt;0,1,0)</f>
        <v>0</v>
      </c>
      <c r="BX44" s="127">
        <f ca="1">IF(IFERROR(MATCH(_xlfn.CONCAT($B44,",",BX$4),'22 SpcFunc &amp; VentSpcFunc combos'!$Q$8:$Q$343,0),0)&gt;0,1,0)</f>
        <v>0</v>
      </c>
      <c r="BY44" s="127">
        <f ca="1">IF(IFERROR(MATCH(_xlfn.CONCAT($B44,",",BY$4),'22 SpcFunc &amp; VentSpcFunc combos'!$Q$8:$Q$343,0),0)&gt;0,1,0)</f>
        <v>0</v>
      </c>
      <c r="BZ44" s="127">
        <f ca="1">IF(IFERROR(MATCH(_xlfn.CONCAT($B44,",",BZ$4),'22 SpcFunc &amp; VentSpcFunc combos'!$Q$8:$Q$343,0),0)&gt;0,1,0)</f>
        <v>0</v>
      </c>
      <c r="CA44" s="127">
        <f ca="1">IF(IFERROR(MATCH(_xlfn.CONCAT($B44,",",CA$4),'22 SpcFunc &amp; VentSpcFunc combos'!$Q$8:$Q$343,0),0)&gt;0,1,0)</f>
        <v>0</v>
      </c>
      <c r="CB44" s="127">
        <f ca="1">IF(IFERROR(MATCH(_xlfn.CONCAT($B44,",",CB$4),'22 SpcFunc &amp; VentSpcFunc combos'!$Q$8:$Q$343,0),0)&gt;0,1,0)</f>
        <v>0</v>
      </c>
      <c r="CC44" s="127">
        <f ca="1">IF(IFERROR(MATCH(_xlfn.CONCAT($B44,",",CC$4),'22 SpcFunc &amp; VentSpcFunc combos'!$Q$8:$Q$343,0),0)&gt;0,1,0)</f>
        <v>0</v>
      </c>
      <c r="CD44" s="127">
        <f ca="1">IF(IFERROR(MATCH(_xlfn.CONCAT($B44,",",CD$4),'22 SpcFunc &amp; VentSpcFunc combos'!$Q$8:$Q$343,0),0)&gt;0,1,0)</f>
        <v>0</v>
      </c>
      <c r="CE44" s="127">
        <f ca="1">IF(IFERROR(MATCH(_xlfn.CONCAT($B44,",",CE$4),'22 SpcFunc &amp; VentSpcFunc combos'!$Q$8:$Q$343,0),0)&gt;0,1,0)</f>
        <v>0</v>
      </c>
      <c r="CF44" s="127">
        <f ca="1">IF(IFERROR(MATCH(_xlfn.CONCAT($B44,",",CF$4),'22 SpcFunc &amp; VentSpcFunc combos'!$Q$8:$Q$343,0),0)&gt;0,1,0)</f>
        <v>0</v>
      </c>
      <c r="CG44" s="127">
        <f ca="1">IF(IFERROR(MATCH(_xlfn.CONCAT($B44,",",CG$4),'22 SpcFunc &amp; VentSpcFunc combos'!$Q$8:$Q$343,0),0)&gt;0,1,0)</f>
        <v>0</v>
      </c>
      <c r="CH44" s="127">
        <f ca="1">IF(IFERROR(MATCH(_xlfn.CONCAT($B44,",",CH$4),'22 SpcFunc &amp; VentSpcFunc combos'!$Q$8:$Q$343,0),0)&gt;0,1,0)</f>
        <v>0</v>
      </c>
      <c r="CI44" s="127">
        <f ca="1">IF(IFERROR(MATCH(_xlfn.CONCAT($B44,",",CI$4),'22 SpcFunc &amp; VentSpcFunc combos'!$Q$8:$Q$343,0),0)&gt;0,1,0)</f>
        <v>0</v>
      </c>
      <c r="CJ44" s="127">
        <f ca="1">IF(IFERROR(MATCH(_xlfn.CONCAT($B44,",",CJ$4),'22 SpcFunc &amp; VentSpcFunc combos'!$Q$8:$Q$343,0),0)&gt;0,1,0)</f>
        <v>0</v>
      </c>
      <c r="CK44" s="127">
        <f ca="1">IF(IFERROR(MATCH(_xlfn.CONCAT($B44,",",CK$4),'22 SpcFunc &amp; VentSpcFunc combos'!$Q$8:$Q$343,0),0)&gt;0,1,0)</f>
        <v>0</v>
      </c>
      <c r="CL44" s="127">
        <f ca="1">IF(IFERROR(MATCH(_xlfn.CONCAT($B44,",",CL$4),'22 SpcFunc &amp; VentSpcFunc combos'!$Q$8:$Q$343,0),0)&gt;0,1,0)</f>
        <v>0</v>
      </c>
      <c r="CM44" s="127">
        <f ca="1">IF(IFERROR(MATCH(_xlfn.CONCAT($B44,",",CM$4),'22 SpcFunc &amp; VentSpcFunc combos'!$Q$8:$Q$343,0),0)&gt;0,1,0)</f>
        <v>0</v>
      </c>
      <c r="CN44" s="127">
        <f ca="1">IF(IFERROR(MATCH(_xlfn.CONCAT($B44,",",CN$4),'22 SpcFunc &amp; VentSpcFunc combos'!$Q$8:$Q$343,0),0)&gt;0,1,0)</f>
        <v>0</v>
      </c>
      <c r="CO44" s="127">
        <f ca="1">IF(IFERROR(MATCH(_xlfn.CONCAT($B44,",",CO$4),'22 SpcFunc &amp; VentSpcFunc combos'!$Q$8:$Q$343,0),0)&gt;0,1,0)</f>
        <v>0</v>
      </c>
      <c r="CP44" s="127">
        <f ca="1">IF(IFERROR(MATCH(_xlfn.CONCAT($B44,",",CP$4),'22 SpcFunc &amp; VentSpcFunc combos'!$Q$8:$Q$343,0),0)&gt;0,1,0)</f>
        <v>0</v>
      </c>
      <c r="CQ44" s="127">
        <f ca="1">IF(IFERROR(MATCH(_xlfn.CONCAT($B44,",",CQ$4),'22 SpcFunc &amp; VentSpcFunc combos'!$Q$8:$Q$343,0),0)&gt;0,1,0)</f>
        <v>0</v>
      </c>
      <c r="CR44" s="127">
        <f ca="1">IF(IFERROR(MATCH(_xlfn.CONCAT($B44,",",CR$4),'22 SpcFunc &amp; VentSpcFunc combos'!$Q$8:$Q$343,0),0)&gt;0,1,0)</f>
        <v>0</v>
      </c>
      <c r="CS44" s="127">
        <f ca="1">IF(IFERROR(MATCH(_xlfn.CONCAT($B44,",",CS$4),'22 SpcFunc &amp; VentSpcFunc combos'!$Q$8:$Q$343,0),0)&gt;0,1,0)</f>
        <v>0</v>
      </c>
      <c r="CT44" s="127">
        <f ca="1">IF(IFERROR(MATCH(_xlfn.CONCAT($B44,",",CT$4),'22 SpcFunc &amp; VentSpcFunc combos'!$Q$8:$Q$343,0),0)&gt;0,1,0)</f>
        <v>0</v>
      </c>
      <c r="CU44" s="106" t="s">
        <v>959</v>
      </c>
      <c r="CV44">
        <f t="shared" ca="1" si="4"/>
        <v>5</v>
      </c>
    </row>
    <row r="45" spans="2:100" x14ac:dyDescent="0.2">
      <c r="B45" t="str">
        <f>'For CSV - 2022 SpcFuncData'!B45</f>
        <v>Laundry Area</v>
      </c>
      <c r="C45" s="127">
        <f ca="1">IF(IFERROR(MATCH(_xlfn.CONCAT($B45,",",C$4),'22 SpcFunc &amp; VentSpcFunc combos'!$Q$8:$Q$343,0),0)&gt;0,1,0)</f>
        <v>0</v>
      </c>
      <c r="D45" s="127">
        <f ca="1">IF(IFERROR(MATCH(_xlfn.CONCAT($B45,",",D$4),'22 SpcFunc &amp; VentSpcFunc combos'!$Q$8:$Q$343,0),0)&gt;0,1,0)</f>
        <v>0</v>
      </c>
      <c r="E45" s="127">
        <f ca="1">IF(IFERROR(MATCH(_xlfn.CONCAT($B45,",",E$4),'22 SpcFunc &amp; VentSpcFunc combos'!$Q$8:$Q$343,0),0)&gt;0,1,0)</f>
        <v>0</v>
      </c>
      <c r="F45" s="127">
        <f ca="1">IF(IFERROR(MATCH(_xlfn.CONCAT($B45,",",F$4),'22 SpcFunc &amp; VentSpcFunc combos'!$Q$8:$Q$343,0),0)&gt;0,1,0)</f>
        <v>0</v>
      </c>
      <c r="G45" s="127">
        <f ca="1">IF(IFERROR(MATCH(_xlfn.CONCAT($B45,",",G$4),'22 SpcFunc &amp; VentSpcFunc combos'!$Q$8:$Q$343,0),0)&gt;0,1,0)</f>
        <v>0</v>
      </c>
      <c r="H45" s="127">
        <f ca="1">IF(IFERROR(MATCH(_xlfn.CONCAT($B45,",",H$4),'22 SpcFunc &amp; VentSpcFunc combos'!$Q$8:$Q$343,0),0)&gt;0,1,0)</f>
        <v>0</v>
      </c>
      <c r="I45" s="127">
        <f ca="1">IF(IFERROR(MATCH(_xlfn.CONCAT($B45,",",I$4),'22 SpcFunc &amp; VentSpcFunc combos'!$Q$8:$Q$343,0),0)&gt;0,1,0)</f>
        <v>0</v>
      </c>
      <c r="J45" s="127">
        <f ca="1">IF(IFERROR(MATCH(_xlfn.CONCAT($B45,",",J$4),'22 SpcFunc &amp; VentSpcFunc combos'!$Q$8:$Q$343,0),0)&gt;0,1,0)</f>
        <v>0</v>
      </c>
      <c r="K45" s="127">
        <f ca="1">IF(IFERROR(MATCH(_xlfn.CONCAT($B45,",",K$4),'22 SpcFunc &amp; VentSpcFunc combos'!$Q$8:$Q$343,0),0)&gt;0,1,0)</f>
        <v>0</v>
      </c>
      <c r="L45" s="127">
        <f ca="1">IF(IFERROR(MATCH(_xlfn.CONCAT($B45,",",L$4),'22 SpcFunc &amp; VentSpcFunc combos'!$Q$8:$Q$343,0),0)&gt;0,1,0)</f>
        <v>0</v>
      </c>
      <c r="M45" s="127">
        <f ca="1">IF(IFERROR(MATCH(_xlfn.CONCAT($B45,",",M$4),'22 SpcFunc &amp; VentSpcFunc combos'!$Q$8:$Q$343,0),0)&gt;0,1,0)</f>
        <v>0</v>
      </c>
      <c r="N45" s="127">
        <f ca="1">IF(IFERROR(MATCH(_xlfn.CONCAT($B45,",",N$4),'22 SpcFunc &amp; VentSpcFunc combos'!$Q$8:$Q$343,0),0)&gt;0,1,0)</f>
        <v>0</v>
      </c>
      <c r="O45" s="127">
        <f ca="1">IF(IFERROR(MATCH(_xlfn.CONCAT($B45,",",O$4),'22 SpcFunc &amp; VentSpcFunc combos'!$Q$8:$Q$343,0),0)&gt;0,1,0)</f>
        <v>0</v>
      </c>
      <c r="P45" s="127">
        <f ca="1">IF(IFERROR(MATCH(_xlfn.CONCAT($B45,",",P$4),'22 SpcFunc &amp; VentSpcFunc combos'!$Q$8:$Q$343,0),0)&gt;0,1,0)</f>
        <v>0</v>
      </c>
      <c r="Q45" s="127">
        <f ca="1">IF(IFERROR(MATCH(_xlfn.CONCAT($B45,",",Q$4),'22 SpcFunc &amp; VentSpcFunc combos'!$Q$8:$Q$343,0),0)&gt;0,1,0)</f>
        <v>0</v>
      </c>
      <c r="R45" s="127">
        <f ca="1">IF(IFERROR(MATCH(_xlfn.CONCAT($B45,",",R$4),'22 SpcFunc &amp; VentSpcFunc combos'!$Q$8:$Q$343,0),0)&gt;0,1,0)</f>
        <v>0</v>
      </c>
      <c r="S45" s="127">
        <f ca="1">IF(IFERROR(MATCH(_xlfn.CONCAT($B45,",",S$4),'22 SpcFunc &amp; VentSpcFunc combos'!$Q$8:$Q$343,0),0)&gt;0,1,0)</f>
        <v>0</v>
      </c>
      <c r="T45" s="127">
        <f ca="1">IF(IFERROR(MATCH(_xlfn.CONCAT($B45,",",T$4),'22 SpcFunc &amp; VentSpcFunc combos'!$Q$8:$Q$343,0),0)&gt;0,1,0)</f>
        <v>0</v>
      </c>
      <c r="U45" s="127">
        <f ca="1">IF(IFERROR(MATCH(_xlfn.CONCAT($B45,",",U$4),'22 SpcFunc &amp; VentSpcFunc combos'!$Q$8:$Q$343,0),0)&gt;0,1,0)</f>
        <v>0</v>
      </c>
      <c r="V45" s="127">
        <f ca="1">IF(IFERROR(MATCH(_xlfn.CONCAT($B45,",",V$4),'22 SpcFunc &amp; VentSpcFunc combos'!$Q$8:$Q$343,0),0)&gt;0,1,0)</f>
        <v>0</v>
      </c>
      <c r="W45" s="127">
        <f ca="1">IF(IFERROR(MATCH(_xlfn.CONCAT($B45,",",W$4),'22 SpcFunc &amp; VentSpcFunc combos'!$Q$8:$Q$343,0),0)&gt;0,1,0)</f>
        <v>0</v>
      </c>
      <c r="X45" s="127">
        <f ca="1">IF(IFERROR(MATCH(_xlfn.CONCAT($B45,",",X$4),'22 SpcFunc &amp; VentSpcFunc combos'!$Q$8:$Q$343,0),0)&gt;0,1,0)</f>
        <v>0</v>
      </c>
      <c r="Y45" s="127">
        <f ca="1">IF(IFERROR(MATCH(_xlfn.CONCAT($B45,",",Y$4),'22 SpcFunc &amp; VentSpcFunc combos'!$Q$8:$Q$343,0),0)&gt;0,1,0)</f>
        <v>0</v>
      </c>
      <c r="Z45" s="127">
        <f ca="1">IF(IFERROR(MATCH(_xlfn.CONCAT($B45,",",Z$4),'22 SpcFunc &amp; VentSpcFunc combos'!$Q$8:$Q$343,0),0)&gt;0,1,0)</f>
        <v>0</v>
      </c>
      <c r="AA45" s="127">
        <f ca="1">IF(IFERROR(MATCH(_xlfn.CONCAT($B45,",",AA$4),'22 SpcFunc &amp; VentSpcFunc combos'!$Q$8:$Q$343,0),0)&gt;0,1,0)</f>
        <v>0</v>
      </c>
      <c r="AB45" s="127">
        <f ca="1">IF(IFERROR(MATCH(_xlfn.CONCAT($B45,",",AB$4),'22 SpcFunc &amp; VentSpcFunc combos'!$Q$8:$Q$343,0),0)&gt;0,1,0)</f>
        <v>0</v>
      </c>
      <c r="AC45" s="127">
        <f ca="1">IF(IFERROR(MATCH(_xlfn.CONCAT($B45,",",AC$4),'22 SpcFunc &amp; VentSpcFunc combos'!$Q$8:$Q$343,0),0)&gt;0,1,0)</f>
        <v>0</v>
      </c>
      <c r="AD45" s="127">
        <f ca="1">IF(IFERROR(MATCH(_xlfn.CONCAT($B45,",",AD$4),'22 SpcFunc &amp; VentSpcFunc combos'!$Q$8:$Q$343,0),0)&gt;0,1,0)</f>
        <v>0</v>
      </c>
      <c r="AE45" s="127">
        <f ca="1">IF(IFERROR(MATCH(_xlfn.CONCAT($B45,",",AE$4),'22 SpcFunc &amp; VentSpcFunc combos'!$Q$8:$Q$343,0),0)&gt;0,1,0)</f>
        <v>0</v>
      </c>
      <c r="AF45" s="127">
        <f ca="1">IF(IFERROR(MATCH(_xlfn.CONCAT($B45,",",AF$4),'22 SpcFunc &amp; VentSpcFunc combos'!$Q$8:$Q$343,0),0)&gt;0,1,0)</f>
        <v>0</v>
      </c>
      <c r="AG45" s="127">
        <f ca="1">IF(IFERROR(MATCH(_xlfn.CONCAT($B45,",",AG$4),'22 SpcFunc &amp; VentSpcFunc combos'!$Q$8:$Q$343,0),0)&gt;0,1,0)</f>
        <v>0</v>
      </c>
      <c r="AH45" s="127">
        <f ca="1">IF(IFERROR(MATCH(_xlfn.CONCAT($B45,",",AH$4),'22 SpcFunc &amp; VentSpcFunc combos'!$Q$8:$Q$343,0),0)&gt;0,1,0)</f>
        <v>0</v>
      </c>
      <c r="AI45" s="127">
        <f ca="1">IF(IFERROR(MATCH(_xlfn.CONCAT($B45,",",AI$4),'22 SpcFunc &amp; VentSpcFunc combos'!$Q$8:$Q$343,0),0)&gt;0,1,0)</f>
        <v>0</v>
      </c>
      <c r="AJ45" s="127">
        <f ca="1">IF(IFERROR(MATCH(_xlfn.CONCAT($B45,",",AJ$4),'22 SpcFunc &amp; VentSpcFunc combos'!$Q$8:$Q$343,0),0)&gt;0,1,0)</f>
        <v>0</v>
      </c>
      <c r="AK45" s="127">
        <f ca="1">IF(IFERROR(MATCH(_xlfn.CONCAT($B45,",",AK$4),'22 SpcFunc &amp; VentSpcFunc combos'!$Q$8:$Q$343,0),0)&gt;0,1,0)</f>
        <v>0</v>
      </c>
      <c r="AL45" s="127">
        <f ca="1">IF(IFERROR(MATCH(_xlfn.CONCAT($B45,",",AL$4),'22 SpcFunc &amp; VentSpcFunc combos'!$Q$8:$Q$343,0),0)&gt;0,1,0)</f>
        <v>0</v>
      </c>
      <c r="AM45" s="127">
        <f ca="1">IF(IFERROR(MATCH(_xlfn.CONCAT($B45,",",AM$4),'22 SpcFunc &amp; VentSpcFunc combos'!$Q$8:$Q$343,0),0)&gt;0,1,0)</f>
        <v>1</v>
      </c>
      <c r="AN45" s="127">
        <f ca="1">IF(IFERROR(MATCH(_xlfn.CONCAT($B45,",",AN$4),'22 SpcFunc &amp; VentSpcFunc combos'!$Q$8:$Q$343,0),0)&gt;0,1,0)</f>
        <v>0</v>
      </c>
      <c r="AO45" s="127">
        <f ca="1">IF(IFERROR(MATCH(_xlfn.CONCAT($B45,",",AO$4),'22 SpcFunc &amp; VentSpcFunc combos'!$Q$8:$Q$343,0),0)&gt;0,1,0)</f>
        <v>0</v>
      </c>
      <c r="AP45" s="127">
        <f ca="1">IF(IFERROR(MATCH(_xlfn.CONCAT($B45,",",AP$4),'22 SpcFunc &amp; VentSpcFunc combos'!$Q$8:$Q$343,0),0)&gt;0,1,0)</f>
        <v>0</v>
      </c>
      <c r="AQ45" s="127">
        <f ca="1">IF(IFERROR(MATCH(_xlfn.CONCAT($B45,",",AQ$4),'22 SpcFunc &amp; VentSpcFunc combos'!$Q$8:$Q$343,0),0)&gt;0,1,0)</f>
        <v>0</v>
      </c>
      <c r="AR45" s="127">
        <f ca="1">IF(IFERROR(MATCH(_xlfn.CONCAT($B45,",",AR$4),'22 SpcFunc &amp; VentSpcFunc combos'!$Q$8:$Q$343,0),0)&gt;0,1,0)</f>
        <v>0</v>
      </c>
      <c r="AS45" s="127">
        <f ca="1">IF(IFERROR(MATCH(_xlfn.CONCAT($B45,",",AS$4),'22 SpcFunc &amp; VentSpcFunc combos'!$Q$8:$Q$343,0),0)&gt;0,1,0)</f>
        <v>0</v>
      </c>
      <c r="AT45" s="127">
        <f ca="1">IF(IFERROR(MATCH(_xlfn.CONCAT($B45,",",AT$4),'22 SpcFunc &amp; VentSpcFunc combos'!$Q$8:$Q$343,0),0)&gt;0,1,0)</f>
        <v>0</v>
      </c>
      <c r="AU45" s="127">
        <f ca="1">IF(IFERROR(MATCH(_xlfn.CONCAT($B45,",",AU$4),'22 SpcFunc &amp; VentSpcFunc combos'!$Q$8:$Q$343,0),0)&gt;0,1,0)</f>
        <v>0</v>
      </c>
      <c r="AV45" s="127">
        <f ca="1">IF(IFERROR(MATCH(_xlfn.CONCAT($B45,",",AV$4),'22 SpcFunc &amp; VentSpcFunc combos'!$Q$8:$Q$343,0),0)&gt;0,1,0)</f>
        <v>0</v>
      </c>
      <c r="AW45" s="127">
        <f ca="1">IF(IFERROR(MATCH(_xlfn.CONCAT($B45,",",AW$4),'22 SpcFunc &amp; VentSpcFunc combos'!$Q$8:$Q$343,0),0)&gt;0,1,0)</f>
        <v>0</v>
      </c>
      <c r="AX45" s="127">
        <f ca="1">IF(IFERROR(MATCH(_xlfn.CONCAT($B45,",",AX$4),'22 SpcFunc &amp; VentSpcFunc combos'!$Q$8:$Q$343,0),0)&gt;0,1,0)</f>
        <v>0</v>
      </c>
      <c r="AY45" s="127">
        <f ca="1">IF(IFERROR(MATCH(_xlfn.CONCAT($B45,",",AY$4),'22 SpcFunc &amp; VentSpcFunc combos'!$Q$8:$Q$343,0),0)&gt;0,1,0)</f>
        <v>0</v>
      </c>
      <c r="AZ45" s="127">
        <f ca="1">IF(IFERROR(MATCH(_xlfn.CONCAT($B45,",",AZ$4),'22 SpcFunc &amp; VentSpcFunc combos'!$Q$8:$Q$343,0),0)&gt;0,1,0)</f>
        <v>0</v>
      </c>
      <c r="BA45" s="127">
        <f ca="1">IF(IFERROR(MATCH(_xlfn.CONCAT($B45,",",BA$4),'22 SpcFunc &amp; VentSpcFunc combos'!$Q$8:$Q$343,0),0)&gt;0,1,0)</f>
        <v>0</v>
      </c>
      <c r="BB45" s="127">
        <f ca="1">IF(IFERROR(MATCH(_xlfn.CONCAT($B45,",",BB$4),'22 SpcFunc &amp; VentSpcFunc combos'!$Q$8:$Q$343,0),0)&gt;0,1,0)</f>
        <v>0</v>
      </c>
      <c r="BC45" s="127">
        <f ca="1">IF(IFERROR(MATCH(_xlfn.CONCAT($B45,",",BC$4),'22 SpcFunc &amp; VentSpcFunc combos'!$Q$8:$Q$343,0),0)&gt;0,1,0)</f>
        <v>0</v>
      </c>
      <c r="BD45" s="127">
        <f ca="1">IF(IFERROR(MATCH(_xlfn.CONCAT($B45,",",BD$4),'22 SpcFunc &amp; VentSpcFunc combos'!$Q$8:$Q$343,0),0)&gt;0,1,0)</f>
        <v>1</v>
      </c>
      <c r="BE45" s="127">
        <f ca="1">IF(IFERROR(MATCH(_xlfn.CONCAT($B45,",",BE$4),'22 SpcFunc &amp; VentSpcFunc combos'!$Q$8:$Q$343,0),0)&gt;0,1,0)</f>
        <v>1</v>
      </c>
      <c r="BF45" s="127">
        <f ca="1">IF(IFERROR(MATCH(_xlfn.CONCAT($B45,",",BF$4),'22 SpcFunc &amp; VentSpcFunc combos'!$Q$8:$Q$343,0),0)&gt;0,1,0)</f>
        <v>0</v>
      </c>
      <c r="BG45" s="127">
        <f ca="1">IF(IFERROR(MATCH(_xlfn.CONCAT($B45,",",BG$4),'22 SpcFunc &amp; VentSpcFunc combos'!$Q$8:$Q$343,0),0)&gt;0,1,0)</f>
        <v>0</v>
      </c>
      <c r="BH45" s="127">
        <f ca="1">IF(IFERROR(MATCH(_xlfn.CONCAT($B45,",",BH$4),'22 SpcFunc &amp; VentSpcFunc combos'!$Q$8:$Q$343,0),0)&gt;0,1,0)</f>
        <v>0</v>
      </c>
      <c r="BI45" s="127">
        <f ca="1">IF(IFERROR(MATCH(_xlfn.CONCAT($B45,",",BI$4),'22 SpcFunc &amp; VentSpcFunc combos'!$Q$8:$Q$343,0),0)&gt;0,1,0)</f>
        <v>0</v>
      </c>
      <c r="BJ45" s="127">
        <f ca="1">IF(IFERROR(MATCH(_xlfn.CONCAT($B45,",",BJ$4),'22 SpcFunc &amp; VentSpcFunc combos'!$Q$8:$Q$343,0),0)&gt;0,1,0)</f>
        <v>0</v>
      </c>
      <c r="BK45" s="127">
        <f ca="1">IF(IFERROR(MATCH(_xlfn.CONCAT($B45,",",BK$4),'22 SpcFunc &amp; VentSpcFunc combos'!$Q$8:$Q$343,0),0)&gt;0,1,0)</f>
        <v>0</v>
      </c>
      <c r="BL45" s="127">
        <f ca="1">IF(IFERROR(MATCH(_xlfn.CONCAT($B45,",",BL$4),'22 SpcFunc &amp; VentSpcFunc combos'!$Q$8:$Q$343,0),0)&gt;0,1,0)</f>
        <v>0</v>
      </c>
      <c r="BM45" s="127">
        <f ca="1">IF(IFERROR(MATCH(_xlfn.CONCAT($B45,",",BM$4),'22 SpcFunc &amp; VentSpcFunc combos'!$Q$8:$Q$343,0),0)&gt;0,1,0)</f>
        <v>0</v>
      </c>
      <c r="BN45" s="127">
        <f ca="1">IF(IFERROR(MATCH(_xlfn.CONCAT($B45,",",BN$4),'22 SpcFunc &amp; VentSpcFunc combos'!$Q$8:$Q$343,0),0)&gt;0,1,0)</f>
        <v>0</v>
      </c>
      <c r="BO45" s="127">
        <f ca="1">IF(IFERROR(MATCH(_xlfn.CONCAT($B45,",",BO$4),'22 SpcFunc &amp; VentSpcFunc combos'!$Q$8:$Q$343,0),0)&gt;0,1,0)</f>
        <v>0</v>
      </c>
      <c r="BP45" s="127">
        <f ca="1">IF(IFERROR(MATCH(_xlfn.CONCAT($B45,",",BP$4),'22 SpcFunc &amp; VentSpcFunc combos'!$Q$8:$Q$343,0),0)&gt;0,1,0)</f>
        <v>0</v>
      </c>
      <c r="BQ45" s="127">
        <f ca="1">IF(IFERROR(MATCH(_xlfn.CONCAT($B45,",",BQ$4),'22 SpcFunc &amp; VentSpcFunc combos'!$Q$8:$Q$343,0),0)&gt;0,1,0)</f>
        <v>0</v>
      </c>
      <c r="BR45" s="127">
        <f ca="1">IF(IFERROR(MATCH(_xlfn.CONCAT($B45,",",BR$4),'22 SpcFunc &amp; VentSpcFunc combos'!$Q$8:$Q$343,0),0)&gt;0,1,0)</f>
        <v>0</v>
      </c>
      <c r="BS45" s="127">
        <f ca="1">IF(IFERROR(MATCH(_xlfn.CONCAT($B45,",",BS$4),'22 SpcFunc &amp; VentSpcFunc combos'!$Q$8:$Q$343,0),0)&gt;0,1,0)</f>
        <v>0</v>
      </c>
      <c r="BT45" s="127">
        <f ca="1">IF(IFERROR(MATCH(_xlfn.CONCAT($B45,",",BT$4),'22 SpcFunc &amp; VentSpcFunc combos'!$Q$8:$Q$343,0),0)&gt;0,1,0)</f>
        <v>0</v>
      </c>
      <c r="BU45" s="127">
        <f ca="1">IF(IFERROR(MATCH(_xlfn.CONCAT($B45,",",BU$4),'22 SpcFunc &amp; VentSpcFunc combos'!$Q$8:$Q$343,0),0)&gt;0,1,0)</f>
        <v>0</v>
      </c>
      <c r="BV45" s="127">
        <f ca="1">IF(IFERROR(MATCH(_xlfn.CONCAT($B45,",",BV$4),'22 SpcFunc &amp; VentSpcFunc combos'!$Q$8:$Q$343,0),0)&gt;0,1,0)</f>
        <v>0</v>
      </c>
      <c r="BW45" s="127">
        <f ca="1">IF(IFERROR(MATCH(_xlfn.CONCAT($B45,",",BW$4),'22 SpcFunc &amp; VentSpcFunc combos'!$Q$8:$Q$343,0),0)&gt;0,1,0)</f>
        <v>0</v>
      </c>
      <c r="BX45" s="127">
        <f ca="1">IF(IFERROR(MATCH(_xlfn.CONCAT($B45,",",BX$4),'22 SpcFunc &amp; VentSpcFunc combos'!$Q$8:$Q$343,0),0)&gt;0,1,0)</f>
        <v>0</v>
      </c>
      <c r="BY45" s="127">
        <f ca="1">IF(IFERROR(MATCH(_xlfn.CONCAT($B45,",",BY$4),'22 SpcFunc &amp; VentSpcFunc combos'!$Q$8:$Q$343,0),0)&gt;0,1,0)</f>
        <v>0</v>
      </c>
      <c r="BZ45" s="127">
        <f ca="1">IF(IFERROR(MATCH(_xlfn.CONCAT($B45,",",BZ$4),'22 SpcFunc &amp; VentSpcFunc combos'!$Q$8:$Q$343,0),0)&gt;0,1,0)</f>
        <v>0</v>
      </c>
      <c r="CA45" s="127">
        <f ca="1">IF(IFERROR(MATCH(_xlfn.CONCAT($B45,",",CA$4),'22 SpcFunc &amp; VentSpcFunc combos'!$Q$8:$Q$343,0),0)&gt;0,1,0)</f>
        <v>0</v>
      </c>
      <c r="CB45" s="127">
        <f ca="1">IF(IFERROR(MATCH(_xlfn.CONCAT($B45,",",CB$4),'22 SpcFunc &amp; VentSpcFunc combos'!$Q$8:$Q$343,0),0)&gt;0,1,0)</f>
        <v>0</v>
      </c>
      <c r="CC45" s="127">
        <f ca="1">IF(IFERROR(MATCH(_xlfn.CONCAT($B45,",",CC$4),'22 SpcFunc &amp; VentSpcFunc combos'!$Q$8:$Q$343,0),0)&gt;0,1,0)</f>
        <v>0</v>
      </c>
      <c r="CD45" s="127">
        <f ca="1">IF(IFERROR(MATCH(_xlfn.CONCAT($B45,",",CD$4),'22 SpcFunc &amp; VentSpcFunc combos'!$Q$8:$Q$343,0),0)&gt;0,1,0)</f>
        <v>1</v>
      </c>
      <c r="CE45" s="127">
        <f ca="1">IF(IFERROR(MATCH(_xlfn.CONCAT($B45,",",CE$4),'22 SpcFunc &amp; VentSpcFunc combos'!$Q$8:$Q$343,0),0)&gt;0,1,0)</f>
        <v>0</v>
      </c>
      <c r="CF45" s="127">
        <f ca="1">IF(IFERROR(MATCH(_xlfn.CONCAT($B45,",",CF$4),'22 SpcFunc &amp; VentSpcFunc combos'!$Q$8:$Q$343,0),0)&gt;0,1,0)</f>
        <v>0</v>
      </c>
      <c r="CG45" s="127">
        <f ca="1">IF(IFERROR(MATCH(_xlfn.CONCAT($B45,",",CG$4),'22 SpcFunc &amp; VentSpcFunc combos'!$Q$8:$Q$343,0),0)&gt;0,1,0)</f>
        <v>0</v>
      </c>
      <c r="CH45" s="127">
        <f ca="1">IF(IFERROR(MATCH(_xlfn.CONCAT($B45,",",CH$4),'22 SpcFunc &amp; VentSpcFunc combos'!$Q$8:$Q$343,0),0)&gt;0,1,0)</f>
        <v>0</v>
      </c>
      <c r="CI45" s="127">
        <f ca="1">IF(IFERROR(MATCH(_xlfn.CONCAT($B45,",",CI$4),'22 SpcFunc &amp; VentSpcFunc combos'!$Q$8:$Q$343,0),0)&gt;0,1,0)</f>
        <v>0</v>
      </c>
      <c r="CJ45" s="127">
        <f ca="1">IF(IFERROR(MATCH(_xlfn.CONCAT($B45,",",CJ$4),'22 SpcFunc &amp; VentSpcFunc combos'!$Q$8:$Q$343,0),0)&gt;0,1,0)</f>
        <v>0</v>
      </c>
      <c r="CK45" s="127">
        <f ca="1">IF(IFERROR(MATCH(_xlfn.CONCAT($B45,",",CK$4),'22 SpcFunc &amp; VentSpcFunc combos'!$Q$8:$Q$343,0),0)&gt;0,1,0)</f>
        <v>0</v>
      </c>
      <c r="CL45" s="127">
        <f ca="1">IF(IFERROR(MATCH(_xlfn.CONCAT($B45,",",CL$4),'22 SpcFunc &amp; VentSpcFunc combos'!$Q$8:$Q$343,0),0)&gt;0,1,0)</f>
        <v>0</v>
      </c>
      <c r="CM45" s="127">
        <f ca="1">IF(IFERROR(MATCH(_xlfn.CONCAT($B45,",",CM$4),'22 SpcFunc &amp; VentSpcFunc combos'!$Q$8:$Q$343,0),0)&gt;0,1,0)</f>
        <v>0</v>
      </c>
      <c r="CN45" s="127">
        <f ca="1">IF(IFERROR(MATCH(_xlfn.CONCAT($B45,",",CN$4),'22 SpcFunc &amp; VentSpcFunc combos'!$Q$8:$Q$343,0),0)&gt;0,1,0)</f>
        <v>0</v>
      </c>
      <c r="CO45" s="127">
        <f ca="1">IF(IFERROR(MATCH(_xlfn.CONCAT($B45,",",CO$4),'22 SpcFunc &amp; VentSpcFunc combos'!$Q$8:$Q$343,0),0)&gt;0,1,0)</f>
        <v>0</v>
      </c>
      <c r="CP45" s="127">
        <f ca="1">IF(IFERROR(MATCH(_xlfn.CONCAT($B45,",",CP$4),'22 SpcFunc &amp; VentSpcFunc combos'!$Q$8:$Q$343,0),0)&gt;0,1,0)</f>
        <v>0</v>
      </c>
      <c r="CQ45" s="127">
        <f ca="1">IF(IFERROR(MATCH(_xlfn.CONCAT($B45,",",CQ$4),'22 SpcFunc &amp; VentSpcFunc combos'!$Q$8:$Q$343,0),0)&gt;0,1,0)</f>
        <v>0</v>
      </c>
      <c r="CR45" s="127">
        <f ca="1">IF(IFERROR(MATCH(_xlfn.CONCAT($B45,",",CR$4),'22 SpcFunc &amp; VentSpcFunc combos'!$Q$8:$Q$343,0),0)&gt;0,1,0)</f>
        <v>0</v>
      </c>
      <c r="CS45" s="127">
        <f ca="1">IF(IFERROR(MATCH(_xlfn.CONCAT($B45,",",CS$4),'22 SpcFunc &amp; VentSpcFunc combos'!$Q$8:$Q$343,0),0)&gt;0,1,0)</f>
        <v>0</v>
      </c>
      <c r="CT45" s="127">
        <f ca="1">IF(IFERROR(MATCH(_xlfn.CONCAT($B45,",",CT$4),'22 SpcFunc &amp; VentSpcFunc combos'!$Q$8:$Q$343,0),0)&gt;0,1,0)</f>
        <v>0</v>
      </c>
      <c r="CU45" s="106" t="s">
        <v>959</v>
      </c>
      <c r="CV45">
        <f t="shared" ca="1" si="4"/>
        <v>4</v>
      </c>
    </row>
    <row r="46" spans="2:100" x14ac:dyDescent="0.2">
      <c r="B46" t="str">
        <f>'For CSV - 2022 SpcFuncData'!B46</f>
        <v>Library (Reading Area)</v>
      </c>
      <c r="C46" s="127">
        <f ca="1">IF(IFERROR(MATCH(_xlfn.CONCAT($B46,",",C$4),'22 SpcFunc &amp; VentSpcFunc combos'!$Q$8:$Q$343,0),0)&gt;0,1,0)</f>
        <v>0</v>
      </c>
      <c r="D46" s="127">
        <f ca="1">IF(IFERROR(MATCH(_xlfn.CONCAT($B46,",",D$4),'22 SpcFunc &amp; VentSpcFunc combos'!$Q$8:$Q$343,0),0)&gt;0,1,0)</f>
        <v>0</v>
      </c>
      <c r="E46" s="127">
        <f ca="1">IF(IFERROR(MATCH(_xlfn.CONCAT($B46,",",E$4),'22 SpcFunc &amp; VentSpcFunc combos'!$Q$8:$Q$343,0),0)&gt;0,1,0)</f>
        <v>0</v>
      </c>
      <c r="F46" s="127">
        <f ca="1">IF(IFERROR(MATCH(_xlfn.CONCAT($B46,",",F$4),'22 SpcFunc &amp; VentSpcFunc combos'!$Q$8:$Q$343,0),0)&gt;0,1,0)</f>
        <v>1</v>
      </c>
      <c r="G46" s="127">
        <f ca="1">IF(IFERROR(MATCH(_xlfn.CONCAT($B46,",",G$4),'22 SpcFunc &amp; VentSpcFunc combos'!$Q$8:$Q$343,0),0)&gt;0,1,0)</f>
        <v>0</v>
      </c>
      <c r="H46" s="127">
        <f ca="1">IF(IFERROR(MATCH(_xlfn.CONCAT($B46,",",H$4),'22 SpcFunc &amp; VentSpcFunc combos'!$Q$8:$Q$343,0),0)&gt;0,1,0)</f>
        <v>0</v>
      </c>
      <c r="I46" s="127">
        <f ca="1">IF(IFERROR(MATCH(_xlfn.CONCAT($B46,",",I$4),'22 SpcFunc &amp; VentSpcFunc combos'!$Q$8:$Q$343,0),0)&gt;0,1,0)</f>
        <v>0</v>
      </c>
      <c r="J46" s="127">
        <f ca="1">IF(IFERROR(MATCH(_xlfn.CONCAT($B46,",",J$4),'22 SpcFunc &amp; VentSpcFunc combos'!$Q$8:$Q$343,0),0)&gt;0,1,0)</f>
        <v>0</v>
      </c>
      <c r="K46" s="127">
        <f ca="1">IF(IFERROR(MATCH(_xlfn.CONCAT($B46,",",K$4),'22 SpcFunc &amp; VentSpcFunc combos'!$Q$8:$Q$343,0),0)&gt;0,1,0)</f>
        <v>0</v>
      </c>
      <c r="L46" s="127">
        <f ca="1">IF(IFERROR(MATCH(_xlfn.CONCAT($B46,",",L$4),'22 SpcFunc &amp; VentSpcFunc combos'!$Q$8:$Q$343,0),0)&gt;0,1,0)</f>
        <v>0</v>
      </c>
      <c r="M46" s="127">
        <f ca="1">IF(IFERROR(MATCH(_xlfn.CONCAT($B46,",",M$4),'22 SpcFunc &amp; VentSpcFunc combos'!$Q$8:$Q$343,0),0)&gt;0,1,0)</f>
        <v>0</v>
      </c>
      <c r="N46" s="127">
        <f ca="1">IF(IFERROR(MATCH(_xlfn.CONCAT($B46,",",N$4),'22 SpcFunc &amp; VentSpcFunc combos'!$Q$8:$Q$343,0),0)&gt;0,1,0)</f>
        <v>0</v>
      </c>
      <c r="O46" s="127">
        <f ca="1">IF(IFERROR(MATCH(_xlfn.CONCAT($B46,",",O$4),'22 SpcFunc &amp; VentSpcFunc combos'!$Q$8:$Q$343,0),0)&gt;0,1,0)</f>
        <v>0</v>
      </c>
      <c r="P46" s="127">
        <f ca="1">IF(IFERROR(MATCH(_xlfn.CONCAT($B46,",",P$4),'22 SpcFunc &amp; VentSpcFunc combos'!$Q$8:$Q$343,0),0)&gt;0,1,0)</f>
        <v>0</v>
      </c>
      <c r="Q46" s="127">
        <f ca="1">IF(IFERROR(MATCH(_xlfn.CONCAT($B46,",",Q$4),'22 SpcFunc &amp; VentSpcFunc combos'!$Q$8:$Q$343,0),0)&gt;0,1,0)</f>
        <v>0</v>
      </c>
      <c r="R46" s="127">
        <f ca="1">IF(IFERROR(MATCH(_xlfn.CONCAT($B46,",",R$4),'22 SpcFunc &amp; VentSpcFunc combos'!$Q$8:$Q$343,0),0)&gt;0,1,0)</f>
        <v>0</v>
      </c>
      <c r="S46" s="127">
        <f ca="1">IF(IFERROR(MATCH(_xlfn.CONCAT($B46,",",S$4),'22 SpcFunc &amp; VentSpcFunc combos'!$Q$8:$Q$343,0),0)&gt;0,1,0)</f>
        <v>0</v>
      </c>
      <c r="T46" s="127">
        <f ca="1">IF(IFERROR(MATCH(_xlfn.CONCAT($B46,",",T$4),'22 SpcFunc &amp; VentSpcFunc combos'!$Q$8:$Q$343,0),0)&gt;0,1,0)</f>
        <v>0</v>
      </c>
      <c r="U46" s="127">
        <f ca="1">IF(IFERROR(MATCH(_xlfn.CONCAT($B46,",",U$4),'22 SpcFunc &amp; VentSpcFunc combos'!$Q$8:$Q$343,0),0)&gt;0,1,0)</f>
        <v>0</v>
      </c>
      <c r="V46" s="127">
        <f ca="1">IF(IFERROR(MATCH(_xlfn.CONCAT($B46,",",V$4),'22 SpcFunc &amp; VentSpcFunc combos'!$Q$8:$Q$343,0),0)&gt;0,1,0)</f>
        <v>0</v>
      </c>
      <c r="W46" s="127">
        <f ca="1">IF(IFERROR(MATCH(_xlfn.CONCAT($B46,",",W$4),'22 SpcFunc &amp; VentSpcFunc combos'!$Q$8:$Q$343,0),0)&gt;0,1,0)</f>
        <v>0</v>
      </c>
      <c r="X46" s="127">
        <f ca="1">IF(IFERROR(MATCH(_xlfn.CONCAT($B46,",",X$4),'22 SpcFunc &amp; VentSpcFunc combos'!$Q$8:$Q$343,0),0)&gt;0,1,0)</f>
        <v>0</v>
      </c>
      <c r="Y46" s="127">
        <f ca="1">IF(IFERROR(MATCH(_xlfn.CONCAT($B46,",",Y$4),'22 SpcFunc &amp; VentSpcFunc combos'!$Q$8:$Q$343,0),0)&gt;0,1,0)</f>
        <v>0</v>
      </c>
      <c r="Z46" s="127">
        <f ca="1">IF(IFERROR(MATCH(_xlfn.CONCAT($B46,",",Z$4),'22 SpcFunc &amp; VentSpcFunc combos'!$Q$8:$Q$343,0),0)&gt;0,1,0)</f>
        <v>0</v>
      </c>
      <c r="AA46" s="127">
        <f ca="1">IF(IFERROR(MATCH(_xlfn.CONCAT($B46,",",AA$4),'22 SpcFunc &amp; VentSpcFunc combos'!$Q$8:$Q$343,0),0)&gt;0,1,0)</f>
        <v>0</v>
      </c>
      <c r="AB46" s="127">
        <f ca="1">IF(IFERROR(MATCH(_xlfn.CONCAT($B46,",",AB$4),'22 SpcFunc &amp; VentSpcFunc combos'!$Q$8:$Q$343,0),0)&gt;0,1,0)</f>
        <v>0</v>
      </c>
      <c r="AC46" s="127">
        <f ca="1">IF(IFERROR(MATCH(_xlfn.CONCAT($B46,",",AC$4),'22 SpcFunc &amp; VentSpcFunc combos'!$Q$8:$Q$343,0),0)&gt;0,1,0)</f>
        <v>0</v>
      </c>
      <c r="AD46" s="127">
        <f ca="1">IF(IFERROR(MATCH(_xlfn.CONCAT($B46,",",AD$4),'22 SpcFunc &amp; VentSpcFunc combos'!$Q$8:$Q$343,0),0)&gt;0,1,0)</f>
        <v>0</v>
      </c>
      <c r="AE46" s="127">
        <f ca="1">IF(IFERROR(MATCH(_xlfn.CONCAT($B46,",",AE$4),'22 SpcFunc &amp; VentSpcFunc combos'!$Q$8:$Q$343,0),0)&gt;0,1,0)</f>
        <v>0</v>
      </c>
      <c r="AF46" s="127">
        <f ca="1">IF(IFERROR(MATCH(_xlfn.CONCAT($B46,",",AF$4),'22 SpcFunc &amp; VentSpcFunc combos'!$Q$8:$Q$343,0),0)&gt;0,1,0)</f>
        <v>0</v>
      </c>
      <c r="AG46" s="127">
        <f ca="1">IF(IFERROR(MATCH(_xlfn.CONCAT($B46,",",AG$4),'22 SpcFunc &amp; VentSpcFunc combos'!$Q$8:$Q$343,0),0)&gt;0,1,0)</f>
        <v>0</v>
      </c>
      <c r="AH46" s="127">
        <f ca="1">IF(IFERROR(MATCH(_xlfn.CONCAT($B46,",",AH$4),'22 SpcFunc &amp; VentSpcFunc combos'!$Q$8:$Q$343,0),0)&gt;0,1,0)</f>
        <v>0</v>
      </c>
      <c r="AI46" s="127">
        <f ca="1">IF(IFERROR(MATCH(_xlfn.CONCAT($B46,",",AI$4),'22 SpcFunc &amp; VentSpcFunc combos'!$Q$8:$Q$343,0),0)&gt;0,1,0)</f>
        <v>0</v>
      </c>
      <c r="AJ46" s="127">
        <f ca="1">IF(IFERROR(MATCH(_xlfn.CONCAT($B46,",",AJ$4),'22 SpcFunc &amp; VentSpcFunc combos'!$Q$8:$Q$343,0),0)&gt;0,1,0)</f>
        <v>0</v>
      </c>
      <c r="AK46" s="127">
        <f ca="1">IF(IFERROR(MATCH(_xlfn.CONCAT($B46,",",AK$4),'22 SpcFunc &amp; VentSpcFunc combos'!$Q$8:$Q$343,0),0)&gt;0,1,0)</f>
        <v>0</v>
      </c>
      <c r="AL46" s="127">
        <f ca="1">IF(IFERROR(MATCH(_xlfn.CONCAT($B46,",",AL$4),'22 SpcFunc &amp; VentSpcFunc combos'!$Q$8:$Q$343,0),0)&gt;0,1,0)</f>
        <v>0</v>
      </c>
      <c r="AM46" s="127">
        <f ca="1">IF(IFERROR(MATCH(_xlfn.CONCAT($B46,",",AM$4),'22 SpcFunc &amp; VentSpcFunc combos'!$Q$8:$Q$343,0),0)&gt;0,1,0)</f>
        <v>0</v>
      </c>
      <c r="AN46" s="127">
        <f ca="1">IF(IFERROR(MATCH(_xlfn.CONCAT($B46,",",AN$4),'22 SpcFunc &amp; VentSpcFunc combos'!$Q$8:$Q$343,0),0)&gt;0,1,0)</f>
        <v>0</v>
      </c>
      <c r="AO46" s="127">
        <f ca="1">IF(IFERROR(MATCH(_xlfn.CONCAT($B46,",",AO$4),'22 SpcFunc &amp; VentSpcFunc combos'!$Q$8:$Q$343,0),0)&gt;0,1,0)</f>
        <v>0</v>
      </c>
      <c r="AP46" s="127">
        <f ca="1">IF(IFERROR(MATCH(_xlfn.CONCAT($B46,",",AP$4),'22 SpcFunc &amp; VentSpcFunc combos'!$Q$8:$Q$343,0),0)&gt;0,1,0)</f>
        <v>0</v>
      </c>
      <c r="AQ46" s="127">
        <f ca="1">IF(IFERROR(MATCH(_xlfn.CONCAT($B46,",",AQ$4),'22 SpcFunc &amp; VentSpcFunc combos'!$Q$8:$Q$343,0),0)&gt;0,1,0)</f>
        <v>0</v>
      </c>
      <c r="AR46" s="127">
        <f ca="1">IF(IFERROR(MATCH(_xlfn.CONCAT($B46,",",AR$4),'22 SpcFunc &amp; VentSpcFunc combos'!$Q$8:$Q$343,0),0)&gt;0,1,0)</f>
        <v>0</v>
      </c>
      <c r="AS46" s="127">
        <f ca="1">IF(IFERROR(MATCH(_xlfn.CONCAT($B46,",",AS$4),'22 SpcFunc &amp; VentSpcFunc combos'!$Q$8:$Q$343,0),0)&gt;0,1,0)</f>
        <v>0</v>
      </c>
      <c r="AT46" s="127">
        <f ca="1">IF(IFERROR(MATCH(_xlfn.CONCAT($B46,",",AT$4),'22 SpcFunc &amp; VentSpcFunc combos'!$Q$8:$Q$343,0),0)&gt;0,1,0)</f>
        <v>0</v>
      </c>
      <c r="AU46" s="127">
        <f ca="1">IF(IFERROR(MATCH(_xlfn.CONCAT($B46,",",AU$4),'22 SpcFunc &amp; VentSpcFunc combos'!$Q$8:$Q$343,0),0)&gt;0,1,0)</f>
        <v>0</v>
      </c>
      <c r="AV46" s="127">
        <f ca="1">IF(IFERROR(MATCH(_xlfn.CONCAT($B46,",",AV$4),'22 SpcFunc &amp; VentSpcFunc combos'!$Q$8:$Q$343,0),0)&gt;0,1,0)</f>
        <v>0</v>
      </c>
      <c r="AW46" s="127">
        <f ca="1">IF(IFERROR(MATCH(_xlfn.CONCAT($B46,",",AW$4),'22 SpcFunc &amp; VentSpcFunc combos'!$Q$8:$Q$343,0),0)&gt;0,1,0)</f>
        <v>0</v>
      </c>
      <c r="AX46" s="127">
        <f ca="1">IF(IFERROR(MATCH(_xlfn.CONCAT($B46,",",AX$4),'22 SpcFunc &amp; VentSpcFunc combos'!$Q$8:$Q$343,0),0)&gt;0,1,0)</f>
        <v>0</v>
      </c>
      <c r="AY46" s="127">
        <f ca="1">IF(IFERROR(MATCH(_xlfn.CONCAT($B46,",",AY$4),'22 SpcFunc &amp; VentSpcFunc combos'!$Q$8:$Q$343,0),0)&gt;0,1,0)</f>
        <v>0</v>
      </c>
      <c r="AZ46" s="127">
        <f ca="1">IF(IFERROR(MATCH(_xlfn.CONCAT($B46,",",AZ$4),'22 SpcFunc &amp; VentSpcFunc combos'!$Q$8:$Q$343,0),0)&gt;0,1,0)</f>
        <v>0</v>
      </c>
      <c r="BA46" s="127">
        <f ca="1">IF(IFERROR(MATCH(_xlfn.CONCAT($B46,",",BA$4),'22 SpcFunc &amp; VentSpcFunc combos'!$Q$8:$Q$343,0),0)&gt;0,1,0)</f>
        <v>0</v>
      </c>
      <c r="BB46" s="127">
        <f ca="1">IF(IFERROR(MATCH(_xlfn.CONCAT($B46,",",BB$4),'22 SpcFunc &amp; VentSpcFunc combos'!$Q$8:$Q$343,0),0)&gt;0,1,0)</f>
        <v>0</v>
      </c>
      <c r="BC46" s="127">
        <f ca="1">IF(IFERROR(MATCH(_xlfn.CONCAT($B46,",",BC$4),'22 SpcFunc &amp; VentSpcFunc combos'!$Q$8:$Q$343,0),0)&gt;0,1,0)</f>
        <v>0</v>
      </c>
      <c r="BD46" s="127">
        <f ca="1">IF(IFERROR(MATCH(_xlfn.CONCAT($B46,",",BD$4),'22 SpcFunc &amp; VentSpcFunc combos'!$Q$8:$Q$343,0),0)&gt;0,1,0)</f>
        <v>0</v>
      </c>
      <c r="BE46" s="127">
        <f ca="1">IF(IFERROR(MATCH(_xlfn.CONCAT($B46,",",BE$4),'22 SpcFunc &amp; VentSpcFunc combos'!$Q$8:$Q$343,0),0)&gt;0,1,0)</f>
        <v>0</v>
      </c>
      <c r="BF46" s="127">
        <f ca="1">IF(IFERROR(MATCH(_xlfn.CONCAT($B46,",",BF$4),'22 SpcFunc &amp; VentSpcFunc combos'!$Q$8:$Q$343,0),0)&gt;0,1,0)</f>
        <v>0</v>
      </c>
      <c r="BG46" s="127">
        <f ca="1">IF(IFERROR(MATCH(_xlfn.CONCAT($B46,",",BG$4),'22 SpcFunc &amp; VentSpcFunc combos'!$Q$8:$Q$343,0),0)&gt;0,1,0)</f>
        <v>0</v>
      </c>
      <c r="BH46" s="127">
        <f ca="1">IF(IFERROR(MATCH(_xlfn.CONCAT($B46,",",BH$4),'22 SpcFunc &amp; VentSpcFunc combos'!$Q$8:$Q$343,0),0)&gt;0,1,0)</f>
        <v>0</v>
      </c>
      <c r="BI46" s="127">
        <f ca="1">IF(IFERROR(MATCH(_xlfn.CONCAT($B46,",",BI$4),'22 SpcFunc &amp; VentSpcFunc combos'!$Q$8:$Q$343,0),0)&gt;0,1,0)</f>
        <v>0</v>
      </c>
      <c r="BJ46" s="127">
        <f ca="1">IF(IFERROR(MATCH(_xlfn.CONCAT($B46,",",BJ$4),'22 SpcFunc &amp; VentSpcFunc combos'!$Q$8:$Q$343,0),0)&gt;0,1,0)</f>
        <v>0</v>
      </c>
      <c r="BK46" s="127">
        <f ca="1">IF(IFERROR(MATCH(_xlfn.CONCAT($B46,",",BK$4),'22 SpcFunc &amp; VentSpcFunc combos'!$Q$8:$Q$343,0),0)&gt;0,1,0)</f>
        <v>0</v>
      </c>
      <c r="BL46" s="127">
        <f ca="1">IF(IFERROR(MATCH(_xlfn.CONCAT($B46,",",BL$4),'22 SpcFunc &amp; VentSpcFunc combos'!$Q$8:$Q$343,0),0)&gt;0,1,0)</f>
        <v>0</v>
      </c>
      <c r="BM46" s="127">
        <f ca="1">IF(IFERROR(MATCH(_xlfn.CONCAT($B46,",",BM$4),'22 SpcFunc &amp; VentSpcFunc combos'!$Q$8:$Q$343,0),0)&gt;0,1,0)</f>
        <v>0</v>
      </c>
      <c r="BN46" s="127">
        <f ca="1">IF(IFERROR(MATCH(_xlfn.CONCAT($B46,",",BN$4),'22 SpcFunc &amp; VentSpcFunc combos'!$Q$8:$Q$343,0),0)&gt;0,1,0)</f>
        <v>0</v>
      </c>
      <c r="BO46" s="127">
        <f ca="1">IF(IFERROR(MATCH(_xlfn.CONCAT($B46,",",BO$4),'22 SpcFunc &amp; VentSpcFunc combos'!$Q$8:$Q$343,0),0)&gt;0,1,0)</f>
        <v>0</v>
      </c>
      <c r="BP46" s="127">
        <f ca="1">IF(IFERROR(MATCH(_xlfn.CONCAT($B46,",",BP$4),'22 SpcFunc &amp; VentSpcFunc combos'!$Q$8:$Q$343,0),0)&gt;0,1,0)</f>
        <v>0</v>
      </c>
      <c r="BQ46" s="127">
        <f ca="1">IF(IFERROR(MATCH(_xlfn.CONCAT($B46,",",BQ$4),'22 SpcFunc &amp; VentSpcFunc combos'!$Q$8:$Q$343,0),0)&gt;0,1,0)</f>
        <v>0</v>
      </c>
      <c r="BR46" s="127">
        <f ca="1">IF(IFERROR(MATCH(_xlfn.CONCAT($B46,",",BR$4),'22 SpcFunc &amp; VentSpcFunc combos'!$Q$8:$Q$343,0),0)&gt;0,1,0)</f>
        <v>0</v>
      </c>
      <c r="BS46" s="127">
        <f ca="1">IF(IFERROR(MATCH(_xlfn.CONCAT($B46,",",BS$4),'22 SpcFunc &amp; VentSpcFunc combos'!$Q$8:$Q$343,0),0)&gt;0,1,0)</f>
        <v>0</v>
      </c>
      <c r="BT46" s="127">
        <f ca="1">IF(IFERROR(MATCH(_xlfn.CONCAT($B46,",",BT$4),'22 SpcFunc &amp; VentSpcFunc combos'!$Q$8:$Q$343,0),0)&gt;0,1,0)</f>
        <v>0</v>
      </c>
      <c r="BU46" s="127">
        <f ca="1">IF(IFERROR(MATCH(_xlfn.CONCAT($B46,",",BU$4),'22 SpcFunc &amp; VentSpcFunc combos'!$Q$8:$Q$343,0),0)&gt;0,1,0)</f>
        <v>0</v>
      </c>
      <c r="BV46" s="127">
        <f ca="1">IF(IFERROR(MATCH(_xlfn.CONCAT($B46,",",BV$4),'22 SpcFunc &amp; VentSpcFunc combos'!$Q$8:$Q$343,0),0)&gt;0,1,0)</f>
        <v>0</v>
      </c>
      <c r="BW46" s="127">
        <f ca="1">IF(IFERROR(MATCH(_xlfn.CONCAT($B46,",",BW$4),'22 SpcFunc &amp; VentSpcFunc combos'!$Q$8:$Q$343,0),0)&gt;0,1,0)</f>
        <v>0</v>
      </c>
      <c r="BX46" s="127">
        <f ca="1">IF(IFERROR(MATCH(_xlfn.CONCAT($B46,",",BX$4),'22 SpcFunc &amp; VentSpcFunc combos'!$Q$8:$Q$343,0),0)&gt;0,1,0)</f>
        <v>0</v>
      </c>
      <c r="BY46" s="127">
        <f ca="1">IF(IFERROR(MATCH(_xlfn.CONCAT($B46,",",BY$4),'22 SpcFunc &amp; VentSpcFunc combos'!$Q$8:$Q$343,0),0)&gt;0,1,0)</f>
        <v>0</v>
      </c>
      <c r="BZ46" s="127">
        <f ca="1">IF(IFERROR(MATCH(_xlfn.CONCAT($B46,",",BZ$4),'22 SpcFunc &amp; VentSpcFunc combos'!$Q$8:$Q$343,0),0)&gt;0,1,0)</f>
        <v>0</v>
      </c>
      <c r="CA46" s="127">
        <f ca="1">IF(IFERROR(MATCH(_xlfn.CONCAT($B46,",",CA$4),'22 SpcFunc &amp; VentSpcFunc combos'!$Q$8:$Q$343,0),0)&gt;0,1,0)</f>
        <v>0</v>
      </c>
      <c r="CB46" s="127">
        <f ca="1">IF(IFERROR(MATCH(_xlfn.CONCAT($B46,",",CB$4),'22 SpcFunc &amp; VentSpcFunc combos'!$Q$8:$Q$343,0),0)&gt;0,1,0)</f>
        <v>0</v>
      </c>
      <c r="CC46" s="127">
        <f ca="1">IF(IFERROR(MATCH(_xlfn.CONCAT($B46,",",CC$4),'22 SpcFunc &amp; VentSpcFunc combos'!$Q$8:$Q$343,0),0)&gt;0,1,0)</f>
        <v>0</v>
      </c>
      <c r="CD46" s="127">
        <f ca="1">IF(IFERROR(MATCH(_xlfn.CONCAT($B46,",",CD$4),'22 SpcFunc &amp; VentSpcFunc combos'!$Q$8:$Q$343,0),0)&gt;0,1,0)</f>
        <v>0</v>
      </c>
      <c r="CE46" s="127">
        <f ca="1">IF(IFERROR(MATCH(_xlfn.CONCAT($B46,",",CE$4),'22 SpcFunc &amp; VentSpcFunc combos'!$Q$8:$Q$343,0),0)&gt;0,1,0)</f>
        <v>0</v>
      </c>
      <c r="CF46" s="127">
        <f ca="1">IF(IFERROR(MATCH(_xlfn.CONCAT($B46,",",CF$4),'22 SpcFunc &amp; VentSpcFunc combos'!$Q$8:$Q$343,0),0)&gt;0,1,0)</f>
        <v>0</v>
      </c>
      <c r="CG46" s="127">
        <f ca="1">IF(IFERROR(MATCH(_xlfn.CONCAT($B46,",",CG$4),'22 SpcFunc &amp; VentSpcFunc combos'!$Q$8:$Q$343,0),0)&gt;0,1,0)</f>
        <v>0</v>
      </c>
      <c r="CH46" s="127">
        <f ca="1">IF(IFERROR(MATCH(_xlfn.CONCAT($B46,",",CH$4),'22 SpcFunc &amp; VentSpcFunc combos'!$Q$8:$Q$343,0),0)&gt;0,1,0)</f>
        <v>0</v>
      </c>
      <c r="CI46" s="127">
        <f ca="1">IF(IFERROR(MATCH(_xlfn.CONCAT($B46,",",CI$4),'22 SpcFunc &amp; VentSpcFunc combos'!$Q$8:$Q$343,0),0)&gt;0,1,0)</f>
        <v>0</v>
      </c>
      <c r="CJ46" s="127">
        <f ca="1">IF(IFERROR(MATCH(_xlfn.CONCAT($B46,",",CJ$4),'22 SpcFunc &amp; VentSpcFunc combos'!$Q$8:$Q$343,0),0)&gt;0,1,0)</f>
        <v>0</v>
      </c>
      <c r="CK46" s="127">
        <f ca="1">IF(IFERROR(MATCH(_xlfn.CONCAT($B46,",",CK$4),'22 SpcFunc &amp; VentSpcFunc combos'!$Q$8:$Q$343,0),0)&gt;0,1,0)</f>
        <v>0</v>
      </c>
      <c r="CL46" s="127">
        <f ca="1">IF(IFERROR(MATCH(_xlfn.CONCAT($B46,",",CL$4),'22 SpcFunc &amp; VentSpcFunc combos'!$Q$8:$Q$343,0),0)&gt;0,1,0)</f>
        <v>0</v>
      </c>
      <c r="CM46" s="127">
        <f ca="1">IF(IFERROR(MATCH(_xlfn.CONCAT($B46,",",CM$4),'22 SpcFunc &amp; VentSpcFunc combos'!$Q$8:$Q$343,0),0)&gt;0,1,0)</f>
        <v>0</v>
      </c>
      <c r="CN46" s="127">
        <f ca="1">IF(IFERROR(MATCH(_xlfn.CONCAT($B46,",",CN$4),'22 SpcFunc &amp; VentSpcFunc combos'!$Q$8:$Q$343,0),0)&gt;0,1,0)</f>
        <v>0</v>
      </c>
      <c r="CO46" s="127">
        <f ca="1">IF(IFERROR(MATCH(_xlfn.CONCAT($B46,",",CO$4),'22 SpcFunc &amp; VentSpcFunc combos'!$Q$8:$Q$343,0),0)&gt;0,1,0)</f>
        <v>0</v>
      </c>
      <c r="CP46" s="127">
        <f ca="1">IF(IFERROR(MATCH(_xlfn.CONCAT($B46,",",CP$4),'22 SpcFunc &amp; VentSpcFunc combos'!$Q$8:$Q$343,0),0)&gt;0,1,0)</f>
        <v>0</v>
      </c>
      <c r="CQ46" s="127">
        <f ca="1">IF(IFERROR(MATCH(_xlfn.CONCAT($B46,",",CQ$4),'22 SpcFunc &amp; VentSpcFunc combos'!$Q$8:$Q$343,0),0)&gt;0,1,0)</f>
        <v>0</v>
      </c>
      <c r="CR46" s="127">
        <f ca="1">IF(IFERROR(MATCH(_xlfn.CONCAT($B46,",",CR$4),'22 SpcFunc &amp; VentSpcFunc combos'!$Q$8:$Q$343,0),0)&gt;0,1,0)</f>
        <v>0</v>
      </c>
      <c r="CS46" s="127">
        <f ca="1">IF(IFERROR(MATCH(_xlfn.CONCAT($B46,",",CS$4),'22 SpcFunc &amp; VentSpcFunc combos'!$Q$8:$Q$343,0),0)&gt;0,1,0)</f>
        <v>0</v>
      </c>
      <c r="CT46" s="127">
        <f ca="1">IF(IFERROR(MATCH(_xlfn.CONCAT($B46,",",CT$4),'22 SpcFunc &amp; VentSpcFunc combos'!$Q$8:$Q$343,0),0)&gt;0,1,0)</f>
        <v>0</v>
      </c>
      <c r="CU46" s="106" t="s">
        <v>959</v>
      </c>
      <c r="CV46">
        <f t="shared" ca="1" si="4"/>
        <v>1</v>
      </c>
    </row>
    <row r="47" spans="2:100" x14ac:dyDescent="0.2">
      <c r="B47" t="str">
        <f>'For CSV - 2022 SpcFuncData'!B47</f>
        <v>Library (Stacks Area)</v>
      </c>
      <c r="C47" s="127">
        <f ca="1">IF(IFERROR(MATCH(_xlfn.CONCAT($B47,",",C$4),'22 SpcFunc &amp; VentSpcFunc combos'!$Q$8:$Q$343,0),0)&gt;0,1,0)</f>
        <v>0</v>
      </c>
      <c r="D47" s="127">
        <f ca="1">IF(IFERROR(MATCH(_xlfn.CONCAT($B47,",",D$4),'22 SpcFunc &amp; VentSpcFunc combos'!$Q$8:$Q$343,0),0)&gt;0,1,0)</f>
        <v>0</v>
      </c>
      <c r="E47" s="127">
        <f ca="1">IF(IFERROR(MATCH(_xlfn.CONCAT($B47,",",E$4),'22 SpcFunc &amp; VentSpcFunc combos'!$Q$8:$Q$343,0),0)&gt;0,1,0)</f>
        <v>0</v>
      </c>
      <c r="F47" s="127">
        <f ca="1">IF(IFERROR(MATCH(_xlfn.CONCAT($B47,",",F$4),'22 SpcFunc &amp; VentSpcFunc combos'!$Q$8:$Q$343,0),0)&gt;0,1,0)</f>
        <v>1</v>
      </c>
      <c r="G47" s="127">
        <f ca="1">IF(IFERROR(MATCH(_xlfn.CONCAT($B47,",",G$4),'22 SpcFunc &amp; VentSpcFunc combos'!$Q$8:$Q$343,0),0)&gt;0,1,0)</f>
        <v>0</v>
      </c>
      <c r="H47" s="127">
        <f ca="1">IF(IFERROR(MATCH(_xlfn.CONCAT($B47,",",H$4),'22 SpcFunc &amp; VentSpcFunc combos'!$Q$8:$Q$343,0),0)&gt;0,1,0)</f>
        <v>0</v>
      </c>
      <c r="I47" s="127">
        <f ca="1">IF(IFERROR(MATCH(_xlfn.CONCAT($B47,",",I$4),'22 SpcFunc &amp; VentSpcFunc combos'!$Q$8:$Q$343,0),0)&gt;0,1,0)</f>
        <v>0</v>
      </c>
      <c r="J47" s="127">
        <f ca="1">IF(IFERROR(MATCH(_xlfn.CONCAT($B47,",",J$4),'22 SpcFunc &amp; VentSpcFunc combos'!$Q$8:$Q$343,0),0)&gt;0,1,0)</f>
        <v>0</v>
      </c>
      <c r="K47" s="127">
        <f ca="1">IF(IFERROR(MATCH(_xlfn.CONCAT($B47,",",K$4),'22 SpcFunc &amp; VentSpcFunc combos'!$Q$8:$Q$343,0),0)&gt;0,1,0)</f>
        <v>0</v>
      </c>
      <c r="L47" s="127">
        <f ca="1">IF(IFERROR(MATCH(_xlfn.CONCAT($B47,",",L$4),'22 SpcFunc &amp; VentSpcFunc combos'!$Q$8:$Q$343,0),0)&gt;0,1,0)</f>
        <v>0</v>
      </c>
      <c r="M47" s="127">
        <f ca="1">IF(IFERROR(MATCH(_xlfn.CONCAT($B47,",",M$4),'22 SpcFunc &amp; VentSpcFunc combos'!$Q$8:$Q$343,0),0)&gt;0,1,0)</f>
        <v>0</v>
      </c>
      <c r="N47" s="127">
        <f ca="1">IF(IFERROR(MATCH(_xlfn.CONCAT($B47,",",N$4),'22 SpcFunc &amp; VentSpcFunc combos'!$Q$8:$Q$343,0),0)&gt;0,1,0)</f>
        <v>0</v>
      </c>
      <c r="O47" s="127">
        <f ca="1">IF(IFERROR(MATCH(_xlfn.CONCAT($B47,",",O$4),'22 SpcFunc &amp; VentSpcFunc combos'!$Q$8:$Q$343,0),0)&gt;0,1,0)</f>
        <v>0</v>
      </c>
      <c r="P47" s="127">
        <f ca="1">IF(IFERROR(MATCH(_xlfn.CONCAT($B47,",",P$4),'22 SpcFunc &amp; VentSpcFunc combos'!$Q$8:$Q$343,0),0)&gt;0,1,0)</f>
        <v>0</v>
      </c>
      <c r="Q47" s="127">
        <f ca="1">IF(IFERROR(MATCH(_xlfn.CONCAT($B47,",",Q$4),'22 SpcFunc &amp; VentSpcFunc combos'!$Q$8:$Q$343,0),0)&gt;0,1,0)</f>
        <v>0</v>
      </c>
      <c r="R47" s="127">
        <f ca="1">IF(IFERROR(MATCH(_xlfn.CONCAT($B47,",",R$4),'22 SpcFunc &amp; VentSpcFunc combos'!$Q$8:$Q$343,0),0)&gt;0,1,0)</f>
        <v>0</v>
      </c>
      <c r="S47" s="127">
        <f ca="1">IF(IFERROR(MATCH(_xlfn.CONCAT($B47,",",S$4),'22 SpcFunc &amp; VentSpcFunc combos'!$Q$8:$Q$343,0),0)&gt;0,1,0)</f>
        <v>0</v>
      </c>
      <c r="T47" s="127">
        <f ca="1">IF(IFERROR(MATCH(_xlfn.CONCAT($B47,",",T$4),'22 SpcFunc &amp; VentSpcFunc combos'!$Q$8:$Q$343,0),0)&gt;0,1,0)</f>
        <v>0</v>
      </c>
      <c r="U47" s="127">
        <f ca="1">IF(IFERROR(MATCH(_xlfn.CONCAT($B47,",",U$4),'22 SpcFunc &amp; VentSpcFunc combos'!$Q$8:$Q$343,0),0)&gt;0,1,0)</f>
        <v>0</v>
      </c>
      <c r="V47" s="127">
        <f ca="1">IF(IFERROR(MATCH(_xlfn.CONCAT($B47,",",V$4),'22 SpcFunc &amp; VentSpcFunc combos'!$Q$8:$Q$343,0),0)&gt;0,1,0)</f>
        <v>0</v>
      </c>
      <c r="W47" s="127">
        <f ca="1">IF(IFERROR(MATCH(_xlfn.CONCAT($B47,",",W$4),'22 SpcFunc &amp; VentSpcFunc combos'!$Q$8:$Q$343,0),0)&gt;0,1,0)</f>
        <v>0</v>
      </c>
      <c r="X47" s="127">
        <f ca="1">IF(IFERROR(MATCH(_xlfn.CONCAT($B47,",",X$4),'22 SpcFunc &amp; VentSpcFunc combos'!$Q$8:$Q$343,0),0)&gt;0,1,0)</f>
        <v>0</v>
      </c>
      <c r="Y47" s="127">
        <f ca="1">IF(IFERROR(MATCH(_xlfn.CONCAT($B47,",",Y$4),'22 SpcFunc &amp; VentSpcFunc combos'!$Q$8:$Q$343,0),0)&gt;0,1,0)</f>
        <v>0</v>
      </c>
      <c r="Z47" s="127">
        <f ca="1">IF(IFERROR(MATCH(_xlfn.CONCAT($B47,",",Z$4),'22 SpcFunc &amp; VentSpcFunc combos'!$Q$8:$Q$343,0),0)&gt;0,1,0)</f>
        <v>0</v>
      </c>
      <c r="AA47" s="127">
        <f ca="1">IF(IFERROR(MATCH(_xlfn.CONCAT($B47,",",AA$4),'22 SpcFunc &amp; VentSpcFunc combos'!$Q$8:$Q$343,0),0)&gt;0,1,0)</f>
        <v>0</v>
      </c>
      <c r="AB47" s="127">
        <f ca="1">IF(IFERROR(MATCH(_xlfn.CONCAT($B47,",",AB$4),'22 SpcFunc &amp; VentSpcFunc combos'!$Q$8:$Q$343,0),0)&gt;0,1,0)</f>
        <v>0</v>
      </c>
      <c r="AC47" s="127">
        <f ca="1">IF(IFERROR(MATCH(_xlfn.CONCAT($B47,",",AC$4),'22 SpcFunc &amp; VentSpcFunc combos'!$Q$8:$Q$343,0),0)&gt;0,1,0)</f>
        <v>0</v>
      </c>
      <c r="AD47" s="127">
        <f ca="1">IF(IFERROR(MATCH(_xlfn.CONCAT($B47,",",AD$4),'22 SpcFunc &amp; VentSpcFunc combos'!$Q$8:$Q$343,0),0)&gt;0,1,0)</f>
        <v>0</v>
      </c>
      <c r="AE47" s="127">
        <f ca="1">IF(IFERROR(MATCH(_xlfn.CONCAT($B47,",",AE$4),'22 SpcFunc &amp; VentSpcFunc combos'!$Q$8:$Q$343,0),0)&gt;0,1,0)</f>
        <v>0</v>
      </c>
      <c r="AF47" s="127">
        <f ca="1">IF(IFERROR(MATCH(_xlfn.CONCAT($B47,",",AF$4),'22 SpcFunc &amp; VentSpcFunc combos'!$Q$8:$Q$343,0),0)&gt;0,1,0)</f>
        <v>0</v>
      </c>
      <c r="AG47" s="127">
        <f ca="1">IF(IFERROR(MATCH(_xlfn.CONCAT($B47,",",AG$4),'22 SpcFunc &amp; VentSpcFunc combos'!$Q$8:$Q$343,0),0)&gt;0,1,0)</f>
        <v>0</v>
      </c>
      <c r="AH47" s="127">
        <f ca="1">IF(IFERROR(MATCH(_xlfn.CONCAT($B47,",",AH$4),'22 SpcFunc &amp; VentSpcFunc combos'!$Q$8:$Q$343,0),0)&gt;0,1,0)</f>
        <v>0</v>
      </c>
      <c r="AI47" s="127">
        <f ca="1">IF(IFERROR(MATCH(_xlfn.CONCAT($B47,",",AI$4),'22 SpcFunc &amp; VentSpcFunc combos'!$Q$8:$Q$343,0),0)&gt;0,1,0)</f>
        <v>0</v>
      </c>
      <c r="AJ47" s="127">
        <f ca="1">IF(IFERROR(MATCH(_xlfn.CONCAT($B47,",",AJ$4),'22 SpcFunc &amp; VentSpcFunc combos'!$Q$8:$Q$343,0),0)&gt;0,1,0)</f>
        <v>0</v>
      </c>
      <c r="AK47" s="127">
        <f ca="1">IF(IFERROR(MATCH(_xlfn.CONCAT($B47,",",AK$4),'22 SpcFunc &amp; VentSpcFunc combos'!$Q$8:$Q$343,0),0)&gt;0,1,0)</f>
        <v>0</v>
      </c>
      <c r="AL47" s="127">
        <f ca="1">IF(IFERROR(MATCH(_xlfn.CONCAT($B47,",",AL$4),'22 SpcFunc &amp; VentSpcFunc combos'!$Q$8:$Q$343,0),0)&gt;0,1,0)</f>
        <v>0</v>
      </c>
      <c r="AM47" s="127">
        <f ca="1">IF(IFERROR(MATCH(_xlfn.CONCAT($B47,",",AM$4),'22 SpcFunc &amp; VentSpcFunc combos'!$Q$8:$Q$343,0),0)&gt;0,1,0)</f>
        <v>0</v>
      </c>
      <c r="AN47" s="127">
        <f ca="1">IF(IFERROR(MATCH(_xlfn.CONCAT($B47,",",AN$4),'22 SpcFunc &amp; VentSpcFunc combos'!$Q$8:$Q$343,0),0)&gt;0,1,0)</f>
        <v>0</v>
      </c>
      <c r="AO47" s="127">
        <f ca="1">IF(IFERROR(MATCH(_xlfn.CONCAT($B47,",",AO$4),'22 SpcFunc &amp; VentSpcFunc combos'!$Q$8:$Q$343,0),0)&gt;0,1,0)</f>
        <v>0</v>
      </c>
      <c r="AP47" s="127">
        <f ca="1">IF(IFERROR(MATCH(_xlfn.CONCAT($B47,",",AP$4),'22 SpcFunc &amp; VentSpcFunc combos'!$Q$8:$Q$343,0),0)&gt;0,1,0)</f>
        <v>0</v>
      </c>
      <c r="AQ47" s="127">
        <f ca="1">IF(IFERROR(MATCH(_xlfn.CONCAT($B47,",",AQ$4),'22 SpcFunc &amp; VentSpcFunc combos'!$Q$8:$Q$343,0),0)&gt;0,1,0)</f>
        <v>0</v>
      </c>
      <c r="AR47" s="127">
        <f ca="1">IF(IFERROR(MATCH(_xlfn.CONCAT($B47,",",AR$4),'22 SpcFunc &amp; VentSpcFunc combos'!$Q$8:$Q$343,0),0)&gt;0,1,0)</f>
        <v>0</v>
      </c>
      <c r="AS47" s="127">
        <f ca="1">IF(IFERROR(MATCH(_xlfn.CONCAT($B47,",",AS$4),'22 SpcFunc &amp; VentSpcFunc combos'!$Q$8:$Q$343,0),0)&gt;0,1,0)</f>
        <v>0</v>
      </c>
      <c r="AT47" s="127">
        <f ca="1">IF(IFERROR(MATCH(_xlfn.CONCAT($B47,",",AT$4),'22 SpcFunc &amp; VentSpcFunc combos'!$Q$8:$Q$343,0),0)&gt;0,1,0)</f>
        <v>0</v>
      </c>
      <c r="AU47" s="127">
        <f ca="1">IF(IFERROR(MATCH(_xlfn.CONCAT($B47,",",AU$4),'22 SpcFunc &amp; VentSpcFunc combos'!$Q$8:$Q$343,0),0)&gt;0,1,0)</f>
        <v>0</v>
      </c>
      <c r="AV47" s="127">
        <f ca="1">IF(IFERROR(MATCH(_xlfn.CONCAT($B47,",",AV$4),'22 SpcFunc &amp; VentSpcFunc combos'!$Q$8:$Q$343,0),0)&gt;0,1,0)</f>
        <v>0</v>
      </c>
      <c r="AW47" s="127">
        <f ca="1">IF(IFERROR(MATCH(_xlfn.CONCAT($B47,",",AW$4),'22 SpcFunc &amp; VentSpcFunc combos'!$Q$8:$Q$343,0),0)&gt;0,1,0)</f>
        <v>0</v>
      </c>
      <c r="AX47" s="127">
        <f ca="1">IF(IFERROR(MATCH(_xlfn.CONCAT($B47,",",AX$4),'22 SpcFunc &amp; VentSpcFunc combos'!$Q$8:$Q$343,0),0)&gt;0,1,0)</f>
        <v>0</v>
      </c>
      <c r="AY47" s="127">
        <f ca="1">IF(IFERROR(MATCH(_xlfn.CONCAT($B47,",",AY$4),'22 SpcFunc &amp; VentSpcFunc combos'!$Q$8:$Q$343,0),0)&gt;0,1,0)</f>
        <v>0</v>
      </c>
      <c r="AZ47" s="127">
        <f ca="1">IF(IFERROR(MATCH(_xlfn.CONCAT($B47,",",AZ$4),'22 SpcFunc &amp; VentSpcFunc combos'!$Q$8:$Q$343,0),0)&gt;0,1,0)</f>
        <v>0</v>
      </c>
      <c r="BA47" s="127">
        <f ca="1">IF(IFERROR(MATCH(_xlfn.CONCAT($B47,",",BA$4),'22 SpcFunc &amp; VentSpcFunc combos'!$Q$8:$Q$343,0),0)&gt;0,1,0)</f>
        <v>0</v>
      </c>
      <c r="BB47" s="127">
        <f ca="1">IF(IFERROR(MATCH(_xlfn.CONCAT($B47,",",BB$4),'22 SpcFunc &amp; VentSpcFunc combos'!$Q$8:$Q$343,0),0)&gt;0,1,0)</f>
        <v>0</v>
      </c>
      <c r="BC47" s="127">
        <f ca="1">IF(IFERROR(MATCH(_xlfn.CONCAT($B47,",",BC$4),'22 SpcFunc &amp; VentSpcFunc combos'!$Q$8:$Q$343,0),0)&gt;0,1,0)</f>
        <v>0</v>
      </c>
      <c r="BD47" s="127">
        <f ca="1">IF(IFERROR(MATCH(_xlfn.CONCAT($B47,",",BD$4),'22 SpcFunc &amp; VentSpcFunc combos'!$Q$8:$Q$343,0),0)&gt;0,1,0)</f>
        <v>0</v>
      </c>
      <c r="BE47" s="127">
        <f ca="1">IF(IFERROR(MATCH(_xlfn.CONCAT($B47,",",BE$4),'22 SpcFunc &amp; VentSpcFunc combos'!$Q$8:$Q$343,0),0)&gt;0,1,0)</f>
        <v>0</v>
      </c>
      <c r="BF47" s="127">
        <f ca="1">IF(IFERROR(MATCH(_xlfn.CONCAT($B47,",",BF$4),'22 SpcFunc &amp; VentSpcFunc combos'!$Q$8:$Q$343,0),0)&gt;0,1,0)</f>
        <v>0</v>
      </c>
      <c r="BG47" s="127">
        <f ca="1">IF(IFERROR(MATCH(_xlfn.CONCAT($B47,",",BG$4),'22 SpcFunc &amp; VentSpcFunc combos'!$Q$8:$Q$343,0),0)&gt;0,1,0)</f>
        <v>0</v>
      </c>
      <c r="BH47" s="127">
        <f ca="1">IF(IFERROR(MATCH(_xlfn.CONCAT($B47,",",BH$4),'22 SpcFunc &amp; VentSpcFunc combos'!$Q$8:$Q$343,0),0)&gt;0,1,0)</f>
        <v>0</v>
      </c>
      <c r="BI47" s="127">
        <f ca="1">IF(IFERROR(MATCH(_xlfn.CONCAT($B47,",",BI$4),'22 SpcFunc &amp; VentSpcFunc combos'!$Q$8:$Q$343,0),0)&gt;0,1,0)</f>
        <v>0</v>
      </c>
      <c r="BJ47" s="127">
        <f ca="1">IF(IFERROR(MATCH(_xlfn.CONCAT($B47,",",BJ$4),'22 SpcFunc &amp; VentSpcFunc combos'!$Q$8:$Q$343,0),0)&gt;0,1,0)</f>
        <v>0</v>
      </c>
      <c r="BK47" s="127">
        <f ca="1">IF(IFERROR(MATCH(_xlfn.CONCAT($B47,",",BK$4),'22 SpcFunc &amp; VentSpcFunc combos'!$Q$8:$Q$343,0),0)&gt;0,1,0)</f>
        <v>0</v>
      </c>
      <c r="BL47" s="127">
        <f ca="1">IF(IFERROR(MATCH(_xlfn.CONCAT($B47,",",BL$4),'22 SpcFunc &amp; VentSpcFunc combos'!$Q$8:$Q$343,0),0)&gt;0,1,0)</f>
        <v>0</v>
      </c>
      <c r="BM47" s="127">
        <f ca="1">IF(IFERROR(MATCH(_xlfn.CONCAT($B47,",",BM$4),'22 SpcFunc &amp; VentSpcFunc combos'!$Q$8:$Q$343,0),0)&gt;0,1,0)</f>
        <v>0</v>
      </c>
      <c r="BN47" s="127">
        <f ca="1">IF(IFERROR(MATCH(_xlfn.CONCAT($B47,",",BN$4),'22 SpcFunc &amp; VentSpcFunc combos'!$Q$8:$Q$343,0),0)&gt;0,1,0)</f>
        <v>0</v>
      </c>
      <c r="BO47" s="127">
        <f ca="1">IF(IFERROR(MATCH(_xlfn.CONCAT($B47,",",BO$4),'22 SpcFunc &amp; VentSpcFunc combos'!$Q$8:$Q$343,0),0)&gt;0,1,0)</f>
        <v>0</v>
      </c>
      <c r="BP47" s="127">
        <f ca="1">IF(IFERROR(MATCH(_xlfn.CONCAT($B47,",",BP$4),'22 SpcFunc &amp; VentSpcFunc combos'!$Q$8:$Q$343,0),0)&gt;0,1,0)</f>
        <v>0</v>
      </c>
      <c r="BQ47" s="127">
        <f ca="1">IF(IFERROR(MATCH(_xlfn.CONCAT($B47,",",BQ$4),'22 SpcFunc &amp; VentSpcFunc combos'!$Q$8:$Q$343,0),0)&gt;0,1,0)</f>
        <v>0</v>
      </c>
      <c r="BR47" s="127">
        <f ca="1">IF(IFERROR(MATCH(_xlfn.CONCAT($B47,",",BR$4),'22 SpcFunc &amp; VentSpcFunc combos'!$Q$8:$Q$343,0),0)&gt;0,1,0)</f>
        <v>0</v>
      </c>
      <c r="BS47" s="127">
        <f ca="1">IF(IFERROR(MATCH(_xlfn.CONCAT($B47,",",BS$4),'22 SpcFunc &amp; VentSpcFunc combos'!$Q$8:$Q$343,0),0)&gt;0,1,0)</f>
        <v>0</v>
      </c>
      <c r="BT47" s="127">
        <f ca="1">IF(IFERROR(MATCH(_xlfn.CONCAT($B47,",",BT$4),'22 SpcFunc &amp; VentSpcFunc combos'!$Q$8:$Q$343,0),0)&gt;0,1,0)</f>
        <v>0</v>
      </c>
      <c r="BU47" s="127">
        <f ca="1">IF(IFERROR(MATCH(_xlfn.CONCAT($B47,",",BU$4),'22 SpcFunc &amp; VentSpcFunc combos'!$Q$8:$Q$343,0),0)&gt;0,1,0)</f>
        <v>0</v>
      </c>
      <c r="BV47" s="127">
        <f ca="1">IF(IFERROR(MATCH(_xlfn.CONCAT($B47,",",BV$4),'22 SpcFunc &amp; VentSpcFunc combos'!$Q$8:$Q$343,0),0)&gt;0,1,0)</f>
        <v>0</v>
      </c>
      <c r="BW47" s="127">
        <f ca="1">IF(IFERROR(MATCH(_xlfn.CONCAT($B47,",",BW$4),'22 SpcFunc &amp; VentSpcFunc combos'!$Q$8:$Q$343,0),0)&gt;0,1,0)</f>
        <v>0</v>
      </c>
      <c r="BX47" s="127">
        <f ca="1">IF(IFERROR(MATCH(_xlfn.CONCAT($B47,",",BX$4),'22 SpcFunc &amp; VentSpcFunc combos'!$Q$8:$Q$343,0),0)&gt;0,1,0)</f>
        <v>0</v>
      </c>
      <c r="BY47" s="127">
        <f ca="1">IF(IFERROR(MATCH(_xlfn.CONCAT($B47,",",BY$4),'22 SpcFunc &amp; VentSpcFunc combos'!$Q$8:$Q$343,0),0)&gt;0,1,0)</f>
        <v>0</v>
      </c>
      <c r="BZ47" s="127">
        <f ca="1">IF(IFERROR(MATCH(_xlfn.CONCAT($B47,",",BZ$4),'22 SpcFunc &amp; VentSpcFunc combos'!$Q$8:$Q$343,0),0)&gt;0,1,0)</f>
        <v>0</v>
      </c>
      <c r="CA47" s="127">
        <f ca="1">IF(IFERROR(MATCH(_xlfn.CONCAT($B47,",",CA$4),'22 SpcFunc &amp; VentSpcFunc combos'!$Q$8:$Q$343,0),0)&gt;0,1,0)</f>
        <v>0</v>
      </c>
      <c r="CB47" s="127">
        <f ca="1">IF(IFERROR(MATCH(_xlfn.CONCAT($B47,",",CB$4),'22 SpcFunc &amp; VentSpcFunc combos'!$Q$8:$Q$343,0),0)&gt;0,1,0)</f>
        <v>0</v>
      </c>
      <c r="CC47" s="127">
        <f ca="1">IF(IFERROR(MATCH(_xlfn.CONCAT($B47,",",CC$4),'22 SpcFunc &amp; VentSpcFunc combos'!$Q$8:$Q$343,0),0)&gt;0,1,0)</f>
        <v>0</v>
      </c>
      <c r="CD47" s="127">
        <f ca="1">IF(IFERROR(MATCH(_xlfn.CONCAT($B47,",",CD$4),'22 SpcFunc &amp; VentSpcFunc combos'!$Q$8:$Q$343,0),0)&gt;0,1,0)</f>
        <v>0</v>
      </c>
      <c r="CE47" s="127">
        <f ca="1">IF(IFERROR(MATCH(_xlfn.CONCAT($B47,",",CE$4),'22 SpcFunc &amp; VentSpcFunc combos'!$Q$8:$Q$343,0),0)&gt;0,1,0)</f>
        <v>0</v>
      </c>
      <c r="CF47" s="127">
        <f ca="1">IF(IFERROR(MATCH(_xlfn.CONCAT($B47,",",CF$4),'22 SpcFunc &amp; VentSpcFunc combos'!$Q$8:$Q$343,0),0)&gt;0,1,0)</f>
        <v>0</v>
      </c>
      <c r="CG47" s="127">
        <f ca="1">IF(IFERROR(MATCH(_xlfn.CONCAT($B47,",",CG$4),'22 SpcFunc &amp; VentSpcFunc combos'!$Q$8:$Q$343,0),0)&gt;0,1,0)</f>
        <v>0</v>
      </c>
      <c r="CH47" s="127">
        <f ca="1">IF(IFERROR(MATCH(_xlfn.CONCAT($B47,",",CH$4),'22 SpcFunc &amp; VentSpcFunc combos'!$Q$8:$Q$343,0),0)&gt;0,1,0)</f>
        <v>0</v>
      </c>
      <c r="CI47" s="127">
        <f ca="1">IF(IFERROR(MATCH(_xlfn.CONCAT($B47,",",CI$4),'22 SpcFunc &amp; VentSpcFunc combos'!$Q$8:$Q$343,0),0)&gt;0,1,0)</f>
        <v>0</v>
      </c>
      <c r="CJ47" s="127">
        <f ca="1">IF(IFERROR(MATCH(_xlfn.CONCAT($B47,",",CJ$4),'22 SpcFunc &amp; VentSpcFunc combos'!$Q$8:$Q$343,0),0)&gt;0,1,0)</f>
        <v>0</v>
      </c>
      <c r="CK47" s="127">
        <f ca="1">IF(IFERROR(MATCH(_xlfn.CONCAT($B47,",",CK$4),'22 SpcFunc &amp; VentSpcFunc combos'!$Q$8:$Q$343,0),0)&gt;0,1,0)</f>
        <v>0</v>
      </c>
      <c r="CL47" s="127">
        <f ca="1">IF(IFERROR(MATCH(_xlfn.CONCAT($B47,",",CL$4),'22 SpcFunc &amp; VentSpcFunc combos'!$Q$8:$Q$343,0),0)&gt;0,1,0)</f>
        <v>0</v>
      </c>
      <c r="CM47" s="127">
        <f ca="1">IF(IFERROR(MATCH(_xlfn.CONCAT($B47,",",CM$4),'22 SpcFunc &amp; VentSpcFunc combos'!$Q$8:$Q$343,0),0)&gt;0,1,0)</f>
        <v>0</v>
      </c>
      <c r="CN47" s="127">
        <f ca="1">IF(IFERROR(MATCH(_xlfn.CONCAT($B47,",",CN$4),'22 SpcFunc &amp; VentSpcFunc combos'!$Q$8:$Q$343,0),0)&gt;0,1,0)</f>
        <v>0</v>
      </c>
      <c r="CO47" s="127">
        <f ca="1">IF(IFERROR(MATCH(_xlfn.CONCAT($B47,",",CO$4),'22 SpcFunc &amp; VentSpcFunc combos'!$Q$8:$Q$343,0),0)&gt;0,1,0)</f>
        <v>0</v>
      </c>
      <c r="CP47" s="127">
        <f ca="1">IF(IFERROR(MATCH(_xlfn.CONCAT($B47,",",CP$4),'22 SpcFunc &amp; VentSpcFunc combos'!$Q$8:$Q$343,0),0)&gt;0,1,0)</f>
        <v>0</v>
      </c>
      <c r="CQ47" s="127">
        <f ca="1">IF(IFERROR(MATCH(_xlfn.CONCAT($B47,",",CQ$4),'22 SpcFunc &amp; VentSpcFunc combos'!$Q$8:$Q$343,0),0)&gt;0,1,0)</f>
        <v>0</v>
      </c>
      <c r="CR47" s="127">
        <f ca="1">IF(IFERROR(MATCH(_xlfn.CONCAT($B47,",",CR$4),'22 SpcFunc &amp; VentSpcFunc combos'!$Q$8:$Q$343,0),0)&gt;0,1,0)</f>
        <v>0</v>
      </c>
      <c r="CS47" s="127">
        <f ca="1">IF(IFERROR(MATCH(_xlfn.CONCAT($B47,",",CS$4),'22 SpcFunc &amp; VentSpcFunc combos'!$Q$8:$Q$343,0),0)&gt;0,1,0)</f>
        <v>0</v>
      </c>
      <c r="CT47" s="127">
        <f ca="1">IF(IFERROR(MATCH(_xlfn.CONCAT($B47,",",CT$4),'22 SpcFunc &amp; VentSpcFunc combos'!$Q$8:$Q$343,0),0)&gt;0,1,0)</f>
        <v>0</v>
      </c>
      <c r="CU47" s="106" t="s">
        <v>959</v>
      </c>
      <c r="CV47">
        <f t="shared" ca="1" si="4"/>
        <v>1</v>
      </c>
    </row>
    <row r="48" spans="2:100" x14ac:dyDescent="0.2">
      <c r="B48" t="str">
        <f>'For CSV - 2022 SpcFuncData'!B48</f>
        <v>Lobby, Main Entry</v>
      </c>
      <c r="C48" s="127">
        <f ca="1">IF(IFERROR(MATCH(_xlfn.CONCAT($B48,",",C$4),'22 SpcFunc &amp; VentSpcFunc combos'!$Q$8:$Q$343,0),0)&gt;0,1,0)</f>
        <v>0</v>
      </c>
      <c r="D48" s="127">
        <f ca="1">IF(IFERROR(MATCH(_xlfn.CONCAT($B48,",",D$4),'22 SpcFunc &amp; VentSpcFunc combos'!$Q$8:$Q$343,0),0)&gt;0,1,0)</f>
        <v>0</v>
      </c>
      <c r="E48" s="127">
        <f ca="1">IF(IFERROR(MATCH(_xlfn.CONCAT($B48,",",E$4),'22 SpcFunc &amp; VentSpcFunc combos'!$Q$8:$Q$343,0),0)&gt;0,1,0)</f>
        <v>0</v>
      </c>
      <c r="F48" s="127">
        <f ca="1">IF(IFERROR(MATCH(_xlfn.CONCAT($B48,",",F$4),'22 SpcFunc &amp; VentSpcFunc combos'!$Q$8:$Q$343,0),0)&gt;0,1,0)</f>
        <v>0</v>
      </c>
      <c r="G48" s="127">
        <f ca="1">IF(IFERROR(MATCH(_xlfn.CONCAT($B48,",",G$4),'22 SpcFunc &amp; VentSpcFunc combos'!$Q$8:$Q$343,0),0)&gt;0,1,0)</f>
        <v>1</v>
      </c>
      <c r="H48" s="127">
        <f ca="1">IF(IFERROR(MATCH(_xlfn.CONCAT($B48,",",H$4),'22 SpcFunc &amp; VentSpcFunc combos'!$Q$8:$Q$343,0),0)&gt;0,1,0)</f>
        <v>0</v>
      </c>
      <c r="I48" s="127">
        <f ca="1">IF(IFERROR(MATCH(_xlfn.CONCAT($B48,",",I$4),'22 SpcFunc &amp; VentSpcFunc combos'!$Q$8:$Q$343,0),0)&gt;0,1,0)</f>
        <v>0</v>
      </c>
      <c r="J48" s="127">
        <f ca="1">IF(IFERROR(MATCH(_xlfn.CONCAT($B48,",",J$4),'22 SpcFunc &amp; VentSpcFunc combos'!$Q$8:$Q$343,0),0)&gt;0,1,0)</f>
        <v>0</v>
      </c>
      <c r="K48" s="127">
        <f ca="1">IF(IFERROR(MATCH(_xlfn.CONCAT($B48,",",K$4),'22 SpcFunc &amp; VentSpcFunc combos'!$Q$8:$Q$343,0),0)&gt;0,1,0)</f>
        <v>0</v>
      </c>
      <c r="L48" s="127">
        <f ca="1">IF(IFERROR(MATCH(_xlfn.CONCAT($B48,",",L$4),'22 SpcFunc &amp; VentSpcFunc combos'!$Q$8:$Q$343,0),0)&gt;0,1,0)</f>
        <v>0</v>
      </c>
      <c r="M48" s="127">
        <f ca="1">IF(IFERROR(MATCH(_xlfn.CONCAT($B48,",",M$4),'22 SpcFunc &amp; VentSpcFunc combos'!$Q$8:$Q$343,0),0)&gt;0,1,0)</f>
        <v>0</v>
      </c>
      <c r="N48" s="127">
        <f ca="1">IF(IFERROR(MATCH(_xlfn.CONCAT($B48,",",N$4),'22 SpcFunc &amp; VentSpcFunc combos'!$Q$8:$Q$343,0),0)&gt;0,1,0)</f>
        <v>0</v>
      </c>
      <c r="O48" s="127">
        <f ca="1">IF(IFERROR(MATCH(_xlfn.CONCAT($B48,",",O$4),'22 SpcFunc &amp; VentSpcFunc combos'!$Q$8:$Q$343,0),0)&gt;0,1,0)</f>
        <v>0</v>
      </c>
      <c r="P48" s="127">
        <f ca="1">IF(IFERROR(MATCH(_xlfn.CONCAT($B48,",",P$4),'22 SpcFunc &amp; VentSpcFunc combos'!$Q$8:$Q$343,0),0)&gt;0,1,0)</f>
        <v>0</v>
      </c>
      <c r="Q48" s="127">
        <f ca="1">IF(IFERROR(MATCH(_xlfn.CONCAT($B48,",",Q$4),'22 SpcFunc &amp; VentSpcFunc combos'!$Q$8:$Q$343,0),0)&gt;0,1,0)</f>
        <v>0</v>
      </c>
      <c r="R48" s="127">
        <f ca="1">IF(IFERROR(MATCH(_xlfn.CONCAT($B48,",",R$4),'22 SpcFunc &amp; VentSpcFunc combos'!$Q$8:$Q$343,0),0)&gt;0,1,0)</f>
        <v>0</v>
      </c>
      <c r="S48" s="127">
        <f ca="1">IF(IFERROR(MATCH(_xlfn.CONCAT($B48,",",S$4),'22 SpcFunc &amp; VentSpcFunc combos'!$Q$8:$Q$343,0),0)&gt;0,1,0)</f>
        <v>0</v>
      </c>
      <c r="T48" s="127">
        <f ca="1">IF(IFERROR(MATCH(_xlfn.CONCAT($B48,",",T$4),'22 SpcFunc &amp; VentSpcFunc combos'!$Q$8:$Q$343,0),0)&gt;0,1,0)</f>
        <v>0</v>
      </c>
      <c r="U48" s="127">
        <f ca="1">IF(IFERROR(MATCH(_xlfn.CONCAT($B48,",",U$4),'22 SpcFunc &amp; VentSpcFunc combos'!$Q$8:$Q$343,0),0)&gt;0,1,0)</f>
        <v>0</v>
      </c>
      <c r="V48" s="127">
        <f ca="1">IF(IFERROR(MATCH(_xlfn.CONCAT($B48,",",V$4),'22 SpcFunc &amp; VentSpcFunc combos'!$Q$8:$Q$343,0),0)&gt;0,1,0)</f>
        <v>0</v>
      </c>
      <c r="W48" s="127">
        <f ca="1">IF(IFERROR(MATCH(_xlfn.CONCAT($B48,",",W$4),'22 SpcFunc &amp; VentSpcFunc combos'!$Q$8:$Q$343,0),0)&gt;0,1,0)</f>
        <v>0</v>
      </c>
      <c r="X48" s="127">
        <f ca="1">IF(IFERROR(MATCH(_xlfn.CONCAT($B48,",",X$4),'22 SpcFunc &amp; VentSpcFunc combos'!$Q$8:$Q$343,0),0)&gt;0,1,0)</f>
        <v>0</v>
      </c>
      <c r="Y48" s="127">
        <f ca="1">IF(IFERROR(MATCH(_xlfn.CONCAT($B48,",",Y$4),'22 SpcFunc &amp; VentSpcFunc combos'!$Q$8:$Q$343,0),0)&gt;0,1,0)</f>
        <v>0</v>
      </c>
      <c r="Z48" s="127">
        <f ca="1">IF(IFERROR(MATCH(_xlfn.CONCAT($B48,",",Z$4),'22 SpcFunc &amp; VentSpcFunc combos'!$Q$8:$Q$343,0),0)&gt;0,1,0)</f>
        <v>0</v>
      </c>
      <c r="AA48" s="127">
        <f ca="1">IF(IFERROR(MATCH(_xlfn.CONCAT($B48,",",AA$4),'22 SpcFunc &amp; VentSpcFunc combos'!$Q$8:$Q$343,0),0)&gt;0,1,0)</f>
        <v>0</v>
      </c>
      <c r="AB48" s="127">
        <f ca="1">IF(IFERROR(MATCH(_xlfn.CONCAT($B48,",",AB$4),'22 SpcFunc &amp; VentSpcFunc combos'!$Q$8:$Q$343,0),0)&gt;0,1,0)</f>
        <v>0</v>
      </c>
      <c r="AC48" s="127">
        <f ca="1">IF(IFERROR(MATCH(_xlfn.CONCAT($B48,",",AC$4),'22 SpcFunc &amp; VentSpcFunc combos'!$Q$8:$Q$343,0),0)&gt;0,1,0)</f>
        <v>0</v>
      </c>
      <c r="AD48" s="127">
        <f ca="1">IF(IFERROR(MATCH(_xlfn.CONCAT($B48,",",AD$4),'22 SpcFunc &amp; VentSpcFunc combos'!$Q$8:$Q$343,0),0)&gt;0,1,0)</f>
        <v>0</v>
      </c>
      <c r="AE48" s="127">
        <f ca="1">IF(IFERROR(MATCH(_xlfn.CONCAT($B48,",",AE$4),'22 SpcFunc &amp; VentSpcFunc combos'!$Q$8:$Q$343,0),0)&gt;0,1,0)</f>
        <v>0</v>
      </c>
      <c r="AF48" s="127">
        <f ca="1">IF(IFERROR(MATCH(_xlfn.CONCAT($B48,",",AF$4),'22 SpcFunc &amp; VentSpcFunc combos'!$Q$8:$Q$343,0),0)&gt;0,1,0)</f>
        <v>0</v>
      </c>
      <c r="AG48" s="127">
        <f ca="1">IF(IFERROR(MATCH(_xlfn.CONCAT($B48,",",AG$4),'22 SpcFunc &amp; VentSpcFunc combos'!$Q$8:$Q$343,0),0)&gt;0,1,0)</f>
        <v>0</v>
      </c>
      <c r="AH48" s="127">
        <f ca="1">IF(IFERROR(MATCH(_xlfn.CONCAT($B48,",",AH$4),'22 SpcFunc &amp; VentSpcFunc combos'!$Q$8:$Q$343,0),0)&gt;0,1,0)</f>
        <v>0</v>
      </c>
      <c r="AI48" s="127">
        <f ca="1">IF(IFERROR(MATCH(_xlfn.CONCAT($B48,",",AI$4),'22 SpcFunc &amp; VentSpcFunc combos'!$Q$8:$Q$343,0),0)&gt;0,1,0)</f>
        <v>0</v>
      </c>
      <c r="AJ48" s="127">
        <f ca="1">IF(IFERROR(MATCH(_xlfn.CONCAT($B48,",",AJ$4),'22 SpcFunc &amp; VentSpcFunc combos'!$Q$8:$Q$343,0),0)&gt;0,1,0)</f>
        <v>0</v>
      </c>
      <c r="AK48" s="127">
        <f ca="1">IF(IFERROR(MATCH(_xlfn.CONCAT($B48,",",AK$4),'22 SpcFunc &amp; VentSpcFunc combos'!$Q$8:$Q$343,0),0)&gt;0,1,0)</f>
        <v>0</v>
      </c>
      <c r="AL48" s="127">
        <f ca="1">IF(IFERROR(MATCH(_xlfn.CONCAT($B48,",",AL$4),'22 SpcFunc &amp; VentSpcFunc combos'!$Q$8:$Q$343,0),0)&gt;0,1,0)</f>
        <v>0</v>
      </c>
      <c r="AM48" s="127">
        <f ca="1">IF(IFERROR(MATCH(_xlfn.CONCAT($B48,",",AM$4),'22 SpcFunc &amp; VentSpcFunc combos'!$Q$8:$Q$343,0),0)&gt;0,1,0)</f>
        <v>0</v>
      </c>
      <c r="AN48" s="127">
        <f ca="1">IF(IFERROR(MATCH(_xlfn.CONCAT($B48,",",AN$4),'22 SpcFunc &amp; VentSpcFunc combos'!$Q$8:$Q$343,0),0)&gt;0,1,0)</f>
        <v>0</v>
      </c>
      <c r="AO48" s="127">
        <f ca="1">IF(IFERROR(MATCH(_xlfn.CONCAT($B48,",",AO$4),'22 SpcFunc &amp; VentSpcFunc combos'!$Q$8:$Q$343,0),0)&gt;0,1,0)</f>
        <v>0</v>
      </c>
      <c r="AP48" s="127">
        <f ca="1">IF(IFERROR(MATCH(_xlfn.CONCAT($B48,",",AP$4),'22 SpcFunc &amp; VentSpcFunc combos'!$Q$8:$Q$343,0),0)&gt;0,1,0)</f>
        <v>0</v>
      </c>
      <c r="AQ48" s="127">
        <f ca="1">IF(IFERROR(MATCH(_xlfn.CONCAT($B48,",",AQ$4),'22 SpcFunc &amp; VentSpcFunc combos'!$Q$8:$Q$343,0),0)&gt;0,1,0)</f>
        <v>0</v>
      </c>
      <c r="AR48" s="127">
        <f ca="1">IF(IFERROR(MATCH(_xlfn.CONCAT($B48,",",AR$4),'22 SpcFunc &amp; VentSpcFunc combos'!$Q$8:$Q$343,0),0)&gt;0,1,0)</f>
        <v>0</v>
      </c>
      <c r="AS48" s="127">
        <f ca="1">IF(IFERROR(MATCH(_xlfn.CONCAT($B48,",",AS$4),'22 SpcFunc &amp; VentSpcFunc combos'!$Q$8:$Q$343,0),0)&gt;0,1,0)</f>
        <v>0</v>
      </c>
      <c r="AT48" s="127">
        <f ca="1">IF(IFERROR(MATCH(_xlfn.CONCAT($B48,",",AT$4),'22 SpcFunc &amp; VentSpcFunc combos'!$Q$8:$Q$343,0),0)&gt;0,1,0)</f>
        <v>0</v>
      </c>
      <c r="AU48" s="127">
        <f ca="1">IF(IFERROR(MATCH(_xlfn.CONCAT($B48,",",AU$4),'22 SpcFunc &amp; VentSpcFunc combos'!$Q$8:$Q$343,0),0)&gt;0,1,0)</f>
        <v>0</v>
      </c>
      <c r="AV48" s="127">
        <f ca="1">IF(IFERROR(MATCH(_xlfn.CONCAT($B48,",",AV$4),'22 SpcFunc &amp; VentSpcFunc combos'!$Q$8:$Q$343,0),0)&gt;0,1,0)</f>
        <v>0</v>
      </c>
      <c r="AW48" s="127">
        <f ca="1">IF(IFERROR(MATCH(_xlfn.CONCAT($B48,",",AW$4),'22 SpcFunc &amp; VentSpcFunc combos'!$Q$8:$Q$343,0),0)&gt;0,1,0)</f>
        <v>0</v>
      </c>
      <c r="AX48" s="127">
        <f ca="1">IF(IFERROR(MATCH(_xlfn.CONCAT($B48,",",AX$4),'22 SpcFunc &amp; VentSpcFunc combos'!$Q$8:$Q$343,0),0)&gt;0,1,0)</f>
        <v>0</v>
      </c>
      <c r="AY48" s="127">
        <f ca="1">IF(IFERROR(MATCH(_xlfn.CONCAT($B48,",",AY$4),'22 SpcFunc &amp; VentSpcFunc combos'!$Q$8:$Q$343,0),0)&gt;0,1,0)</f>
        <v>0</v>
      </c>
      <c r="AZ48" s="127">
        <f ca="1">IF(IFERROR(MATCH(_xlfn.CONCAT($B48,",",AZ$4),'22 SpcFunc &amp; VentSpcFunc combos'!$Q$8:$Q$343,0),0)&gt;0,1,0)</f>
        <v>0</v>
      </c>
      <c r="BA48" s="127">
        <f ca="1">IF(IFERROR(MATCH(_xlfn.CONCAT($B48,",",BA$4),'22 SpcFunc &amp; VentSpcFunc combos'!$Q$8:$Q$343,0),0)&gt;0,1,0)</f>
        <v>0</v>
      </c>
      <c r="BB48" s="127">
        <f ca="1">IF(IFERROR(MATCH(_xlfn.CONCAT($B48,",",BB$4),'22 SpcFunc &amp; VentSpcFunc combos'!$Q$8:$Q$343,0),0)&gt;0,1,0)</f>
        <v>0</v>
      </c>
      <c r="BC48" s="127">
        <f ca="1">IF(IFERROR(MATCH(_xlfn.CONCAT($B48,",",BC$4),'22 SpcFunc &amp; VentSpcFunc combos'!$Q$8:$Q$343,0),0)&gt;0,1,0)</f>
        <v>0</v>
      </c>
      <c r="BD48" s="127">
        <f ca="1">IF(IFERROR(MATCH(_xlfn.CONCAT($B48,",",BD$4),'22 SpcFunc &amp; VentSpcFunc combos'!$Q$8:$Q$343,0),0)&gt;0,1,0)</f>
        <v>0</v>
      </c>
      <c r="BE48" s="127">
        <f ca="1">IF(IFERROR(MATCH(_xlfn.CONCAT($B48,",",BE$4),'22 SpcFunc &amp; VentSpcFunc combos'!$Q$8:$Q$343,0),0)&gt;0,1,0)</f>
        <v>0</v>
      </c>
      <c r="BF48" s="127">
        <f ca="1">IF(IFERROR(MATCH(_xlfn.CONCAT($B48,",",BF$4),'22 SpcFunc &amp; VentSpcFunc combos'!$Q$8:$Q$343,0),0)&gt;0,1,0)</f>
        <v>1</v>
      </c>
      <c r="BG48" s="127">
        <f ca="1">IF(IFERROR(MATCH(_xlfn.CONCAT($B48,",",BG$4),'22 SpcFunc &amp; VentSpcFunc combos'!$Q$8:$Q$343,0),0)&gt;0,1,0)</f>
        <v>0</v>
      </c>
      <c r="BH48" s="127">
        <f ca="1">IF(IFERROR(MATCH(_xlfn.CONCAT($B48,",",BH$4),'22 SpcFunc &amp; VentSpcFunc combos'!$Q$8:$Q$343,0),0)&gt;0,1,0)</f>
        <v>0</v>
      </c>
      <c r="BI48" s="127">
        <f ca="1">IF(IFERROR(MATCH(_xlfn.CONCAT($B48,",",BI$4),'22 SpcFunc &amp; VentSpcFunc combos'!$Q$8:$Q$343,0),0)&gt;0,1,0)</f>
        <v>0</v>
      </c>
      <c r="BJ48" s="127">
        <f ca="1">IF(IFERROR(MATCH(_xlfn.CONCAT($B48,",",BJ$4),'22 SpcFunc &amp; VentSpcFunc combos'!$Q$8:$Q$343,0),0)&gt;0,1,0)</f>
        <v>1</v>
      </c>
      <c r="BK48" s="127">
        <f ca="1">IF(IFERROR(MATCH(_xlfn.CONCAT($B48,",",BK$4),'22 SpcFunc &amp; VentSpcFunc combos'!$Q$8:$Q$343,0),0)&gt;0,1,0)</f>
        <v>0</v>
      </c>
      <c r="BL48" s="127">
        <f ca="1">IF(IFERROR(MATCH(_xlfn.CONCAT($B48,",",BL$4),'22 SpcFunc &amp; VentSpcFunc combos'!$Q$8:$Q$343,0),0)&gt;0,1,0)</f>
        <v>0</v>
      </c>
      <c r="BM48" s="127">
        <f ca="1">IF(IFERROR(MATCH(_xlfn.CONCAT($B48,",",BM$4),'22 SpcFunc &amp; VentSpcFunc combos'!$Q$8:$Q$343,0),0)&gt;0,1,0)</f>
        <v>0</v>
      </c>
      <c r="BN48" s="127">
        <f ca="1">IF(IFERROR(MATCH(_xlfn.CONCAT($B48,",",BN$4),'22 SpcFunc &amp; VentSpcFunc combos'!$Q$8:$Q$343,0),0)&gt;0,1,0)</f>
        <v>0</v>
      </c>
      <c r="BO48" s="127">
        <f ca="1">IF(IFERROR(MATCH(_xlfn.CONCAT($B48,",",BO$4),'22 SpcFunc &amp; VentSpcFunc combos'!$Q$8:$Q$343,0),0)&gt;0,1,0)</f>
        <v>0</v>
      </c>
      <c r="BP48" s="127">
        <f ca="1">IF(IFERROR(MATCH(_xlfn.CONCAT($B48,",",BP$4),'22 SpcFunc &amp; VentSpcFunc combos'!$Q$8:$Q$343,0),0)&gt;0,1,0)</f>
        <v>0</v>
      </c>
      <c r="BQ48" s="127">
        <f ca="1">IF(IFERROR(MATCH(_xlfn.CONCAT($B48,",",BQ$4),'22 SpcFunc &amp; VentSpcFunc combos'!$Q$8:$Q$343,0),0)&gt;0,1,0)</f>
        <v>0</v>
      </c>
      <c r="BR48" s="127">
        <f ca="1">IF(IFERROR(MATCH(_xlfn.CONCAT($B48,",",BR$4),'22 SpcFunc &amp; VentSpcFunc combos'!$Q$8:$Q$343,0),0)&gt;0,1,0)</f>
        <v>0</v>
      </c>
      <c r="BS48" s="127">
        <f ca="1">IF(IFERROR(MATCH(_xlfn.CONCAT($B48,",",BS$4),'22 SpcFunc &amp; VentSpcFunc combos'!$Q$8:$Q$343,0),0)&gt;0,1,0)</f>
        <v>0</v>
      </c>
      <c r="BT48" s="127">
        <f ca="1">IF(IFERROR(MATCH(_xlfn.CONCAT($B48,",",BT$4),'22 SpcFunc &amp; VentSpcFunc combos'!$Q$8:$Q$343,0),0)&gt;0,1,0)</f>
        <v>0</v>
      </c>
      <c r="BU48" s="127">
        <f ca="1">IF(IFERROR(MATCH(_xlfn.CONCAT($B48,",",BU$4),'22 SpcFunc &amp; VentSpcFunc combos'!$Q$8:$Q$343,0),0)&gt;0,1,0)</f>
        <v>0</v>
      </c>
      <c r="BV48" s="127">
        <f ca="1">IF(IFERROR(MATCH(_xlfn.CONCAT($B48,",",BV$4),'22 SpcFunc &amp; VentSpcFunc combos'!$Q$8:$Q$343,0),0)&gt;0,1,0)</f>
        <v>1</v>
      </c>
      <c r="BW48" s="127">
        <f ca="1">IF(IFERROR(MATCH(_xlfn.CONCAT($B48,",",BW$4),'22 SpcFunc &amp; VentSpcFunc combos'!$Q$8:$Q$343,0),0)&gt;0,1,0)</f>
        <v>0</v>
      </c>
      <c r="BX48" s="127">
        <f ca="1">IF(IFERROR(MATCH(_xlfn.CONCAT($B48,",",BX$4),'22 SpcFunc &amp; VentSpcFunc combos'!$Q$8:$Q$343,0),0)&gt;0,1,0)</f>
        <v>0</v>
      </c>
      <c r="BY48" s="127">
        <f ca="1">IF(IFERROR(MATCH(_xlfn.CONCAT($B48,",",BY$4),'22 SpcFunc &amp; VentSpcFunc combos'!$Q$8:$Q$343,0),0)&gt;0,1,0)</f>
        <v>0</v>
      </c>
      <c r="BZ48" s="127">
        <f ca="1">IF(IFERROR(MATCH(_xlfn.CONCAT($B48,",",BZ$4),'22 SpcFunc &amp; VentSpcFunc combos'!$Q$8:$Q$343,0),0)&gt;0,1,0)</f>
        <v>0</v>
      </c>
      <c r="CA48" s="127">
        <f ca="1">IF(IFERROR(MATCH(_xlfn.CONCAT($B48,",",CA$4),'22 SpcFunc &amp; VentSpcFunc combos'!$Q$8:$Q$343,0),0)&gt;0,1,0)</f>
        <v>0</v>
      </c>
      <c r="CB48" s="127">
        <f ca="1">IF(IFERROR(MATCH(_xlfn.CONCAT($B48,",",CB$4),'22 SpcFunc &amp; VentSpcFunc combos'!$Q$8:$Q$343,0),0)&gt;0,1,0)</f>
        <v>0</v>
      </c>
      <c r="CC48" s="127">
        <f ca="1">IF(IFERROR(MATCH(_xlfn.CONCAT($B48,",",CC$4),'22 SpcFunc &amp; VentSpcFunc combos'!$Q$8:$Q$343,0),0)&gt;0,1,0)</f>
        <v>0</v>
      </c>
      <c r="CD48" s="127">
        <f ca="1">IF(IFERROR(MATCH(_xlfn.CONCAT($B48,",",CD$4),'22 SpcFunc &amp; VentSpcFunc combos'!$Q$8:$Q$343,0),0)&gt;0,1,0)</f>
        <v>0</v>
      </c>
      <c r="CE48" s="127">
        <f ca="1">IF(IFERROR(MATCH(_xlfn.CONCAT($B48,",",CE$4),'22 SpcFunc &amp; VentSpcFunc combos'!$Q$8:$Q$343,0),0)&gt;0,1,0)</f>
        <v>0</v>
      </c>
      <c r="CF48" s="127">
        <f ca="1">IF(IFERROR(MATCH(_xlfn.CONCAT($B48,",",CF$4),'22 SpcFunc &amp; VentSpcFunc combos'!$Q$8:$Q$343,0),0)&gt;0,1,0)</f>
        <v>0</v>
      </c>
      <c r="CG48" s="127">
        <f ca="1">IF(IFERROR(MATCH(_xlfn.CONCAT($B48,",",CG$4),'22 SpcFunc &amp; VentSpcFunc combos'!$Q$8:$Q$343,0),0)&gt;0,1,0)</f>
        <v>0</v>
      </c>
      <c r="CH48" s="127">
        <f ca="1">IF(IFERROR(MATCH(_xlfn.CONCAT($B48,",",CH$4),'22 SpcFunc &amp; VentSpcFunc combos'!$Q$8:$Q$343,0),0)&gt;0,1,0)</f>
        <v>0</v>
      </c>
      <c r="CI48" s="127">
        <f ca="1">IF(IFERROR(MATCH(_xlfn.CONCAT($B48,",",CI$4),'22 SpcFunc &amp; VentSpcFunc combos'!$Q$8:$Q$343,0),0)&gt;0,1,0)</f>
        <v>0</v>
      </c>
      <c r="CJ48" s="127">
        <f ca="1">IF(IFERROR(MATCH(_xlfn.CONCAT($B48,",",CJ$4),'22 SpcFunc &amp; VentSpcFunc combos'!$Q$8:$Q$343,0),0)&gt;0,1,0)</f>
        <v>0</v>
      </c>
      <c r="CK48" s="127">
        <f ca="1">IF(IFERROR(MATCH(_xlfn.CONCAT($B48,",",CK$4),'22 SpcFunc &amp; VentSpcFunc combos'!$Q$8:$Q$343,0),0)&gt;0,1,0)</f>
        <v>0</v>
      </c>
      <c r="CL48" s="127">
        <f ca="1">IF(IFERROR(MATCH(_xlfn.CONCAT($B48,",",CL$4),'22 SpcFunc &amp; VentSpcFunc combos'!$Q$8:$Q$343,0),0)&gt;0,1,0)</f>
        <v>0</v>
      </c>
      <c r="CM48" s="127">
        <f ca="1">IF(IFERROR(MATCH(_xlfn.CONCAT($B48,",",CM$4),'22 SpcFunc &amp; VentSpcFunc combos'!$Q$8:$Q$343,0),0)&gt;0,1,0)</f>
        <v>0</v>
      </c>
      <c r="CN48" s="127">
        <f ca="1">IF(IFERROR(MATCH(_xlfn.CONCAT($B48,",",CN$4),'22 SpcFunc &amp; VentSpcFunc combos'!$Q$8:$Q$343,0),0)&gt;0,1,0)</f>
        <v>0</v>
      </c>
      <c r="CO48" s="127">
        <f ca="1">IF(IFERROR(MATCH(_xlfn.CONCAT($B48,",",CO$4),'22 SpcFunc &amp; VentSpcFunc combos'!$Q$8:$Q$343,0),0)&gt;0,1,0)</f>
        <v>0</v>
      </c>
      <c r="CP48" s="127">
        <f ca="1">IF(IFERROR(MATCH(_xlfn.CONCAT($B48,",",CP$4),'22 SpcFunc &amp; VentSpcFunc combos'!$Q$8:$Q$343,0),0)&gt;0,1,0)</f>
        <v>0</v>
      </c>
      <c r="CQ48" s="127">
        <f ca="1">IF(IFERROR(MATCH(_xlfn.CONCAT($B48,",",CQ$4),'22 SpcFunc &amp; VentSpcFunc combos'!$Q$8:$Q$343,0),0)&gt;0,1,0)</f>
        <v>0</v>
      </c>
      <c r="CR48" s="127">
        <f ca="1">IF(IFERROR(MATCH(_xlfn.CONCAT($B48,",",CR$4),'22 SpcFunc &amp; VentSpcFunc combos'!$Q$8:$Q$343,0),0)&gt;0,1,0)</f>
        <v>0</v>
      </c>
      <c r="CS48" s="127">
        <f ca="1">IF(IFERROR(MATCH(_xlfn.CONCAT($B48,",",CS$4),'22 SpcFunc &amp; VentSpcFunc combos'!$Q$8:$Q$343,0),0)&gt;0,1,0)</f>
        <v>0</v>
      </c>
      <c r="CT48" s="127">
        <f ca="1">IF(IFERROR(MATCH(_xlfn.CONCAT($B48,",",CT$4),'22 SpcFunc &amp; VentSpcFunc combos'!$Q$8:$Q$343,0),0)&gt;0,1,0)</f>
        <v>0</v>
      </c>
      <c r="CU48" s="106" t="s">
        <v>959</v>
      </c>
      <c r="CV48">
        <f t="shared" ca="1" si="4"/>
        <v>4</v>
      </c>
    </row>
    <row r="49" spans="2:100" x14ac:dyDescent="0.2">
      <c r="B49" t="str">
        <f>'For CSV - 2022 SpcFuncData'!B49</f>
        <v>Locker Room</v>
      </c>
      <c r="C49" s="127">
        <f ca="1">IF(IFERROR(MATCH(_xlfn.CONCAT($B49,",",C$4),'22 SpcFunc &amp; VentSpcFunc combos'!$Q$8:$Q$343,0),0)&gt;0,1,0)</f>
        <v>0</v>
      </c>
      <c r="D49" s="127">
        <f ca="1">IF(IFERROR(MATCH(_xlfn.CONCAT($B49,",",D$4),'22 SpcFunc &amp; VentSpcFunc combos'!$Q$8:$Q$343,0),0)&gt;0,1,0)</f>
        <v>0</v>
      </c>
      <c r="E49" s="127">
        <f ca="1">IF(IFERROR(MATCH(_xlfn.CONCAT($B49,",",E$4),'22 SpcFunc &amp; VentSpcFunc combos'!$Q$8:$Q$343,0),0)&gt;0,1,0)</f>
        <v>0</v>
      </c>
      <c r="F49" s="127">
        <f ca="1">IF(IFERROR(MATCH(_xlfn.CONCAT($B49,",",F$4),'22 SpcFunc &amp; VentSpcFunc combos'!$Q$8:$Q$343,0),0)&gt;0,1,0)</f>
        <v>0</v>
      </c>
      <c r="G49" s="127">
        <f ca="1">IF(IFERROR(MATCH(_xlfn.CONCAT($B49,",",G$4),'22 SpcFunc &amp; VentSpcFunc combos'!$Q$8:$Q$343,0),0)&gt;0,1,0)</f>
        <v>0</v>
      </c>
      <c r="H49" s="127">
        <f ca="1">IF(IFERROR(MATCH(_xlfn.CONCAT($B49,",",H$4),'22 SpcFunc &amp; VentSpcFunc combos'!$Q$8:$Q$343,0),0)&gt;0,1,0)</f>
        <v>0</v>
      </c>
      <c r="I49" s="127">
        <f ca="1">IF(IFERROR(MATCH(_xlfn.CONCAT($B49,",",I$4),'22 SpcFunc &amp; VentSpcFunc combos'!$Q$8:$Q$343,0),0)&gt;0,1,0)</f>
        <v>0</v>
      </c>
      <c r="J49" s="127">
        <f ca="1">IF(IFERROR(MATCH(_xlfn.CONCAT($B49,",",J$4),'22 SpcFunc &amp; VentSpcFunc combos'!$Q$8:$Q$343,0),0)&gt;0,1,0)</f>
        <v>0</v>
      </c>
      <c r="K49" s="127">
        <f ca="1">IF(IFERROR(MATCH(_xlfn.CONCAT($B49,",",K$4),'22 SpcFunc &amp; VentSpcFunc combos'!$Q$8:$Q$343,0),0)&gt;0,1,0)</f>
        <v>0</v>
      </c>
      <c r="L49" s="127">
        <f ca="1">IF(IFERROR(MATCH(_xlfn.CONCAT($B49,",",L$4),'22 SpcFunc &amp; VentSpcFunc combos'!$Q$8:$Q$343,0),0)&gt;0,1,0)</f>
        <v>0</v>
      </c>
      <c r="M49" s="127">
        <f ca="1">IF(IFERROR(MATCH(_xlfn.CONCAT($B49,",",M$4),'22 SpcFunc &amp; VentSpcFunc combos'!$Q$8:$Q$343,0),0)&gt;0,1,0)</f>
        <v>0</v>
      </c>
      <c r="N49" s="127">
        <f ca="1">IF(IFERROR(MATCH(_xlfn.CONCAT($B49,",",N$4),'22 SpcFunc &amp; VentSpcFunc combos'!$Q$8:$Q$343,0),0)&gt;0,1,0)</f>
        <v>0</v>
      </c>
      <c r="O49" s="127">
        <f ca="1">IF(IFERROR(MATCH(_xlfn.CONCAT($B49,",",O$4),'22 SpcFunc &amp; VentSpcFunc combos'!$Q$8:$Q$343,0),0)&gt;0,1,0)</f>
        <v>0</v>
      </c>
      <c r="P49" s="127">
        <f ca="1">IF(IFERROR(MATCH(_xlfn.CONCAT($B49,",",P$4),'22 SpcFunc &amp; VentSpcFunc combos'!$Q$8:$Q$343,0),0)&gt;0,1,0)</f>
        <v>0</v>
      </c>
      <c r="Q49" s="127">
        <f ca="1">IF(IFERROR(MATCH(_xlfn.CONCAT($B49,",",Q$4),'22 SpcFunc &amp; VentSpcFunc combos'!$Q$8:$Q$343,0),0)&gt;0,1,0)</f>
        <v>0</v>
      </c>
      <c r="R49" s="127">
        <f ca="1">IF(IFERROR(MATCH(_xlfn.CONCAT($B49,",",R$4),'22 SpcFunc &amp; VentSpcFunc combos'!$Q$8:$Q$343,0),0)&gt;0,1,0)</f>
        <v>0</v>
      </c>
      <c r="S49" s="127">
        <f ca="1">IF(IFERROR(MATCH(_xlfn.CONCAT($B49,",",S$4),'22 SpcFunc &amp; VentSpcFunc combos'!$Q$8:$Q$343,0),0)&gt;0,1,0)</f>
        <v>0</v>
      </c>
      <c r="T49" s="127">
        <f ca="1">IF(IFERROR(MATCH(_xlfn.CONCAT($B49,",",T$4),'22 SpcFunc &amp; VentSpcFunc combos'!$Q$8:$Q$343,0),0)&gt;0,1,0)</f>
        <v>0</v>
      </c>
      <c r="U49" s="127">
        <f ca="1">IF(IFERROR(MATCH(_xlfn.CONCAT($B49,",",U$4),'22 SpcFunc &amp; VentSpcFunc combos'!$Q$8:$Q$343,0),0)&gt;0,1,0)</f>
        <v>0</v>
      </c>
      <c r="V49" s="127">
        <f ca="1">IF(IFERROR(MATCH(_xlfn.CONCAT($B49,",",V$4),'22 SpcFunc &amp; VentSpcFunc combos'!$Q$8:$Q$343,0),0)&gt;0,1,0)</f>
        <v>0</v>
      </c>
      <c r="W49" s="127">
        <f ca="1">IF(IFERROR(MATCH(_xlfn.CONCAT($B49,",",W$4),'22 SpcFunc &amp; VentSpcFunc combos'!$Q$8:$Q$343,0),0)&gt;0,1,0)</f>
        <v>0</v>
      </c>
      <c r="X49" s="127">
        <f ca="1">IF(IFERROR(MATCH(_xlfn.CONCAT($B49,",",X$4),'22 SpcFunc &amp; VentSpcFunc combos'!$Q$8:$Q$343,0),0)&gt;0,1,0)</f>
        <v>0</v>
      </c>
      <c r="Y49" s="127">
        <f ca="1">IF(IFERROR(MATCH(_xlfn.CONCAT($B49,",",Y$4),'22 SpcFunc &amp; VentSpcFunc combos'!$Q$8:$Q$343,0),0)&gt;0,1,0)</f>
        <v>0</v>
      </c>
      <c r="Z49" s="127">
        <f ca="1">IF(IFERROR(MATCH(_xlfn.CONCAT($B49,",",Z$4),'22 SpcFunc &amp; VentSpcFunc combos'!$Q$8:$Q$343,0),0)&gt;0,1,0)</f>
        <v>1</v>
      </c>
      <c r="AA49" s="127">
        <f ca="1">IF(IFERROR(MATCH(_xlfn.CONCAT($B49,",",AA$4),'22 SpcFunc &amp; VentSpcFunc combos'!$Q$8:$Q$343,0),0)&gt;0,1,0)</f>
        <v>0</v>
      </c>
      <c r="AB49" s="127">
        <f ca="1">IF(IFERROR(MATCH(_xlfn.CONCAT($B49,",",AB$4),'22 SpcFunc &amp; VentSpcFunc combos'!$Q$8:$Q$343,0),0)&gt;0,1,0)</f>
        <v>0</v>
      </c>
      <c r="AC49" s="127">
        <f ca="1">IF(IFERROR(MATCH(_xlfn.CONCAT($B49,",",AC$4),'22 SpcFunc &amp; VentSpcFunc combos'!$Q$8:$Q$343,0),0)&gt;0,1,0)</f>
        <v>0</v>
      </c>
      <c r="AD49" s="127">
        <f ca="1">IF(IFERROR(MATCH(_xlfn.CONCAT($B49,",",AD$4),'22 SpcFunc &amp; VentSpcFunc combos'!$Q$8:$Q$343,0),0)&gt;0,1,0)</f>
        <v>0</v>
      </c>
      <c r="AE49" s="127">
        <f ca="1">IF(IFERROR(MATCH(_xlfn.CONCAT($B49,",",AE$4),'22 SpcFunc &amp; VentSpcFunc combos'!$Q$8:$Q$343,0),0)&gt;0,1,0)</f>
        <v>0</v>
      </c>
      <c r="AF49" s="127">
        <f ca="1">IF(IFERROR(MATCH(_xlfn.CONCAT($B49,",",AF$4),'22 SpcFunc &amp; VentSpcFunc combos'!$Q$8:$Q$343,0),0)&gt;0,1,0)</f>
        <v>0</v>
      </c>
      <c r="AG49" s="127">
        <f ca="1">IF(IFERROR(MATCH(_xlfn.CONCAT($B49,",",AG$4),'22 SpcFunc &amp; VentSpcFunc combos'!$Q$8:$Q$343,0),0)&gt;0,1,0)</f>
        <v>0</v>
      </c>
      <c r="AH49" s="127">
        <f ca="1">IF(IFERROR(MATCH(_xlfn.CONCAT($B49,",",AH$4),'22 SpcFunc &amp; VentSpcFunc combos'!$Q$8:$Q$343,0),0)&gt;0,1,0)</f>
        <v>1</v>
      </c>
      <c r="AI49" s="127">
        <f ca="1">IF(IFERROR(MATCH(_xlfn.CONCAT($B49,",",AI$4),'22 SpcFunc &amp; VentSpcFunc combos'!$Q$8:$Q$343,0),0)&gt;0,1,0)</f>
        <v>0</v>
      </c>
      <c r="AJ49" s="127">
        <f ca="1">IF(IFERROR(MATCH(_xlfn.CONCAT($B49,",",AJ$4),'22 SpcFunc &amp; VentSpcFunc combos'!$Q$8:$Q$343,0),0)&gt;0,1,0)</f>
        <v>0</v>
      </c>
      <c r="AK49" s="127">
        <f ca="1">IF(IFERROR(MATCH(_xlfn.CONCAT($B49,",",AK$4),'22 SpcFunc &amp; VentSpcFunc combos'!$Q$8:$Q$343,0),0)&gt;0,1,0)</f>
        <v>0</v>
      </c>
      <c r="AL49" s="127">
        <f ca="1">IF(IFERROR(MATCH(_xlfn.CONCAT($B49,",",AL$4),'22 SpcFunc &amp; VentSpcFunc combos'!$Q$8:$Q$343,0),0)&gt;0,1,0)</f>
        <v>1</v>
      </c>
      <c r="AM49" s="127">
        <f ca="1">IF(IFERROR(MATCH(_xlfn.CONCAT($B49,",",AM$4),'22 SpcFunc &amp; VentSpcFunc combos'!$Q$8:$Q$343,0),0)&gt;0,1,0)</f>
        <v>0</v>
      </c>
      <c r="AN49" s="127">
        <f ca="1">IF(IFERROR(MATCH(_xlfn.CONCAT($B49,",",AN$4),'22 SpcFunc &amp; VentSpcFunc combos'!$Q$8:$Q$343,0),0)&gt;0,1,0)</f>
        <v>0</v>
      </c>
      <c r="AO49" s="127">
        <f ca="1">IF(IFERROR(MATCH(_xlfn.CONCAT($B49,",",AO$4),'22 SpcFunc &amp; VentSpcFunc combos'!$Q$8:$Q$343,0),0)&gt;0,1,0)</f>
        <v>0</v>
      </c>
      <c r="AP49" s="127">
        <f ca="1">IF(IFERROR(MATCH(_xlfn.CONCAT($B49,",",AP$4),'22 SpcFunc &amp; VentSpcFunc combos'!$Q$8:$Q$343,0),0)&gt;0,1,0)</f>
        <v>0</v>
      </c>
      <c r="AQ49" s="127">
        <f ca="1">IF(IFERROR(MATCH(_xlfn.CONCAT($B49,",",AQ$4),'22 SpcFunc &amp; VentSpcFunc combos'!$Q$8:$Q$343,0),0)&gt;0,1,0)</f>
        <v>0</v>
      </c>
      <c r="AR49" s="127">
        <f ca="1">IF(IFERROR(MATCH(_xlfn.CONCAT($B49,",",AR$4),'22 SpcFunc &amp; VentSpcFunc combos'!$Q$8:$Q$343,0),0)&gt;0,1,0)</f>
        <v>0</v>
      </c>
      <c r="AS49" s="127">
        <f ca="1">IF(IFERROR(MATCH(_xlfn.CONCAT($B49,",",AS$4),'22 SpcFunc &amp; VentSpcFunc combos'!$Q$8:$Q$343,0),0)&gt;0,1,0)</f>
        <v>0</v>
      </c>
      <c r="AT49" s="127">
        <f ca="1">IF(IFERROR(MATCH(_xlfn.CONCAT($B49,",",AT$4),'22 SpcFunc &amp; VentSpcFunc combos'!$Q$8:$Q$343,0),0)&gt;0,1,0)</f>
        <v>0</v>
      </c>
      <c r="AU49" s="127">
        <f ca="1">IF(IFERROR(MATCH(_xlfn.CONCAT($B49,",",AU$4),'22 SpcFunc &amp; VentSpcFunc combos'!$Q$8:$Q$343,0),0)&gt;0,1,0)</f>
        <v>0</v>
      </c>
      <c r="AV49" s="127">
        <f ca="1">IF(IFERROR(MATCH(_xlfn.CONCAT($B49,",",AV$4),'22 SpcFunc &amp; VentSpcFunc combos'!$Q$8:$Q$343,0),0)&gt;0,1,0)</f>
        <v>0</v>
      </c>
      <c r="AW49" s="127">
        <f ca="1">IF(IFERROR(MATCH(_xlfn.CONCAT($B49,",",AW$4),'22 SpcFunc &amp; VentSpcFunc combos'!$Q$8:$Q$343,0),0)&gt;0,1,0)</f>
        <v>0</v>
      </c>
      <c r="AX49" s="127">
        <f ca="1">IF(IFERROR(MATCH(_xlfn.CONCAT($B49,",",AX$4),'22 SpcFunc &amp; VentSpcFunc combos'!$Q$8:$Q$343,0),0)&gt;0,1,0)</f>
        <v>0</v>
      </c>
      <c r="AY49" s="127">
        <f ca="1">IF(IFERROR(MATCH(_xlfn.CONCAT($B49,",",AY$4),'22 SpcFunc &amp; VentSpcFunc combos'!$Q$8:$Q$343,0),0)&gt;0,1,0)</f>
        <v>0</v>
      </c>
      <c r="AZ49" s="127">
        <f ca="1">IF(IFERROR(MATCH(_xlfn.CONCAT($B49,",",AZ$4),'22 SpcFunc &amp; VentSpcFunc combos'!$Q$8:$Q$343,0),0)&gt;0,1,0)</f>
        <v>0</v>
      </c>
      <c r="BA49" s="127">
        <f ca="1">IF(IFERROR(MATCH(_xlfn.CONCAT($B49,",",BA$4),'22 SpcFunc &amp; VentSpcFunc combos'!$Q$8:$Q$343,0),0)&gt;0,1,0)</f>
        <v>0</v>
      </c>
      <c r="BB49" s="127">
        <f ca="1">IF(IFERROR(MATCH(_xlfn.CONCAT($B49,",",BB$4),'22 SpcFunc &amp; VentSpcFunc combos'!$Q$8:$Q$343,0),0)&gt;0,1,0)</f>
        <v>0</v>
      </c>
      <c r="BC49" s="127">
        <f ca="1">IF(IFERROR(MATCH(_xlfn.CONCAT($B49,",",BC$4),'22 SpcFunc &amp; VentSpcFunc combos'!$Q$8:$Q$343,0),0)&gt;0,1,0)</f>
        <v>0</v>
      </c>
      <c r="BD49" s="127">
        <f ca="1">IF(IFERROR(MATCH(_xlfn.CONCAT($B49,",",BD$4),'22 SpcFunc &amp; VentSpcFunc combos'!$Q$8:$Q$343,0),0)&gt;0,1,0)</f>
        <v>0</v>
      </c>
      <c r="BE49" s="127">
        <f ca="1">IF(IFERROR(MATCH(_xlfn.CONCAT($B49,",",BE$4),'22 SpcFunc &amp; VentSpcFunc combos'!$Q$8:$Q$343,0),0)&gt;0,1,0)</f>
        <v>0</v>
      </c>
      <c r="BF49" s="127">
        <f ca="1">IF(IFERROR(MATCH(_xlfn.CONCAT($B49,",",BF$4),'22 SpcFunc &amp; VentSpcFunc combos'!$Q$8:$Q$343,0),0)&gt;0,1,0)</f>
        <v>0</v>
      </c>
      <c r="BG49" s="127">
        <f ca="1">IF(IFERROR(MATCH(_xlfn.CONCAT($B49,",",BG$4),'22 SpcFunc &amp; VentSpcFunc combos'!$Q$8:$Q$343,0),0)&gt;0,1,0)</f>
        <v>0</v>
      </c>
      <c r="BH49" s="127">
        <f ca="1">IF(IFERROR(MATCH(_xlfn.CONCAT($B49,",",BH$4),'22 SpcFunc &amp; VentSpcFunc combos'!$Q$8:$Q$343,0),0)&gt;0,1,0)</f>
        <v>0</v>
      </c>
      <c r="BI49" s="127">
        <f ca="1">IF(IFERROR(MATCH(_xlfn.CONCAT($B49,",",BI$4),'22 SpcFunc &amp; VentSpcFunc combos'!$Q$8:$Q$343,0),0)&gt;0,1,0)</f>
        <v>0</v>
      </c>
      <c r="BJ49" s="127">
        <f ca="1">IF(IFERROR(MATCH(_xlfn.CONCAT($B49,",",BJ$4),'22 SpcFunc &amp; VentSpcFunc combos'!$Q$8:$Q$343,0),0)&gt;0,1,0)</f>
        <v>0</v>
      </c>
      <c r="BK49" s="127">
        <f ca="1">IF(IFERROR(MATCH(_xlfn.CONCAT($B49,",",BK$4),'22 SpcFunc &amp; VentSpcFunc combos'!$Q$8:$Q$343,0),0)&gt;0,1,0)</f>
        <v>0</v>
      </c>
      <c r="BL49" s="127">
        <f ca="1">IF(IFERROR(MATCH(_xlfn.CONCAT($B49,",",BL$4),'22 SpcFunc &amp; VentSpcFunc combos'!$Q$8:$Q$343,0),0)&gt;0,1,0)</f>
        <v>0</v>
      </c>
      <c r="BM49" s="127">
        <f ca="1">IF(IFERROR(MATCH(_xlfn.CONCAT($B49,",",BM$4),'22 SpcFunc &amp; VentSpcFunc combos'!$Q$8:$Q$343,0),0)&gt;0,1,0)</f>
        <v>0</v>
      </c>
      <c r="BN49" s="127">
        <f ca="1">IF(IFERROR(MATCH(_xlfn.CONCAT($B49,",",BN$4),'22 SpcFunc &amp; VentSpcFunc combos'!$Q$8:$Q$343,0),0)&gt;0,1,0)</f>
        <v>0</v>
      </c>
      <c r="BO49" s="127">
        <f ca="1">IF(IFERROR(MATCH(_xlfn.CONCAT($B49,",",BO$4),'22 SpcFunc &amp; VentSpcFunc combos'!$Q$8:$Q$343,0),0)&gt;0,1,0)</f>
        <v>0</v>
      </c>
      <c r="BP49" s="127">
        <f ca="1">IF(IFERROR(MATCH(_xlfn.CONCAT($B49,",",BP$4),'22 SpcFunc &amp; VentSpcFunc combos'!$Q$8:$Q$343,0),0)&gt;0,1,0)</f>
        <v>0</v>
      </c>
      <c r="BQ49" s="127">
        <f ca="1">IF(IFERROR(MATCH(_xlfn.CONCAT($B49,",",BQ$4),'22 SpcFunc &amp; VentSpcFunc combos'!$Q$8:$Q$343,0),0)&gt;0,1,0)</f>
        <v>0</v>
      </c>
      <c r="BR49" s="127">
        <f ca="1">IF(IFERROR(MATCH(_xlfn.CONCAT($B49,",",BR$4),'22 SpcFunc &amp; VentSpcFunc combos'!$Q$8:$Q$343,0),0)&gt;0,1,0)</f>
        <v>0</v>
      </c>
      <c r="BS49" s="127">
        <f ca="1">IF(IFERROR(MATCH(_xlfn.CONCAT($B49,",",BS$4),'22 SpcFunc &amp; VentSpcFunc combos'!$Q$8:$Q$343,0),0)&gt;0,1,0)</f>
        <v>0</v>
      </c>
      <c r="BT49" s="127">
        <f ca="1">IF(IFERROR(MATCH(_xlfn.CONCAT($B49,",",BT$4),'22 SpcFunc &amp; VentSpcFunc combos'!$Q$8:$Q$343,0),0)&gt;0,1,0)</f>
        <v>0</v>
      </c>
      <c r="BU49" s="127">
        <f ca="1">IF(IFERROR(MATCH(_xlfn.CONCAT($B49,",",BU$4),'22 SpcFunc &amp; VentSpcFunc combos'!$Q$8:$Q$343,0),0)&gt;0,1,0)</f>
        <v>0</v>
      </c>
      <c r="BV49" s="127">
        <f ca="1">IF(IFERROR(MATCH(_xlfn.CONCAT($B49,",",BV$4),'22 SpcFunc &amp; VentSpcFunc combos'!$Q$8:$Q$343,0),0)&gt;0,1,0)</f>
        <v>0</v>
      </c>
      <c r="BW49" s="127">
        <f ca="1">IF(IFERROR(MATCH(_xlfn.CONCAT($B49,",",BW$4),'22 SpcFunc &amp; VentSpcFunc combos'!$Q$8:$Q$343,0),0)&gt;0,1,0)</f>
        <v>0</v>
      </c>
      <c r="BX49" s="127">
        <f ca="1">IF(IFERROR(MATCH(_xlfn.CONCAT($B49,",",BX$4),'22 SpcFunc &amp; VentSpcFunc combos'!$Q$8:$Q$343,0),0)&gt;0,1,0)</f>
        <v>0</v>
      </c>
      <c r="BY49" s="127">
        <f ca="1">IF(IFERROR(MATCH(_xlfn.CONCAT($B49,",",BY$4),'22 SpcFunc &amp; VentSpcFunc combos'!$Q$8:$Q$343,0),0)&gt;0,1,0)</f>
        <v>0</v>
      </c>
      <c r="BZ49" s="127">
        <f ca="1">IF(IFERROR(MATCH(_xlfn.CONCAT($B49,",",BZ$4),'22 SpcFunc &amp; VentSpcFunc combos'!$Q$8:$Q$343,0),0)&gt;0,1,0)</f>
        <v>0</v>
      </c>
      <c r="CA49" s="127">
        <f ca="1">IF(IFERROR(MATCH(_xlfn.CONCAT($B49,",",CA$4),'22 SpcFunc &amp; VentSpcFunc combos'!$Q$8:$Q$343,0),0)&gt;0,1,0)</f>
        <v>0</v>
      </c>
      <c r="CB49" s="127">
        <f ca="1">IF(IFERROR(MATCH(_xlfn.CONCAT($B49,",",CB$4),'22 SpcFunc &amp; VentSpcFunc combos'!$Q$8:$Q$343,0),0)&gt;0,1,0)</f>
        <v>0</v>
      </c>
      <c r="CC49" s="127">
        <f ca="1">IF(IFERROR(MATCH(_xlfn.CONCAT($B49,",",CC$4),'22 SpcFunc &amp; VentSpcFunc combos'!$Q$8:$Q$343,0),0)&gt;0,1,0)</f>
        <v>0</v>
      </c>
      <c r="CD49" s="127">
        <f ca="1">IF(IFERROR(MATCH(_xlfn.CONCAT($B49,",",CD$4),'22 SpcFunc &amp; VentSpcFunc combos'!$Q$8:$Q$343,0),0)&gt;0,1,0)</f>
        <v>0</v>
      </c>
      <c r="CE49" s="127">
        <f ca="1">IF(IFERROR(MATCH(_xlfn.CONCAT($B49,",",CE$4),'22 SpcFunc &amp; VentSpcFunc combos'!$Q$8:$Q$343,0),0)&gt;0,1,0)</f>
        <v>0</v>
      </c>
      <c r="CF49" s="127">
        <f ca="1">IF(IFERROR(MATCH(_xlfn.CONCAT($B49,",",CF$4),'22 SpcFunc &amp; VentSpcFunc combos'!$Q$8:$Q$343,0),0)&gt;0,1,0)</f>
        <v>0</v>
      </c>
      <c r="CG49" s="127">
        <f ca="1">IF(IFERROR(MATCH(_xlfn.CONCAT($B49,",",CG$4),'22 SpcFunc &amp; VentSpcFunc combos'!$Q$8:$Q$343,0),0)&gt;0,1,0)</f>
        <v>0</v>
      </c>
      <c r="CH49" s="127">
        <f ca="1">IF(IFERROR(MATCH(_xlfn.CONCAT($B49,",",CH$4),'22 SpcFunc &amp; VentSpcFunc combos'!$Q$8:$Q$343,0),0)&gt;0,1,0)</f>
        <v>0</v>
      </c>
      <c r="CI49" s="127">
        <f ca="1">IF(IFERROR(MATCH(_xlfn.CONCAT($B49,",",CI$4),'22 SpcFunc &amp; VentSpcFunc combos'!$Q$8:$Q$343,0),0)&gt;0,1,0)</f>
        <v>0</v>
      </c>
      <c r="CJ49" s="127">
        <f ca="1">IF(IFERROR(MATCH(_xlfn.CONCAT($B49,",",CJ$4),'22 SpcFunc &amp; VentSpcFunc combos'!$Q$8:$Q$343,0),0)&gt;0,1,0)</f>
        <v>0</v>
      </c>
      <c r="CK49" s="127">
        <f ca="1">IF(IFERROR(MATCH(_xlfn.CONCAT($B49,",",CK$4),'22 SpcFunc &amp; VentSpcFunc combos'!$Q$8:$Q$343,0),0)&gt;0,1,0)</f>
        <v>0</v>
      </c>
      <c r="CL49" s="127">
        <f ca="1">IF(IFERROR(MATCH(_xlfn.CONCAT($B49,",",CL$4),'22 SpcFunc &amp; VentSpcFunc combos'!$Q$8:$Q$343,0),0)&gt;0,1,0)</f>
        <v>0</v>
      </c>
      <c r="CM49" s="127">
        <f ca="1">IF(IFERROR(MATCH(_xlfn.CONCAT($B49,",",CM$4),'22 SpcFunc &amp; VentSpcFunc combos'!$Q$8:$Q$343,0),0)&gt;0,1,0)</f>
        <v>0</v>
      </c>
      <c r="CN49" s="127">
        <f ca="1">IF(IFERROR(MATCH(_xlfn.CONCAT($B49,",",CN$4),'22 SpcFunc &amp; VentSpcFunc combos'!$Q$8:$Q$343,0),0)&gt;0,1,0)</f>
        <v>0</v>
      </c>
      <c r="CO49" s="127">
        <f ca="1">IF(IFERROR(MATCH(_xlfn.CONCAT($B49,",",CO$4),'22 SpcFunc &amp; VentSpcFunc combos'!$Q$8:$Q$343,0),0)&gt;0,1,0)</f>
        <v>0</v>
      </c>
      <c r="CP49" s="127">
        <f ca="1">IF(IFERROR(MATCH(_xlfn.CONCAT($B49,",",CP$4),'22 SpcFunc &amp; VentSpcFunc combos'!$Q$8:$Q$343,0),0)&gt;0,1,0)</f>
        <v>0</v>
      </c>
      <c r="CQ49" s="127">
        <f ca="1">IF(IFERROR(MATCH(_xlfn.CONCAT($B49,",",CQ$4),'22 SpcFunc &amp; VentSpcFunc combos'!$Q$8:$Q$343,0),0)&gt;0,1,0)</f>
        <v>0</v>
      </c>
      <c r="CR49" s="127">
        <f ca="1">IF(IFERROR(MATCH(_xlfn.CONCAT($B49,",",CR$4),'22 SpcFunc &amp; VentSpcFunc combos'!$Q$8:$Q$343,0),0)&gt;0,1,0)</f>
        <v>0</v>
      </c>
      <c r="CS49" s="127">
        <f ca="1">IF(IFERROR(MATCH(_xlfn.CONCAT($B49,",",CS$4),'22 SpcFunc &amp; VentSpcFunc combos'!$Q$8:$Q$343,0),0)&gt;0,1,0)</f>
        <v>0</v>
      </c>
      <c r="CT49" s="127">
        <f ca="1">IF(IFERROR(MATCH(_xlfn.CONCAT($B49,",",CT$4),'22 SpcFunc &amp; VentSpcFunc combos'!$Q$8:$Q$343,0),0)&gt;0,1,0)</f>
        <v>0</v>
      </c>
      <c r="CU49" s="106" t="s">
        <v>959</v>
      </c>
      <c r="CV49">
        <f t="shared" ca="1" si="4"/>
        <v>3</v>
      </c>
    </row>
    <row r="50" spans="2:100" x14ac:dyDescent="0.2">
      <c r="B50" t="str">
        <f>'For CSV - 2022 SpcFuncData'!B50</f>
        <v>Lounge, Breakroom, or Waiting Area</v>
      </c>
      <c r="C50" s="127">
        <f ca="1">IF(IFERROR(MATCH(_xlfn.CONCAT($B50,",",C$4),'22 SpcFunc &amp; VentSpcFunc combos'!$Q$8:$Q$343,0),0)&gt;0,1,0)</f>
        <v>0</v>
      </c>
      <c r="D50" s="127">
        <f ca="1">IF(IFERROR(MATCH(_xlfn.CONCAT($B50,",",D$4),'22 SpcFunc &amp; VentSpcFunc combos'!$Q$8:$Q$343,0),0)&gt;0,1,0)</f>
        <v>0</v>
      </c>
      <c r="E50" s="127">
        <f ca="1">IF(IFERROR(MATCH(_xlfn.CONCAT($B50,",",E$4),'22 SpcFunc &amp; VentSpcFunc combos'!$Q$8:$Q$343,0),0)&gt;0,1,0)</f>
        <v>0</v>
      </c>
      <c r="F50" s="127">
        <f ca="1">IF(IFERROR(MATCH(_xlfn.CONCAT($B50,",",F$4),'22 SpcFunc &amp; VentSpcFunc combos'!$Q$8:$Q$343,0),0)&gt;0,1,0)</f>
        <v>0</v>
      </c>
      <c r="G50" s="127">
        <f ca="1">IF(IFERROR(MATCH(_xlfn.CONCAT($B50,",",G$4),'22 SpcFunc &amp; VentSpcFunc combos'!$Q$8:$Q$343,0),0)&gt;0,1,0)</f>
        <v>0</v>
      </c>
      <c r="H50" s="127">
        <f ca="1">IF(IFERROR(MATCH(_xlfn.CONCAT($B50,",",H$4),'22 SpcFunc &amp; VentSpcFunc combos'!$Q$8:$Q$343,0),0)&gt;0,1,0)</f>
        <v>0</v>
      </c>
      <c r="I50" s="127">
        <f ca="1">IF(IFERROR(MATCH(_xlfn.CONCAT($B50,",",I$4),'22 SpcFunc &amp; VentSpcFunc combos'!$Q$8:$Q$343,0),0)&gt;0,1,0)</f>
        <v>0</v>
      </c>
      <c r="J50" s="127">
        <f ca="1">IF(IFERROR(MATCH(_xlfn.CONCAT($B50,",",J$4),'22 SpcFunc &amp; VentSpcFunc combos'!$Q$8:$Q$343,0),0)&gt;0,1,0)</f>
        <v>0</v>
      </c>
      <c r="K50" s="127">
        <f ca="1">IF(IFERROR(MATCH(_xlfn.CONCAT($B50,",",K$4),'22 SpcFunc &amp; VentSpcFunc combos'!$Q$8:$Q$343,0),0)&gt;0,1,0)</f>
        <v>0</v>
      </c>
      <c r="L50" s="127">
        <f ca="1">IF(IFERROR(MATCH(_xlfn.CONCAT($B50,",",L$4),'22 SpcFunc &amp; VentSpcFunc combos'!$Q$8:$Q$343,0),0)&gt;0,1,0)</f>
        <v>0</v>
      </c>
      <c r="M50" s="127">
        <f ca="1">IF(IFERROR(MATCH(_xlfn.CONCAT($B50,",",M$4),'22 SpcFunc &amp; VentSpcFunc combos'!$Q$8:$Q$343,0),0)&gt;0,1,0)</f>
        <v>0</v>
      </c>
      <c r="N50" s="127">
        <f ca="1">IF(IFERROR(MATCH(_xlfn.CONCAT($B50,",",N$4),'22 SpcFunc &amp; VentSpcFunc combos'!$Q$8:$Q$343,0),0)&gt;0,1,0)</f>
        <v>0</v>
      </c>
      <c r="O50" s="127">
        <f ca="1">IF(IFERROR(MATCH(_xlfn.CONCAT($B50,",",O$4),'22 SpcFunc &amp; VentSpcFunc combos'!$Q$8:$Q$343,0),0)&gt;0,1,0)</f>
        <v>0</v>
      </c>
      <c r="P50" s="127">
        <f ca="1">IF(IFERROR(MATCH(_xlfn.CONCAT($B50,",",P$4),'22 SpcFunc &amp; VentSpcFunc combos'!$Q$8:$Q$343,0),0)&gt;0,1,0)</f>
        <v>0</v>
      </c>
      <c r="Q50" s="127">
        <f ca="1">IF(IFERROR(MATCH(_xlfn.CONCAT($B50,",",Q$4),'22 SpcFunc &amp; VentSpcFunc combos'!$Q$8:$Q$343,0),0)&gt;0,1,0)</f>
        <v>0</v>
      </c>
      <c r="R50" s="127">
        <f ca="1">IF(IFERROR(MATCH(_xlfn.CONCAT($B50,",",R$4),'22 SpcFunc &amp; VentSpcFunc combos'!$Q$8:$Q$343,0),0)&gt;0,1,0)</f>
        <v>0</v>
      </c>
      <c r="S50" s="127">
        <f ca="1">IF(IFERROR(MATCH(_xlfn.CONCAT($B50,",",S$4),'22 SpcFunc &amp; VentSpcFunc combos'!$Q$8:$Q$343,0),0)&gt;0,1,0)</f>
        <v>0</v>
      </c>
      <c r="T50" s="127">
        <f ca="1">IF(IFERROR(MATCH(_xlfn.CONCAT($B50,",",T$4),'22 SpcFunc &amp; VentSpcFunc combos'!$Q$8:$Q$343,0),0)&gt;0,1,0)</f>
        <v>0</v>
      </c>
      <c r="U50" s="127">
        <f ca="1">IF(IFERROR(MATCH(_xlfn.CONCAT($B50,",",U$4),'22 SpcFunc &amp; VentSpcFunc combos'!$Q$8:$Q$343,0),0)&gt;0,1,0)</f>
        <v>0</v>
      </c>
      <c r="V50" s="127">
        <f ca="1">IF(IFERROR(MATCH(_xlfn.CONCAT($B50,",",V$4),'22 SpcFunc &amp; VentSpcFunc combos'!$Q$8:$Q$343,0),0)&gt;0,1,0)</f>
        <v>0</v>
      </c>
      <c r="W50" s="127">
        <f ca="1">IF(IFERROR(MATCH(_xlfn.CONCAT($B50,",",W$4),'22 SpcFunc &amp; VentSpcFunc combos'!$Q$8:$Q$343,0),0)&gt;0,1,0)</f>
        <v>0</v>
      </c>
      <c r="X50" s="127">
        <f ca="1">IF(IFERROR(MATCH(_xlfn.CONCAT($B50,",",X$4),'22 SpcFunc &amp; VentSpcFunc combos'!$Q$8:$Q$343,0),0)&gt;0,1,0)</f>
        <v>0</v>
      </c>
      <c r="Y50" s="127">
        <f ca="1">IF(IFERROR(MATCH(_xlfn.CONCAT($B50,",",Y$4),'22 SpcFunc &amp; VentSpcFunc combos'!$Q$8:$Q$343,0),0)&gt;0,1,0)</f>
        <v>0</v>
      </c>
      <c r="Z50" s="127">
        <f ca="1">IF(IFERROR(MATCH(_xlfn.CONCAT($B50,",",Z$4),'22 SpcFunc &amp; VentSpcFunc combos'!$Q$8:$Q$343,0),0)&gt;0,1,0)</f>
        <v>0</v>
      </c>
      <c r="AA50" s="127">
        <f ca="1">IF(IFERROR(MATCH(_xlfn.CONCAT($B50,",",AA$4),'22 SpcFunc &amp; VentSpcFunc combos'!$Q$8:$Q$343,0),0)&gt;0,1,0)</f>
        <v>0</v>
      </c>
      <c r="AB50" s="127">
        <f ca="1">IF(IFERROR(MATCH(_xlfn.CONCAT($B50,",",AB$4),'22 SpcFunc &amp; VentSpcFunc combos'!$Q$8:$Q$343,0),0)&gt;0,1,0)</f>
        <v>0</v>
      </c>
      <c r="AC50" s="127">
        <f ca="1">IF(IFERROR(MATCH(_xlfn.CONCAT($B50,",",AC$4),'22 SpcFunc &amp; VentSpcFunc combos'!$Q$8:$Q$343,0),0)&gt;0,1,0)</f>
        <v>0</v>
      </c>
      <c r="AD50" s="127">
        <f ca="1">IF(IFERROR(MATCH(_xlfn.CONCAT($B50,",",AD$4),'22 SpcFunc &amp; VentSpcFunc combos'!$Q$8:$Q$343,0),0)&gt;0,1,0)</f>
        <v>0</v>
      </c>
      <c r="AE50" s="127">
        <f ca="1">IF(IFERROR(MATCH(_xlfn.CONCAT($B50,",",AE$4),'22 SpcFunc &amp; VentSpcFunc combos'!$Q$8:$Q$343,0),0)&gt;0,1,0)</f>
        <v>0</v>
      </c>
      <c r="AF50" s="127">
        <f ca="1">IF(IFERROR(MATCH(_xlfn.CONCAT($B50,",",AF$4),'22 SpcFunc &amp; VentSpcFunc combos'!$Q$8:$Q$343,0),0)&gt;0,1,0)</f>
        <v>0</v>
      </c>
      <c r="AG50" s="127">
        <f ca="1">IF(IFERROR(MATCH(_xlfn.CONCAT($B50,",",AG$4),'22 SpcFunc &amp; VentSpcFunc combos'!$Q$8:$Q$343,0),0)&gt;0,1,0)</f>
        <v>0</v>
      </c>
      <c r="AH50" s="127">
        <f ca="1">IF(IFERROR(MATCH(_xlfn.CONCAT($B50,",",AH$4),'22 SpcFunc &amp; VentSpcFunc combos'!$Q$8:$Q$343,0),0)&gt;0,1,0)</f>
        <v>0</v>
      </c>
      <c r="AI50" s="127">
        <f ca="1">IF(IFERROR(MATCH(_xlfn.CONCAT($B50,",",AI$4),'22 SpcFunc &amp; VentSpcFunc combos'!$Q$8:$Q$343,0),0)&gt;0,1,0)</f>
        <v>0</v>
      </c>
      <c r="AJ50" s="127">
        <f ca="1">IF(IFERROR(MATCH(_xlfn.CONCAT($B50,",",AJ$4),'22 SpcFunc &amp; VentSpcFunc combos'!$Q$8:$Q$343,0),0)&gt;0,1,0)</f>
        <v>0</v>
      </c>
      <c r="AK50" s="127">
        <f ca="1">IF(IFERROR(MATCH(_xlfn.CONCAT($B50,",",AK$4),'22 SpcFunc &amp; VentSpcFunc combos'!$Q$8:$Q$343,0),0)&gt;0,1,0)</f>
        <v>0</v>
      </c>
      <c r="AL50" s="127">
        <f ca="1">IF(IFERROR(MATCH(_xlfn.CONCAT($B50,",",AL$4),'22 SpcFunc &amp; VentSpcFunc combos'!$Q$8:$Q$343,0),0)&gt;0,1,0)</f>
        <v>0</v>
      </c>
      <c r="AM50" s="127">
        <f ca="1">IF(IFERROR(MATCH(_xlfn.CONCAT($B50,",",AM$4),'22 SpcFunc &amp; VentSpcFunc combos'!$Q$8:$Q$343,0),0)&gt;0,1,0)</f>
        <v>0</v>
      </c>
      <c r="AN50" s="127">
        <f ca="1">IF(IFERROR(MATCH(_xlfn.CONCAT($B50,",",AN$4),'22 SpcFunc &amp; VentSpcFunc combos'!$Q$8:$Q$343,0),0)&gt;0,1,0)</f>
        <v>0</v>
      </c>
      <c r="AO50" s="127">
        <f ca="1">IF(IFERROR(MATCH(_xlfn.CONCAT($B50,",",AO$4),'22 SpcFunc &amp; VentSpcFunc combos'!$Q$8:$Q$343,0),0)&gt;0,1,0)</f>
        <v>0</v>
      </c>
      <c r="AP50" s="127">
        <f ca="1">IF(IFERROR(MATCH(_xlfn.CONCAT($B50,",",AP$4),'22 SpcFunc &amp; VentSpcFunc combos'!$Q$8:$Q$343,0),0)&gt;0,1,0)</f>
        <v>0</v>
      </c>
      <c r="AQ50" s="127">
        <f ca="1">IF(IFERROR(MATCH(_xlfn.CONCAT($B50,",",AQ$4),'22 SpcFunc &amp; VentSpcFunc combos'!$Q$8:$Q$343,0),0)&gt;0,1,0)</f>
        <v>0</v>
      </c>
      <c r="AR50" s="127">
        <f ca="1">IF(IFERROR(MATCH(_xlfn.CONCAT($B50,",",AR$4),'22 SpcFunc &amp; VentSpcFunc combos'!$Q$8:$Q$343,0),0)&gt;0,1,0)</f>
        <v>0</v>
      </c>
      <c r="AS50" s="127">
        <f ca="1">IF(IFERROR(MATCH(_xlfn.CONCAT($B50,",",AS$4),'22 SpcFunc &amp; VentSpcFunc combos'!$Q$8:$Q$343,0),0)&gt;0,1,0)</f>
        <v>0</v>
      </c>
      <c r="AT50" s="127">
        <f ca="1">IF(IFERROR(MATCH(_xlfn.CONCAT($B50,",",AT$4),'22 SpcFunc &amp; VentSpcFunc combos'!$Q$8:$Q$343,0),0)&gt;0,1,0)</f>
        <v>0</v>
      </c>
      <c r="AU50" s="127">
        <f ca="1">IF(IFERROR(MATCH(_xlfn.CONCAT($B50,",",AU$4),'22 SpcFunc &amp; VentSpcFunc combos'!$Q$8:$Q$343,0),0)&gt;0,1,0)</f>
        <v>0</v>
      </c>
      <c r="AV50" s="127">
        <f ca="1">IF(IFERROR(MATCH(_xlfn.CONCAT($B50,",",AV$4),'22 SpcFunc &amp; VentSpcFunc combos'!$Q$8:$Q$343,0),0)&gt;0,1,0)</f>
        <v>1</v>
      </c>
      <c r="AW50" s="127">
        <f ca="1">IF(IFERROR(MATCH(_xlfn.CONCAT($B50,",",AW$4),'22 SpcFunc &amp; VentSpcFunc combos'!$Q$8:$Q$343,0),0)&gt;0,1,0)</f>
        <v>1</v>
      </c>
      <c r="AX50" s="127">
        <f ca="1">IF(IFERROR(MATCH(_xlfn.CONCAT($B50,",",AX$4),'22 SpcFunc &amp; VentSpcFunc combos'!$Q$8:$Q$343,0),0)&gt;0,1,0)</f>
        <v>0</v>
      </c>
      <c r="AY50" s="127">
        <f ca="1">IF(IFERROR(MATCH(_xlfn.CONCAT($B50,",",AY$4),'22 SpcFunc &amp; VentSpcFunc combos'!$Q$8:$Q$343,0),0)&gt;0,1,0)</f>
        <v>0</v>
      </c>
      <c r="AZ50" s="127">
        <f ca="1">IF(IFERROR(MATCH(_xlfn.CONCAT($B50,",",AZ$4),'22 SpcFunc &amp; VentSpcFunc combos'!$Q$8:$Q$343,0),0)&gt;0,1,0)</f>
        <v>0</v>
      </c>
      <c r="BA50" s="127">
        <f ca="1">IF(IFERROR(MATCH(_xlfn.CONCAT($B50,",",BA$4),'22 SpcFunc &amp; VentSpcFunc combos'!$Q$8:$Q$343,0),0)&gt;0,1,0)</f>
        <v>0</v>
      </c>
      <c r="BB50" s="127">
        <f ca="1">IF(IFERROR(MATCH(_xlfn.CONCAT($B50,",",BB$4),'22 SpcFunc &amp; VentSpcFunc combos'!$Q$8:$Q$343,0),0)&gt;0,1,0)</f>
        <v>0</v>
      </c>
      <c r="BC50" s="127">
        <f ca="1">IF(IFERROR(MATCH(_xlfn.CONCAT($B50,",",BC$4),'22 SpcFunc &amp; VentSpcFunc combos'!$Q$8:$Q$343,0),0)&gt;0,1,0)</f>
        <v>0</v>
      </c>
      <c r="BD50" s="127">
        <f ca="1">IF(IFERROR(MATCH(_xlfn.CONCAT($B50,",",BD$4),'22 SpcFunc &amp; VentSpcFunc combos'!$Q$8:$Q$343,0),0)&gt;0,1,0)</f>
        <v>0</v>
      </c>
      <c r="BE50" s="127">
        <f ca="1">IF(IFERROR(MATCH(_xlfn.CONCAT($B50,",",BE$4),'22 SpcFunc &amp; VentSpcFunc combos'!$Q$8:$Q$343,0),0)&gt;0,1,0)</f>
        <v>0</v>
      </c>
      <c r="BF50" s="127">
        <f ca="1">IF(IFERROR(MATCH(_xlfn.CONCAT($B50,",",BF$4),'22 SpcFunc &amp; VentSpcFunc combos'!$Q$8:$Q$343,0),0)&gt;0,1,0)</f>
        <v>0</v>
      </c>
      <c r="BG50" s="127">
        <f ca="1">IF(IFERROR(MATCH(_xlfn.CONCAT($B50,",",BG$4),'22 SpcFunc &amp; VentSpcFunc combos'!$Q$8:$Q$343,0),0)&gt;0,1,0)</f>
        <v>0</v>
      </c>
      <c r="BH50" s="127">
        <f ca="1">IF(IFERROR(MATCH(_xlfn.CONCAT($B50,",",BH$4),'22 SpcFunc &amp; VentSpcFunc combos'!$Q$8:$Q$343,0),0)&gt;0,1,0)</f>
        <v>1</v>
      </c>
      <c r="BI50" s="127">
        <f ca="1">IF(IFERROR(MATCH(_xlfn.CONCAT($B50,",",BI$4),'22 SpcFunc &amp; VentSpcFunc combos'!$Q$8:$Q$343,0),0)&gt;0,1,0)</f>
        <v>0</v>
      </c>
      <c r="BJ50" s="127">
        <f ca="1">IF(IFERROR(MATCH(_xlfn.CONCAT($B50,",",BJ$4),'22 SpcFunc &amp; VentSpcFunc combos'!$Q$8:$Q$343,0),0)&gt;0,1,0)</f>
        <v>0</v>
      </c>
      <c r="BK50" s="127">
        <f ca="1">IF(IFERROR(MATCH(_xlfn.CONCAT($B50,",",BK$4),'22 SpcFunc &amp; VentSpcFunc combos'!$Q$8:$Q$343,0),0)&gt;0,1,0)</f>
        <v>0</v>
      </c>
      <c r="BL50" s="127">
        <f ca="1">IF(IFERROR(MATCH(_xlfn.CONCAT($B50,",",BL$4),'22 SpcFunc &amp; VentSpcFunc combos'!$Q$8:$Q$343,0),0)&gt;0,1,0)</f>
        <v>0</v>
      </c>
      <c r="BM50" s="127">
        <f ca="1">IF(IFERROR(MATCH(_xlfn.CONCAT($B50,",",BM$4),'22 SpcFunc &amp; VentSpcFunc combos'!$Q$8:$Q$343,0),0)&gt;0,1,0)</f>
        <v>0</v>
      </c>
      <c r="BN50" s="127">
        <f ca="1">IF(IFERROR(MATCH(_xlfn.CONCAT($B50,",",BN$4),'22 SpcFunc &amp; VentSpcFunc combos'!$Q$8:$Q$343,0),0)&gt;0,1,0)</f>
        <v>0</v>
      </c>
      <c r="BO50" s="127">
        <f ca="1">IF(IFERROR(MATCH(_xlfn.CONCAT($B50,",",BO$4),'22 SpcFunc &amp; VentSpcFunc combos'!$Q$8:$Q$343,0),0)&gt;0,1,0)</f>
        <v>0</v>
      </c>
      <c r="BP50" s="127">
        <f ca="1">IF(IFERROR(MATCH(_xlfn.CONCAT($B50,",",BP$4),'22 SpcFunc &amp; VentSpcFunc combos'!$Q$8:$Q$343,0),0)&gt;0,1,0)</f>
        <v>0</v>
      </c>
      <c r="BQ50" s="127">
        <f ca="1">IF(IFERROR(MATCH(_xlfn.CONCAT($B50,",",BQ$4),'22 SpcFunc &amp; VentSpcFunc combos'!$Q$8:$Q$343,0),0)&gt;0,1,0)</f>
        <v>0</v>
      </c>
      <c r="BR50" s="127">
        <f ca="1">IF(IFERROR(MATCH(_xlfn.CONCAT($B50,",",BR$4),'22 SpcFunc &amp; VentSpcFunc combos'!$Q$8:$Q$343,0),0)&gt;0,1,0)</f>
        <v>0</v>
      </c>
      <c r="BS50" s="127">
        <f ca="1">IF(IFERROR(MATCH(_xlfn.CONCAT($B50,",",BS$4),'22 SpcFunc &amp; VentSpcFunc combos'!$Q$8:$Q$343,0),0)&gt;0,1,0)</f>
        <v>1</v>
      </c>
      <c r="BT50" s="127">
        <f ca="1">IF(IFERROR(MATCH(_xlfn.CONCAT($B50,",",BT$4),'22 SpcFunc &amp; VentSpcFunc combos'!$Q$8:$Q$343,0),0)&gt;0,1,0)</f>
        <v>0</v>
      </c>
      <c r="BU50" s="127">
        <f ca="1">IF(IFERROR(MATCH(_xlfn.CONCAT($B50,",",BU$4),'22 SpcFunc &amp; VentSpcFunc combos'!$Q$8:$Q$343,0),0)&gt;0,1,0)</f>
        <v>1</v>
      </c>
      <c r="BV50" s="127">
        <f ca="1">IF(IFERROR(MATCH(_xlfn.CONCAT($B50,",",BV$4),'22 SpcFunc &amp; VentSpcFunc combos'!$Q$8:$Q$343,0),0)&gt;0,1,0)</f>
        <v>0</v>
      </c>
      <c r="BW50" s="127">
        <f ca="1">IF(IFERROR(MATCH(_xlfn.CONCAT($B50,",",BW$4),'22 SpcFunc &amp; VentSpcFunc combos'!$Q$8:$Q$343,0),0)&gt;0,1,0)</f>
        <v>0</v>
      </c>
      <c r="BX50" s="127">
        <f ca="1">IF(IFERROR(MATCH(_xlfn.CONCAT($B50,",",BX$4),'22 SpcFunc &amp; VentSpcFunc combos'!$Q$8:$Q$343,0),0)&gt;0,1,0)</f>
        <v>0</v>
      </c>
      <c r="BY50" s="127">
        <f ca="1">IF(IFERROR(MATCH(_xlfn.CONCAT($B50,",",BY$4),'22 SpcFunc &amp; VentSpcFunc combos'!$Q$8:$Q$343,0),0)&gt;0,1,0)</f>
        <v>1</v>
      </c>
      <c r="BZ50" s="127">
        <f ca="1">IF(IFERROR(MATCH(_xlfn.CONCAT($B50,",",BZ$4),'22 SpcFunc &amp; VentSpcFunc combos'!$Q$8:$Q$343,0),0)&gt;0,1,0)</f>
        <v>0</v>
      </c>
      <c r="CA50" s="127">
        <f ca="1">IF(IFERROR(MATCH(_xlfn.CONCAT($B50,",",CA$4),'22 SpcFunc &amp; VentSpcFunc combos'!$Q$8:$Q$343,0),0)&gt;0,1,0)</f>
        <v>0</v>
      </c>
      <c r="CB50" s="127">
        <f ca="1">IF(IFERROR(MATCH(_xlfn.CONCAT($B50,",",CB$4),'22 SpcFunc &amp; VentSpcFunc combos'!$Q$8:$Q$343,0),0)&gt;0,1,0)</f>
        <v>0</v>
      </c>
      <c r="CC50" s="127">
        <f ca="1">IF(IFERROR(MATCH(_xlfn.CONCAT($B50,",",CC$4),'22 SpcFunc &amp; VentSpcFunc combos'!$Q$8:$Q$343,0),0)&gt;0,1,0)</f>
        <v>0</v>
      </c>
      <c r="CD50" s="127">
        <f ca="1">IF(IFERROR(MATCH(_xlfn.CONCAT($B50,",",CD$4),'22 SpcFunc &amp; VentSpcFunc combos'!$Q$8:$Q$343,0),0)&gt;0,1,0)</f>
        <v>0</v>
      </c>
      <c r="CE50" s="127">
        <f ca="1">IF(IFERROR(MATCH(_xlfn.CONCAT($B50,",",CE$4),'22 SpcFunc &amp; VentSpcFunc combos'!$Q$8:$Q$343,0),0)&gt;0,1,0)</f>
        <v>0</v>
      </c>
      <c r="CF50" s="127">
        <f ca="1">IF(IFERROR(MATCH(_xlfn.CONCAT($B50,",",CF$4),'22 SpcFunc &amp; VentSpcFunc combos'!$Q$8:$Q$343,0),0)&gt;0,1,0)</f>
        <v>0</v>
      </c>
      <c r="CG50" s="127">
        <f ca="1">IF(IFERROR(MATCH(_xlfn.CONCAT($B50,",",CG$4),'22 SpcFunc &amp; VentSpcFunc combos'!$Q$8:$Q$343,0),0)&gt;0,1,0)</f>
        <v>0</v>
      </c>
      <c r="CH50" s="127">
        <f ca="1">IF(IFERROR(MATCH(_xlfn.CONCAT($B50,",",CH$4),'22 SpcFunc &amp; VentSpcFunc combos'!$Q$8:$Q$343,0),0)&gt;0,1,0)</f>
        <v>0</v>
      </c>
      <c r="CI50" s="127">
        <f ca="1">IF(IFERROR(MATCH(_xlfn.CONCAT($B50,",",CI$4),'22 SpcFunc &amp; VentSpcFunc combos'!$Q$8:$Q$343,0),0)&gt;0,1,0)</f>
        <v>0</v>
      </c>
      <c r="CJ50" s="127">
        <f ca="1">IF(IFERROR(MATCH(_xlfn.CONCAT($B50,",",CJ$4),'22 SpcFunc &amp; VentSpcFunc combos'!$Q$8:$Q$343,0),0)&gt;0,1,0)</f>
        <v>0</v>
      </c>
      <c r="CK50" s="127">
        <f ca="1">IF(IFERROR(MATCH(_xlfn.CONCAT($B50,",",CK$4),'22 SpcFunc &amp; VentSpcFunc combos'!$Q$8:$Q$343,0),0)&gt;0,1,0)</f>
        <v>0</v>
      </c>
      <c r="CL50" s="127">
        <f ca="1">IF(IFERROR(MATCH(_xlfn.CONCAT($B50,",",CL$4),'22 SpcFunc &amp; VentSpcFunc combos'!$Q$8:$Q$343,0),0)&gt;0,1,0)</f>
        <v>0</v>
      </c>
      <c r="CM50" s="127">
        <f ca="1">IF(IFERROR(MATCH(_xlfn.CONCAT($B50,",",CM$4),'22 SpcFunc &amp; VentSpcFunc combos'!$Q$8:$Q$343,0),0)&gt;0,1,0)</f>
        <v>0</v>
      </c>
      <c r="CN50" s="127">
        <f ca="1">IF(IFERROR(MATCH(_xlfn.CONCAT($B50,",",CN$4),'22 SpcFunc &amp; VentSpcFunc combos'!$Q$8:$Q$343,0),0)&gt;0,1,0)</f>
        <v>0</v>
      </c>
      <c r="CO50" s="127">
        <f ca="1">IF(IFERROR(MATCH(_xlfn.CONCAT($B50,",",CO$4),'22 SpcFunc &amp; VentSpcFunc combos'!$Q$8:$Q$343,0),0)&gt;0,1,0)</f>
        <v>0</v>
      </c>
      <c r="CP50" s="127">
        <f ca="1">IF(IFERROR(MATCH(_xlfn.CONCAT($B50,",",CP$4),'22 SpcFunc &amp; VentSpcFunc combos'!$Q$8:$Q$343,0),0)&gt;0,1,0)</f>
        <v>0</v>
      </c>
      <c r="CQ50" s="127">
        <f ca="1">IF(IFERROR(MATCH(_xlfn.CONCAT($B50,",",CQ$4),'22 SpcFunc &amp; VentSpcFunc combos'!$Q$8:$Q$343,0),0)&gt;0,1,0)</f>
        <v>0</v>
      </c>
      <c r="CR50" s="127">
        <f ca="1">IF(IFERROR(MATCH(_xlfn.CONCAT($B50,",",CR$4),'22 SpcFunc &amp; VentSpcFunc combos'!$Q$8:$Q$343,0),0)&gt;0,1,0)</f>
        <v>0</v>
      </c>
      <c r="CS50" s="127">
        <f ca="1">IF(IFERROR(MATCH(_xlfn.CONCAT($B50,",",CS$4),'22 SpcFunc &amp; VentSpcFunc combos'!$Q$8:$Q$343,0),0)&gt;0,1,0)</f>
        <v>0</v>
      </c>
      <c r="CT50" s="127">
        <f ca="1">IF(IFERROR(MATCH(_xlfn.CONCAT($B50,",",CT$4),'22 SpcFunc &amp; VentSpcFunc combos'!$Q$8:$Q$343,0),0)&gt;0,1,0)</f>
        <v>0</v>
      </c>
      <c r="CU50" s="106" t="s">
        <v>959</v>
      </c>
      <c r="CV50">
        <f t="shared" ca="1" si="4"/>
        <v>6</v>
      </c>
    </row>
    <row r="51" spans="2:100" x14ac:dyDescent="0.2">
      <c r="B51" t="str">
        <f>'For CSV - 2022 SpcFuncData'!B51</f>
        <v>Manufacturing, Commercial &amp; Industrial Work Area (Low Bay)</v>
      </c>
      <c r="C51" s="127">
        <f ca="1">IF(IFERROR(MATCH(_xlfn.CONCAT($B51,",",C$4),'22 SpcFunc &amp; VentSpcFunc combos'!$Q$8:$Q$343,0),0)&gt;0,1,0)</f>
        <v>0</v>
      </c>
      <c r="D51" s="127">
        <f ca="1">IF(IFERROR(MATCH(_xlfn.CONCAT($B51,",",D$4),'22 SpcFunc &amp; VentSpcFunc combos'!$Q$8:$Q$343,0),0)&gt;0,1,0)</f>
        <v>0</v>
      </c>
      <c r="E51" s="127">
        <f ca="1">IF(IFERROR(MATCH(_xlfn.CONCAT($B51,",",E$4),'22 SpcFunc &amp; VentSpcFunc combos'!$Q$8:$Q$343,0),0)&gt;0,1,0)</f>
        <v>0</v>
      </c>
      <c r="F51" s="127">
        <f ca="1">IF(IFERROR(MATCH(_xlfn.CONCAT($B51,",",F$4),'22 SpcFunc &amp; VentSpcFunc combos'!$Q$8:$Q$343,0),0)&gt;0,1,0)</f>
        <v>0</v>
      </c>
      <c r="G51" s="127">
        <f ca="1">IF(IFERROR(MATCH(_xlfn.CONCAT($B51,",",G$4),'22 SpcFunc &amp; VentSpcFunc combos'!$Q$8:$Q$343,0),0)&gt;0,1,0)</f>
        <v>0</v>
      </c>
      <c r="H51" s="127">
        <f ca="1">IF(IFERROR(MATCH(_xlfn.CONCAT($B51,",",H$4),'22 SpcFunc &amp; VentSpcFunc combos'!$Q$8:$Q$343,0),0)&gt;0,1,0)</f>
        <v>0</v>
      </c>
      <c r="I51" s="127">
        <f ca="1">IF(IFERROR(MATCH(_xlfn.CONCAT($B51,",",I$4),'22 SpcFunc &amp; VentSpcFunc combos'!$Q$8:$Q$343,0),0)&gt;0,1,0)</f>
        <v>0</v>
      </c>
      <c r="J51" s="127">
        <f ca="1">IF(IFERROR(MATCH(_xlfn.CONCAT($B51,",",J$4),'22 SpcFunc &amp; VentSpcFunc combos'!$Q$8:$Q$343,0),0)&gt;0,1,0)</f>
        <v>0</v>
      </c>
      <c r="K51" s="127">
        <f ca="1">IF(IFERROR(MATCH(_xlfn.CONCAT($B51,",",K$4),'22 SpcFunc &amp; VentSpcFunc combos'!$Q$8:$Q$343,0),0)&gt;0,1,0)</f>
        <v>0</v>
      </c>
      <c r="L51" s="127">
        <f ca="1">IF(IFERROR(MATCH(_xlfn.CONCAT($B51,",",L$4),'22 SpcFunc &amp; VentSpcFunc combos'!$Q$8:$Q$343,0),0)&gt;0,1,0)</f>
        <v>0</v>
      </c>
      <c r="M51" s="127">
        <f ca="1">IF(IFERROR(MATCH(_xlfn.CONCAT($B51,",",M$4),'22 SpcFunc &amp; VentSpcFunc combos'!$Q$8:$Q$343,0),0)&gt;0,1,0)</f>
        <v>0</v>
      </c>
      <c r="N51" s="127">
        <f ca="1">IF(IFERROR(MATCH(_xlfn.CONCAT($B51,",",N$4),'22 SpcFunc &amp; VentSpcFunc combos'!$Q$8:$Q$343,0),0)&gt;0,1,0)</f>
        <v>0</v>
      </c>
      <c r="O51" s="127">
        <f ca="1">IF(IFERROR(MATCH(_xlfn.CONCAT($B51,",",O$4),'22 SpcFunc &amp; VentSpcFunc combos'!$Q$8:$Q$343,0),0)&gt;0,1,0)</f>
        <v>0</v>
      </c>
      <c r="P51" s="127">
        <f ca="1">IF(IFERROR(MATCH(_xlfn.CONCAT($B51,",",P$4),'22 SpcFunc &amp; VentSpcFunc combos'!$Q$8:$Q$343,0),0)&gt;0,1,0)</f>
        <v>0</v>
      </c>
      <c r="Q51" s="127">
        <f ca="1">IF(IFERROR(MATCH(_xlfn.CONCAT($B51,",",Q$4),'22 SpcFunc &amp; VentSpcFunc combos'!$Q$8:$Q$343,0),0)&gt;0,1,0)</f>
        <v>0</v>
      </c>
      <c r="R51" s="127">
        <f ca="1">IF(IFERROR(MATCH(_xlfn.CONCAT($B51,",",R$4),'22 SpcFunc &amp; VentSpcFunc combos'!$Q$8:$Q$343,0),0)&gt;0,1,0)</f>
        <v>0</v>
      </c>
      <c r="S51" s="127">
        <f ca="1">IF(IFERROR(MATCH(_xlfn.CONCAT($B51,",",S$4),'22 SpcFunc &amp; VentSpcFunc combos'!$Q$8:$Q$343,0),0)&gt;0,1,0)</f>
        <v>0</v>
      </c>
      <c r="T51" s="127">
        <f ca="1">IF(IFERROR(MATCH(_xlfn.CONCAT($B51,",",T$4),'22 SpcFunc &amp; VentSpcFunc combos'!$Q$8:$Q$343,0),0)&gt;0,1,0)</f>
        <v>0</v>
      </c>
      <c r="U51" s="127">
        <f ca="1">IF(IFERROR(MATCH(_xlfn.CONCAT($B51,",",U$4),'22 SpcFunc &amp; VentSpcFunc combos'!$Q$8:$Q$343,0),0)&gt;0,1,0)</f>
        <v>0</v>
      </c>
      <c r="V51" s="127">
        <f ca="1">IF(IFERROR(MATCH(_xlfn.CONCAT($B51,",",V$4),'22 SpcFunc &amp; VentSpcFunc combos'!$Q$8:$Q$343,0),0)&gt;0,1,0)</f>
        <v>0</v>
      </c>
      <c r="W51" s="127">
        <f ca="1">IF(IFERROR(MATCH(_xlfn.CONCAT($B51,",",W$4),'22 SpcFunc &amp; VentSpcFunc combos'!$Q$8:$Q$343,0),0)&gt;0,1,0)</f>
        <v>0</v>
      </c>
      <c r="X51" s="127">
        <f ca="1">IF(IFERROR(MATCH(_xlfn.CONCAT($B51,",",X$4),'22 SpcFunc &amp; VentSpcFunc combos'!$Q$8:$Q$343,0),0)&gt;0,1,0)</f>
        <v>0</v>
      </c>
      <c r="Y51" s="127">
        <f ca="1">IF(IFERROR(MATCH(_xlfn.CONCAT($B51,",",Y$4),'22 SpcFunc &amp; VentSpcFunc combos'!$Q$8:$Q$343,0),0)&gt;0,1,0)</f>
        <v>0</v>
      </c>
      <c r="Z51" s="127">
        <f ca="1">IF(IFERROR(MATCH(_xlfn.CONCAT($B51,",",Z$4),'22 SpcFunc &amp; VentSpcFunc combos'!$Q$8:$Q$343,0),0)&gt;0,1,0)</f>
        <v>0</v>
      </c>
      <c r="AA51" s="127">
        <f ca="1">IF(IFERROR(MATCH(_xlfn.CONCAT($B51,",",AA$4),'22 SpcFunc &amp; VentSpcFunc combos'!$Q$8:$Q$343,0),0)&gt;0,1,0)</f>
        <v>0</v>
      </c>
      <c r="AB51" s="127">
        <f ca="1">IF(IFERROR(MATCH(_xlfn.CONCAT($B51,",",AB$4),'22 SpcFunc &amp; VentSpcFunc combos'!$Q$8:$Q$343,0),0)&gt;0,1,0)</f>
        <v>0</v>
      </c>
      <c r="AC51" s="127">
        <f ca="1">IF(IFERROR(MATCH(_xlfn.CONCAT($B51,",",AC$4),'22 SpcFunc &amp; VentSpcFunc combos'!$Q$8:$Q$343,0),0)&gt;0,1,0)</f>
        <v>0</v>
      </c>
      <c r="AD51" s="127">
        <f ca="1">IF(IFERROR(MATCH(_xlfn.CONCAT($B51,",",AD$4),'22 SpcFunc &amp; VentSpcFunc combos'!$Q$8:$Q$343,0),0)&gt;0,1,0)</f>
        <v>1</v>
      </c>
      <c r="AE51" s="127">
        <f ca="1">IF(IFERROR(MATCH(_xlfn.CONCAT($B51,",",AE$4),'22 SpcFunc &amp; VentSpcFunc combos'!$Q$8:$Q$343,0),0)&gt;0,1,0)</f>
        <v>1</v>
      </c>
      <c r="AF51" s="127">
        <f ca="1">IF(IFERROR(MATCH(_xlfn.CONCAT($B51,",",AF$4),'22 SpcFunc &amp; VentSpcFunc combos'!$Q$8:$Q$343,0),0)&gt;0,1,0)</f>
        <v>1</v>
      </c>
      <c r="AG51" s="127">
        <f ca="1">IF(IFERROR(MATCH(_xlfn.CONCAT($B51,",",AG$4),'22 SpcFunc &amp; VentSpcFunc combos'!$Q$8:$Q$343,0),0)&gt;0,1,0)</f>
        <v>0</v>
      </c>
      <c r="AH51" s="127">
        <f ca="1">IF(IFERROR(MATCH(_xlfn.CONCAT($B51,",",AH$4),'22 SpcFunc &amp; VentSpcFunc combos'!$Q$8:$Q$343,0),0)&gt;0,1,0)</f>
        <v>0</v>
      </c>
      <c r="AI51" s="127">
        <f ca="1">IF(IFERROR(MATCH(_xlfn.CONCAT($B51,",",AI$4),'22 SpcFunc &amp; VentSpcFunc combos'!$Q$8:$Q$343,0),0)&gt;0,1,0)</f>
        <v>1</v>
      </c>
      <c r="AJ51" s="127">
        <f ca="1">IF(IFERROR(MATCH(_xlfn.CONCAT($B51,",",AJ$4),'22 SpcFunc &amp; VentSpcFunc combos'!$Q$8:$Q$343,0),0)&gt;0,1,0)</f>
        <v>0</v>
      </c>
      <c r="AK51" s="127">
        <f ca="1">IF(IFERROR(MATCH(_xlfn.CONCAT($B51,",",AK$4),'22 SpcFunc &amp; VentSpcFunc combos'!$Q$8:$Q$343,0),0)&gt;0,1,0)</f>
        <v>0</v>
      </c>
      <c r="AL51" s="127">
        <f ca="1">IF(IFERROR(MATCH(_xlfn.CONCAT($B51,",",AL$4),'22 SpcFunc &amp; VentSpcFunc combos'!$Q$8:$Q$343,0),0)&gt;0,1,0)</f>
        <v>0</v>
      </c>
      <c r="AM51" s="127">
        <f ca="1">IF(IFERROR(MATCH(_xlfn.CONCAT($B51,",",AM$4),'22 SpcFunc &amp; VentSpcFunc combos'!$Q$8:$Q$343,0),0)&gt;0,1,0)</f>
        <v>0</v>
      </c>
      <c r="AN51" s="127">
        <f ca="1">IF(IFERROR(MATCH(_xlfn.CONCAT($B51,",",AN$4),'22 SpcFunc &amp; VentSpcFunc combos'!$Q$8:$Q$343,0),0)&gt;0,1,0)</f>
        <v>0</v>
      </c>
      <c r="AO51" s="127">
        <f ca="1">IF(IFERROR(MATCH(_xlfn.CONCAT($B51,",",AO$4),'22 SpcFunc &amp; VentSpcFunc combos'!$Q$8:$Q$343,0),0)&gt;0,1,0)</f>
        <v>0</v>
      </c>
      <c r="AP51" s="127">
        <f ca="1">IF(IFERROR(MATCH(_xlfn.CONCAT($B51,",",AP$4),'22 SpcFunc &amp; VentSpcFunc combos'!$Q$8:$Q$343,0),0)&gt;0,1,0)</f>
        <v>0</v>
      </c>
      <c r="AQ51" s="127">
        <f ca="1">IF(IFERROR(MATCH(_xlfn.CONCAT($B51,",",AQ$4),'22 SpcFunc &amp; VentSpcFunc combos'!$Q$8:$Q$343,0),0)&gt;0,1,0)</f>
        <v>1</v>
      </c>
      <c r="AR51" s="127">
        <f ca="1">IF(IFERROR(MATCH(_xlfn.CONCAT($B51,",",AR$4),'22 SpcFunc &amp; VentSpcFunc combos'!$Q$8:$Q$343,0),0)&gt;0,1,0)</f>
        <v>0</v>
      </c>
      <c r="AS51" s="127">
        <f ca="1">IF(IFERROR(MATCH(_xlfn.CONCAT($B51,",",AS$4),'22 SpcFunc &amp; VentSpcFunc combos'!$Q$8:$Q$343,0),0)&gt;0,1,0)</f>
        <v>0</v>
      </c>
      <c r="AT51" s="127">
        <f ca="1">IF(IFERROR(MATCH(_xlfn.CONCAT($B51,",",AT$4),'22 SpcFunc &amp; VentSpcFunc combos'!$Q$8:$Q$343,0),0)&gt;0,1,0)</f>
        <v>0</v>
      </c>
      <c r="AU51" s="127">
        <f ca="1">IF(IFERROR(MATCH(_xlfn.CONCAT($B51,",",AU$4),'22 SpcFunc &amp; VentSpcFunc combos'!$Q$8:$Q$343,0),0)&gt;0,1,0)</f>
        <v>0</v>
      </c>
      <c r="AV51" s="127">
        <f ca="1">IF(IFERROR(MATCH(_xlfn.CONCAT($B51,",",AV$4),'22 SpcFunc &amp; VentSpcFunc combos'!$Q$8:$Q$343,0),0)&gt;0,1,0)</f>
        <v>0</v>
      </c>
      <c r="AW51" s="127">
        <f ca="1">IF(IFERROR(MATCH(_xlfn.CONCAT($B51,",",AW$4),'22 SpcFunc &amp; VentSpcFunc combos'!$Q$8:$Q$343,0),0)&gt;0,1,0)</f>
        <v>0</v>
      </c>
      <c r="AX51" s="127">
        <f ca="1">IF(IFERROR(MATCH(_xlfn.CONCAT($B51,",",AX$4),'22 SpcFunc &amp; VentSpcFunc combos'!$Q$8:$Q$343,0),0)&gt;0,1,0)</f>
        <v>0</v>
      </c>
      <c r="AY51" s="127">
        <f ca="1">IF(IFERROR(MATCH(_xlfn.CONCAT($B51,",",AY$4),'22 SpcFunc &amp; VentSpcFunc combos'!$Q$8:$Q$343,0),0)&gt;0,1,0)</f>
        <v>0</v>
      </c>
      <c r="AZ51" s="127">
        <f ca="1">IF(IFERROR(MATCH(_xlfn.CONCAT($B51,",",AZ$4),'22 SpcFunc &amp; VentSpcFunc combos'!$Q$8:$Q$343,0),0)&gt;0,1,0)</f>
        <v>0</v>
      </c>
      <c r="BA51" s="127">
        <f ca="1">IF(IFERROR(MATCH(_xlfn.CONCAT($B51,",",BA$4),'22 SpcFunc &amp; VentSpcFunc combos'!$Q$8:$Q$343,0),0)&gt;0,1,0)</f>
        <v>0</v>
      </c>
      <c r="BB51" s="127">
        <f ca="1">IF(IFERROR(MATCH(_xlfn.CONCAT($B51,",",BB$4),'22 SpcFunc &amp; VentSpcFunc combos'!$Q$8:$Q$343,0),0)&gt;0,1,0)</f>
        <v>0</v>
      </c>
      <c r="BC51" s="127">
        <f ca="1">IF(IFERROR(MATCH(_xlfn.CONCAT($B51,",",BC$4),'22 SpcFunc &amp; VentSpcFunc combos'!$Q$8:$Q$343,0),0)&gt;0,1,0)</f>
        <v>0</v>
      </c>
      <c r="BD51" s="127">
        <f ca="1">IF(IFERROR(MATCH(_xlfn.CONCAT($B51,",",BD$4),'22 SpcFunc &amp; VentSpcFunc combos'!$Q$8:$Q$343,0),0)&gt;0,1,0)</f>
        <v>0</v>
      </c>
      <c r="BE51" s="127">
        <f ca="1">IF(IFERROR(MATCH(_xlfn.CONCAT($B51,",",BE$4),'22 SpcFunc &amp; VentSpcFunc combos'!$Q$8:$Q$343,0),0)&gt;0,1,0)</f>
        <v>1</v>
      </c>
      <c r="BF51" s="127">
        <f ca="1">IF(IFERROR(MATCH(_xlfn.CONCAT($B51,",",BF$4),'22 SpcFunc &amp; VentSpcFunc combos'!$Q$8:$Q$343,0),0)&gt;0,1,0)</f>
        <v>0</v>
      </c>
      <c r="BG51" s="127">
        <f ca="1">IF(IFERROR(MATCH(_xlfn.CONCAT($B51,",",BG$4),'22 SpcFunc &amp; VentSpcFunc combos'!$Q$8:$Q$343,0),0)&gt;0,1,0)</f>
        <v>0</v>
      </c>
      <c r="BH51" s="127">
        <f ca="1">IF(IFERROR(MATCH(_xlfn.CONCAT($B51,",",BH$4),'22 SpcFunc &amp; VentSpcFunc combos'!$Q$8:$Q$343,0),0)&gt;0,1,0)</f>
        <v>1</v>
      </c>
      <c r="BI51" s="127">
        <f ca="1">IF(IFERROR(MATCH(_xlfn.CONCAT($B51,",",BI$4),'22 SpcFunc &amp; VentSpcFunc combos'!$Q$8:$Q$343,0),0)&gt;0,1,0)</f>
        <v>0</v>
      </c>
      <c r="BJ51" s="127">
        <f ca="1">IF(IFERROR(MATCH(_xlfn.CONCAT($B51,",",BJ$4),'22 SpcFunc &amp; VentSpcFunc combos'!$Q$8:$Q$343,0),0)&gt;0,1,0)</f>
        <v>0</v>
      </c>
      <c r="BK51" s="127">
        <f ca="1">IF(IFERROR(MATCH(_xlfn.CONCAT($B51,",",BK$4),'22 SpcFunc &amp; VentSpcFunc combos'!$Q$8:$Q$343,0),0)&gt;0,1,0)</f>
        <v>0</v>
      </c>
      <c r="BL51" s="127">
        <f ca="1">IF(IFERROR(MATCH(_xlfn.CONCAT($B51,",",BL$4),'22 SpcFunc &amp; VentSpcFunc combos'!$Q$8:$Q$343,0),0)&gt;0,1,0)</f>
        <v>0</v>
      </c>
      <c r="BM51" s="127">
        <f ca="1">IF(IFERROR(MATCH(_xlfn.CONCAT($B51,",",BM$4),'22 SpcFunc &amp; VentSpcFunc combos'!$Q$8:$Q$343,0),0)&gt;0,1,0)</f>
        <v>1</v>
      </c>
      <c r="BN51" s="127">
        <f ca="1">IF(IFERROR(MATCH(_xlfn.CONCAT($B51,",",BN$4),'22 SpcFunc &amp; VentSpcFunc combos'!$Q$8:$Q$343,0),0)&gt;0,1,0)</f>
        <v>0</v>
      </c>
      <c r="BO51" s="127">
        <f ca="1">IF(IFERROR(MATCH(_xlfn.CONCAT($B51,",",BO$4),'22 SpcFunc &amp; VentSpcFunc combos'!$Q$8:$Q$343,0),0)&gt;0,1,0)</f>
        <v>0</v>
      </c>
      <c r="BP51" s="127">
        <f ca="1">IF(IFERROR(MATCH(_xlfn.CONCAT($B51,",",BP$4),'22 SpcFunc &amp; VentSpcFunc combos'!$Q$8:$Q$343,0),0)&gt;0,1,0)</f>
        <v>0</v>
      </c>
      <c r="BQ51" s="127">
        <f ca="1">IF(IFERROR(MATCH(_xlfn.CONCAT($B51,",",BQ$4),'22 SpcFunc &amp; VentSpcFunc combos'!$Q$8:$Q$343,0),0)&gt;0,1,0)</f>
        <v>1</v>
      </c>
      <c r="BR51" s="127">
        <f ca="1">IF(IFERROR(MATCH(_xlfn.CONCAT($B51,",",BR$4),'22 SpcFunc &amp; VentSpcFunc combos'!$Q$8:$Q$343,0),0)&gt;0,1,0)</f>
        <v>0</v>
      </c>
      <c r="BS51" s="127">
        <f ca="1">IF(IFERROR(MATCH(_xlfn.CONCAT($B51,",",BS$4),'22 SpcFunc &amp; VentSpcFunc combos'!$Q$8:$Q$343,0),0)&gt;0,1,0)</f>
        <v>0</v>
      </c>
      <c r="BT51" s="127">
        <f ca="1">IF(IFERROR(MATCH(_xlfn.CONCAT($B51,",",BT$4),'22 SpcFunc &amp; VentSpcFunc combos'!$Q$8:$Q$343,0),0)&gt;0,1,0)</f>
        <v>0</v>
      </c>
      <c r="BU51" s="127">
        <f ca="1">IF(IFERROR(MATCH(_xlfn.CONCAT($B51,",",BU$4),'22 SpcFunc &amp; VentSpcFunc combos'!$Q$8:$Q$343,0),0)&gt;0,1,0)</f>
        <v>0</v>
      </c>
      <c r="BV51" s="127">
        <f ca="1">IF(IFERROR(MATCH(_xlfn.CONCAT($B51,",",BV$4),'22 SpcFunc &amp; VentSpcFunc combos'!$Q$8:$Q$343,0),0)&gt;0,1,0)</f>
        <v>0</v>
      </c>
      <c r="BW51" s="127">
        <f ca="1">IF(IFERROR(MATCH(_xlfn.CONCAT($B51,",",BW$4),'22 SpcFunc &amp; VentSpcFunc combos'!$Q$8:$Q$343,0),0)&gt;0,1,0)</f>
        <v>0</v>
      </c>
      <c r="BX51" s="127">
        <f ca="1">IF(IFERROR(MATCH(_xlfn.CONCAT($B51,",",BX$4),'22 SpcFunc &amp; VentSpcFunc combos'!$Q$8:$Q$343,0),0)&gt;0,1,0)</f>
        <v>0</v>
      </c>
      <c r="BY51" s="127">
        <f ca="1">IF(IFERROR(MATCH(_xlfn.CONCAT($B51,",",BY$4),'22 SpcFunc &amp; VentSpcFunc combos'!$Q$8:$Q$343,0),0)&gt;0,1,0)</f>
        <v>0</v>
      </c>
      <c r="BZ51" s="127">
        <f ca="1">IF(IFERROR(MATCH(_xlfn.CONCAT($B51,",",BZ$4),'22 SpcFunc &amp; VentSpcFunc combos'!$Q$8:$Q$343,0),0)&gt;0,1,0)</f>
        <v>0</v>
      </c>
      <c r="CA51" s="127">
        <f ca="1">IF(IFERROR(MATCH(_xlfn.CONCAT($B51,",",CA$4),'22 SpcFunc &amp; VentSpcFunc combos'!$Q$8:$Q$343,0),0)&gt;0,1,0)</f>
        <v>0</v>
      </c>
      <c r="CB51" s="127">
        <f ca="1">IF(IFERROR(MATCH(_xlfn.CONCAT($B51,",",CB$4),'22 SpcFunc &amp; VentSpcFunc combos'!$Q$8:$Q$343,0),0)&gt;0,1,0)</f>
        <v>0</v>
      </c>
      <c r="CC51" s="127">
        <f ca="1">IF(IFERROR(MATCH(_xlfn.CONCAT($B51,",",CC$4),'22 SpcFunc &amp; VentSpcFunc combos'!$Q$8:$Q$343,0),0)&gt;0,1,0)</f>
        <v>0</v>
      </c>
      <c r="CD51" s="127">
        <f ca="1">IF(IFERROR(MATCH(_xlfn.CONCAT($B51,",",CD$4),'22 SpcFunc &amp; VentSpcFunc combos'!$Q$8:$Q$343,0),0)&gt;0,1,0)</f>
        <v>0</v>
      </c>
      <c r="CE51" s="127">
        <f ca="1">IF(IFERROR(MATCH(_xlfn.CONCAT($B51,",",CE$4),'22 SpcFunc &amp; VentSpcFunc combos'!$Q$8:$Q$343,0),0)&gt;0,1,0)</f>
        <v>0</v>
      </c>
      <c r="CF51" s="127">
        <f ca="1">IF(IFERROR(MATCH(_xlfn.CONCAT($B51,",",CF$4),'22 SpcFunc &amp; VentSpcFunc combos'!$Q$8:$Q$343,0),0)&gt;0,1,0)</f>
        <v>0</v>
      </c>
      <c r="CG51" s="127">
        <f ca="1">IF(IFERROR(MATCH(_xlfn.CONCAT($B51,",",CG$4),'22 SpcFunc &amp; VentSpcFunc combos'!$Q$8:$Q$343,0),0)&gt;0,1,0)</f>
        <v>0</v>
      </c>
      <c r="CH51" s="127">
        <f ca="1">IF(IFERROR(MATCH(_xlfn.CONCAT($B51,",",CH$4),'22 SpcFunc &amp; VentSpcFunc combos'!$Q$8:$Q$343,0),0)&gt;0,1,0)</f>
        <v>0</v>
      </c>
      <c r="CI51" s="127">
        <f ca="1">IF(IFERROR(MATCH(_xlfn.CONCAT($B51,",",CI$4),'22 SpcFunc &amp; VentSpcFunc combos'!$Q$8:$Q$343,0),0)&gt;0,1,0)</f>
        <v>0</v>
      </c>
      <c r="CJ51" s="127">
        <f ca="1">IF(IFERROR(MATCH(_xlfn.CONCAT($B51,",",CJ$4),'22 SpcFunc &amp; VentSpcFunc combos'!$Q$8:$Q$343,0),0)&gt;0,1,0)</f>
        <v>0</v>
      </c>
      <c r="CK51" s="127">
        <f ca="1">IF(IFERROR(MATCH(_xlfn.CONCAT($B51,",",CK$4),'22 SpcFunc &amp; VentSpcFunc combos'!$Q$8:$Q$343,0),0)&gt;0,1,0)</f>
        <v>0</v>
      </c>
      <c r="CL51" s="127">
        <f ca="1">IF(IFERROR(MATCH(_xlfn.CONCAT($B51,",",CL$4),'22 SpcFunc &amp; VentSpcFunc combos'!$Q$8:$Q$343,0),0)&gt;0,1,0)</f>
        <v>0</v>
      </c>
      <c r="CM51" s="127">
        <f ca="1">IF(IFERROR(MATCH(_xlfn.CONCAT($B51,",",CM$4),'22 SpcFunc &amp; VentSpcFunc combos'!$Q$8:$Q$343,0),0)&gt;0,1,0)</f>
        <v>0</v>
      </c>
      <c r="CN51" s="127">
        <f ca="1">IF(IFERROR(MATCH(_xlfn.CONCAT($B51,",",CN$4),'22 SpcFunc &amp; VentSpcFunc combos'!$Q$8:$Q$343,0),0)&gt;0,1,0)</f>
        <v>0</v>
      </c>
      <c r="CO51" s="127">
        <f ca="1">IF(IFERROR(MATCH(_xlfn.CONCAT($B51,",",CO$4),'22 SpcFunc &amp; VentSpcFunc combos'!$Q$8:$Q$343,0),0)&gt;0,1,0)</f>
        <v>0</v>
      </c>
      <c r="CP51" s="127">
        <f ca="1">IF(IFERROR(MATCH(_xlfn.CONCAT($B51,",",CP$4),'22 SpcFunc &amp; VentSpcFunc combos'!$Q$8:$Q$343,0),0)&gt;0,1,0)</f>
        <v>0</v>
      </c>
      <c r="CQ51" s="127">
        <f ca="1">IF(IFERROR(MATCH(_xlfn.CONCAT($B51,",",CQ$4),'22 SpcFunc &amp; VentSpcFunc combos'!$Q$8:$Q$343,0),0)&gt;0,1,0)</f>
        <v>0</v>
      </c>
      <c r="CR51" s="127">
        <f ca="1">IF(IFERROR(MATCH(_xlfn.CONCAT($B51,",",CR$4),'22 SpcFunc &amp; VentSpcFunc combos'!$Q$8:$Q$343,0),0)&gt;0,1,0)</f>
        <v>0</v>
      </c>
      <c r="CS51" s="127">
        <f ca="1">IF(IFERROR(MATCH(_xlfn.CONCAT($B51,",",CS$4),'22 SpcFunc &amp; VentSpcFunc combos'!$Q$8:$Q$343,0),0)&gt;0,1,0)</f>
        <v>0</v>
      </c>
      <c r="CT51" s="127">
        <f ca="1">IF(IFERROR(MATCH(_xlfn.CONCAT($B51,",",CT$4),'22 SpcFunc &amp; VentSpcFunc combos'!$Q$8:$Q$343,0),0)&gt;0,1,0)</f>
        <v>0</v>
      </c>
      <c r="CU51" s="106" t="s">
        <v>959</v>
      </c>
      <c r="CV51">
        <f t="shared" ca="1" si="4"/>
        <v>9</v>
      </c>
    </row>
    <row r="52" spans="2:100" x14ac:dyDescent="0.2">
      <c r="B52" t="str">
        <f>'For CSV - 2022 SpcFuncData'!B52</f>
        <v>Manufacturing, Commercial &amp; Industrial Work Area (High Bay)</v>
      </c>
      <c r="C52" s="127">
        <f ca="1">IF(IFERROR(MATCH(_xlfn.CONCAT($B52,",",C$4),'22 SpcFunc &amp; VentSpcFunc combos'!$Q$8:$Q$343,0),0)&gt;0,1,0)</f>
        <v>0</v>
      </c>
      <c r="D52" s="127">
        <f ca="1">IF(IFERROR(MATCH(_xlfn.CONCAT($B52,",",D$4),'22 SpcFunc &amp; VentSpcFunc combos'!$Q$8:$Q$343,0),0)&gt;0,1,0)</f>
        <v>0</v>
      </c>
      <c r="E52" s="127">
        <f ca="1">IF(IFERROR(MATCH(_xlfn.CONCAT($B52,",",E$4),'22 SpcFunc &amp; VentSpcFunc combos'!$Q$8:$Q$343,0),0)&gt;0,1,0)</f>
        <v>0</v>
      </c>
      <c r="F52" s="127">
        <f ca="1">IF(IFERROR(MATCH(_xlfn.CONCAT($B52,",",F$4),'22 SpcFunc &amp; VentSpcFunc combos'!$Q$8:$Q$343,0),0)&gt;0,1,0)</f>
        <v>0</v>
      </c>
      <c r="G52" s="127">
        <f ca="1">IF(IFERROR(MATCH(_xlfn.CONCAT($B52,",",G$4),'22 SpcFunc &amp; VentSpcFunc combos'!$Q$8:$Q$343,0),0)&gt;0,1,0)</f>
        <v>0</v>
      </c>
      <c r="H52" s="127">
        <f ca="1">IF(IFERROR(MATCH(_xlfn.CONCAT($B52,",",H$4),'22 SpcFunc &amp; VentSpcFunc combos'!$Q$8:$Q$343,0),0)&gt;0,1,0)</f>
        <v>0</v>
      </c>
      <c r="I52" s="127">
        <f ca="1">IF(IFERROR(MATCH(_xlfn.CONCAT($B52,",",I$4),'22 SpcFunc &amp; VentSpcFunc combos'!$Q$8:$Q$343,0),0)&gt;0,1,0)</f>
        <v>0</v>
      </c>
      <c r="J52" s="127">
        <f ca="1">IF(IFERROR(MATCH(_xlfn.CONCAT($B52,",",J$4),'22 SpcFunc &amp; VentSpcFunc combos'!$Q$8:$Q$343,0),0)&gt;0,1,0)</f>
        <v>0</v>
      </c>
      <c r="K52" s="127">
        <f ca="1">IF(IFERROR(MATCH(_xlfn.CONCAT($B52,",",K$4),'22 SpcFunc &amp; VentSpcFunc combos'!$Q$8:$Q$343,0),0)&gt;0,1,0)</f>
        <v>0</v>
      </c>
      <c r="L52" s="127">
        <f ca="1">IF(IFERROR(MATCH(_xlfn.CONCAT($B52,",",L$4),'22 SpcFunc &amp; VentSpcFunc combos'!$Q$8:$Q$343,0),0)&gt;0,1,0)</f>
        <v>0</v>
      </c>
      <c r="M52" s="127">
        <f ca="1">IF(IFERROR(MATCH(_xlfn.CONCAT($B52,",",M$4),'22 SpcFunc &amp; VentSpcFunc combos'!$Q$8:$Q$343,0),0)&gt;0,1,0)</f>
        <v>0</v>
      </c>
      <c r="N52" s="127">
        <f ca="1">IF(IFERROR(MATCH(_xlfn.CONCAT($B52,",",N$4),'22 SpcFunc &amp; VentSpcFunc combos'!$Q$8:$Q$343,0),0)&gt;0,1,0)</f>
        <v>0</v>
      </c>
      <c r="O52" s="127">
        <f ca="1">IF(IFERROR(MATCH(_xlfn.CONCAT($B52,",",O$4),'22 SpcFunc &amp; VentSpcFunc combos'!$Q$8:$Q$343,0),0)&gt;0,1,0)</f>
        <v>0</v>
      </c>
      <c r="P52" s="127">
        <f ca="1">IF(IFERROR(MATCH(_xlfn.CONCAT($B52,",",P$4),'22 SpcFunc &amp; VentSpcFunc combos'!$Q$8:$Q$343,0),0)&gt;0,1,0)</f>
        <v>0</v>
      </c>
      <c r="Q52" s="127">
        <f ca="1">IF(IFERROR(MATCH(_xlfn.CONCAT($B52,",",Q$4),'22 SpcFunc &amp; VentSpcFunc combos'!$Q$8:$Q$343,0),0)&gt;0,1,0)</f>
        <v>0</v>
      </c>
      <c r="R52" s="127">
        <f ca="1">IF(IFERROR(MATCH(_xlfn.CONCAT($B52,",",R$4),'22 SpcFunc &amp; VentSpcFunc combos'!$Q$8:$Q$343,0),0)&gt;0,1,0)</f>
        <v>0</v>
      </c>
      <c r="S52" s="127">
        <f ca="1">IF(IFERROR(MATCH(_xlfn.CONCAT($B52,",",S$4),'22 SpcFunc &amp; VentSpcFunc combos'!$Q$8:$Q$343,0),0)&gt;0,1,0)</f>
        <v>0</v>
      </c>
      <c r="T52" s="127">
        <f ca="1">IF(IFERROR(MATCH(_xlfn.CONCAT($B52,",",T$4),'22 SpcFunc &amp; VentSpcFunc combos'!$Q$8:$Q$343,0),0)&gt;0,1,0)</f>
        <v>0</v>
      </c>
      <c r="U52" s="127">
        <f ca="1">IF(IFERROR(MATCH(_xlfn.CONCAT($B52,",",U$4),'22 SpcFunc &amp; VentSpcFunc combos'!$Q$8:$Q$343,0),0)&gt;0,1,0)</f>
        <v>0</v>
      </c>
      <c r="V52" s="127">
        <f ca="1">IF(IFERROR(MATCH(_xlfn.CONCAT($B52,",",V$4),'22 SpcFunc &amp; VentSpcFunc combos'!$Q$8:$Q$343,0),0)&gt;0,1,0)</f>
        <v>0</v>
      </c>
      <c r="W52" s="127">
        <f ca="1">IF(IFERROR(MATCH(_xlfn.CONCAT($B52,",",W$4),'22 SpcFunc &amp; VentSpcFunc combos'!$Q$8:$Q$343,0),0)&gt;0,1,0)</f>
        <v>0</v>
      </c>
      <c r="X52" s="127">
        <f ca="1">IF(IFERROR(MATCH(_xlfn.CONCAT($B52,",",X$4),'22 SpcFunc &amp; VentSpcFunc combos'!$Q$8:$Q$343,0),0)&gt;0,1,0)</f>
        <v>0</v>
      </c>
      <c r="Y52" s="127">
        <f ca="1">IF(IFERROR(MATCH(_xlfn.CONCAT($B52,",",Y$4),'22 SpcFunc &amp; VentSpcFunc combos'!$Q$8:$Q$343,0),0)&gt;0,1,0)</f>
        <v>0</v>
      </c>
      <c r="Z52" s="127">
        <f ca="1">IF(IFERROR(MATCH(_xlfn.CONCAT($B52,",",Z$4),'22 SpcFunc &amp; VentSpcFunc combos'!$Q$8:$Q$343,0),0)&gt;0,1,0)</f>
        <v>0</v>
      </c>
      <c r="AA52" s="127">
        <f ca="1">IF(IFERROR(MATCH(_xlfn.CONCAT($B52,",",AA$4),'22 SpcFunc &amp; VentSpcFunc combos'!$Q$8:$Q$343,0),0)&gt;0,1,0)</f>
        <v>0</v>
      </c>
      <c r="AB52" s="127">
        <f ca="1">IF(IFERROR(MATCH(_xlfn.CONCAT($B52,",",AB$4),'22 SpcFunc &amp; VentSpcFunc combos'!$Q$8:$Q$343,0),0)&gt;0,1,0)</f>
        <v>0</v>
      </c>
      <c r="AC52" s="127">
        <f ca="1">IF(IFERROR(MATCH(_xlfn.CONCAT($B52,",",AC$4),'22 SpcFunc &amp; VentSpcFunc combos'!$Q$8:$Q$343,0),0)&gt;0,1,0)</f>
        <v>0</v>
      </c>
      <c r="AD52" s="127">
        <f ca="1">IF(IFERROR(MATCH(_xlfn.CONCAT($B52,",",AD$4),'22 SpcFunc &amp; VentSpcFunc combos'!$Q$8:$Q$343,0),0)&gt;0,1,0)</f>
        <v>1</v>
      </c>
      <c r="AE52" s="127">
        <f ca="1">IF(IFERROR(MATCH(_xlfn.CONCAT($B52,",",AE$4),'22 SpcFunc &amp; VentSpcFunc combos'!$Q$8:$Q$343,0),0)&gt;0,1,0)</f>
        <v>1</v>
      </c>
      <c r="AF52" s="127">
        <f ca="1">IF(IFERROR(MATCH(_xlfn.CONCAT($B52,",",AF$4),'22 SpcFunc &amp; VentSpcFunc combos'!$Q$8:$Q$343,0),0)&gt;0,1,0)</f>
        <v>0</v>
      </c>
      <c r="AG52" s="127">
        <f ca="1">IF(IFERROR(MATCH(_xlfn.CONCAT($B52,",",AG$4),'22 SpcFunc &amp; VentSpcFunc combos'!$Q$8:$Q$343,0),0)&gt;0,1,0)</f>
        <v>0</v>
      </c>
      <c r="AH52" s="127">
        <f ca="1">IF(IFERROR(MATCH(_xlfn.CONCAT($B52,",",AH$4),'22 SpcFunc &amp; VentSpcFunc combos'!$Q$8:$Q$343,0),0)&gt;0,1,0)</f>
        <v>0</v>
      </c>
      <c r="AI52" s="127">
        <f ca="1">IF(IFERROR(MATCH(_xlfn.CONCAT($B52,",",AI$4),'22 SpcFunc &amp; VentSpcFunc combos'!$Q$8:$Q$343,0),0)&gt;0,1,0)</f>
        <v>1</v>
      </c>
      <c r="AJ52" s="127">
        <f ca="1">IF(IFERROR(MATCH(_xlfn.CONCAT($B52,",",AJ$4),'22 SpcFunc &amp; VentSpcFunc combos'!$Q$8:$Q$343,0),0)&gt;0,1,0)</f>
        <v>0</v>
      </c>
      <c r="AK52" s="127">
        <f ca="1">IF(IFERROR(MATCH(_xlfn.CONCAT($B52,",",AK$4),'22 SpcFunc &amp; VentSpcFunc combos'!$Q$8:$Q$343,0),0)&gt;0,1,0)</f>
        <v>0</v>
      </c>
      <c r="AL52" s="127">
        <f ca="1">IF(IFERROR(MATCH(_xlfn.CONCAT($B52,",",AL$4),'22 SpcFunc &amp; VentSpcFunc combos'!$Q$8:$Q$343,0),0)&gt;0,1,0)</f>
        <v>0</v>
      </c>
      <c r="AM52" s="127">
        <f ca="1">IF(IFERROR(MATCH(_xlfn.CONCAT($B52,",",AM$4),'22 SpcFunc &amp; VentSpcFunc combos'!$Q$8:$Q$343,0),0)&gt;0,1,0)</f>
        <v>0</v>
      </c>
      <c r="AN52" s="127">
        <f ca="1">IF(IFERROR(MATCH(_xlfn.CONCAT($B52,",",AN$4),'22 SpcFunc &amp; VentSpcFunc combos'!$Q$8:$Q$343,0),0)&gt;0,1,0)</f>
        <v>0</v>
      </c>
      <c r="AO52" s="127">
        <f ca="1">IF(IFERROR(MATCH(_xlfn.CONCAT($B52,",",AO$4),'22 SpcFunc &amp; VentSpcFunc combos'!$Q$8:$Q$343,0),0)&gt;0,1,0)</f>
        <v>0</v>
      </c>
      <c r="AP52" s="127">
        <f ca="1">IF(IFERROR(MATCH(_xlfn.CONCAT($B52,",",AP$4),'22 SpcFunc &amp; VentSpcFunc combos'!$Q$8:$Q$343,0),0)&gt;0,1,0)</f>
        <v>0</v>
      </c>
      <c r="AQ52" s="127">
        <f ca="1">IF(IFERROR(MATCH(_xlfn.CONCAT($B52,",",AQ$4),'22 SpcFunc &amp; VentSpcFunc combos'!$Q$8:$Q$343,0),0)&gt;0,1,0)</f>
        <v>1</v>
      </c>
      <c r="AR52" s="127">
        <f ca="1">IF(IFERROR(MATCH(_xlfn.CONCAT($B52,",",AR$4),'22 SpcFunc &amp; VentSpcFunc combos'!$Q$8:$Q$343,0),0)&gt;0,1,0)</f>
        <v>0</v>
      </c>
      <c r="AS52" s="127">
        <f ca="1">IF(IFERROR(MATCH(_xlfn.CONCAT($B52,",",AS$4),'22 SpcFunc &amp; VentSpcFunc combos'!$Q$8:$Q$343,0),0)&gt;0,1,0)</f>
        <v>0</v>
      </c>
      <c r="AT52" s="127">
        <f ca="1">IF(IFERROR(MATCH(_xlfn.CONCAT($B52,",",AT$4),'22 SpcFunc &amp; VentSpcFunc combos'!$Q$8:$Q$343,0),0)&gt;0,1,0)</f>
        <v>0</v>
      </c>
      <c r="AU52" s="127">
        <f ca="1">IF(IFERROR(MATCH(_xlfn.CONCAT($B52,",",AU$4),'22 SpcFunc &amp; VentSpcFunc combos'!$Q$8:$Q$343,0),0)&gt;0,1,0)</f>
        <v>0</v>
      </c>
      <c r="AV52" s="127">
        <f ca="1">IF(IFERROR(MATCH(_xlfn.CONCAT($B52,",",AV$4),'22 SpcFunc &amp; VentSpcFunc combos'!$Q$8:$Q$343,0),0)&gt;0,1,0)</f>
        <v>0</v>
      </c>
      <c r="AW52" s="127">
        <f ca="1">IF(IFERROR(MATCH(_xlfn.CONCAT($B52,",",AW$4),'22 SpcFunc &amp; VentSpcFunc combos'!$Q$8:$Q$343,0),0)&gt;0,1,0)</f>
        <v>0</v>
      </c>
      <c r="AX52" s="127">
        <f ca="1">IF(IFERROR(MATCH(_xlfn.CONCAT($B52,",",AX$4),'22 SpcFunc &amp; VentSpcFunc combos'!$Q$8:$Q$343,0),0)&gt;0,1,0)</f>
        <v>0</v>
      </c>
      <c r="AY52" s="127">
        <f ca="1">IF(IFERROR(MATCH(_xlfn.CONCAT($B52,",",AY$4),'22 SpcFunc &amp; VentSpcFunc combos'!$Q$8:$Q$343,0),0)&gt;0,1,0)</f>
        <v>0</v>
      </c>
      <c r="AZ52" s="127">
        <f ca="1">IF(IFERROR(MATCH(_xlfn.CONCAT($B52,",",AZ$4),'22 SpcFunc &amp; VentSpcFunc combos'!$Q$8:$Q$343,0),0)&gt;0,1,0)</f>
        <v>0</v>
      </c>
      <c r="BA52" s="127">
        <f ca="1">IF(IFERROR(MATCH(_xlfn.CONCAT($B52,",",BA$4),'22 SpcFunc &amp; VentSpcFunc combos'!$Q$8:$Q$343,0),0)&gt;0,1,0)</f>
        <v>0</v>
      </c>
      <c r="BB52" s="127">
        <f ca="1">IF(IFERROR(MATCH(_xlfn.CONCAT($B52,",",BB$4),'22 SpcFunc &amp; VentSpcFunc combos'!$Q$8:$Q$343,0),0)&gt;0,1,0)</f>
        <v>0</v>
      </c>
      <c r="BC52" s="127">
        <f ca="1">IF(IFERROR(MATCH(_xlfn.CONCAT($B52,",",BC$4),'22 SpcFunc &amp; VentSpcFunc combos'!$Q$8:$Q$343,0),0)&gt;0,1,0)</f>
        <v>0</v>
      </c>
      <c r="BD52" s="127">
        <f ca="1">IF(IFERROR(MATCH(_xlfn.CONCAT($B52,",",BD$4),'22 SpcFunc &amp; VentSpcFunc combos'!$Q$8:$Q$343,0),0)&gt;0,1,0)</f>
        <v>0</v>
      </c>
      <c r="BE52" s="127">
        <f ca="1">IF(IFERROR(MATCH(_xlfn.CONCAT($B52,",",BE$4),'22 SpcFunc &amp; VentSpcFunc combos'!$Q$8:$Q$343,0),0)&gt;0,1,0)</f>
        <v>0</v>
      </c>
      <c r="BF52" s="127">
        <f ca="1">IF(IFERROR(MATCH(_xlfn.CONCAT($B52,",",BF$4),'22 SpcFunc &amp; VentSpcFunc combos'!$Q$8:$Q$343,0),0)&gt;0,1,0)</f>
        <v>0</v>
      </c>
      <c r="BG52" s="127">
        <f ca="1">IF(IFERROR(MATCH(_xlfn.CONCAT($B52,",",BG$4),'22 SpcFunc &amp; VentSpcFunc combos'!$Q$8:$Q$343,0),0)&gt;0,1,0)</f>
        <v>0</v>
      </c>
      <c r="BH52" s="127">
        <f ca="1">IF(IFERROR(MATCH(_xlfn.CONCAT($B52,",",BH$4),'22 SpcFunc &amp; VentSpcFunc combos'!$Q$8:$Q$343,0),0)&gt;0,1,0)</f>
        <v>1</v>
      </c>
      <c r="BI52" s="127">
        <f ca="1">IF(IFERROR(MATCH(_xlfn.CONCAT($B52,",",BI$4),'22 SpcFunc &amp; VentSpcFunc combos'!$Q$8:$Q$343,0),0)&gt;0,1,0)</f>
        <v>0</v>
      </c>
      <c r="BJ52" s="127">
        <f ca="1">IF(IFERROR(MATCH(_xlfn.CONCAT($B52,",",BJ$4),'22 SpcFunc &amp; VentSpcFunc combos'!$Q$8:$Q$343,0),0)&gt;0,1,0)</f>
        <v>0</v>
      </c>
      <c r="BK52" s="127">
        <f ca="1">IF(IFERROR(MATCH(_xlfn.CONCAT($B52,",",BK$4),'22 SpcFunc &amp; VentSpcFunc combos'!$Q$8:$Q$343,0),0)&gt;0,1,0)</f>
        <v>0</v>
      </c>
      <c r="BL52" s="127">
        <f ca="1">IF(IFERROR(MATCH(_xlfn.CONCAT($B52,",",BL$4),'22 SpcFunc &amp; VentSpcFunc combos'!$Q$8:$Q$343,0),0)&gt;0,1,0)</f>
        <v>0</v>
      </c>
      <c r="BM52" s="127">
        <f ca="1">IF(IFERROR(MATCH(_xlfn.CONCAT($B52,",",BM$4),'22 SpcFunc &amp; VentSpcFunc combos'!$Q$8:$Q$343,0),0)&gt;0,1,0)</f>
        <v>1</v>
      </c>
      <c r="BN52" s="127">
        <f ca="1">IF(IFERROR(MATCH(_xlfn.CONCAT($B52,",",BN$4),'22 SpcFunc &amp; VentSpcFunc combos'!$Q$8:$Q$343,0),0)&gt;0,1,0)</f>
        <v>0</v>
      </c>
      <c r="BO52" s="127">
        <f ca="1">IF(IFERROR(MATCH(_xlfn.CONCAT($B52,",",BO$4),'22 SpcFunc &amp; VentSpcFunc combos'!$Q$8:$Q$343,0),0)&gt;0,1,0)</f>
        <v>0</v>
      </c>
      <c r="BP52" s="127">
        <f ca="1">IF(IFERROR(MATCH(_xlfn.CONCAT($B52,",",BP$4),'22 SpcFunc &amp; VentSpcFunc combos'!$Q$8:$Q$343,0),0)&gt;0,1,0)</f>
        <v>0</v>
      </c>
      <c r="BQ52" s="127">
        <f ca="1">IF(IFERROR(MATCH(_xlfn.CONCAT($B52,",",BQ$4),'22 SpcFunc &amp; VentSpcFunc combos'!$Q$8:$Q$343,0),0)&gt;0,1,0)</f>
        <v>1</v>
      </c>
      <c r="BR52" s="127">
        <f ca="1">IF(IFERROR(MATCH(_xlfn.CONCAT($B52,",",BR$4),'22 SpcFunc &amp; VentSpcFunc combos'!$Q$8:$Q$343,0),0)&gt;0,1,0)</f>
        <v>0</v>
      </c>
      <c r="BS52" s="127">
        <f ca="1">IF(IFERROR(MATCH(_xlfn.CONCAT($B52,",",BS$4),'22 SpcFunc &amp; VentSpcFunc combos'!$Q$8:$Q$343,0),0)&gt;0,1,0)</f>
        <v>0</v>
      </c>
      <c r="BT52" s="127">
        <f ca="1">IF(IFERROR(MATCH(_xlfn.CONCAT($B52,",",BT$4),'22 SpcFunc &amp; VentSpcFunc combos'!$Q$8:$Q$343,0),0)&gt;0,1,0)</f>
        <v>0</v>
      </c>
      <c r="BU52" s="127">
        <f ca="1">IF(IFERROR(MATCH(_xlfn.CONCAT($B52,",",BU$4),'22 SpcFunc &amp; VentSpcFunc combos'!$Q$8:$Q$343,0),0)&gt;0,1,0)</f>
        <v>0</v>
      </c>
      <c r="BV52" s="127">
        <f ca="1">IF(IFERROR(MATCH(_xlfn.CONCAT($B52,",",BV$4),'22 SpcFunc &amp; VentSpcFunc combos'!$Q$8:$Q$343,0),0)&gt;0,1,0)</f>
        <v>0</v>
      </c>
      <c r="BW52" s="127">
        <f ca="1">IF(IFERROR(MATCH(_xlfn.CONCAT($B52,",",BW$4),'22 SpcFunc &amp; VentSpcFunc combos'!$Q$8:$Q$343,0),0)&gt;0,1,0)</f>
        <v>0</v>
      </c>
      <c r="BX52" s="127">
        <f ca="1">IF(IFERROR(MATCH(_xlfn.CONCAT($B52,",",BX$4),'22 SpcFunc &amp; VentSpcFunc combos'!$Q$8:$Q$343,0),0)&gt;0,1,0)</f>
        <v>0</v>
      </c>
      <c r="BY52" s="127">
        <f ca="1">IF(IFERROR(MATCH(_xlfn.CONCAT($B52,",",BY$4),'22 SpcFunc &amp; VentSpcFunc combos'!$Q$8:$Q$343,0),0)&gt;0,1,0)</f>
        <v>0</v>
      </c>
      <c r="BZ52" s="127">
        <f ca="1">IF(IFERROR(MATCH(_xlfn.CONCAT($B52,",",BZ$4),'22 SpcFunc &amp; VentSpcFunc combos'!$Q$8:$Q$343,0),0)&gt;0,1,0)</f>
        <v>0</v>
      </c>
      <c r="CA52" s="127">
        <f ca="1">IF(IFERROR(MATCH(_xlfn.CONCAT($B52,",",CA$4),'22 SpcFunc &amp; VentSpcFunc combos'!$Q$8:$Q$343,0),0)&gt;0,1,0)</f>
        <v>0</v>
      </c>
      <c r="CB52" s="127">
        <f ca="1">IF(IFERROR(MATCH(_xlfn.CONCAT($B52,",",CB$4),'22 SpcFunc &amp; VentSpcFunc combos'!$Q$8:$Q$343,0),0)&gt;0,1,0)</f>
        <v>0</v>
      </c>
      <c r="CC52" s="127">
        <f ca="1">IF(IFERROR(MATCH(_xlfn.CONCAT($B52,",",CC$4),'22 SpcFunc &amp; VentSpcFunc combos'!$Q$8:$Q$343,0),0)&gt;0,1,0)</f>
        <v>0</v>
      </c>
      <c r="CD52" s="127">
        <f ca="1">IF(IFERROR(MATCH(_xlfn.CONCAT($B52,",",CD$4),'22 SpcFunc &amp; VentSpcFunc combos'!$Q$8:$Q$343,0),0)&gt;0,1,0)</f>
        <v>0</v>
      </c>
      <c r="CE52" s="127">
        <f ca="1">IF(IFERROR(MATCH(_xlfn.CONCAT($B52,",",CE$4),'22 SpcFunc &amp; VentSpcFunc combos'!$Q$8:$Q$343,0),0)&gt;0,1,0)</f>
        <v>0</v>
      </c>
      <c r="CF52" s="127">
        <f ca="1">IF(IFERROR(MATCH(_xlfn.CONCAT($B52,",",CF$4),'22 SpcFunc &amp; VentSpcFunc combos'!$Q$8:$Q$343,0),0)&gt;0,1,0)</f>
        <v>0</v>
      </c>
      <c r="CG52" s="127">
        <f ca="1">IF(IFERROR(MATCH(_xlfn.CONCAT($B52,",",CG$4),'22 SpcFunc &amp; VentSpcFunc combos'!$Q$8:$Q$343,0),0)&gt;0,1,0)</f>
        <v>0</v>
      </c>
      <c r="CH52" s="127">
        <f ca="1">IF(IFERROR(MATCH(_xlfn.CONCAT($B52,",",CH$4),'22 SpcFunc &amp; VentSpcFunc combos'!$Q$8:$Q$343,0),0)&gt;0,1,0)</f>
        <v>0</v>
      </c>
      <c r="CI52" s="127">
        <f ca="1">IF(IFERROR(MATCH(_xlfn.CONCAT($B52,",",CI$4),'22 SpcFunc &amp; VentSpcFunc combos'!$Q$8:$Q$343,0),0)&gt;0,1,0)</f>
        <v>0</v>
      </c>
      <c r="CJ52" s="127">
        <f ca="1">IF(IFERROR(MATCH(_xlfn.CONCAT($B52,",",CJ$4),'22 SpcFunc &amp; VentSpcFunc combos'!$Q$8:$Q$343,0),0)&gt;0,1,0)</f>
        <v>0</v>
      </c>
      <c r="CK52" s="127">
        <f ca="1">IF(IFERROR(MATCH(_xlfn.CONCAT($B52,",",CK$4),'22 SpcFunc &amp; VentSpcFunc combos'!$Q$8:$Q$343,0),0)&gt;0,1,0)</f>
        <v>0</v>
      </c>
      <c r="CL52" s="127">
        <f ca="1">IF(IFERROR(MATCH(_xlfn.CONCAT($B52,",",CL$4),'22 SpcFunc &amp; VentSpcFunc combos'!$Q$8:$Q$343,0),0)&gt;0,1,0)</f>
        <v>0</v>
      </c>
      <c r="CM52" s="127">
        <f ca="1">IF(IFERROR(MATCH(_xlfn.CONCAT($B52,",",CM$4),'22 SpcFunc &amp; VentSpcFunc combos'!$Q$8:$Q$343,0),0)&gt;0,1,0)</f>
        <v>0</v>
      </c>
      <c r="CN52" s="127">
        <f ca="1">IF(IFERROR(MATCH(_xlfn.CONCAT($B52,",",CN$4),'22 SpcFunc &amp; VentSpcFunc combos'!$Q$8:$Q$343,0),0)&gt;0,1,0)</f>
        <v>0</v>
      </c>
      <c r="CO52" s="127">
        <f ca="1">IF(IFERROR(MATCH(_xlfn.CONCAT($B52,",",CO$4),'22 SpcFunc &amp; VentSpcFunc combos'!$Q$8:$Q$343,0),0)&gt;0,1,0)</f>
        <v>0</v>
      </c>
      <c r="CP52" s="127">
        <f ca="1">IF(IFERROR(MATCH(_xlfn.CONCAT($B52,",",CP$4),'22 SpcFunc &amp; VentSpcFunc combos'!$Q$8:$Q$343,0),0)&gt;0,1,0)</f>
        <v>0</v>
      </c>
      <c r="CQ52" s="127">
        <f ca="1">IF(IFERROR(MATCH(_xlfn.CONCAT($B52,",",CQ$4),'22 SpcFunc &amp; VentSpcFunc combos'!$Q$8:$Q$343,0),0)&gt;0,1,0)</f>
        <v>0</v>
      </c>
      <c r="CR52" s="127">
        <f ca="1">IF(IFERROR(MATCH(_xlfn.CONCAT($B52,",",CR$4),'22 SpcFunc &amp; VentSpcFunc combos'!$Q$8:$Q$343,0),0)&gt;0,1,0)</f>
        <v>0</v>
      </c>
      <c r="CS52" s="127">
        <f ca="1">IF(IFERROR(MATCH(_xlfn.CONCAT($B52,",",CS$4),'22 SpcFunc &amp; VentSpcFunc combos'!$Q$8:$Q$343,0),0)&gt;0,1,0)</f>
        <v>0</v>
      </c>
      <c r="CT52" s="127">
        <f ca="1">IF(IFERROR(MATCH(_xlfn.CONCAT($B52,",",CT$4),'22 SpcFunc &amp; VentSpcFunc combos'!$Q$8:$Q$343,0),0)&gt;0,1,0)</f>
        <v>0</v>
      </c>
      <c r="CU52" s="106" t="s">
        <v>959</v>
      </c>
      <c r="CV52">
        <f t="shared" ca="1" si="4"/>
        <v>7</v>
      </c>
    </row>
    <row r="53" spans="2:100" x14ac:dyDescent="0.2">
      <c r="B53" t="str">
        <f>'For CSV - 2022 SpcFuncData'!B53</f>
        <v>Manufacturing, Commercial &amp; Industrial Work Area (Precision)</v>
      </c>
      <c r="C53" s="127">
        <f ca="1">IF(IFERROR(MATCH(_xlfn.CONCAT($B53,",",C$4),'22 SpcFunc &amp; VentSpcFunc combos'!$Q$8:$Q$343,0),0)&gt;0,1,0)</f>
        <v>0</v>
      </c>
      <c r="D53" s="127">
        <f ca="1">IF(IFERROR(MATCH(_xlfn.CONCAT($B53,",",D$4),'22 SpcFunc &amp; VentSpcFunc combos'!$Q$8:$Q$343,0),0)&gt;0,1,0)</f>
        <v>0</v>
      </c>
      <c r="E53" s="127">
        <f ca="1">IF(IFERROR(MATCH(_xlfn.CONCAT($B53,",",E$4),'22 SpcFunc &amp; VentSpcFunc combos'!$Q$8:$Q$343,0),0)&gt;0,1,0)</f>
        <v>0</v>
      </c>
      <c r="F53" s="127">
        <f ca="1">IF(IFERROR(MATCH(_xlfn.CONCAT($B53,",",F$4),'22 SpcFunc &amp; VentSpcFunc combos'!$Q$8:$Q$343,0),0)&gt;0,1,0)</f>
        <v>0</v>
      </c>
      <c r="G53" s="127">
        <f ca="1">IF(IFERROR(MATCH(_xlfn.CONCAT($B53,",",G$4),'22 SpcFunc &amp; VentSpcFunc combos'!$Q$8:$Q$343,0),0)&gt;0,1,0)</f>
        <v>0</v>
      </c>
      <c r="H53" s="127">
        <f ca="1">IF(IFERROR(MATCH(_xlfn.CONCAT($B53,",",H$4),'22 SpcFunc &amp; VentSpcFunc combos'!$Q$8:$Q$343,0),0)&gt;0,1,0)</f>
        <v>0</v>
      </c>
      <c r="I53" s="127">
        <f ca="1">IF(IFERROR(MATCH(_xlfn.CONCAT($B53,",",I$4),'22 SpcFunc &amp; VentSpcFunc combos'!$Q$8:$Q$343,0),0)&gt;0,1,0)</f>
        <v>0</v>
      </c>
      <c r="J53" s="127">
        <f ca="1">IF(IFERROR(MATCH(_xlfn.CONCAT($B53,",",J$4),'22 SpcFunc &amp; VentSpcFunc combos'!$Q$8:$Q$343,0),0)&gt;0,1,0)</f>
        <v>0</v>
      </c>
      <c r="K53" s="127">
        <f ca="1">IF(IFERROR(MATCH(_xlfn.CONCAT($B53,",",K$4),'22 SpcFunc &amp; VentSpcFunc combos'!$Q$8:$Q$343,0),0)&gt;0,1,0)</f>
        <v>0</v>
      </c>
      <c r="L53" s="127">
        <f ca="1">IF(IFERROR(MATCH(_xlfn.CONCAT($B53,",",L$4),'22 SpcFunc &amp; VentSpcFunc combos'!$Q$8:$Q$343,0),0)&gt;0,1,0)</f>
        <v>0</v>
      </c>
      <c r="M53" s="127">
        <f ca="1">IF(IFERROR(MATCH(_xlfn.CONCAT($B53,",",M$4),'22 SpcFunc &amp; VentSpcFunc combos'!$Q$8:$Q$343,0),0)&gt;0,1,0)</f>
        <v>0</v>
      </c>
      <c r="N53" s="127">
        <f ca="1">IF(IFERROR(MATCH(_xlfn.CONCAT($B53,",",N$4),'22 SpcFunc &amp; VentSpcFunc combos'!$Q$8:$Q$343,0),0)&gt;0,1,0)</f>
        <v>0</v>
      </c>
      <c r="O53" s="127">
        <f ca="1">IF(IFERROR(MATCH(_xlfn.CONCAT($B53,",",O$4),'22 SpcFunc &amp; VentSpcFunc combos'!$Q$8:$Q$343,0),0)&gt;0,1,0)</f>
        <v>0</v>
      </c>
      <c r="P53" s="127">
        <f ca="1">IF(IFERROR(MATCH(_xlfn.CONCAT($B53,",",P$4),'22 SpcFunc &amp; VentSpcFunc combos'!$Q$8:$Q$343,0),0)&gt;0,1,0)</f>
        <v>0</v>
      </c>
      <c r="Q53" s="127">
        <f ca="1">IF(IFERROR(MATCH(_xlfn.CONCAT($B53,",",Q$4),'22 SpcFunc &amp; VentSpcFunc combos'!$Q$8:$Q$343,0),0)&gt;0,1,0)</f>
        <v>0</v>
      </c>
      <c r="R53" s="127">
        <f ca="1">IF(IFERROR(MATCH(_xlfn.CONCAT($B53,",",R$4),'22 SpcFunc &amp; VentSpcFunc combos'!$Q$8:$Q$343,0),0)&gt;0,1,0)</f>
        <v>0</v>
      </c>
      <c r="S53" s="127">
        <f ca="1">IF(IFERROR(MATCH(_xlfn.CONCAT($B53,",",S$4),'22 SpcFunc &amp; VentSpcFunc combos'!$Q$8:$Q$343,0),0)&gt;0,1,0)</f>
        <v>0</v>
      </c>
      <c r="T53" s="127">
        <f ca="1">IF(IFERROR(MATCH(_xlfn.CONCAT($B53,",",T$4),'22 SpcFunc &amp; VentSpcFunc combos'!$Q$8:$Q$343,0),0)&gt;0,1,0)</f>
        <v>0</v>
      </c>
      <c r="U53" s="127">
        <f ca="1">IF(IFERROR(MATCH(_xlfn.CONCAT($B53,",",U$4),'22 SpcFunc &amp; VentSpcFunc combos'!$Q$8:$Q$343,0),0)&gt;0,1,0)</f>
        <v>0</v>
      </c>
      <c r="V53" s="127">
        <f ca="1">IF(IFERROR(MATCH(_xlfn.CONCAT($B53,",",V$4),'22 SpcFunc &amp; VentSpcFunc combos'!$Q$8:$Q$343,0),0)&gt;0,1,0)</f>
        <v>0</v>
      </c>
      <c r="W53" s="127">
        <f ca="1">IF(IFERROR(MATCH(_xlfn.CONCAT($B53,",",W$4),'22 SpcFunc &amp; VentSpcFunc combos'!$Q$8:$Q$343,0),0)&gt;0,1,0)</f>
        <v>0</v>
      </c>
      <c r="X53" s="127">
        <f ca="1">IF(IFERROR(MATCH(_xlfn.CONCAT($B53,",",X$4),'22 SpcFunc &amp; VentSpcFunc combos'!$Q$8:$Q$343,0),0)&gt;0,1,0)</f>
        <v>0</v>
      </c>
      <c r="Y53" s="127">
        <f ca="1">IF(IFERROR(MATCH(_xlfn.CONCAT($B53,",",Y$4),'22 SpcFunc &amp; VentSpcFunc combos'!$Q$8:$Q$343,0),0)&gt;0,1,0)</f>
        <v>0</v>
      </c>
      <c r="Z53" s="127">
        <f ca="1">IF(IFERROR(MATCH(_xlfn.CONCAT($B53,",",Z$4),'22 SpcFunc &amp; VentSpcFunc combos'!$Q$8:$Q$343,0),0)&gt;0,1,0)</f>
        <v>0</v>
      </c>
      <c r="AA53" s="127">
        <f ca="1">IF(IFERROR(MATCH(_xlfn.CONCAT($B53,",",AA$4),'22 SpcFunc &amp; VentSpcFunc combos'!$Q$8:$Q$343,0),0)&gt;0,1,0)</f>
        <v>0</v>
      </c>
      <c r="AB53" s="127">
        <f ca="1">IF(IFERROR(MATCH(_xlfn.CONCAT($B53,",",AB$4),'22 SpcFunc &amp; VentSpcFunc combos'!$Q$8:$Q$343,0),0)&gt;0,1,0)</f>
        <v>0</v>
      </c>
      <c r="AC53" s="127">
        <f ca="1">IF(IFERROR(MATCH(_xlfn.CONCAT($B53,",",AC$4),'22 SpcFunc &amp; VentSpcFunc combos'!$Q$8:$Q$343,0),0)&gt;0,1,0)</f>
        <v>0</v>
      </c>
      <c r="AD53" s="127">
        <f ca="1">IF(IFERROR(MATCH(_xlfn.CONCAT($B53,",",AD$4),'22 SpcFunc &amp; VentSpcFunc combos'!$Q$8:$Q$343,0),0)&gt;0,1,0)</f>
        <v>1</v>
      </c>
      <c r="AE53" s="127">
        <f ca="1">IF(IFERROR(MATCH(_xlfn.CONCAT($B53,",",AE$4),'22 SpcFunc &amp; VentSpcFunc combos'!$Q$8:$Q$343,0),0)&gt;0,1,0)</f>
        <v>1</v>
      </c>
      <c r="AF53" s="127">
        <f ca="1">IF(IFERROR(MATCH(_xlfn.CONCAT($B53,",",AF$4),'22 SpcFunc &amp; VentSpcFunc combos'!$Q$8:$Q$343,0),0)&gt;0,1,0)</f>
        <v>0</v>
      </c>
      <c r="AG53" s="127">
        <f ca="1">IF(IFERROR(MATCH(_xlfn.CONCAT($B53,",",AG$4),'22 SpcFunc &amp; VentSpcFunc combos'!$Q$8:$Q$343,0),0)&gt;0,1,0)</f>
        <v>0</v>
      </c>
      <c r="AH53" s="127">
        <f ca="1">IF(IFERROR(MATCH(_xlfn.CONCAT($B53,",",AH$4),'22 SpcFunc &amp; VentSpcFunc combos'!$Q$8:$Q$343,0),0)&gt;0,1,0)</f>
        <v>0</v>
      </c>
      <c r="AI53" s="127">
        <f ca="1">IF(IFERROR(MATCH(_xlfn.CONCAT($B53,",",AI$4),'22 SpcFunc &amp; VentSpcFunc combos'!$Q$8:$Q$343,0),0)&gt;0,1,0)</f>
        <v>1</v>
      </c>
      <c r="AJ53" s="127">
        <f ca="1">IF(IFERROR(MATCH(_xlfn.CONCAT($B53,",",AJ$4),'22 SpcFunc &amp; VentSpcFunc combos'!$Q$8:$Q$343,0),0)&gt;0,1,0)</f>
        <v>0</v>
      </c>
      <c r="AK53" s="127">
        <f ca="1">IF(IFERROR(MATCH(_xlfn.CONCAT($B53,",",AK$4),'22 SpcFunc &amp; VentSpcFunc combos'!$Q$8:$Q$343,0),0)&gt;0,1,0)</f>
        <v>0</v>
      </c>
      <c r="AL53" s="127">
        <f ca="1">IF(IFERROR(MATCH(_xlfn.CONCAT($B53,",",AL$4),'22 SpcFunc &amp; VentSpcFunc combos'!$Q$8:$Q$343,0),0)&gt;0,1,0)</f>
        <v>0</v>
      </c>
      <c r="AM53" s="127">
        <f ca="1">IF(IFERROR(MATCH(_xlfn.CONCAT($B53,",",AM$4),'22 SpcFunc &amp; VentSpcFunc combos'!$Q$8:$Q$343,0),0)&gt;0,1,0)</f>
        <v>0</v>
      </c>
      <c r="AN53" s="127">
        <f ca="1">IF(IFERROR(MATCH(_xlfn.CONCAT($B53,",",AN$4),'22 SpcFunc &amp; VentSpcFunc combos'!$Q$8:$Q$343,0),0)&gt;0,1,0)</f>
        <v>0</v>
      </c>
      <c r="AO53" s="127">
        <f ca="1">IF(IFERROR(MATCH(_xlfn.CONCAT($B53,",",AO$4),'22 SpcFunc &amp; VentSpcFunc combos'!$Q$8:$Q$343,0),0)&gt;0,1,0)</f>
        <v>0</v>
      </c>
      <c r="AP53" s="127">
        <f ca="1">IF(IFERROR(MATCH(_xlfn.CONCAT($B53,",",AP$4),'22 SpcFunc &amp; VentSpcFunc combos'!$Q$8:$Q$343,0),0)&gt;0,1,0)</f>
        <v>0</v>
      </c>
      <c r="AQ53" s="127">
        <f ca="1">IF(IFERROR(MATCH(_xlfn.CONCAT($B53,",",AQ$4),'22 SpcFunc &amp; VentSpcFunc combos'!$Q$8:$Q$343,0),0)&gt;0,1,0)</f>
        <v>1</v>
      </c>
      <c r="AR53" s="127">
        <f ca="1">IF(IFERROR(MATCH(_xlfn.CONCAT($B53,",",AR$4),'22 SpcFunc &amp; VentSpcFunc combos'!$Q$8:$Q$343,0),0)&gt;0,1,0)</f>
        <v>0</v>
      </c>
      <c r="AS53" s="127">
        <f ca="1">IF(IFERROR(MATCH(_xlfn.CONCAT($B53,",",AS$4),'22 SpcFunc &amp; VentSpcFunc combos'!$Q$8:$Q$343,0),0)&gt;0,1,0)</f>
        <v>0</v>
      </c>
      <c r="AT53" s="127">
        <f ca="1">IF(IFERROR(MATCH(_xlfn.CONCAT($B53,",",AT$4),'22 SpcFunc &amp; VentSpcFunc combos'!$Q$8:$Q$343,0),0)&gt;0,1,0)</f>
        <v>0</v>
      </c>
      <c r="AU53" s="127">
        <f ca="1">IF(IFERROR(MATCH(_xlfn.CONCAT($B53,",",AU$4),'22 SpcFunc &amp; VentSpcFunc combos'!$Q$8:$Q$343,0),0)&gt;0,1,0)</f>
        <v>0</v>
      </c>
      <c r="AV53" s="127">
        <f ca="1">IF(IFERROR(MATCH(_xlfn.CONCAT($B53,",",AV$4),'22 SpcFunc &amp; VentSpcFunc combos'!$Q$8:$Q$343,0),0)&gt;0,1,0)</f>
        <v>0</v>
      </c>
      <c r="AW53" s="127">
        <f ca="1">IF(IFERROR(MATCH(_xlfn.CONCAT($B53,",",AW$4),'22 SpcFunc &amp; VentSpcFunc combos'!$Q$8:$Q$343,0),0)&gt;0,1,0)</f>
        <v>0</v>
      </c>
      <c r="AX53" s="127">
        <f ca="1">IF(IFERROR(MATCH(_xlfn.CONCAT($B53,",",AX$4),'22 SpcFunc &amp; VentSpcFunc combos'!$Q$8:$Q$343,0),0)&gt;0,1,0)</f>
        <v>0</v>
      </c>
      <c r="AY53" s="127">
        <f ca="1">IF(IFERROR(MATCH(_xlfn.CONCAT($B53,",",AY$4),'22 SpcFunc &amp; VentSpcFunc combos'!$Q$8:$Q$343,0),0)&gt;0,1,0)</f>
        <v>0</v>
      </c>
      <c r="AZ53" s="127">
        <f ca="1">IF(IFERROR(MATCH(_xlfn.CONCAT($B53,",",AZ$4),'22 SpcFunc &amp; VentSpcFunc combos'!$Q$8:$Q$343,0),0)&gt;0,1,0)</f>
        <v>0</v>
      </c>
      <c r="BA53" s="127">
        <f ca="1">IF(IFERROR(MATCH(_xlfn.CONCAT($B53,",",BA$4),'22 SpcFunc &amp; VentSpcFunc combos'!$Q$8:$Q$343,0),0)&gt;0,1,0)</f>
        <v>0</v>
      </c>
      <c r="BB53" s="127">
        <f ca="1">IF(IFERROR(MATCH(_xlfn.CONCAT($B53,",",BB$4),'22 SpcFunc &amp; VentSpcFunc combos'!$Q$8:$Q$343,0),0)&gt;0,1,0)</f>
        <v>0</v>
      </c>
      <c r="BC53" s="127">
        <f ca="1">IF(IFERROR(MATCH(_xlfn.CONCAT($B53,",",BC$4),'22 SpcFunc &amp; VentSpcFunc combos'!$Q$8:$Q$343,0),0)&gt;0,1,0)</f>
        <v>0</v>
      </c>
      <c r="BD53" s="127">
        <f ca="1">IF(IFERROR(MATCH(_xlfn.CONCAT($B53,",",BD$4),'22 SpcFunc &amp; VentSpcFunc combos'!$Q$8:$Q$343,0),0)&gt;0,1,0)</f>
        <v>0</v>
      </c>
      <c r="BE53" s="127">
        <f ca="1">IF(IFERROR(MATCH(_xlfn.CONCAT($B53,",",BE$4),'22 SpcFunc &amp; VentSpcFunc combos'!$Q$8:$Q$343,0),0)&gt;0,1,0)</f>
        <v>0</v>
      </c>
      <c r="BF53" s="127">
        <f ca="1">IF(IFERROR(MATCH(_xlfn.CONCAT($B53,",",BF$4),'22 SpcFunc &amp; VentSpcFunc combos'!$Q$8:$Q$343,0),0)&gt;0,1,0)</f>
        <v>0</v>
      </c>
      <c r="BG53" s="127">
        <f ca="1">IF(IFERROR(MATCH(_xlfn.CONCAT($B53,",",BG$4),'22 SpcFunc &amp; VentSpcFunc combos'!$Q$8:$Q$343,0),0)&gt;0,1,0)</f>
        <v>0</v>
      </c>
      <c r="BH53" s="127">
        <f ca="1">IF(IFERROR(MATCH(_xlfn.CONCAT($B53,",",BH$4),'22 SpcFunc &amp; VentSpcFunc combos'!$Q$8:$Q$343,0),0)&gt;0,1,0)</f>
        <v>1</v>
      </c>
      <c r="BI53" s="127">
        <f ca="1">IF(IFERROR(MATCH(_xlfn.CONCAT($B53,",",BI$4),'22 SpcFunc &amp; VentSpcFunc combos'!$Q$8:$Q$343,0),0)&gt;0,1,0)</f>
        <v>0</v>
      </c>
      <c r="BJ53" s="127">
        <f ca="1">IF(IFERROR(MATCH(_xlfn.CONCAT($B53,",",BJ$4),'22 SpcFunc &amp; VentSpcFunc combos'!$Q$8:$Q$343,0),0)&gt;0,1,0)</f>
        <v>0</v>
      </c>
      <c r="BK53" s="127">
        <f ca="1">IF(IFERROR(MATCH(_xlfn.CONCAT($B53,",",BK$4),'22 SpcFunc &amp; VentSpcFunc combos'!$Q$8:$Q$343,0),0)&gt;0,1,0)</f>
        <v>0</v>
      </c>
      <c r="BL53" s="127">
        <f ca="1">IF(IFERROR(MATCH(_xlfn.CONCAT($B53,",",BL$4),'22 SpcFunc &amp; VentSpcFunc combos'!$Q$8:$Q$343,0),0)&gt;0,1,0)</f>
        <v>0</v>
      </c>
      <c r="BM53" s="127">
        <f ca="1">IF(IFERROR(MATCH(_xlfn.CONCAT($B53,",",BM$4),'22 SpcFunc &amp; VentSpcFunc combos'!$Q$8:$Q$343,0),0)&gt;0,1,0)</f>
        <v>1</v>
      </c>
      <c r="BN53" s="127">
        <f ca="1">IF(IFERROR(MATCH(_xlfn.CONCAT($B53,",",BN$4),'22 SpcFunc &amp; VentSpcFunc combos'!$Q$8:$Q$343,0),0)&gt;0,1,0)</f>
        <v>0</v>
      </c>
      <c r="BO53" s="127">
        <f ca="1">IF(IFERROR(MATCH(_xlfn.CONCAT($B53,",",BO$4),'22 SpcFunc &amp; VentSpcFunc combos'!$Q$8:$Q$343,0),0)&gt;0,1,0)</f>
        <v>0</v>
      </c>
      <c r="BP53" s="127">
        <f ca="1">IF(IFERROR(MATCH(_xlfn.CONCAT($B53,",",BP$4),'22 SpcFunc &amp; VentSpcFunc combos'!$Q$8:$Q$343,0),0)&gt;0,1,0)</f>
        <v>0</v>
      </c>
      <c r="BQ53" s="127">
        <f ca="1">IF(IFERROR(MATCH(_xlfn.CONCAT($B53,",",BQ$4),'22 SpcFunc &amp; VentSpcFunc combos'!$Q$8:$Q$343,0),0)&gt;0,1,0)</f>
        <v>1</v>
      </c>
      <c r="BR53" s="127">
        <f ca="1">IF(IFERROR(MATCH(_xlfn.CONCAT($B53,",",BR$4),'22 SpcFunc &amp; VentSpcFunc combos'!$Q$8:$Q$343,0),0)&gt;0,1,0)</f>
        <v>0</v>
      </c>
      <c r="BS53" s="127">
        <f ca="1">IF(IFERROR(MATCH(_xlfn.CONCAT($B53,",",BS$4),'22 SpcFunc &amp; VentSpcFunc combos'!$Q$8:$Q$343,0),0)&gt;0,1,0)</f>
        <v>0</v>
      </c>
      <c r="BT53" s="127">
        <f ca="1">IF(IFERROR(MATCH(_xlfn.CONCAT($B53,",",BT$4),'22 SpcFunc &amp; VentSpcFunc combos'!$Q$8:$Q$343,0),0)&gt;0,1,0)</f>
        <v>0</v>
      </c>
      <c r="BU53" s="127">
        <f ca="1">IF(IFERROR(MATCH(_xlfn.CONCAT($B53,",",BU$4),'22 SpcFunc &amp; VentSpcFunc combos'!$Q$8:$Q$343,0),0)&gt;0,1,0)</f>
        <v>0</v>
      </c>
      <c r="BV53" s="127">
        <f ca="1">IF(IFERROR(MATCH(_xlfn.CONCAT($B53,",",BV$4),'22 SpcFunc &amp; VentSpcFunc combos'!$Q$8:$Q$343,0),0)&gt;0,1,0)</f>
        <v>0</v>
      </c>
      <c r="BW53" s="127">
        <f ca="1">IF(IFERROR(MATCH(_xlfn.CONCAT($B53,",",BW$4),'22 SpcFunc &amp; VentSpcFunc combos'!$Q$8:$Q$343,0),0)&gt;0,1,0)</f>
        <v>0</v>
      </c>
      <c r="BX53" s="127">
        <f ca="1">IF(IFERROR(MATCH(_xlfn.CONCAT($B53,",",BX$4),'22 SpcFunc &amp; VentSpcFunc combos'!$Q$8:$Q$343,0),0)&gt;0,1,0)</f>
        <v>0</v>
      </c>
      <c r="BY53" s="127">
        <f ca="1">IF(IFERROR(MATCH(_xlfn.CONCAT($B53,",",BY$4),'22 SpcFunc &amp; VentSpcFunc combos'!$Q$8:$Q$343,0),0)&gt;0,1,0)</f>
        <v>0</v>
      </c>
      <c r="BZ53" s="127">
        <f ca="1">IF(IFERROR(MATCH(_xlfn.CONCAT($B53,",",BZ$4),'22 SpcFunc &amp; VentSpcFunc combos'!$Q$8:$Q$343,0),0)&gt;0,1,0)</f>
        <v>0</v>
      </c>
      <c r="CA53" s="127">
        <f ca="1">IF(IFERROR(MATCH(_xlfn.CONCAT($B53,",",CA$4),'22 SpcFunc &amp; VentSpcFunc combos'!$Q$8:$Q$343,0),0)&gt;0,1,0)</f>
        <v>0</v>
      </c>
      <c r="CB53" s="127">
        <f ca="1">IF(IFERROR(MATCH(_xlfn.CONCAT($B53,",",CB$4),'22 SpcFunc &amp; VentSpcFunc combos'!$Q$8:$Q$343,0),0)&gt;0,1,0)</f>
        <v>0</v>
      </c>
      <c r="CC53" s="127">
        <f ca="1">IF(IFERROR(MATCH(_xlfn.CONCAT($B53,",",CC$4),'22 SpcFunc &amp; VentSpcFunc combos'!$Q$8:$Q$343,0),0)&gt;0,1,0)</f>
        <v>0</v>
      </c>
      <c r="CD53" s="127">
        <f ca="1">IF(IFERROR(MATCH(_xlfn.CONCAT($B53,",",CD$4),'22 SpcFunc &amp; VentSpcFunc combos'!$Q$8:$Q$343,0),0)&gt;0,1,0)</f>
        <v>0</v>
      </c>
      <c r="CE53" s="127">
        <f ca="1">IF(IFERROR(MATCH(_xlfn.CONCAT($B53,",",CE$4),'22 SpcFunc &amp; VentSpcFunc combos'!$Q$8:$Q$343,0),0)&gt;0,1,0)</f>
        <v>0</v>
      </c>
      <c r="CF53" s="127">
        <f ca="1">IF(IFERROR(MATCH(_xlfn.CONCAT($B53,",",CF$4),'22 SpcFunc &amp; VentSpcFunc combos'!$Q$8:$Q$343,0),0)&gt;0,1,0)</f>
        <v>0</v>
      </c>
      <c r="CG53" s="127">
        <f ca="1">IF(IFERROR(MATCH(_xlfn.CONCAT($B53,",",CG$4),'22 SpcFunc &amp; VentSpcFunc combos'!$Q$8:$Q$343,0),0)&gt;0,1,0)</f>
        <v>0</v>
      </c>
      <c r="CH53" s="127">
        <f ca="1">IF(IFERROR(MATCH(_xlfn.CONCAT($B53,",",CH$4),'22 SpcFunc &amp; VentSpcFunc combos'!$Q$8:$Q$343,0),0)&gt;0,1,0)</f>
        <v>0</v>
      </c>
      <c r="CI53" s="127">
        <f ca="1">IF(IFERROR(MATCH(_xlfn.CONCAT($B53,",",CI$4),'22 SpcFunc &amp; VentSpcFunc combos'!$Q$8:$Q$343,0),0)&gt;0,1,0)</f>
        <v>0</v>
      </c>
      <c r="CJ53" s="127">
        <f ca="1">IF(IFERROR(MATCH(_xlfn.CONCAT($B53,",",CJ$4),'22 SpcFunc &amp; VentSpcFunc combos'!$Q$8:$Q$343,0),0)&gt;0,1,0)</f>
        <v>0</v>
      </c>
      <c r="CK53" s="127">
        <f ca="1">IF(IFERROR(MATCH(_xlfn.CONCAT($B53,",",CK$4),'22 SpcFunc &amp; VentSpcFunc combos'!$Q$8:$Q$343,0),0)&gt;0,1,0)</f>
        <v>0</v>
      </c>
      <c r="CL53" s="127">
        <f ca="1">IF(IFERROR(MATCH(_xlfn.CONCAT($B53,",",CL$4),'22 SpcFunc &amp; VentSpcFunc combos'!$Q$8:$Q$343,0),0)&gt;0,1,0)</f>
        <v>0</v>
      </c>
      <c r="CM53" s="127">
        <f ca="1">IF(IFERROR(MATCH(_xlfn.CONCAT($B53,",",CM$4),'22 SpcFunc &amp; VentSpcFunc combos'!$Q$8:$Q$343,0),0)&gt;0,1,0)</f>
        <v>0</v>
      </c>
      <c r="CN53" s="127">
        <f ca="1">IF(IFERROR(MATCH(_xlfn.CONCAT($B53,",",CN$4),'22 SpcFunc &amp; VentSpcFunc combos'!$Q$8:$Q$343,0),0)&gt;0,1,0)</f>
        <v>0</v>
      </c>
      <c r="CO53" s="127">
        <f ca="1">IF(IFERROR(MATCH(_xlfn.CONCAT($B53,",",CO$4),'22 SpcFunc &amp; VentSpcFunc combos'!$Q$8:$Q$343,0),0)&gt;0,1,0)</f>
        <v>0</v>
      </c>
      <c r="CP53" s="127">
        <f ca="1">IF(IFERROR(MATCH(_xlfn.CONCAT($B53,",",CP$4),'22 SpcFunc &amp; VentSpcFunc combos'!$Q$8:$Q$343,0),0)&gt;0,1,0)</f>
        <v>0</v>
      </c>
      <c r="CQ53" s="127">
        <f ca="1">IF(IFERROR(MATCH(_xlfn.CONCAT($B53,",",CQ$4),'22 SpcFunc &amp; VentSpcFunc combos'!$Q$8:$Q$343,0),0)&gt;0,1,0)</f>
        <v>0</v>
      </c>
      <c r="CR53" s="127">
        <f ca="1">IF(IFERROR(MATCH(_xlfn.CONCAT($B53,",",CR$4),'22 SpcFunc &amp; VentSpcFunc combos'!$Q$8:$Q$343,0),0)&gt;0,1,0)</f>
        <v>0</v>
      </c>
      <c r="CS53" s="127">
        <f ca="1">IF(IFERROR(MATCH(_xlfn.CONCAT($B53,",",CS$4),'22 SpcFunc &amp; VentSpcFunc combos'!$Q$8:$Q$343,0),0)&gt;0,1,0)</f>
        <v>0</v>
      </c>
      <c r="CT53" s="127">
        <f ca="1">IF(IFERROR(MATCH(_xlfn.CONCAT($B53,",",CT$4),'22 SpcFunc &amp; VentSpcFunc combos'!$Q$8:$Q$343,0),0)&gt;0,1,0)</f>
        <v>0</v>
      </c>
      <c r="CU53" s="106" t="s">
        <v>959</v>
      </c>
      <c r="CV53">
        <f t="shared" ca="1" si="4"/>
        <v>7</v>
      </c>
    </row>
    <row r="54" spans="2:100" x14ac:dyDescent="0.2">
      <c r="B54" t="str">
        <f>'For CSV - 2022 SpcFuncData'!B54</f>
        <v>Museum Area (Exhibition/Display)</v>
      </c>
      <c r="C54" s="127">
        <f ca="1">IF(IFERROR(MATCH(_xlfn.CONCAT($B54,",",C$4),'22 SpcFunc &amp; VentSpcFunc combos'!$Q$8:$Q$343,0),0)&gt;0,1,0)</f>
        <v>0</v>
      </c>
      <c r="D54" s="127">
        <f ca="1">IF(IFERROR(MATCH(_xlfn.CONCAT($B54,",",D$4),'22 SpcFunc &amp; VentSpcFunc combos'!$Q$8:$Q$343,0),0)&gt;0,1,0)</f>
        <v>0</v>
      </c>
      <c r="E54" s="127">
        <f ca="1">IF(IFERROR(MATCH(_xlfn.CONCAT($B54,",",E$4),'22 SpcFunc &amp; VentSpcFunc combos'!$Q$8:$Q$343,0),0)&gt;0,1,0)</f>
        <v>0</v>
      </c>
      <c r="F54" s="127">
        <f ca="1">IF(IFERROR(MATCH(_xlfn.CONCAT($B54,",",F$4),'22 SpcFunc &amp; VentSpcFunc combos'!$Q$8:$Q$343,0),0)&gt;0,1,0)</f>
        <v>0</v>
      </c>
      <c r="G54" s="127">
        <f ca="1">IF(IFERROR(MATCH(_xlfn.CONCAT($B54,",",G$4),'22 SpcFunc &amp; VentSpcFunc combos'!$Q$8:$Q$343,0),0)&gt;0,1,0)</f>
        <v>0</v>
      </c>
      <c r="H54" s="127">
        <f ca="1">IF(IFERROR(MATCH(_xlfn.CONCAT($B54,",",H$4),'22 SpcFunc &amp; VentSpcFunc combos'!$Q$8:$Q$343,0),0)&gt;0,1,0)</f>
        <v>1</v>
      </c>
      <c r="I54" s="127">
        <f ca="1">IF(IFERROR(MATCH(_xlfn.CONCAT($B54,",",I$4),'22 SpcFunc &amp; VentSpcFunc combos'!$Q$8:$Q$343,0),0)&gt;0,1,0)</f>
        <v>1</v>
      </c>
      <c r="J54" s="127">
        <f ca="1">IF(IFERROR(MATCH(_xlfn.CONCAT($B54,",",J$4),'22 SpcFunc &amp; VentSpcFunc combos'!$Q$8:$Q$343,0),0)&gt;0,1,0)</f>
        <v>0</v>
      </c>
      <c r="K54" s="127">
        <f ca="1">IF(IFERROR(MATCH(_xlfn.CONCAT($B54,",",K$4),'22 SpcFunc &amp; VentSpcFunc combos'!$Q$8:$Q$343,0),0)&gt;0,1,0)</f>
        <v>0</v>
      </c>
      <c r="L54" s="127">
        <f ca="1">IF(IFERROR(MATCH(_xlfn.CONCAT($B54,",",L$4),'22 SpcFunc &amp; VentSpcFunc combos'!$Q$8:$Q$343,0),0)&gt;0,1,0)</f>
        <v>0</v>
      </c>
      <c r="M54" s="127">
        <f ca="1">IF(IFERROR(MATCH(_xlfn.CONCAT($B54,",",M$4),'22 SpcFunc &amp; VentSpcFunc combos'!$Q$8:$Q$343,0),0)&gt;0,1,0)</f>
        <v>0</v>
      </c>
      <c r="N54" s="127">
        <f ca="1">IF(IFERROR(MATCH(_xlfn.CONCAT($B54,",",N$4),'22 SpcFunc &amp; VentSpcFunc combos'!$Q$8:$Q$343,0),0)&gt;0,1,0)</f>
        <v>0</v>
      </c>
      <c r="O54" s="127">
        <f ca="1">IF(IFERROR(MATCH(_xlfn.CONCAT($B54,",",O$4),'22 SpcFunc &amp; VentSpcFunc combos'!$Q$8:$Q$343,0),0)&gt;0,1,0)</f>
        <v>0</v>
      </c>
      <c r="P54" s="127">
        <f ca="1">IF(IFERROR(MATCH(_xlfn.CONCAT($B54,",",P$4),'22 SpcFunc &amp; VentSpcFunc combos'!$Q$8:$Q$343,0),0)&gt;0,1,0)</f>
        <v>0</v>
      </c>
      <c r="Q54" s="127">
        <f ca="1">IF(IFERROR(MATCH(_xlfn.CONCAT($B54,",",Q$4),'22 SpcFunc &amp; VentSpcFunc combos'!$Q$8:$Q$343,0),0)&gt;0,1,0)</f>
        <v>0</v>
      </c>
      <c r="R54" s="127">
        <f ca="1">IF(IFERROR(MATCH(_xlfn.CONCAT($B54,",",R$4),'22 SpcFunc &amp; VentSpcFunc combos'!$Q$8:$Q$343,0),0)&gt;0,1,0)</f>
        <v>0</v>
      </c>
      <c r="S54" s="127">
        <f ca="1">IF(IFERROR(MATCH(_xlfn.CONCAT($B54,",",S$4),'22 SpcFunc &amp; VentSpcFunc combos'!$Q$8:$Q$343,0),0)&gt;0,1,0)</f>
        <v>0</v>
      </c>
      <c r="T54" s="127">
        <f ca="1">IF(IFERROR(MATCH(_xlfn.CONCAT($B54,",",T$4),'22 SpcFunc &amp; VentSpcFunc combos'!$Q$8:$Q$343,0),0)&gt;0,1,0)</f>
        <v>0</v>
      </c>
      <c r="U54" s="127">
        <f ca="1">IF(IFERROR(MATCH(_xlfn.CONCAT($B54,",",U$4),'22 SpcFunc &amp; VentSpcFunc combos'!$Q$8:$Q$343,0),0)&gt;0,1,0)</f>
        <v>0</v>
      </c>
      <c r="V54" s="127">
        <f ca="1">IF(IFERROR(MATCH(_xlfn.CONCAT($B54,",",V$4),'22 SpcFunc &amp; VentSpcFunc combos'!$Q$8:$Q$343,0),0)&gt;0,1,0)</f>
        <v>0</v>
      </c>
      <c r="W54" s="127">
        <f ca="1">IF(IFERROR(MATCH(_xlfn.CONCAT($B54,",",W$4),'22 SpcFunc &amp; VentSpcFunc combos'!$Q$8:$Q$343,0),0)&gt;0,1,0)</f>
        <v>0</v>
      </c>
      <c r="X54" s="127">
        <f ca="1">IF(IFERROR(MATCH(_xlfn.CONCAT($B54,",",X$4),'22 SpcFunc &amp; VentSpcFunc combos'!$Q$8:$Q$343,0),0)&gt;0,1,0)</f>
        <v>0</v>
      </c>
      <c r="Y54" s="127">
        <f ca="1">IF(IFERROR(MATCH(_xlfn.CONCAT($B54,",",Y$4),'22 SpcFunc &amp; VentSpcFunc combos'!$Q$8:$Q$343,0),0)&gt;0,1,0)</f>
        <v>0</v>
      </c>
      <c r="Z54" s="127">
        <f ca="1">IF(IFERROR(MATCH(_xlfn.CONCAT($B54,",",Z$4),'22 SpcFunc &amp; VentSpcFunc combos'!$Q$8:$Q$343,0),0)&gt;0,1,0)</f>
        <v>0</v>
      </c>
      <c r="AA54" s="127">
        <f ca="1">IF(IFERROR(MATCH(_xlfn.CONCAT($B54,",",AA$4),'22 SpcFunc &amp; VentSpcFunc combos'!$Q$8:$Q$343,0),0)&gt;0,1,0)</f>
        <v>0</v>
      </c>
      <c r="AB54" s="127">
        <f ca="1">IF(IFERROR(MATCH(_xlfn.CONCAT($B54,",",AB$4),'22 SpcFunc &amp; VentSpcFunc combos'!$Q$8:$Q$343,0),0)&gt;0,1,0)</f>
        <v>0</v>
      </c>
      <c r="AC54" s="127">
        <f ca="1">IF(IFERROR(MATCH(_xlfn.CONCAT($B54,",",AC$4),'22 SpcFunc &amp; VentSpcFunc combos'!$Q$8:$Q$343,0),0)&gt;0,1,0)</f>
        <v>0</v>
      </c>
      <c r="AD54" s="127">
        <f ca="1">IF(IFERROR(MATCH(_xlfn.CONCAT($B54,",",AD$4),'22 SpcFunc &amp; VentSpcFunc combos'!$Q$8:$Q$343,0),0)&gt;0,1,0)</f>
        <v>0</v>
      </c>
      <c r="AE54" s="127">
        <f ca="1">IF(IFERROR(MATCH(_xlfn.CONCAT($B54,",",AE$4),'22 SpcFunc &amp; VentSpcFunc combos'!$Q$8:$Q$343,0),0)&gt;0,1,0)</f>
        <v>0</v>
      </c>
      <c r="AF54" s="127">
        <f ca="1">IF(IFERROR(MATCH(_xlfn.CONCAT($B54,",",AF$4),'22 SpcFunc &amp; VentSpcFunc combos'!$Q$8:$Q$343,0),0)&gt;0,1,0)</f>
        <v>0</v>
      </c>
      <c r="AG54" s="127">
        <f ca="1">IF(IFERROR(MATCH(_xlfn.CONCAT($B54,",",AG$4),'22 SpcFunc &amp; VentSpcFunc combos'!$Q$8:$Q$343,0),0)&gt;0,1,0)</f>
        <v>0</v>
      </c>
      <c r="AH54" s="127">
        <f ca="1">IF(IFERROR(MATCH(_xlfn.CONCAT($B54,",",AH$4),'22 SpcFunc &amp; VentSpcFunc combos'!$Q$8:$Q$343,0),0)&gt;0,1,0)</f>
        <v>0</v>
      </c>
      <c r="AI54" s="127">
        <f ca="1">IF(IFERROR(MATCH(_xlfn.CONCAT($B54,",",AI$4),'22 SpcFunc &amp; VentSpcFunc combos'!$Q$8:$Q$343,0),0)&gt;0,1,0)</f>
        <v>0</v>
      </c>
      <c r="AJ54" s="127">
        <f ca="1">IF(IFERROR(MATCH(_xlfn.CONCAT($B54,",",AJ$4),'22 SpcFunc &amp; VentSpcFunc combos'!$Q$8:$Q$343,0),0)&gt;0,1,0)</f>
        <v>0</v>
      </c>
      <c r="AK54" s="127">
        <f ca="1">IF(IFERROR(MATCH(_xlfn.CONCAT($B54,",",AK$4),'22 SpcFunc &amp; VentSpcFunc combos'!$Q$8:$Q$343,0),0)&gt;0,1,0)</f>
        <v>0</v>
      </c>
      <c r="AL54" s="127">
        <f ca="1">IF(IFERROR(MATCH(_xlfn.CONCAT($B54,",",AL$4),'22 SpcFunc &amp; VentSpcFunc combos'!$Q$8:$Q$343,0),0)&gt;0,1,0)</f>
        <v>0</v>
      </c>
      <c r="AM54" s="127">
        <f ca="1">IF(IFERROR(MATCH(_xlfn.CONCAT($B54,",",AM$4),'22 SpcFunc &amp; VentSpcFunc combos'!$Q$8:$Q$343,0),0)&gt;0,1,0)</f>
        <v>0</v>
      </c>
      <c r="AN54" s="127">
        <f ca="1">IF(IFERROR(MATCH(_xlfn.CONCAT($B54,",",AN$4),'22 SpcFunc &amp; VentSpcFunc combos'!$Q$8:$Q$343,0),0)&gt;0,1,0)</f>
        <v>0</v>
      </c>
      <c r="AO54" s="127">
        <f ca="1">IF(IFERROR(MATCH(_xlfn.CONCAT($B54,",",AO$4),'22 SpcFunc &amp; VentSpcFunc combos'!$Q$8:$Q$343,0),0)&gt;0,1,0)</f>
        <v>0</v>
      </c>
      <c r="AP54" s="127">
        <f ca="1">IF(IFERROR(MATCH(_xlfn.CONCAT($B54,",",AP$4),'22 SpcFunc &amp; VentSpcFunc combos'!$Q$8:$Q$343,0),0)&gt;0,1,0)</f>
        <v>0</v>
      </c>
      <c r="AQ54" s="127">
        <f ca="1">IF(IFERROR(MATCH(_xlfn.CONCAT($B54,",",AQ$4),'22 SpcFunc &amp; VentSpcFunc combos'!$Q$8:$Q$343,0),0)&gt;0,1,0)</f>
        <v>0</v>
      </c>
      <c r="AR54" s="127">
        <f ca="1">IF(IFERROR(MATCH(_xlfn.CONCAT($B54,",",AR$4),'22 SpcFunc &amp; VentSpcFunc combos'!$Q$8:$Q$343,0),0)&gt;0,1,0)</f>
        <v>0</v>
      </c>
      <c r="AS54" s="127">
        <f ca="1">IF(IFERROR(MATCH(_xlfn.CONCAT($B54,",",AS$4),'22 SpcFunc &amp; VentSpcFunc combos'!$Q$8:$Q$343,0),0)&gt;0,1,0)</f>
        <v>0</v>
      </c>
      <c r="AT54" s="127">
        <f ca="1">IF(IFERROR(MATCH(_xlfn.CONCAT($B54,",",AT$4),'22 SpcFunc &amp; VentSpcFunc combos'!$Q$8:$Q$343,0),0)&gt;0,1,0)</f>
        <v>0</v>
      </c>
      <c r="AU54" s="127">
        <f ca="1">IF(IFERROR(MATCH(_xlfn.CONCAT($B54,",",AU$4),'22 SpcFunc &amp; VentSpcFunc combos'!$Q$8:$Q$343,0),0)&gt;0,1,0)</f>
        <v>0</v>
      </c>
      <c r="AV54" s="127">
        <f ca="1">IF(IFERROR(MATCH(_xlfn.CONCAT($B54,",",AV$4),'22 SpcFunc &amp; VentSpcFunc combos'!$Q$8:$Q$343,0),0)&gt;0,1,0)</f>
        <v>0</v>
      </c>
      <c r="AW54" s="127">
        <f ca="1">IF(IFERROR(MATCH(_xlfn.CONCAT($B54,",",AW$4),'22 SpcFunc &amp; VentSpcFunc combos'!$Q$8:$Q$343,0),0)&gt;0,1,0)</f>
        <v>0</v>
      </c>
      <c r="AX54" s="127">
        <f ca="1">IF(IFERROR(MATCH(_xlfn.CONCAT($B54,",",AX$4),'22 SpcFunc &amp; VentSpcFunc combos'!$Q$8:$Q$343,0),0)&gt;0,1,0)</f>
        <v>0</v>
      </c>
      <c r="AY54" s="127">
        <f ca="1">IF(IFERROR(MATCH(_xlfn.CONCAT($B54,",",AY$4),'22 SpcFunc &amp; VentSpcFunc combos'!$Q$8:$Q$343,0),0)&gt;0,1,0)</f>
        <v>0</v>
      </c>
      <c r="AZ54" s="127">
        <f ca="1">IF(IFERROR(MATCH(_xlfn.CONCAT($B54,",",AZ$4),'22 SpcFunc &amp; VentSpcFunc combos'!$Q$8:$Q$343,0),0)&gt;0,1,0)</f>
        <v>0</v>
      </c>
      <c r="BA54" s="127">
        <f ca="1">IF(IFERROR(MATCH(_xlfn.CONCAT($B54,",",BA$4),'22 SpcFunc &amp; VentSpcFunc combos'!$Q$8:$Q$343,0),0)&gt;0,1,0)</f>
        <v>0</v>
      </c>
      <c r="BB54" s="127">
        <f ca="1">IF(IFERROR(MATCH(_xlfn.CONCAT($B54,",",BB$4),'22 SpcFunc &amp; VentSpcFunc combos'!$Q$8:$Q$343,0),0)&gt;0,1,0)</f>
        <v>0</v>
      </c>
      <c r="BC54" s="127">
        <f ca="1">IF(IFERROR(MATCH(_xlfn.CONCAT($B54,",",BC$4),'22 SpcFunc &amp; VentSpcFunc combos'!$Q$8:$Q$343,0),0)&gt;0,1,0)</f>
        <v>0</v>
      </c>
      <c r="BD54" s="127">
        <f ca="1">IF(IFERROR(MATCH(_xlfn.CONCAT($B54,",",BD$4),'22 SpcFunc &amp; VentSpcFunc combos'!$Q$8:$Q$343,0),0)&gt;0,1,0)</f>
        <v>0</v>
      </c>
      <c r="BE54" s="127">
        <f ca="1">IF(IFERROR(MATCH(_xlfn.CONCAT($B54,",",BE$4),'22 SpcFunc &amp; VentSpcFunc combos'!$Q$8:$Q$343,0),0)&gt;0,1,0)</f>
        <v>0</v>
      </c>
      <c r="BF54" s="127">
        <f ca="1">IF(IFERROR(MATCH(_xlfn.CONCAT($B54,",",BF$4),'22 SpcFunc &amp; VentSpcFunc combos'!$Q$8:$Q$343,0),0)&gt;0,1,0)</f>
        <v>0</v>
      </c>
      <c r="BG54" s="127">
        <f ca="1">IF(IFERROR(MATCH(_xlfn.CONCAT($B54,",",BG$4),'22 SpcFunc &amp; VentSpcFunc combos'!$Q$8:$Q$343,0),0)&gt;0,1,0)</f>
        <v>0</v>
      </c>
      <c r="BH54" s="127">
        <f ca="1">IF(IFERROR(MATCH(_xlfn.CONCAT($B54,",",BH$4),'22 SpcFunc &amp; VentSpcFunc combos'!$Q$8:$Q$343,0),0)&gt;0,1,0)</f>
        <v>0</v>
      </c>
      <c r="BI54" s="127">
        <f ca="1">IF(IFERROR(MATCH(_xlfn.CONCAT($B54,",",BI$4),'22 SpcFunc &amp; VentSpcFunc combos'!$Q$8:$Q$343,0),0)&gt;0,1,0)</f>
        <v>0</v>
      </c>
      <c r="BJ54" s="127">
        <f ca="1">IF(IFERROR(MATCH(_xlfn.CONCAT($B54,",",BJ$4),'22 SpcFunc &amp; VentSpcFunc combos'!$Q$8:$Q$343,0),0)&gt;0,1,0)</f>
        <v>0</v>
      </c>
      <c r="BK54" s="127">
        <f ca="1">IF(IFERROR(MATCH(_xlfn.CONCAT($B54,",",BK$4),'22 SpcFunc &amp; VentSpcFunc combos'!$Q$8:$Q$343,0),0)&gt;0,1,0)</f>
        <v>0</v>
      </c>
      <c r="BL54" s="127">
        <f ca="1">IF(IFERROR(MATCH(_xlfn.CONCAT($B54,",",BL$4),'22 SpcFunc &amp; VentSpcFunc combos'!$Q$8:$Q$343,0),0)&gt;0,1,0)</f>
        <v>0</v>
      </c>
      <c r="BM54" s="127">
        <f ca="1">IF(IFERROR(MATCH(_xlfn.CONCAT($B54,",",BM$4),'22 SpcFunc &amp; VentSpcFunc combos'!$Q$8:$Q$343,0),0)&gt;0,1,0)</f>
        <v>0</v>
      </c>
      <c r="BN54" s="127">
        <f ca="1">IF(IFERROR(MATCH(_xlfn.CONCAT($B54,",",BN$4),'22 SpcFunc &amp; VentSpcFunc combos'!$Q$8:$Q$343,0),0)&gt;0,1,0)</f>
        <v>0</v>
      </c>
      <c r="BO54" s="127">
        <f ca="1">IF(IFERROR(MATCH(_xlfn.CONCAT($B54,",",BO$4),'22 SpcFunc &amp; VentSpcFunc combos'!$Q$8:$Q$343,0),0)&gt;0,1,0)</f>
        <v>0</v>
      </c>
      <c r="BP54" s="127">
        <f ca="1">IF(IFERROR(MATCH(_xlfn.CONCAT($B54,",",BP$4),'22 SpcFunc &amp; VentSpcFunc combos'!$Q$8:$Q$343,0),0)&gt;0,1,0)</f>
        <v>0</v>
      </c>
      <c r="BQ54" s="127">
        <f ca="1">IF(IFERROR(MATCH(_xlfn.CONCAT($B54,",",BQ$4),'22 SpcFunc &amp; VentSpcFunc combos'!$Q$8:$Q$343,0),0)&gt;0,1,0)</f>
        <v>0</v>
      </c>
      <c r="BR54" s="127">
        <f ca="1">IF(IFERROR(MATCH(_xlfn.CONCAT($B54,",",BR$4),'22 SpcFunc &amp; VentSpcFunc combos'!$Q$8:$Q$343,0),0)&gt;0,1,0)</f>
        <v>0</v>
      </c>
      <c r="BS54" s="127">
        <f ca="1">IF(IFERROR(MATCH(_xlfn.CONCAT($B54,",",BS$4),'22 SpcFunc &amp; VentSpcFunc combos'!$Q$8:$Q$343,0),0)&gt;0,1,0)</f>
        <v>0</v>
      </c>
      <c r="BT54" s="127">
        <f ca="1">IF(IFERROR(MATCH(_xlfn.CONCAT($B54,",",BT$4),'22 SpcFunc &amp; VentSpcFunc combos'!$Q$8:$Q$343,0),0)&gt;0,1,0)</f>
        <v>0</v>
      </c>
      <c r="BU54" s="127">
        <f ca="1">IF(IFERROR(MATCH(_xlfn.CONCAT($B54,",",BU$4),'22 SpcFunc &amp; VentSpcFunc combos'!$Q$8:$Q$343,0),0)&gt;0,1,0)</f>
        <v>0</v>
      </c>
      <c r="BV54" s="127">
        <f ca="1">IF(IFERROR(MATCH(_xlfn.CONCAT($B54,",",BV$4),'22 SpcFunc &amp; VentSpcFunc combos'!$Q$8:$Q$343,0),0)&gt;0,1,0)</f>
        <v>0</v>
      </c>
      <c r="BW54" s="127">
        <f ca="1">IF(IFERROR(MATCH(_xlfn.CONCAT($B54,",",BW$4),'22 SpcFunc &amp; VentSpcFunc combos'!$Q$8:$Q$343,0),0)&gt;0,1,0)</f>
        <v>0</v>
      </c>
      <c r="BX54" s="127">
        <f ca="1">IF(IFERROR(MATCH(_xlfn.CONCAT($B54,",",BX$4),'22 SpcFunc &amp; VentSpcFunc combos'!$Q$8:$Q$343,0),0)&gt;0,1,0)</f>
        <v>0</v>
      </c>
      <c r="BY54" s="127">
        <f ca="1">IF(IFERROR(MATCH(_xlfn.CONCAT($B54,",",BY$4),'22 SpcFunc &amp; VentSpcFunc combos'!$Q$8:$Q$343,0),0)&gt;0,1,0)</f>
        <v>0</v>
      </c>
      <c r="BZ54" s="127">
        <f ca="1">IF(IFERROR(MATCH(_xlfn.CONCAT($B54,",",BZ$4),'22 SpcFunc &amp; VentSpcFunc combos'!$Q$8:$Q$343,0),0)&gt;0,1,0)</f>
        <v>0</v>
      </c>
      <c r="CA54" s="127">
        <f ca="1">IF(IFERROR(MATCH(_xlfn.CONCAT($B54,",",CA$4),'22 SpcFunc &amp; VentSpcFunc combos'!$Q$8:$Q$343,0),0)&gt;0,1,0)</f>
        <v>0</v>
      </c>
      <c r="CB54" s="127">
        <f ca="1">IF(IFERROR(MATCH(_xlfn.CONCAT($B54,",",CB$4),'22 SpcFunc &amp; VentSpcFunc combos'!$Q$8:$Q$343,0),0)&gt;0,1,0)</f>
        <v>0</v>
      </c>
      <c r="CC54" s="127">
        <f ca="1">IF(IFERROR(MATCH(_xlfn.CONCAT($B54,",",CC$4),'22 SpcFunc &amp; VentSpcFunc combos'!$Q$8:$Q$343,0),0)&gt;0,1,0)</f>
        <v>0</v>
      </c>
      <c r="CD54" s="127">
        <f ca="1">IF(IFERROR(MATCH(_xlfn.CONCAT($B54,",",CD$4),'22 SpcFunc &amp; VentSpcFunc combos'!$Q$8:$Q$343,0),0)&gt;0,1,0)</f>
        <v>0</v>
      </c>
      <c r="CE54" s="127">
        <f ca="1">IF(IFERROR(MATCH(_xlfn.CONCAT($B54,",",CE$4),'22 SpcFunc &amp; VentSpcFunc combos'!$Q$8:$Q$343,0),0)&gt;0,1,0)</f>
        <v>0</v>
      </c>
      <c r="CF54" s="127">
        <f ca="1">IF(IFERROR(MATCH(_xlfn.CONCAT($B54,",",CF$4),'22 SpcFunc &amp; VentSpcFunc combos'!$Q$8:$Q$343,0),0)&gt;0,1,0)</f>
        <v>0</v>
      </c>
      <c r="CG54" s="127">
        <f ca="1">IF(IFERROR(MATCH(_xlfn.CONCAT($B54,",",CG$4),'22 SpcFunc &amp; VentSpcFunc combos'!$Q$8:$Q$343,0),0)&gt;0,1,0)</f>
        <v>0</v>
      </c>
      <c r="CH54" s="127">
        <f ca="1">IF(IFERROR(MATCH(_xlfn.CONCAT($B54,",",CH$4),'22 SpcFunc &amp; VentSpcFunc combos'!$Q$8:$Q$343,0),0)&gt;0,1,0)</f>
        <v>0</v>
      </c>
      <c r="CI54" s="127">
        <f ca="1">IF(IFERROR(MATCH(_xlfn.CONCAT($B54,",",CI$4),'22 SpcFunc &amp; VentSpcFunc combos'!$Q$8:$Q$343,0),0)&gt;0,1,0)</f>
        <v>0</v>
      </c>
      <c r="CJ54" s="127">
        <f ca="1">IF(IFERROR(MATCH(_xlfn.CONCAT($B54,",",CJ$4),'22 SpcFunc &amp; VentSpcFunc combos'!$Q$8:$Q$343,0),0)&gt;0,1,0)</f>
        <v>0</v>
      </c>
      <c r="CK54" s="127">
        <f ca="1">IF(IFERROR(MATCH(_xlfn.CONCAT($B54,",",CK$4),'22 SpcFunc &amp; VentSpcFunc combos'!$Q$8:$Q$343,0),0)&gt;0,1,0)</f>
        <v>0</v>
      </c>
      <c r="CL54" s="127">
        <f ca="1">IF(IFERROR(MATCH(_xlfn.CONCAT($B54,",",CL$4),'22 SpcFunc &amp; VentSpcFunc combos'!$Q$8:$Q$343,0),0)&gt;0,1,0)</f>
        <v>0</v>
      </c>
      <c r="CM54" s="127">
        <f ca="1">IF(IFERROR(MATCH(_xlfn.CONCAT($B54,",",CM$4),'22 SpcFunc &amp; VentSpcFunc combos'!$Q$8:$Q$343,0),0)&gt;0,1,0)</f>
        <v>0</v>
      </c>
      <c r="CN54" s="127">
        <f ca="1">IF(IFERROR(MATCH(_xlfn.CONCAT($B54,",",CN$4),'22 SpcFunc &amp; VentSpcFunc combos'!$Q$8:$Q$343,0),0)&gt;0,1,0)</f>
        <v>0</v>
      </c>
      <c r="CO54" s="127">
        <f ca="1">IF(IFERROR(MATCH(_xlfn.CONCAT($B54,",",CO$4),'22 SpcFunc &amp; VentSpcFunc combos'!$Q$8:$Q$343,0),0)&gt;0,1,0)</f>
        <v>0</v>
      </c>
      <c r="CP54" s="127">
        <f ca="1">IF(IFERROR(MATCH(_xlfn.CONCAT($B54,",",CP$4),'22 SpcFunc &amp; VentSpcFunc combos'!$Q$8:$Q$343,0),0)&gt;0,1,0)</f>
        <v>0</v>
      </c>
      <c r="CQ54" s="127">
        <f ca="1">IF(IFERROR(MATCH(_xlfn.CONCAT($B54,",",CQ$4),'22 SpcFunc &amp; VentSpcFunc combos'!$Q$8:$Q$343,0),0)&gt;0,1,0)</f>
        <v>0</v>
      </c>
      <c r="CR54" s="127">
        <f ca="1">IF(IFERROR(MATCH(_xlfn.CONCAT($B54,",",CR$4),'22 SpcFunc &amp; VentSpcFunc combos'!$Q$8:$Q$343,0),0)&gt;0,1,0)</f>
        <v>0</v>
      </c>
      <c r="CS54" s="127">
        <f ca="1">IF(IFERROR(MATCH(_xlfn.CONCAT($B54,",",CS$4),'22 SpcFunc &amp; VentSpcFunc combos'!$Q$8:$Q$343,0),0)&gt;0,1,0)</f>
        <v>0</v>
      </c>
      <c r="CT54" s="127">
        <f ca="1">IF(IFERROR(MATCH(_xlfn.CONCAT($B54,",",CT$4),'22 SpcFunc &amp; VentSpcFunc combos'!$Q$8:$Q$343,0),0)&gt;0,1,0)</f>
        <v>0</v>
      </c>
      <c r="CU54" s="106" t="s">
        <v>959</v>
      </c>
      <c r="CV54">
        <f t="shared" ca="1" si="4"/>
        <v>2</v>
      </c>
    </row>
    <row r="55" spans="2:100" x14ac:dyDescent="0.2">
      <c r="B55" t="str">
        <f>'For CSV - 2022 SpcFuncData'!B55</f>
        <v>Museum Area (Restoration Room)</v>
      </c>
      <c r="C55" s="127">
        <f ca="1">IF(IFERROR(MATCH(_xlfn.CONCAT($B55,",",C$4),'22 SpcFunc &amp; VentSpcFunc combos'!$Q$8:$Q$343,0),0)&gt;0,1,0)</f>
        <v>0</v>
      </c>
      <c r="D55" s="127">
        <f ca="1">IF(IFERROR(MATCH(_xlfn.CONCAT($B55,",",D$4),'22 SpcFunc &amp; VentSpcFunc combos'!$Q$8:$Q$343,0),0)&gt;0,1,0)</f>
        <v>0</v>
      </c>
      <c r="E55" s="127">
        <f ca="1">IF(IFERROR(MATCH(_xlfn.CONCAT($B55,",",E$4),'22 SpcFunc &amp; VentSpcFunc combos'!$Q$8:$Q$343,0),0)&gt;0,1,0)</f>
        <v>0</v>
      </c>
      <c r="F55" s="127">
        <f ca="1">IF(IFERROR(MATCH(_xlfn.CONCAT($B55,",",F$4),'22 SpcFunc &amp; VentSpcFunc combos'!$Q$8:$Q$343,0),0)&gt;0,1,0)</f>
        <v>0</v>
      </c>
      <c r="G55" s="127">
        <f ca="1">IF(IFERROR(MATCH(_xlfn.CONCAT($B55,",",G$4),'22 SpcFunc &amp; VentSpcFunc combos'!$Q$8:$Q$343,0),0)&gt;0,1,0)</f>
        <v>0</v>
      </c>
      <c r="H55" s="127">
        <f ca="1">IF(IFERROR(MATCH(_xlfn.CONCAT($B55,",",H$4),'22 SpcFunc &amp; VentSpcFunc combos'!$Q$8:$Q$343,0),0)&gt;0,1,0)</f>
        <v>0</v>
      </c>
      <c r="I55" s="127">
        <f ca="1">IF(IFERROR(MATCH(_xlfn.CONCAT($B55,",",I$4),'22 SpcFunc &amp; VentSpcFunc combos'!$Q$8:$Q$343,0),0)&gt;0,1,0)</f>
        <v>0</v>
      </c>
      <c r="J55" s="127">
        <f ca="1">IF(IFERROR(MATCH(_xlfn.CONCAT($B55,",",J$4),'22 SpcFunc &amp; VentSpcFunc combos'!$Q$8:$Q$343,0),0)&gt;0,1,0)</f>
        <v>0</v>
      </c>
      <c r="K55" s="127">
        <f ca="1">IF(IFERROR(MATCH(_xlfn.CONCAT($B55,",",K$4),'22 SpcFunc &amp; VentSpcFunc combos'!$Q$8:$Q$343,0),0)&gt;0,1,0)</f>
        <v>1</v>
      </c>
      <c r="L55" s="127">
        <f ca="1">IF(IFERROR(MATCH(_xlfn.CONCAT($B55,",",L$4),'22 SpcFunc &amp; VentSpcFunc combos'!$Q$8:$Q$343,0),0)&gt;0,1,0)</f>
        <v>0</v>
      </c>
      <c r="M55" s="127">
        <f ca="1">IF(IFERROR(MATCH(_xlfn.CONCAT($B55,",",M$4),'22 SpcFunc &amp; VentSpcFunc combos'!$Q$8:$Q$343,0),0)&gt;0,1,0)</f>
        <v>0</v>
      </c>
      <c r="N55" s="127">
        <f ca="1">IF(IFERROR(MATCH(_xlfn.CONCAT($B55,",",N$4),'22 SpcFunc &amp; VentSpcFunc combos'!$Q$8:$Q$343,0),0)&gt;0,1,0)</f>
        <v>0</v>
      </c>
      <c r="O55" s="127">
        <f ca="1">IF(IFERROR(MATCH(_xlfn.CONCAT($B55,",",O$4),'22 SpcFunc &amp; VentSpcFunc combos'!$Q$8:$Q$343,0),0)&gt;0,1,0)</f>
        <v>0</v>
      </c>
      <c r="P55" s="127">
        <f ca="1">IF(IFERROR(MATCH(_xlfn.CONCAT($B55,",",P$4),'22 SpcFunc &amp; VentSpcFunc combos'!$Q$8:$Q$343,0),0)&gt;0,1,0)</f>
        <v>0</v>
      </c>
      <c r="Q55" s="127">
        <f ca="1">IF(IFERROR(MATCH(_xlfn.CONCAT($B55,",",Q$4),'22 SpcFunc &amp; VentSpcFunc combos'!$Q$8:$Q$343,0),0)&gt;0,1,0)</f>
        <v>0</v>
      </c>
      <c r="R55" s="127">
        <f ca="1">IF(IFERROR(MATCH(_xlfn.CONCAT($B55,",",R$4),'22 SpcFunc &amp; VentSpcFunc combos'!$Q$8:$Q$343,0),0)&gt;0,1,0)</f>
        <v>0</v>
      </c>
      <c r="S55" s="127">
        <f ca="1">IF(IFERROR(MATCH(_xlfn.CONCAT($B55,",",S$4),'22 SpcFunc &amp; VentSpcFunc combos'!$Q$8:$Q$343,0),0)&gt;0,1,0)</f>
        <v>0</v>
      </c>
      <c r="T55" s="127">
        <f ca="1">IF(IFERROR(MATCH(_xlfn.CONCAT($B55,",",T$4),'22 SpcFunc &amp; VentSpcFunc combos'!$Q$8:$Q$343,0),0)&gt;0,1,0)</f>
        <v>0</v>
      </c>
      <c r="U55" s="127">
        <f ca="1">IF(IFERROR(MATCH(_xlfn.CONCAT($B55,",",U$4),'22 SpcFunc &amp; VentSpcFunc combos'!$Q$8:$Q$343,0),0)&gt;0,1,0)</f>
        <v>0</v>
      </c>
      <c r="V55" s="127">
        <f ca="1">IF(IFERROR(MATCH(_xlfn.CONCAT($B55,",",V$4),'22 SpcFunc &amp; VentSpcFunc combos'!$Q$8:$Q$343,0),0)&gt;0,1,0)</f>
        <v>0</v>
      </c>
      <c r="W55" s="127">
        <f ca="1">IF(IFERROR(MATCH(_xlfn.CONCAT($B55,",",W$4),'22 SpcFunc &amp; VentSpcFunc combos'!$Q$8:$Q$343,0),0)&gt;0,1,0)</f>
        <v>1</v>
      </c>
      <c r="X55" s="127">
        <f ca="1">IF(IFERROR(MATCH(_xlfn.CONCAT($B55,",",X$4),'22 SpcFunc &amp; VentSpcFunc combos'!$Q$8:$Q$343,0),0)&gt;0,1,0)</f>
        <v>1</v>
      </c>
      <c r="Y55" s="127">
        <f ca="1">IF(IFERROR(MATCH(_xlfn.CONCAT($B55,",",Y$4),'22 SpcFunc &amp; VentSpcFunc combos'!$Q$8:$Q$343,0),0)&gt;0,1,0)</f>
        <v>1</v>
      </c>
      <c r="Z55" s="127">
        <f ca="1">IF(IFERROR(MATCH(_xlfn.CONCAT($B55,",",Z$4),'22 SpcFunc &amp; VentSpcFunc combos'!$Q$8:$Q$343,0),0)&gt;0,1,0)</f>
        <v>0</v>
      </c>
      <c r="AA55" s="127">
        <f ca="1">IF(IFERROR(MATCH(_xlfn.CONCAT($B55,",",AA$4),'22 SpcFunc &amp; VentSpcFunc combos'!$Q$8:$Q$343,0),0)&gt;0,1,0)</f>
        <v>0</v>
      </c>
      <c r="AB55" s="127">
        <f ca="1">IF(IFERROR(MATCH(_xlfn.CONCAT($B55,",",AB$4),'22 SpcFunc &amp; VentSpcFunc combos'!$Q$8:$Q$343,0),0)&gt;0,1,0)</f>
        <v>0</v>
      </c>
      <c r="AC55" s="127">
        <f ca="1">IF(IFERROR(MATCH(_xlfn.CONCAT($B55,",",AC$4),'22 SpcFunc &amp; VentSpcFunc combos'!$Q$8:$Q$343,0),0)&gt;0,1,0)</f>
        <v>0</v>
      </c>
      <c r="AD55" s="127">
        <f ca="1">IF(IFERROR(MATCH(_xlfn.CONCAT($B55,",",AD$4),'22 SpcFunc &amp; VentSpcFunc combos'!$Q$8:$Q$343,0),0)&gt;0,1,0)</f>
        <v>1</v>
      </c>
      <c r="AE55" s="127">
        <f ca="1">IF(IFERROR(MATCH(_xlfn.CONCAT($B55,",",AE$4),'22 SpcFunc &amp; VentSpcFunc combos'!$Q$8:$Q$343,0),0)&gt;0,1,0)</f>
        <v>1</v>
      </c>
      <c r="AF55" s="127">
        <f ca="1">IF(IFERROR(MATCH(_xlfn.CONCAT($B55,",",AF$4),'22 SpcFunc &amp; VentSpcFunc combos'!$Q$8:$Q$343,0),0)&gt;0,1,0)</f>
        <v>0</v>
      </c>
      <c r="AG55" s="127">
        <f ca="1">IF(IFERROR(MATCH(_xlfn.CONCAT($B55,",",AG$4),'22 SpcFunc &amp; VentSpcFunc combos'!$Q$8:$Q$343,0),0)&gt;0,1,0)</f>
        <v>0</v>
      </c>
      <c r="AH55" s="127">
        <f ca="1">IF(IFERROR(MATCH(_xlfn.CONCAT($B55,",",AH$4),'22 SpcFunc &amp; VentSpcFunc combos'!$Q$8:$Q$343,0),0)&gt;0,1,0)</f>
        <v>0</v>
      </c>
      <c r="AI55" s="127">
        <f ca="1">IF(IFERROR(MATCH(_xlfn.CONCAT($B55,",",AI$4),'22 SpcFunc &amp; VentSpcFunc combos'!$Q$8:$Q$343,0),0)&gt;0,1,0)</f>
        <v>0</v>
      </c>
      <c r="AJ55" s="127">
        <f ca="1">IF(IFERROR(MATCH(_xlfn.CONCAT($B55,",",AJ$4),'22 SpcFunc &amp; VentSpcFunc combos'!$Q$8:$Q$343,0),0)&gt;0,1,0)</f>
        <v>0</v>
      </c>
      <c r="AK55" s="127">
        <f ca="1">IF(IFERROR(MATCH(_xlfn.CONCAT($B55,",",AK$4),'22 SpcFunc &amp; VentSpcFunc combos'!$Q$8:$Q$343,0),0)&gt;0,1,0)</f>
        <v>0</v>
      </c>
      <c r="AL55" s="127">
        <f ca="1">IF(IFERROR(MATCH(_xlfn.CONCAT($B55,",",AL$4),'22 SpcFunc &amp; VentSpcFunc combos'!$Q$8:$Q$343,0),0)&gt;0,1,0)</f>
        <v>0</v>
      </c>
      <c r="AM55" s="127">
        <f ca="1">IF(IFERROR(MATCH(_xlfn.CONCAT($B55,",",AM$4),'22 SpcFunc &amp; VentSpcFunc combos'!$Q$8:$Q$343,0),0)&gt;0,1,0)</f>
        <v>0</v>
      </c>
      <c r="AN55" s="127">
        <f ca="1">IF(IFERROR(MATCH(_xlfn.CONCAT($B55,",",AN$4),'22 SpcFunc &amp; VentSpcFunc combos'!$Q$8:$Q$343,0),0)&gt;0,1,0)</f>
        <v>0</v>
      </c>
      <c r="AO55" s="127">
        <f ca="1">IF(IFERROR(MATCH(_xlfn.CONCAT($B55,",",AO$4),'22 SpcFunc &amp; VentSpcFunc combos'!$Q$8:$Q$343,0),0)&gt;0,1,0)</f>
        <v>0</v>
      </c>
      <c r="AP55" s="127">
        <f ca="1">IF(IFERROR(MATCH(_xlfn.CONCAT($B55,",",AP$4),'22 SpcFunc &amp; VentSpcFunc combos'!$Q$8:$Q$343,0),0)&gt;0,1,0)</f>
        <v>0</v>
      </c>
      <c r="AQ55" s="127">
        <f ca="1">IF(IFERROR(MATCH(_xlfn.CONCAT($B55,",",AQ$4),'22 SpcFunc &amp; VentSpcFunc combos'!$Q$8:$Q$343,0),0)&gt;0,1,0)</f>
        <v>1</v>
      </c>
      <c r="AR55" s="127">
        <f ca="1">IF(IFERROR(MATCH(_xlfn.CONCAT($B55,",",AR$4),'22 SpcFunc &amp; VentSpcFunc combos'!$Q$8:$Q$343,0),0)&gt;0,1,0)</f>
        <v>0</v>
      </c>
      <c r="AS55" s="127">
        <f ca="1">IF(IFERROR(MATCH(_xlfn.CONCAT($B55,",",AS$4),'22 SpcFunc &amp; VentSpcFunc combos'!$Q$8:$Q$343,0),0)&gt;0,1,0)</f>
        <v>0</v>
      </c>
      <c r="AT55" s="127">
        <f ca="1">IF(IFERROR(MATCH(_xlfn.CONCAT($B55,",",AT$4),'22 SpcFunc &amp; VentSpcFunc combos'!$Q$8:$Q$343,0),0)&gt;0,1,0)</f>
        <v>0</v>
      </c>
      <c r="AU55" s="127">
        <f ca="1">IF(IFERROR(MATCH(_xlfn.CONCAT($B55,",",AU$4),'22 SpcFunc &amp; VentSpcFunc combos'!$Q$8:$Q$343,0),0)&gt;0,1,0)</f>
        <v>0</v>
      </c>
      <c r="AV55" s="127">
        <f ca="1">IF(IFERROR(MATCH(_xlfn.CONCAT($B55,",",AV$4),'22 SpcFunc &amp; VentSpcFunc combos'!$Q$8:$Q$343,0),0)&gt;0,1,0)</f>
        <v>0</v>
      </c>
      <c r="AW55" s="127">
        <f ca="1">IF(IFERROR(MATCH(_xlfn.CONCAT($B55,",",AW$4),'22 SpcFunc &amp; VentSpcFunc combos'!$Q$8:$Q$343,0),0)&gt;0,1,0)</f>
        <v>0</v>
      </c>
      <c r="AX55" s="127">
        <f ca="1">IF(IFERROR(MATCH(_xlfn.CONCAT($B55,",",AX$4),'22 SpcFunc &amp; VentSpcFunc combos'!$Q$8:$Q$343,0),0)&gt;0,1,0)</f>
        <v>0</v>
      </c>
      <c r="AY55" s="127">
        <f ca="1">IF(IFERROR(MATCH(_xlfn.CONCAT($B55,",",AY$4),'22 SpcFunc &amp; VentSpcFunc combos'!$Q$8:$Q$343,0),0)&gt;0,1,0)</f>
        <v>0</v>
      </c>
      <c r="AZ55" s="127">
        <f ca="1">IF(IFERROR(MATCH(_xlfn.CONCAT($B55,",",AZ$4),'22 SpcFunc &amp; VentSpcFunc combos'!$Q$8:$Q$343,0),0)&gt;0,1,0)</f>
        <v>1</v>
      </c>
      <c r="BA55" s="127">
        <f ca="1">IF(IFERROR(MATCH(_xlfn.CONCAT($B55,",",BA$4),'22 SpcFunc &amp; VentSpcFunc combos'!$Q$8:$Q$343,0),0)&gt;0,1,0)</f>
        <v>0</v>
      </c>
      <c r="BB55" s="127">
        <f ca="1">IF(IFERROR(MATCH(_xlfn.CONCAT($B55,",",BB$4),'22 SpcFunc &amp; VentSpcFunc combos'!$Q$8:$Q$343,0),0)&gt;0,1,0)</f>
        <v>0</v>
      </c>
      <c r="BC55" s="127">
        <f ca="1">IF(IFERROR(MATCH(_xlfn.CONCAT($B55,",",BC$4),'22 SpcFunc &amp; VentSpcFunc combos'!$Q$8:$Q$343,0),0)&gt;0,1,0)</f>
        <v>0</v>
      </c>
      <c r="BD55" s="127">
        <f ca="1">IF(IFERROR(MATCH(_xlfn.CONCAT($B55,",",BD$4),'22 SpcFunc &amp; VentSpcFunc combos'!$Q$8:$Q$343,0),0)&gt;0,1,0)</f>
        <v>0</v>
      </c>
      <c r="BE55" s="127">
        <f ca="1">IF(IFERROR(MATCH(_xlfn.CONCAT($B55,",",BE$4),'22 SpcFunc &amp; VentSpcFunc combos'!$Q$8:$Q$343,0),0)&gt;0,1,0)</f>
        <v>0</v>
      </c>
      <c r="BF55" s="127">
        <f ca="1">IF(IFERROR(MATCH(_xlfn.CONCAT($B55,",",BF$4),'22 SpcFunc &amp; VentSpcFunc combos'!$Q$8:$Q$343,0),0)&gt;0,1,0)</f>
        <v>0</v>
      </c>
      <c r="BG55" s="127">
        <f ca="1">IF(IFERROR(MATCH(_xlfn.CONCAT($B55,",",BG$4),'22 SpcFunc &amp; VentSpcFunc combos'!$Q$8:$Q$343,0),0)&gt;0,1,0)</f>
        <v>0</v>
      </c>
      <c r="BH55" s="127">
        <f ca="1">IF(IFERROR(MATCH(_xlfn.CONCAT($B55,",",BH$4),'22 SpcFunc &amp; VentSpcFunc combos'!$Q$8:$Q$343,0),0)&gt;0,1,0)</f>
        <v>1</v>
      </c>
      <c r="BI55" s="127">
        <f ca="1">IF(IFERROR(MATCH(_xlfn.CONCAT($B55,",",BI$4),'22 SpcFunc &amp; VentSpcFunc combos'!$Q$8:$Q$343,0),0)&gt;0,1,0)</f>
        <v>0</v>
      </c>
      <c r="BJ55" s="127">
        <f ca="1">IF(IFERROR(MATCH(_xlfn.CONCAT($B55,",",BJ$4),'22 SpcFunc &amp; VentSpcFunc combos'!$Q$8:$Q$343,0),0)&gt;0,1,0)</f>
        <v>0</v>
      </c>
      <c r="BK55" s="127">
        <f ca="1">IF(IFERROR(MATCH(_xlfn.CONCAT($B55,",",BK$4),'22 SpcFunc &amp; VentSpcFunc combos'!$Q$8:$Q$343,0),0)&gt;0,1,0)</f>
        <v>0</v>
      </c>
      <c r="BL55" s="127">
        <f ca="1">IF(IFERROR(MATCH(_xlfn.CONCAT($B55,",",BL$4),'22 SpcFunc &amp; VentSpcFunc combos'!$Q$8:$Q$343,0),0)&gt;0,1,0)</f>
        <v>0</v>
      </c>
      <c r="BM55" s="127">
        <f ca="1">IF(IFERROR(MATCH(_xlfn.CONCAT($B55,",",BM$4),'22 SpcFunc &amp; VentSpcFunc combos'!$Q$8:$Q$343,0),0)&gt;0,1,0)</f>
        <v>1</v>
      </c>
      <c r="BN55" s="127">
        <f ca="1">IF(IFERROR(MATCH(_xlfn.CONCAT($B55,",",BN$4),'22 SpcFunc &amp; VentSpcFunc combos'!$Q$8:$Q$343,0),0)&gt;0,1,0)</f>
        <v>0</v>
      </c>
      <c r="BO55" s="127">
        <f ca="1">IF(IFERROR(MATCH(_xlfn.CONCAT($B55,",",BO$4),'22 SpcFunc &amp; VentSpcFunc combos'!$Q$8:$Q$343,0),0)&gt;0,1,0)</f>
        <v>1</v>
      </c>
      <c r="BP55" s="127">
        <f ca="1">IF(IFERROR(MATCH(_xlfn.CONCAT($B55,",",BP$4),'22 SpcFunc &amp; VentSpcFunc combos'!$Q$8:$Q$343,0),0)&gt;0,1,0)</f>
        <v>0</v>
      </c>
      <c r="BQ55" s="127">
        <f ca="1">IF(IFERROR(MATCH(_xlfn.CONCAT($B55,",",BQ$4),'22 SpcFunc &amp; VentSpcFunc combos'!$Q$8:$Q$343,0),0)&gt;0,1,0)</f>
        <v>1</v>
      </c>
      <c r="BR55" s="127">
        <f ca="1">IF(IFERROR(MATCH(_xlfn.CONCAT($B55,",",BR$4),'22 SpcFunc &amp; VentSpcFunc combos'!$Q$8:$Q$343,0),0)&gt;0,1,0)</f>
        <v>0</v>
      </c>
      <c r="BS55" s="127">
        <f ca="1">IF(IFERROR(MATCH(_xlfn.CONCAT($B55,",",BS$4),'22 SpcFunc &amp; VentSpcFunc combos'!$Q$8:$Q$343,0),0)&gt;0,1,0)</f>
        <v>0</v>
      </c>
      <c r="BT55" s="127">
        <f ca="1">IF(IFERROR(MATCH(_xlfn.CONCAT($B55,",",BT$4),'22 SpcFunc &amp; VentSpcFunc combos'!$Q$8:$Q$343,0),0)&gt;0,1,0)</f>
        <v>0</v>
      </c>
      <c r="BU55" s="127">
        <f ca="1">IF(IFERROR(MATCH(_xlfn.CONCAT($B55,",",BU$4),'22 SpcFunc &amp; VentSpcFunc combos'!$Q$8:$Q$343,0),0)&gt;0,1,0)</f>
        <v>0</v>
      </c>
      <c r="BV55" s="127">
        <f ca="1">IF(IFERROR(MATCH(_xlfn.CONCAT($B55,",",BV$4),'22 SpcFunc &amp; VentSpcFunc combos'!$Q$8:$Q$343,0),0)&gt;0,1,0)</f>
        <v>0</v>
      </c>
      <c r="BW55" s="127">
        <f ca="1">IF(IFERROR(MATCH(_xlfn.CONCAT($B55,",",BW$4),'22 SpcFunc &amp; VentSpcFunc combos'!$Q$8:$Q$343,0),0)&gt;0,1,0)</f>
        <v>0</v>
      </c>
      <c r="BX55" s="127">
        <f ca="1">IF(IFERROR(MATCH(_xlfn.CONCAT($B55,",",BX$4),'22 SpcFunc &amp; VentSpcFunc combos'!$Q$8:$Q$343,0),0)&gt;0,1,0)</f>
        <v>0</v>
      </c>
      <c r="BY55" s="127">
        <f ca="1">IF(IFERROR(MATCH(_xlfn.CONCAT($B55,",",BY$4),'22 SpcFunc &amp; VentSpcFunc combos'!$Q$8:$Q$343,0),0)&gt;0,1,0)</f>
        <v>0</v>
      </c>
      <c r="BZ55" s="127">
        <f ca="1">IF(IFERROR(MATCH(_xlfn.CONCAT($B55,",",BZ$4),'22 SpcFunc &amp; VentSpcFunc combos'!$Q$8:$Q$343,0),0)&gt;0,1,0)</f>
        <v>0</v>
      </c>
      <c r="CA55" s="127">
        <f ca="1">IF(IFERROR(MATCH(_xlfn.CONCAT($B55,",",CA$4),'22 SpcFunc &amp; VentSpcFunc combos'!$Q$8:$Q$343,0),0)&gt;0,1,0)</f>
        <v>0</v>
      </c>
      <c r="CB55" s="127">
        <f ca="1">IF(IFERROR(MATCH(_xlfn.CONCAT($B55,",",CB$4),'22 SpcFunc &amp; VentSpcFunc combos'!$Q$8:$Q$343,0),0)&gt;0,1,0)</f>
        <v>0</v>
      </c>
      <c r="CC55" s="127">
        <f ca="1">IF(IFERROR(MATCH(_xlfn.CONCAT($B55,",",CC$4),'22 SpcFunc &amp; VentSpcFunc combos'!$Q$8:$Q$343,0),0)&gt;0,1,0)</f>
        <v>0</v>
      </c>
      <c r="CD55" s="127">
        <f ca="1">IF(IFERROR(MATCH(_xlfn.CONCAT($B55,",",CD$4),'22 SpcFunc &amp; VentSpcFunc combos'!$Q$8:$Q$343,0),0)&gt;0,1,0)</f>
        <v>0</v>
      </c>
      <c r="CE55" s="127">
        <f ca="1">IF(IFERROR(MATCH(_xlfn.CONCAT($B55,",",CE$4),'22 SpcFunc &amp; VentSpcFunc combos'!$Q$8:$Q$343,0),0)&gt;0,1,0)</f>
        <v>0</v>
      </c>
      <c r="CF55" s="127">
        <f ca="1">IF(IFERROR(MATCH(_xlfn.CONCAT($B55,",",CF$4),'22 SpcFunc &amp; VentSpcFunc combos'!$Q$8:$Q$343,0),0)&gt;0,1,0)</f>
        <v>0</v>
      </c>
      <c r="CG55" s="127">
        <f ca="1">IF(IFERROR(MATCH(_xlfn.CONCAT($B55,",",CG$4),'22 SpcFunc &amp; VentSpcFunc combos'!$Q$8:$Q$343,0),0)&gt;0,1,0)</f>
        <v>0</v>
      </c>
      <c r="CH55" s="127">
        <f ca="1">IF(IFERROR(MATCH(_xlfn.CONCAT($B55,",",CH$4),'22 SpcFunc &amp; VentSpcFunc combos'!$Q$8:$Q$343,0),0)&gt;0,1,0)</f>
        <v>0</v>
      </c>
      <c r="CI55" s="127">
        <f ca="1">IF(IFERROR(MATCH(_xlfn.CONCAT($B55,",",CI$4),'22 SpcFunc &amp; VentSpcFunc combos'!$Q$8:$Q$343,0),0)&gt;0,1,0)</f>
        <v>0</v>
      </c>
      <c r="CJ55" s="127">
        <f ca="1">IF(IFERROR(MATCH(_xlfn.CONCAT($B55,",",CJ$4),'22 SpcFunc &amp; VentSpcFunc combos'!$Q$8:$Q$343,0),0)&gt;0,1,0)</f>
        <v>0</v>
      </c>
      <c r="CK55" s="127">
        <f ca="1">IF(IFERROR(MATCH(_xlfn.CONCAT($B55,",",CK$4),'22 SpcFunc &amp; VentSpcFunc combos'!$Q$8:$Q$343,0),0)&gt;0,1,0)</f>
        <v>0</v>
      </c>
      <c r="CL55" s="127">
        <f ca="1">IF(IFERROR(MATCH(_xlfn.CONCAT($B55,",",CL$4),'22 SpcFunc &amp; VentSpcFunc combos'!$Q$8:$Q$343,0),0)&gt;0,1,0)</f>
        <v>0</v>
      </c>
      <c r="CM55" s="127">
        <f ca="1">IF(IFERROR(MATCH(_xlfn.CONCAT($B55,",",CM$4),'22 SpcFunc &amp; VentSpcFunc combos'!$Q$8:$Q$343,0),0)&gt;0,1,0)</f>
        <v>0</v>
      </c>
      <c r="CN55" s="127">
        <f ca="1">IF(IFERROR(MATCH(_xlfn.CONCAT($B55,",",CN$4),'22 SpcFunc &amp; VentSpcFunc combos'!$Q$8:$Q$343,0),0)&gt;0,1,0)</f>
        <v>0</v>
      </c>
      <c r="CO55" s="127">
        <f ca="1">IF(IFERROR(MATCH(_xlfn.CONCAT($B55,",",CO$4),'22 SpcFunc &amp; VentSpcFunc combos'!$Q$8:$Q$343,0),0)&gt;0,1,0)</f>
        <v>0</v>
      </c>
      <c r="CP55" s="127">
        <f ca="1">IF(IFERROR(MATCH(_xlfn.CONCAT($B55,",",CP$4),'22 SpcFunc &amp; VentSpcFunc combos'!$Q$8:$Q$343,0),0)&gt;0,1,0)</f>
        <v>0</v>
      </c>
      <c r="CQ55" s="127">
        <f ca="1">IF(IFERROR(MATCH(_xlfn.CONCAT($B55,",",CQ$4),'22 SpcFunc &amp; VentSpcFunc combos'!$Q$8:$Q$343,0),0)&gt;0,1,0)</f>
        <v>0</v>
      </c>
      <c r="CR55" s="127">
        <f ca="1">IF(IFERROR(MATCH(_xlfn.CONCAT($B55,",",CR$4),'22 SpcFunc &amp; VentSpcFunc combos'!$Q$8:$Q$343,0),0)&gt;0,1,0)</f>
        <v>0</v>
      </c>
      <c r="CS55" s="127">
        <f ca="1">IF(IFERROR(MATCH(_xlfn.CONCAT($B55,",",CS$4),'22 SpcFunc &amp; VentSpcFunc combos'!$Q$8:$Q$343,0),0)&gt;0,1,0)</f>
        <v>0</v>
      </c>
      <c r="CT55" s="127">
        <f ca="1">IF(IFERROR(MATCH(_xlfn.CONCAT($B55,",",CT$4),'22 SpcFunc &amp; VentSpcFunc combos'!$Q$8:$Q$343,0),0)&gt;0,1,0)</f>
        <v>0</v>
      </c>
      <c r="CU55" s="106" t="s">
        <v>959</v>
      </c>
      <c r="CV55">
        <f t="shared" ca="1" si="4"/>
        <v>12</v>
      </c>
    </row>
    <row r="56" spans="2:100" x14ac:dyDescent="0.2">
      <c r="B56" t="str">
        <f>'For CSV - 2022 SpcFuncData'!B56</f>
        <v>Office Area (&gt;250 square feet)</v>
      </c>
      <c r="C56" s="127">
        <f ca="1">IF(IFERROR(MATCH(_xlfn.CONCAT($B56,",",C$4),'22 SpcFunc &amp; VentSpcFunc combos'!$Q$8:$Q$343,0),0)&gt;0,1,0)</f>
        <v>0</v>
      </c>
      <c r="D56" s="127">
        <f ca="1">IF(IFERROR(MATCH(_xlfn.CONCAT($B56,",",D$4),'22 SpcFunc &amp; VentSpcFunc combos'!$Q$8:$Q$343,0),0)&gt;0,1,0)</f>
        <v>0</v>
      </c>
      <c r="E56" s="127">
        <f ca="1">IF(IFERROR(MATCH(_xlfn.CONCAT($B56,",",E$4),'22 SpcFunc &amp; VentSpcFunc combos'!$Q$8:$Q$343,0),0)&gt;0,1,0)</f>
        <v>0</v>
      </c>
      <c r="F56" s="127">
        <f ca="1">IF(IFERROR(MATCH(_xlfn.CONCAT($B56,",",F$4),'22 SpcFunc &amp; VentSpcFunc combos'!$Q$8:$Q$343,0),0)&gt;0,1,0)</f>
        <v>0</v>
      </c>
      <c r="G56" s="127">
        <f ca="1">IF(IFERROR(MATCH(_xlfn.CONCAT($B56,",",G$4),'22 SpcFunc &amp; VentSpcFunc combos'!$Q$8:$Q$343,0),0)&gt;0,1,0)</f>
        <v>0</v>
      </c>
      <c r="H56" s="127">
        <f ca="1">IF(IFERROR(MATCH(_xlfn.CONCAT($B56,",",H$4),'22 SpcFunc &amp; VentSpcFunc combos'!$Q$8:$Q$343,0),0)&gt;0,1,0)</f>
        <v>0</v>
      </c>
      <c r="I56" s="127">
        <f ca="1">IF(IFERROR(MATCH(_xlfn.CONCAT($B56,",",I$4),'22 SpcFunc &amp; VentSpcFunc combos'!$Q$8:$Q$343,0),0)&gt;0,1,0)</f>
        <v>0</v>
      </c>
      <c r="J56" s="127">
        <f ca="1">IF(IFERROR(MATCH(_xlfn.CONCAT($B56,",",J$4),'22 SpcFunc &amp; VentSpcFunc combos'!$Q$8:$Q$343,0),0)&gt;0,1,0)</f>
        <v>0</v>
      </c>
      <c r="K56" s="127">
        <f ca="1">IF(IFERROR(MATCH(_xlfn.CONCAT($B56,",",K$4),'22 SpcFunc &amp; VentSpcFunc combos'!$Q$8:$Q$343,0),0)&gt;0,1,0)</f>
        <v>0</v>
      </c>
      <c r="L56" s="127">
        <f ca="1">IF(IFERROR(MATCH(_xlfn.CONCAT($B56,",",L$4),'22 SpcFunc &amp; VentSpcFunc combos'!$Q$8:$Q$343,0),0)&gt;0,1,0)</f>
        <v>0</v>
      </c>
      <c r="M56" s="127">
        <f ca="1">IF(IFERROR(MATCH(_xlfn.CONCAT($B56,",",M$4),'22 SpcFunc &amp; VentSpcFunc combos'!$Q$8:$Q$343,0),0)&gt;0,1,0)</f>
        <v>0</v>
      </c>
      <c r="N56" s="127">
        <f ca="1">IF(IFERROR(MATCH(_xlfn.CONCAT($B56,",",N$4),'22 SpcFunc &amp; VentSpcFunc combos'!$Q$8:$Q$343,0),0)&gt;0,1,0)</f>
        <v>0</v>
      </c>
      <c r="O56" s="127">
        <f ca="1">IF(IFERROR(MATCH(_xlfn.CONCAT($B56,",",O$4),'22 SpcFunc &amp; VentSpcFunc combos'!$Q$8:$Q$343,0),0)&gt;0,1,0)</f>
        <v>0</v>
      </c>
      <c r="P56" s="127">
        <f ca="1">IF(IFERROR(MATCH(_xlfn.CONCAT($B56,",",P$4),'22 SpcFunc &amp; VentSpcFunc combos'!$Q$8:$Q$343,0),0)&gt;0,1,0)</f>
        <v>0</v>
      </c>
      <c r="Q56" s="127">
        <f ca="1">IF(IFERROR(MATCH(_xlfn.CONCAT($B56,",",Q$4),'22 SpcFunc &amp; VentSpcFunc combos'!$Q$8:$Q$343,0),0)&gt;0,1,0)</f>
        <v>0</v>
      </c>
      <c r="R56" s="127">
        <f ca="1">IF(IFERROR(MATCH(_xlfn.CONCAT($B56,",",R$4),'22 SpcFunc &amp; VentSpcFunc combos'!$Q$8:$Q$343,0),0)&gt;0,1,0)</f>
        <v>0</v>
      </c>
      <c r="S56" s="127">
        <f ca="1">IF(IFERROR(MATCH(_xlfn.CONCAT($B56,",",S$4),'22 SpcFunc &amp; VentSpcFunc combos'!$Q$8:$Q$343,0),0)&gt;0,1,0)</f>
        <v>0</v>
      </c>
      <c r="T56" s="127">
        <f ca="1">IF(IFERROR(MATCH(_xlfn.CONCAT($B56,",",T$4),'22 SpcFunc &amp; VentSpcFunc combos'!$Q$8:$Q$343,0),0)&gt;0,1,0)</f>
        <v>0</v>
      </c>
      <c r="U56" s="127">
        <f ca="1">IF(IFERROR(MATCH(_xlfn.CONCAT($B56,",",U$4),'22 SpcFunc &amp; VentSpcFunc combos'!$Q$8:$Q$343,0),0)&gt;0,1,0)</f>
        <v>0</v>
      </c>
      <c r="V56" s="127">
        <f ca="1">IF(IFERROR(MATCH(_xlfn.CONCAT($B56,",",V$4),'22 SpcFunc &amp; VentSpcFunc combos'!$Q$8:$Q$343,0),0)&gt;0,1,0)</f>
        <v>0</v>
      </c>
      <c r="W56" s="127">
        <f ca="1">IF(IFERROR(MATCH(_xlfn.CONCAT($B56,",",W$4),'22 SpcFunc &amp; VentSpcFunc combos'!$Q$8:$Q$343,0),0)&gt;0,1,0)</f>
        <v>0</v>
      </c>
      <c r="X56" s="127">
        <f ca="1">IF(IFERROR(MATCH(_xlfn.CONCAT($B56,",",X$4),'22 SpcFunc &amp; VentSpcFunc combos'!$Q$8:$Q$343,0),0)&gt;0,1,0)</f>
        <v>0</v>
      </c>
      <c r="Y56" s="127">
        <f ca="1">IF(IFERROR(MATCH(_xlfn.CONCAT($B56,",",Y$4),'22 SpcFunc &amp; VentSpcFunc combos'!$Q$8:$Q$343,0),0)&gt;0,1,0)</f>
        <v>0</v>
      </c>
      <c r="Z56" s="127">
        <f ca="1">IF(IFERROR(MATCH(_xlfn.CONCAT($B56,",",Z$4),'22 SpcFunc &amp; VentSpcFunc combos'!$Q$8:$Q$343,0),0)&gt;0,1,0)</f>
        <v>0</v>
      </c>
      <c r="AA56" s="127">
        <f ca="1">IF(IFERROR(MATCH(_xlfn.CONCAT($B56,",",AA$4),'22 SpcFunc &amp; VentSpcFunc combos'!$Q$8:$Q$343,0),0)&gt;0,1,0)</f>
        <v>0</v>
      </c>
      <c r="AB56" s="127">
        <f ca="1">IF(IFERROR(MATCH(_xlfn.CONCAT($B56,",",AB$4),'22 SpcFunc &amp; VentSpcFunc combos'!$Q$8:$Q$343,0),0)&gt;0,1,0)</f>
        <v>0</v>
      </c>
      <c r="AC56" s="127">
        <f ca="1">IF(IFERROR(MATCH(_xlfn.CONCAT($B56,",",AC$4),'22 SpcFunc &amp; VentSpcFunc combos'!$Q$8:$Q$343,0),0)&gt;0,1,0)</f>
        <v>0</v>
      </c>
      <c r="AD56" s="127">
        <f ca="1">IF(IFERROR(MATCH(_xlfn.CONCAT($B56,",",AD$4),'22 SpcFunc &amp; VentSpcFunc combos'!$Q$8:$Q$343,0),0)&gt;0,1,0)</f>
        <v>0</v>
      </c>
      <c r="AE56" s="127">
        <f ca="1">IF(IFERROR(MATCH(_xlfn.CONCAT($B56,",",AE$4),'22 SpcFunc &amp; VentSpcFunc combos'!$Q$8:$Q$343,0),0)&gt;0,1,0)</f>
        <v>0</v>
      </c>
      <c r="AF56" s="127">
        <f ca="1">IF(IFERROR(MATCH(_xlfn.CONCAT($B56,",",AF$4),'22 SpcFunc &amp; VentSpcFunc combos'!$Q$8:$Q$343,0),0)&gt;0,1,0)</f>
        <v>0</v>
      </c>
      <c r="AG56" s="127">
        <f ca="1">IF(IFERROR(MATCH(_xlfn.CONCAT($B56,",",AG$4),'22 SpcFunc &amp; VentSpcFunc combos'!$Q$8:$Q$343,0),0)&gt;0,1,0)</f>
        <v>0</v>
      </c>
      <c r="AH56" s="127">
        <f ca="1">IF(IFERROR(MATCH(_xlfn.CONCAT($B56,",",AH$4),'22 SpcFunc &amp; VentSpcFunc combos'!$Q$8:$Q$343,0),0)&gt;0,1,0)</f>
        <v>0</v>
      </c>
      <c r="AI56" s="127">
        <f ca="1">IF(IFERROR(MATCH(_xlfn.CONCAT($B56,",",AI$4),'22 SpcFunc &amp; VentSpcFunc combos'!$Q$8:$Q$343,0),0)&gt;0,1,0)</f>
        <v>0</v>
      </c>
      <c r="AJ56" s="127">
        <f ca="1">IF(IFERROR(MATCH(_xlfn.CONCAT($B56,",",AJ$4),'22 SpcFunc &amp; VentSpcFunc combos'!$Q$8:$Q$343,0),0)&gt;0,1,0)</f>
        <v>0</v>
      </c>
      <c r="AK56" s="127">
        <f ca="1">IF(IFERROR(MATCH(_xlfn.CONCAT($B56,",",AK$4),'22 SpcFunc &amp; VentSpcFunc combos'!$Q$8:$Q$343,0),0)&gt;0,1,0)</f>
        <v>0</v>
      </c>
      <c r="AL56" s="127">
        <f ca="1">IF(IFERROR(MATCH(_xlfn.CONCAT($B56,",",AL$4),'22 SpcFunc &amp; VentSpcFunc combos'!$Q$8:$Q$343,0),0)&gt;0,1,0)</f>
        <v>0</v>
      </c>
      <c r="AM56" s="127">
        <f ca="1">IF(IFERROR(MATCH(_xlfn.CONCAT($B56,",",AM$4),'22 SpcFunc &amp; VentSpcFunc combos'!$Q$8:$Q$343,0),0)&gt;0,1,0)</f>
        <v>0</v>
      </c>
      <c r="AN56" s="127">
        <f ca="1">IF(IFERROR(MATCH(_xlfn.CONCAT($B56,",",AN$4),'22 SpcFunc &amp; VentSpcFunc combos'!$Q$8:$Q$343,0),0)&gt;0,1,0)</f>
        <v>0</v>
      </c>
      <c r="AO56" s="127">
        <f ca="1">IF(IFERROR(MATCH(_xlfn.CONCAT($B56,",",AO$4),'22 SpcFunc &amp; VentSpcFunc combos'!$Q$8:$Q$343,0),0)&gt;0,1,0)</f>
        <v>0</v>
      </c>
      <c r="AP56" s="127">
        <f ca="1">IF(IFERROR(MATCH(_xlfn.CONCAT($B56,",",AP$4),'22 SpcFunc &amp; VentSpcFunc combos'!$Q$8:$Q$343,0),0)&gt;0,1,0)</f>
        <v>0</v>
      </c>
      <c r="AQ56" s="127">
        <f ca="1">IF(IFERROR(MATCH(_xlfn.CONCAT($B56,",",AQ$4),'22 SpcFunc &amp; VentSpcFunc combos'!$Q$8:$Q$343,0),0)&gt;0,1,0)</f>
        <v>0</v>
      </c>
      <c r="AR56" s="127">
        <f ca="1">IF(IFERROR(MATCH(_xlfn.CONCAT($B56,",",AR$4),'22 SpcFunc &amp; VentSpcFunc combos'!$Q$8:$Q$343,0),0)&gt;0,1,0)</f>
        <v>0</v>
      </c>
      <c r="AS56" s="127">
        <f ca="1">IF(IFERROR(MATCH(_xlfn.CONCAT($B56,",",AS$4),'22 SpcFunc &amp; VentSpcFunc combos'!$Q$8:$Q$343,0),0)&gt;0,1,0)</f>
        <v>0</v>
      </c>
      <c r="AT56" s="127">
        <f ca="1">IF(IFERROR(MATCH(_xlfn.CONCAT($B56,",",AT$4),'22 SpcFunc &amp; VentSpcFunc combos'!$Q$8:$Q$343,0),0)&gt;0,1,0)</f>
        <v>0</v>
      </c>
      <c r="AU56" s="127">
        <f ca="1">IF(IFERROR(MATCH(_xlfn.CONCAT($B56,",",AU$4),'22 SpcFunc &amp; VentSpcFunc combos'!$Q$8:$Q$343,0),0)&gt;0,1,0)</f>
        <v>0</v>
      </c>
      <c r="AV56" s="127">
        <f ca="1">IF(IFERROR(MATCH(_xlfn.CONCAT($B56,",",AV$4),'22 SpcFunc &amp; VentSpcFunc combos'!$Q$8:$Q$343,0),0)&gt;0,1,0)</f>
        <v>0</v>
      </c>
      <c r="AW56" s="127">
        <f ca="1">IF(IFERROR(MATCH(_xlfn.CONCAT($B56,",",AW$4),'22 SpcFunc &amp; VentSpcFunc combos'!$Q$8:$Q$343,0),0)&gt;0,1,0)</f>
        <v>0</v>
      </c>
      <c r="AX56" s="127">
        <f ca="1">IF(IFERROR(MATCH(_xlfn.CONCAT($B56,",",AX$4),'22 SpcFunc &amp; VentSpcFunc combos'!$Q$8:$Q$343,0),0)&gt;0,1,0)</f>
        <v>0</v>
      </c>
      <c r="AY56" s="127">
        <f ca="1">IF(IFERROR(MATCH(_xlfn.CONCAT($B56,",",AY$4),'22 SpcFunc &amp; VentSpcFunc combos'!$Q$8:$Q$343,0),0)&gt;0,1,0)</f>
        <v>0</v>
      </c>
      <c r="AZ56" s="127">
        <f ca="1">IF(IFERROR(MATCH(_xlfn.CONCAT($B56,",",AZ$4),'22 SpcFunc &amp; VentSpcFunc combos'!$Q$8:$Q$343,0),0)&gt;0,1,0)</f>
        <v>0</v>
      </c>
      <c r="BA56" s="127">
        <f ca="1">IF(IFERROR(MATCH(_xlfn.CONCAT($B56,",",BA$4),'22 SpcFunc &amp; VentSpcFunc combos'!$Q$8:$Q$343,0),0)&gt;0,1,0)</f>
        <v>0</v>
      </c>
      <c r="BB56" s="127">
        <f ca="1">IF(IFERROR(MATCH(_xlfn.CONCAT($B56,",",BB$4),'22 SpcFunc &amp; VentSpcFunc combos'!$Q$8:$Q$343,0),0)&gt;0,1,0)</f>
        <v>0</v>
      </c>
      <c r="BC56" s="127">
        <f ca="1">IF(IFERROR(MATCH(_xlfn.CONCAT($B56,",",BC$4),'22 SpcFunc &amp; VentSpcFunc combos'!$Q$8:$Q$343,0),0)&gt;0,1,0)</f>
        <v>0</v>
      </c>
      <c r="BD56" s="127">
        <f ca="1">IF(IFERROR(MATCH(_xlfn.CONCAT($B56,",",BD$4),'22 SpcFunc &amp; VentSpcFunc combos'!$Q$8:$Q$343,0),0)&gt;0,1,0)</f>
        <v>0</v>
      </c>
      <c r="BE56" s="127">
        <f ca="1">IF(IFERROR(MATCH(_xlfn.CONCAT($B56,",",BE$4),'22 SpcFunc &amp; VentSpcFunc combos'!$Q$8:$Q$343,0),0)&gt;0,1,0)</f>
        <v>0</v>
      </c>
      <c r="BF56" s="127">
        <f ca="1">IF(IFERROR(MATCH(_xlfn.CONCAT($B56,",",BF$4),'22 SpcFunc &amp; VentSpcFunc combos'!$Q$8:$Q$343,0),0)&gt;0,1,0)</f>
        <v>0</v>
      </c>
      <c r="BG56" s="127">
        <f ca="1">IF(IFERROR(MATCH(_xlfn.CONCAT($B56,",",BG$4),'22 SpcFunc &amp; VentSpcFunc combos'!$Q$8:$Q$343,0),0)&gt;0,1,0)</f>
        <v>0</v>
      </c>
      <c r="BH56" s="127">
        <f ca="1">IF(IFERROR(MATCH(_xlfn.CONCAT($B56,",",BH$4),'22 SpcFunc &amp; VentSpcFunc combos'!$Q$8:$Q$343,0),0)&gt;0,1,0)</f>
        <v>0</v>
      </c>
      <c r="BI56" s="127">
        <f ca="1">IF(IFERROR(MATCH(_xlfn.CONCAT($B56,",",BI$4),'22 SpcFunc &amp; VentSpcFunc combos'!$Q$8:$Q$343,0),0)&gt;0,1,0)</f>
        <v>0</v>
      </c>
      <c r="BJ56" s="127">
        <f ca="1">IF(IFERROR(MATCH(_xlfn.CONCAT($B56,",",BJ$4),'22 SpcFunc &amp; VentSpcFunc combos'!$Q$8:$Q$343,0),0)&gt;0,1,0)</f>
        <v>0</v>
      </c>
      <c r="BK56" s="127">
        <f ca="1">IF(IFERROR(MATCH(_xlfn.CONCAT($B56,",",BK$4),'22 SpcFunc &amp; VentSpcFunc combos'!$Q$8:$Q$343,0),0)&gt;0,1,0)</f>
        <v>0</v>
      </c>
      <c r="BL56" s="127">
        <f ca="1">IF(IFERROR(MATCH(_xlfn.CONCAT($B56,",",BL$4),'22 SpcFunc &amp; VentSpcFunc combos'!$Q$8:$Q$343,0),0)&gt;0,1,0)</f>
        <v>0</v>
      </c>
      <c r="BM56" s="127">
        <f ca="1">IF(IFERROR(MATCH(_xlfn.CONCAT($B56,",",BM$4),'22 SpcFunc &amp; VentSpcFunc combos'!$Q$8:$Q$343,0),0)&gt;0,1,0)</f>
        <v>0</v>
      </c>
      <c r="BN56" s="127">
        <f ca="1">IF(IFERROR(MATCH(_xlfn.CONCAT($B56,",",BN$4),'22 SpcFunc &amp; VentSpcFunc combos'!$Q$8:$Q$343,0),0)&gt;0,1,0)</f>
        <v>0</v>
      </c>
      <c r="BO56" s="127">
        <f ca="1">IF(IFERROR(MATCH(_xlfn.CONCAT($B56,",",BO$4),'22 SpcFunc &amp; VentSpcFunc combos'!$Q$8:$Q$343,0),0)&gt;0,1,0)</f>
        <v>0</v>
      </c>
      <c r="BP56" s="127">
        <f ca="1">IF(IFERROR(MATCH(_xlfn.CONCAT($B56,",",BP$4),'22 SpcFunc &amp; VentSpcFunc combos'!$Q$8:$Q$343,0),0)&gt;0,1,0)</f>
        <v>0</v>
      </c>
      <c r="BQ56" s="127">
        <f ca="1">IF(IFERROR(MATCH(_xlfn.CONCAT($B56,",",BQ$4),'22 SpcFunc &amp; VentSpcFunc combos'!$Q$8:$Q$343,0),0)&gt;0,1,0)</f>
        <v>0</v>
      </c>
      <c r="BR56" s="127">
        <f ca="1">IF(IFERROR(MATCH(_xlfn.CONCAT($B56,",",BR$4),'22 SpcFunc &amp; VentSpcFunc combos'!$Q$8:$Q$343,0),0)&gt;0,1,0)</f>
        <v>0</v>
      </c>
      <c r="BS56" s="127">
        <f ca="1">IF(IFERROR(MATCH(_xlfn.CONCAT($B56,",",BS$4),'22 SpcFunc &amp; VentSpcFunc combos'!$Q$8:$Q$343,0),0)&gt;0,1,0)</f>
        <v>0</v>
      </c>
      <c r="BT56" s="127">
        <f ca="1">IF(IFERROR(MATCH(_xlfn.CONCAT($B56,",",BT$4),'22 SpcFunc &amp; VentSpcFunc combos'!$Q$8:$Q$343,0),0)&gt;0,1,0)</f>
        <v>0</v>
      </c>
      <c r="BU56" s="127">
        <f ca="1">IF(IFERROR(MATCH(_xlfn.CONCAT($B56,",",BU$4),'22 SpcFunc &amp; VentSpcFunc combos'!$Q$8:$Q$343,0),0)&gt;0,1,0)</f>
        <v>0</v>
      </c>
      <c r="BV56" s="127">
        <f ca="1">IF(IFERROR(MATCH(_xlfn.CONCAT($B56,",",BV$4),'22 SpcFunc &amp; VentSpcFunc combos'!$Q$8:$Q$343,0),0)&gt;0,1,0)</f>
        <v>0</v>
      </c>
      <c r="BW56" s="127">
        <f ca="1">IF(IFERROR(MATCH(_xlfn.CONCAT($B56,",",BW$4),'22 SpcFunc &amp; VentSpcFunc combos'!$Q$8:$Q$343,0),0)&gt;0,1,0)</f>
        <v>0</v>
      </c>
      <c r="BX56" s="127">
        <f ca="1">IF(IFERROR(MATCH(_xlfn.CONCAT($B56,",",BX$4),'22 SpcFunc &amp; VentSpcFunc combos'!$Q$8:$Q$343,0),0)&gt;0,1,0)</f>
        <v>1</v>
      </c>
      <c r="BY56" s="127">
        <f ca="1">IF(IFERROR(MATCH(_xlfn.CONCAT($B56,",",BY$4),'22 SpcFunc &amp; VentSpcFunc combos'!$Q$8:$Q$343,0),0)&gt;0,1,0)</f>
        <v>0</v>
      </c>
      <c r="BZ56" s="127">
        <f ca="1">IF(IFERROR(MATCH(_xlfn.CONCAT($B56,",",BZ$4),'22 SpcFunc &amp; VentSpcFunc combos'!$Q$8:$Q$343,0),0)&gt;0,1,0)</f>
        <v>0</v>
      </c>
      <c r="CA56" s="127">
        <f ca="1">IF(IFERROR(MATCH(_xlfn.CONCAT($B56,",",CA$4),'22 SpcFunc &amp; VentSpcFunc combos'!$Q$8:$Q$343,0),0)&gt;0,1,0)</f>
        <v>0</v>
      </c>
      <c r="CB56" s="127">
        <f ca="1">IF(IFERROR(MATCH(_xlfn.CONCAT($B56,",",CB$4),'22 SpcFunc &amp; VentSpcFunc combos'!$Q$8:$Q$343,0),0)&gt;0,1,0)</f>
        <v>0</v>
      </c>
      <c r="CC56" s="127">
        <f ca="1">IF(IFERROR(MATCH(_xlfn.CONCAT($B56,",",CC$4),'22 SpcFunc &amp; VentSpcFunc combos'!$Q$8:$Q$343,0),0)&gt;0,1,0)</f>
        <v>0</v>
      </c>
      <c r="CD56" s="127">
        <f ca="1">IF(IFERROR(MATCH(_xlfn.CONCAT($B56,",",CD$4),'22 SpcFunc &amp; VentSpcFunc combos'!$Q$8:$Q$343,0),0)&gt;0,1,0)</f>
        <v>0</v>
      </c>
      <c r="CE56" s="127">
        <f ca="1">IF(IFERROR(MATCH(_xlfn.CONCAT($B56,",",CE$4),'22 SpcFunc &amp; VentSpcFunc combos'!$Q$8:$Q$343,0),0)&gt;0,1,0)</f>
        <v>0</v>
      </c>
      <c r="CF56" s="127">
        <f ca="1">IF(IFERROR(MATCH(_xlfn.CONCAT($B56,",",CF$4),'22 SpcFunc &amp; VentSpcFunc combos'!$Q$8:$Q$343,0),0)&gt;0,1,0)</f>
        <v>0</v>
      </c>
      <c r="CG56" s="127">
        <f ca="1">IF(IFERROR(MATCH(_xlfn.CONCAT($B56,",",CG$4),'22 SpcFunc &amp; VentSpcFunc combos'!$Q$8:$Q$343,0),0)&gt;0,1,0)</f>
        <v>0</v>
      </c>
      <c r="CH56" s="127">
        <f ca="1">IF(IFERROR(MATCH(_xlfn.CONCAT($B56,",",CH$4),'22 SpcFunc &amp; VentSpcFunc combos'!$Q$8:$Q$343,0),0)&gt;0,1,0)</f>
        <v>0</v>
      </c>
      <c r="CI56" s="127">
        <f ca="1">IF(IFERROR(MATCH(_xlfn.CONCAT($B56,",",CI$4),'22 SpcFunc &amp; VentSpcFunc combos'!$Q$8:$Q$343,0),0)&gt;0,1,0)</f>
        <v>0</v>
      </c>
      <c r="CJ56" s="127">
        <f ca="1">IF(IFERROR(MATCH(_xlfn.CONCAT($B56,",",CJ$4),'22 SpcFunc &amp; VentSpcFunc combos'!$Q$8:$Q$343,0),0)&gt;0,1,0)</f>
        <v>0</v>
      </c>
      <c r="CK56" s="127">
        <f ca="1">IF(IFERROR(MATCH(_xlfn.CONCAT($B56,",",CK$4),'22 SpcFunc &amp; VentSpcFunc combos'!$Q$8:$Q$343,0),0)&gt;0,1,0)</f>
        <v>0</v>
      </c>
      <c r="CL56" s="127">
        <f ca="1">IF(IFERROR(MATCH(_xlfn.CONCAT($B56,",",CL$4),'22 SpcFunc &amp; VentSpcFunc combos'!$Q$8:$Q$343,0),0)&gt;0,1,0)</f>
        <v>0</v>
      </c>
      <c r="CM56" s="127">
        <f ca="1">IF(IFERROR(MATCH(_xlfn.CONCAT($B56,",",CM$4),'22 SpcFunc &amp; VentSpcFunc combos'!$Q$8:$Q$343,0),0)&gt;0,1,0)</f>
        <v>0</v>
      </c>
      <c r="CN56" s="127">
        <f ca="1">IF(IFERROR(MATCH(_xlfn.CONCAT($B56,",",CN$4),'22 SpcFunc &amp; VentSpcFunc combos'!$Q$8:$Q$343,0),0)&gt;0,1,0)</f>
        <v>0</v>
      </c>
      <c r="CO56" s="127">
        <f ca="1">IF(IFERROR(MATCH(_xlfn.CONCAT($B56,",",CO$4),'22 SpcFunc &amp; VentSpcFunc combos'!$Q$8:$Q$343,0),0)&gt;0,1,0)</f>
        <v>0</v>
      </c>
      <c r="CP56" s="127">
        <f ca="1">IF(IFERROR(MATCH(_xlfn.CONCAT($B56,",",CP$4),'22 SpcFunc &amp; VentSpcFunc combos'!$Q$8:$Q$343,0),0)&gt;0,1,0)</f>
        <v>0</v>
      </c>
      <c r="CQ56" s="127">
        <f ca="1">IF(IFERROR(MATCH(_xlfn.CONCAT($B56,",",CQ$4),'22 SpcFunc &amp; VentSpcFunc combos'!$Q$8:$Q$343,0),0)&gt;0,1,0)</f>
        <v>0</v>
      </c>
      <c r="CR56" s="127">
        <f ca="1">IF(IFERROR(MATCH(_xlfn.CONCAT($B56,",",CR$4),'22 SpcFunc &amp; VentSpcFunc combos'!$Q$8:$Q$343,0),0)&gt;0,1,0)</f>
        <v>0</v>
      </c>
      <c r="CS56" s="127">
        <f ca="1">IF(IFERROR(MATCH(_xlfn.CONCAT($B56,",",CS$4),'22 SpcFunc &amp; VentSpcFunc combos'!$Q$8:$Q$343,0),0)&gt;0,1,0)</f>
        <v>0</v>
      </c>
      <c r="CT56" s="127">
        <f ca="1">IF(IFERROR(MATCH(_xlfn.CONCAT($B56,",",CT$4),'22 SpcFunc &amp; VentSpcFunc combos'!$Q$8:$Q$343,0),0)&gt;0,1,0)</f>
        <v>0</v>
      </c>
      <c r="CU56" s="106" t="s">
        <v>959</v>
      </c>
      <c r="CV56">
        <f t="shared" ca="1" si="4"/>
        <v>1</v>
      </c>
    </row>
    <row r="57" spans="2:100" x14ac:dyDescent="0.2">
      <c r="B57" t="str">
        <f>'For CSV - 2022 SpcFuncData'!B57</f>
        <v>Office Area (&lt;250 square feet)</v>
      </c>
      <c r="C57" s="127">
        <f ca="1">IF(IFERROR(MATCH(_xlfn.CONCAT($B57,",",C$4),'22 SpcFunc &amp; VentSpcFunc combos'!$Q$8:$Q$343,0),0)&gt;0,1,0)</f>
        <v>0</v>
      </c>
      <c r="D57" s="127">
        <f ca="1">IF(IFERROR(MATCH(_xlfn.CONCAT($B57,",",D$4),'22 SpcFunc &amp; VentSpcFunc combos'!$Q$8:$Q$343,0),0)&gt;0,1,0)</f>
        <v>0</v>
      </c>
      <c r="E57" s="127">
        <f ca="1">IF(IFERROR(MATCH(_xlfn.CONCAT($B57,",",E$4),'22 SpcFunc &amp; VentSpcFunc combos'!$Q$8:$Q$343,0),0)&gt;0,1,0)</f>
        <v>0</v>
      </c>
      <c r="F57" s="127">
        <f ca="1">IF(IFERROR(MATCH(_xlfn.CONCAT($B57,",",F$4),'22 SpcFunc &amp; VentSpcFunc combos'!$Q$8:$Q$343,0),0)&gt;0,1,0)</f>
        <v>0</v>
      </c>
      <c r="G57" s="127">
        <f ca="1">IF(IFERROR(MATCH(_xlfn.CONCAT($B57,",",G$4),'22 SpcFunc &amp; VentSpcFunc combos'!$Q$8:$Q$343,0),0)&gt;0,1,0)</f>
        <v>0</v>
      </c>
      <c r="H57" s="127">
        <f ca="1">IF(IFERROR(MATCH(_xlfn.CONCAT($B57,",",H$4),'22 SpcFunc &amp; VentSpcFunc combos'!$Q$8:$Q$343,0),0)&gt;0,1,0)</f>
        <v>0</v>
      </c>
      <c r="I57" s="127">
        <f ca="1">IF(IFERROR(MATCH(_xlfn.CONCAT($B57,",",I$4),'22 SpcFunc &amp; VentSpcFunc combos'!$Q$8:$Q$343,0),0)&gt;0,1,0)</f>
        <v>0</v>
      </c>
      <c r="J57" s="127">
        <f ca="1">IF(IFERROR(MATCH(_xlfn.CONCAT($B57,",",J$4),'22 SpcFunc &amp; VentSpcFunc combos'!$Q$8:$Q$343,0),0)&gt;0,1,0)</f>
        <v>0</v>
      </c>
      <c r="K57" s="127">
        <f ca="1">IF(IFERROR(MATCH(_xlfn.CONCAT($B57,",",K$4),'22 SpcFunc &amp; VentSpcFunc combos'!$Q$8:$Q$343,0),0)&gt;0,1,0)</f>
        <v>0</v>
      </c>
      <c r="L57" s="127">
        <f ca="1">IF(IFERROR(MATCH(_xlfn.CONCAT($B57,",",L$4),'22 SpcFunc &amp; VentSpcFunc combos'!$Q$8:$Q$343,0),0)&gt;0,1,0)</f>
        <v>0</v>
      </c>
      <c r="M57" s="127">
        <f ca="1">IF(IFERROR(MATCH(_xlfn.CONCAT($B57,",",M$4),'22 SpcFunc &amp; VentSpcFunc combos'!$Q$8:$Q$343,0),0)&gt;0,1,0)</f>
        <v>0</v>
      </c>
      <c r="N57" s="127">
        <f ca="1">IF(IFERROR(MATCH(_xlfn.CONCAT($B57,",",N$4),'22 SpcFunc &amp; VentSpcFunc combos'!$Q$8:$Q$343,0),0)&gt;0,1,0)</f>
        <v>0</v>
      </c>
      <c r="O57" s="127">
        <f ca="1">IF(IFERROR(MATCH(_xlfn.CONCAT($B57,",",O$4),'22 SpcFunc &amp; VentSpcFunc combos'!$Q$8:$Q$343,0),0)&gt;0,1,0)</f>
        <v>0</v>
      </c>
      <c r="P57" s="127">
        <f ca="1">IF(IFERROR(MATCH(_xlfn.CONCAT($B57,",",P$4),'22 SpcFunc &amp; VentSpcFunc combos'!$Q$8:$Q$343,0),0)&gt;0,1,0)</f>
        <v>0</v>
      </c>
      <c r="Q57" s="127">
        <f ca="1">IF(IFERROR(MATCH(_xlfn.CONCAT($B57,",",Q$4),'22 SpcFunc &amp; VentSpcFunc combos'!$Q$8:$Q$343,0),0)&gt;0,1,0)</f>
        <v>0</v>
      </c>
      <c r="R57" s="127">
        <f ca="1">IF(IFERROR(MATCH(_xlfn.CONCAT($B57,",",R$4),'22 SpcFunc &amp; VentSpcFunc combos'!$Q$8:$Q$343,0),0)&gt;0,1,0)</f>
        <v>0</v>
      </c>
      <c r="S57" s="127">
        <f ca="1">IF(IFERROR(MATCH(_xlfn.CONCAT($B57,",",S$4),'22 SpcFunc &amp; VentSpcFunc combos'!$Q$8:$Q$343,0),0)&gt;0,1,0)</f>
        <v>0</v>
      </c>
      <c r="T57" s="127">
        <f ca="1">IF(IFERROR(MATCH(_xlfn.CONCAT($B57,",",T$4),'22 SpcFunc &amp; VentSpcFunc combos'!$Q$8:$Q$343,0),0)&gt;0,1,0)</f>
        <v>0</v>
      </c>
      <c r="U57" s="127">
        <f ca="1">IF(IFERROR(MATCH(_xlfn.CONCAT($B57,",",U$4),'22 SpcFunc &amp; VentSpcFunc combos'!$Q$8:$Q$343,0),0)&gt;0,1,0)</f>
        <v>0</v>
      </c>
      <c r="V57" s="127">
        <f ca="1">IF(IFERROR(MATCH(_xlfn.CONCAT($B57,",",V$4),'22 SpcFunc &amp; VentSpcFunc combos'!$Q$8:$Q$343,0),0)&gt;0,1,0)</f>
        <v>0</v>
      </c>
      <c r="W57" s="127">
        <f ca="1">IF(IFERROR(MATCH(_xlfn.CONCAT($B57,",",W$4),'22 SpcFunc &amp; VentSpcFunc combos'!$Q$8:$Q$343,0),0)&gt;0,1,0)</f>
        <v>0</v>
      </c>
      <c r="X57" s="127">
        <f ca="1">IF(IFERROR(MATCH(_xlfn.CONCAT($B57,",",X$4),'22 SpcFunc &amp; VentSpcFunc combos'!$Q$8:$Q$343,0),0)&gt;0,1,0)</f>
        <v>0</v>
      </c>
      <c r="Y57" s="127">
        <f ca="1">IF(IFERROR(MATCH(_xlfn.CONCAT($B57,",",Y$4),'22 SpcFunc &amp; VentSpcFunc combos'!$Q$8:$Q$343,0),0)&gt;0,1,0)</f>
        <v>0</v>
      </c>
      <c r="Z57" s="127">
        <f ca="1">IF(IFERROR(MATCH(_xlfn.CONCAT($B57,",",Z$4),'22 SpcFunc &amp; VentSpcFunc combos'!$Q$8:$Q$343,0),0)&gt;0,1,0)</f>
        <v>0</v>
      </c>
      <c r="AA57" s="127">
        <f ca="1">IF(IFERROR(MATCH(_xlfn.CONCAT($B57,",",AA$4),'22 SpcFunc &amp; VentSpcFunc combos'!$Q$8:$Q$343,0),0)&gt;0,1,0)</f>
        <v>0</v>
      </c>
      <c r="AB57" s="127">
        <f ca="1">IF(IFERROR(MATCH(_xlfn.CONCAT($B57,",",AB$4),'22 SpcFunc &amp; VentSpcFunc combos'!$Q$8:$Q$343,0),0)&gt;0,1,0)</f>
        <v>0</v>
      </c>
      <c r="AC57" s="127">
        <f ca="1">IF(IFERROR(MATCH(_xlfn.CONCAT($B57,",",AC$4),'22 SpcFunc &amp; VentSpcFunc combos'!$Q$8:$Q$343,0),0)&gt;0,1,0)</f>
        <v>0</v>
      </c>
      <c r="AD57" s="127">
        <f ca="1">IF(IFERROR(MATCH(_xlfn.CONCAT($B57,",",AD$4),'22 SpcFunc &amp; VentSpcFunc combos'!$Q$8:$Q$343,0),0)&gt;0,1,0)</f>
        <v>0</v>
      </c>
      <c r="AE57" s="127">
        <f ca="1">IF(IFERROR(MATCH(_xlfn.CONCAT($B57,",",AE$4),'22 SpcFunc &amp; VentSpcFunc combos'!$Q$8:$Q$343,0),0)&gt;0,1,0)</f>
        <v>0</v>
      </c>
      <c r="AF57" s="127">
        <f ca="1">IF(IFERROR(MATCH(_xlfn.CONCAT($B57,",",AF$4),'22 SpcFunc &amp; VentSpcFunc combos'!$Q$8:$Q$343,0),0)&gt;0,1,0)</f>
        <v>0</v>
      </c>
      <c r="AG57" s="127">
        <f ca="1">IF(IFERROR(MATCH(_xlfn.CONCAT($B57,",",AG$4),'22 SpcFunc &amp; VentSpcFunc combos'!$Q$8:$Q$343,0),0)&gt;0,1,0)</f>
        <v>0</v>
      </c>
      <c r="AH57" s="127">
        <f ca="1">IF(IFERROR(MATCH(_xlfn.CONCAT($B57,",",AH$4),'22 SpcFunc &amp; VentSpcFunc combos'!$Q$8:$Q$343,0),0)&gt;0,1,0)</f>
        <v>0</v>
      </c>
      <c r="AI57" s="127">
        <f ca="1">IF(IFERROR(MATCH(_xlfn.CONCAT($B57,",",AI$4),'22 SpcFunc &amp; VentSpcFunc combos'!$Q$8:$Q$343,0),0)&gt;0,1,0)</f>
        <v>0</v>
      </c>
      <c r="AJ57" s="127">
        <f ca="1">IF(IFERROR(MATCH(_xlfn.CONCAT($B57,",",AJ$4),'22 SpcFunc &amp; VentSpcFunc combos'!$Q$8:$Q$343,0),0)&gt;0,1,0)</f>
        <v>0</v>
      </c>
      <c r="AK57" s="127">
        <f ca="1">IF(IFERROR(MATCH(_xlfn.CONCAT($B57,",",AK$4),'22 SpcFunc &amp; VentSpcFunc combos'!$Q$8:$Q$343,0),0)&gt;0,1,0)</f>
        <v>0</v>
      </c>
      <c r="AL57" s="127">
        <f ca="1">IF(IFERROR(MATCH(_xlfn.CONCAT($B57,",",AL$4),'22 SpcFunc &amp; VentSpcFunc combos'!$Q$8:$Q$343,0),0)&gt;0,1,0)</f>
        <v>0</v>
      </c>
      <c r="AM57" s="127">
        <f ca="1">IF(IFERROR(MATCH(_xlfn.CONCAT($B57,",",AM$4),'22 SpcFunc &amp; VentSpcFunc combos'!$Q$8:$Q$343,0),0)&gt;0,1,0)</f>
        <v>0</v>
      </c>
      <c r="AN57" s="127">
        <f ca="1">IF(IFERROR(MATCH(_xlfn.CONCAT($B57,",",AN$4),'22 SpcFunc &amp; VentSpcFunc combos'!$Q$8:$Q$343,0),0)&gt;0,1,0)</f>
        <v>0</v>
      </c>
      <c r="AO57" s="127">
        <f ca="1">IF(IFERROR(MATCH(_xlfn.CONCAT($B57,",",AO$4),'22 SpcFunc &amp; VentSpcFunc combos'!$Q$8:$Q$343,0),0)&gt;0,1,0)</f>
        <v>0</v>
      </c>
      <c r="AP57" s="127">
        <f ca="1">IF(IFERROR(MATCH(_xlfn.CONCAT($B57,",",AP$4),'22 SpcFunc &amp; VentSpcFunc combos'!$Q$8:$Q$343,0),0)&gt;0,1,0)</f>
        <v>0</v>
      </c>
      <c r="AQ57" s="127">
        <f ca="1">IF(IFERROR(MATCH(_xlfn.CONCAT($B57,",",AQ$4),'22 SpcFunc &amp; VentSpcFunc combos'!$Q$8:$Q$343,0),0)&gt;0,1,0)</f>
        <v>0</v>
      </c>
      <c r="AR57" s="127">
        <f ca="1">IF(IFERROR(MATCH(_xlfn.CONCAT($B57,",",AR$4),'22 SpcFunc &amp; VentSpcFunc combos'!$Q$8:$Q$343,0),0)&gt;0,1,0)</f>
        <v>0</v>
      </c>
      <c r="AS57" s="127">
        <f ca="1">IF(IFERROR(MATCH(_xlfn.CONCAT($B57,",",AS$4),'22 SpcFunc &amp; VentSpcFunc combos'!$Q$8:$Q$343,0),0)&gt;0,1,0)</f>
        <v>0</v>
      </c>
      <c r="AT57" s="127">
        <f ca="1">IF(IFERROR(MATCH(_xlfn.CONCAT($B57,",",AT$4),'22 SpcFunc &amp; VentSpcFunc combos'!$Q$8:$Q$343,0),0)&gt;0,1,0)</f>
        <v>0</v>
      </c>
      <c r="AU57" s="127">
        <f ca="1">IF(IFERROR(MATCH(_xlfn.CONCAT($B57,",",AU$4),'22 SpcFunc &amp; VentSpcFunc combos'!$Q$8:$Q$343,0),0)&gt;0,1,0)</f>
        <v>0</v>
      </c>
      <c r="AV57" s="127">
        <f ca="1">IF(IFERROR(MATCH(_xlfn.CONCAT($B57,",",AV$4),'22 SpcFunc &amp; VentSpcFunc combos'!$Q$8:$Q$343,0),0)&gt;0,1,0)</f>
        <v>0</v>
      </c>
      <c r="AW57" s="127">
        <f ca="1">IF(IFERROR(MATCH(_xlfn.CONCAT($B57,",",AW$4),'22 SpcFunc &amp; VentSpcFunc combos'!$Q$8:$Q$343,0),0)&gt;0,1,0)</f>
        <v>0</v>
      </c>
      <c r="AX57" s="127">
        <f ca="1">IF(IFERROR(MATCH(_xlfn.CONCAT($B57,",",AX$4),'22 SpcFunc &amp; VentSpcFunc combos'!$Q$8:$Q$343,0),0)&gt;0,1,0)</f>
        <v>0</v>
      </c>
      <c r="AY57" s="127">
        <f ca="1">IF(IFERROR(MATCH(_xlfn.CONCAT($B57,",",AY$4),'22 SpcFunc &amp; VentSpcFunc combos'!$Q$8:$Q$343,0),0)&gt;0,1,0)</f>
        <v>0</v>
      </c>
      <c r="AZ57" s="127">
        <f ca="1">IF(IFERROR(MATCH(_xlfn.CONCAT($B57,",",AZ$4),'22 SpcFunc &amp; VentSpcFunc combos'!$Q$8:$Q$343,0),0)&gt;0,1,0)</f>
        <v>0</v>
      </c>
      <c r="BA57" s="127">
        <f ca="1">IF(IFERROR(MATCH(_xlfn.CONCAT($B57,",",BA$4),'22 SpcFunc &amp; VentSpcFunc combos'!$Q$8:$Q$343,0),0)&gt;0,1,0)</f>
        <v>0</v>
      </c>
      <c r="BB57" s="127">
        <f ca="1">IF(IFERROR(MATCH(_xlfn.CONCAT($B57,",",BB$4),'22 SpcFunc &amp; VentSpcFunc combos'!$Q$8:$Q$343,0),0)&gt;0,1,0)</f>
        <v>0</v>
      </c>
      <c r="BC57" s="127">
        <f ca="1">IF(IFERROR(MATCH(_xlfn.CONCAT($B57,",",BC$4),'22 SpcFunc &amp; VentSpcFunc combos'!$Q$8:$Q$343,0),0)&gt;0,1,0)</f>
        <v>0</v>
      </c>
      <c r="BD57" s="127">
        <f ca="1">IF(IFERROR(MATCH(_xlfn.CONCAT($B57,",",BD$4),'22 SpcFunc &amp; VentSpcFunc combos'!$Q$8:$Q$343,0),0)&gt;0,1,0)</f>
        <v>0</v>
      </c>
      <c r="BE57" s="127">
        <f ca="1">IF(IFERROR(MATCH(_xlfn.CONCAT($B57,",",BE$4),'22 SpcFunc &amp; VentSpcFunc combos'!$Q$8:$Q$343,0),0)&gt;0,1,0)</f>
        <v>0</v>
      </c>
      <c r="BF57" s="127">
        <f ca="1">IF(IFERROR(MATCH(_xlfn.CONCAT($B57,",",BF$4),'22 SpcFunc &amp; VentSpcFunc combos'!$Q$8:$Q$343,0),0)&gt;0,1,0)</f>
        <v>0</v>
      </c>
      <c r="BG57" s="127">
        <f ca="1">IF(IFERROR(MATCH(_xlfn.CONCAT($B57,",",BG$4),'22 SpcFunc &amp; VentSpcFunc combos'!$Q$8:$Q$343,0),0)&gt;0,1,0)</f>
        <v>0</v>
      </c>
      <c r="BH57" s="127">
        <f ca="1">IF(IFERROR(MATCH(_xlfn.CONCAT($B57,",",BH$4),'22 SpcFunc &amp; VentSpcFunc combos'!$Q$8:$Q$343,0),0)&gt;0,1,0)</f>
        <v>0</v>
      </c>
      <c r="BI57" s="127">
        <f ca="1">IF(IFERROR(MATCH(_xlfn.CONCAT($B57,",",BI$4),'22 SpcFunc &amp; VentSpcFunc combos'!$Q$8:$Q$343,0),0)&gt;0,1,0)</f>
        <v>0</v>
      </c>
      <c r="BJ57" s="127">
        <f ca="1">IF(IFERROR(MATCH(_xlfn.CONCAT($B57,",",BJ$4),'22 SpcFunc &amp; VentSpcFunc combos'!$Q$8:$Q$343,0),0)&gt;0,1,0)</f>
        <v>0</v>
      </c>
      <c r="BK57" s="127">
        <f ca="1">IF(IFERROR(MATCH(_xlfn.CONCAT($B57,",",BK$4),'22 SpcFunc &amp; VentSpcFunc combos'!$Q$8:$Q$343,0),0)&gt;0,1,0)</f>
        <v>0</v>
      </c>
      <c r="BL57" s="127">
        <f ca="1">IF(IFERROR(MATCH(_xlfn.CONCAT($B57,",",BL$4),'22 SpcFunc &amp; VentSpcFunc combos'!$Q$8:$Q$343,0),0)&gt;0,1,0)</f>
        <v>0</v>
      </c>
      <c r="BM57" s="127">
        <f ca="1">IF(IFERROR(MATCH(_xlfn.CONCAT($B57,",",BM$4),'22 SpcFunc &amp; VentSpcFunc combos'!$Q$8:$Q$343,0),0)&gt;0,1,0)</f>
        <v>0</v>
      </c>
      <c r="BN57" s="127">
        <f ca="1">IF(IFERROR(MATCH(_xlfn.CONCAT($B57,",",BN$4),'22 SpcFunc &amp; VentSpcFunc combos'!$Q$8:$Q$343,0),0)&gt;0,1,0)</f>
        <v>0</v>
      </c>
      <c r="BO57" s="127">
        <f ca="1">IF(IFERROR(MATCH(_xlfn.CONCAT($B57,",",BO$4),'22 SpcFunc &amp; VentSpcFunc combos'!$Q$8:$Q$343,0),0)&gt;0,1,0)</f>
        <v>0</v>
      </c>
      <c r="BP57" s="127">
        <f ca="1">IF(IFERROR(MATCH(_xlfn.CONCAT($B57,",",BP$4),'22 SpcFunc &amp; VentSpcFunc combos'!$Q$8:$Q$343,0),0)&gt;0,1,0)</f>
        <v>0</v>
      </c>
      <c r="BQ57" s="127">
        <f ca="1">IF(IFERROR(MATCH(_xlfn.CONCAT($B57,",",BQ$4),'22 SpcFunc &amp; VentSpcFunc combos'!$Q$8:$Q$343,0),0)&gt;0,1,0)</f>
        <v>0</v>
      </c>
      <c r="BR57" s="127">
        <f ca="1">IF(IFERROR(MATCH(_xlfn.CONCAT($B57,",",BR$4),'22 SpcFunc &amp; VentSpcFunc combos'!$Q$8:$Q$343,0),0)&gt;0,1,0)</f>
        <v>0</v>
      </c>
      <c r="BS57" s="127">
        <f ca="1">IF(IFERROR(MATCH(_xlfn.CONCAT($B57,",",BS$4),'22 SpcFunc &amp; VentSpcFunc combos'!$Q$8:$Q$343,0),0)&gt;0,1,0)</f>
        <v>0</v>
      </c>
      <c r="BT57" s="127">
        <f ca="1">IF(IFERROR(MATCH(_xlfn.CONCAT($B57,",",BT$4),'22 SpcFunc &amp; VentSpcFunc combos'!$Q$8:$Q$343,0),0)&gt;0,1,0)</f>
        <v>0</v>
      </c>
      <c r="BU57" s="127">
        <f ca="1">IF(IFERROR(MATCH(_xlfn.CONCAT($B57,",",BU$4),'22 SpcFunc &amp; VentSpcFunc combos'!$Q$8:$Q$343,0),0)&gt;0,1,0)</f>
        <v>0</v>
      </c>
      <c r="BV57" s="127">
        <f ca="1">IF(IFERROR(MATCH(_xlfn.CONCAT($B57,",",BV$4),'22 SpcFunc &amp; VentSpcFunc combos'!$Q$8:$Q$343,0),0)&gt;0,1,0)</f>
        <v>0</v>
      </c>
      <c r="BW57" s="127">
        <f ca="1">IF(IFERROR(MATCH(_xlfn.CONCAT($B57,",",BW$4),'22 SpcFunc &amp; VentSpcFunc combos'!$Q$8:$Q$343,0),0)&gt;0,1,0)</f>
        <v>0</v>
      </c>
      <c r="BX57" s="127">
        <f ca="1">IF(IFERROR(MATCH(_xlfn.CONCAT($B57,",",BX$4),'22 SpcFunc &amp; VentSpcFunc combos'!$Q$8:$Q$343,0),0)&gt;0,1,0)</f>
        <v>1</v>
      </c>
      <c r="BY57" s="127">
        <f ca="1">IF(IFERROR(MATCH(_xlfn.CONCAT($B57,",",BY$4),'22 SpcFunc &amp; VentSpcFunc combos'!$Q$8:$Q$343,0),0)&gt;0,1,0)</f>
        <v>0</v>
      </c>
      <c r="BZ57" s="127">
        <f ca="1">IF(IFERROR(MATCH(_xlfn.CONCAT($B57,",",BZ$4),'22 SpcFunc &amp; VentSpcFunc combos'!$Q$8:$Q$343,0),0)&gt;0,1,0)</f>
        <v>0</v>
      </c>
      <c r="CA57" s="127">
        <f ca="1">IF(IFERROR(MATCH(_xlfn.CONCAT($B57,",",CA$4),'22 SpcFunc &amp; VentSpcFunc combos'!$Q$8:$Q$343,0),0)&gt;0,1,0)</f>
        <v>0</v>
      </c>
      <c r="CB57" s="127">
        <f ca="1">IF(IFERROR(MATCH(_xlfn.CONCAT($B57,",",CB$4),'22 SpcFunc &amp; VentSpcFunc combos'!$Q$8:$Q$343,0),0)&gt;0,1,0)</f>
        <v>0</v>
      </c>
      <c r="CC57" s="127">
        <f ca="1">IF(IFERROR(MATCH(_xlfn.CONCAT($B57,",",CC$4),'22 SpcFunc &amp; VentSpcFunc combos'!$Q$8:$Q$343,0),0)&gt;0,1,0)</f>
        <v>0</v>
      </c>
      <c r="CD57" s="127">
        <f ca="1">IF(IFERROR(MATCH(_xlfn.CONCAT($B57,",",CD$4),'22 SpcFunc &amp; VentSpcFunc combos'!$Q$8:$Q$343,0),0)&gt;0,1,0)</f>
        <v>0</v>
      </c>
      <c r="CE57" s="127">
        <f ca="1">IF(IFERROR(MATCH(_xlfn.CONCAT($B57,",",CE$4),'22 SpcFunc &amp; VentSpcFunc combos'!$Q$8:$Q$343,0),0)&gt;0,1,0)</f>
        <v>0</v>
      </c>
      <c r="CF57" s="127">
        <f ca="1">IF(IFERROR(MATCH(_xlfn.CONCAT($B57,",",CF$4),'22 SpcFunc &amp; VentSpcFunc combos'!$Q$8:$Q$343,0),0)&gt;0,1,0)</f>
        <v>0</v>
      </c>
      <c r="CG57" s="127">
        <f ca="1">IF(IFERROR(MATCH(_xlfn.CONCAT($B57,",",CG$4),'22 SpcFunc &amp; VentSpcFunc combos'!$Q$8:$Q$343,0),0)&gt;0,1,0)</f>
        <v>0</v>
      </c>
      <c r="CH57" s="127">
        <f ca="1">IF(IFERROR(MATCH(_xlfn.CONCAT($B57,",",CH$4),'22 SpcFunc &amp; VentSpcFunc combos'!$Q$8:$Q$343,0),0)&gt;0,1,0)</f>
        <v>0</v>
      </c>
      <c r="CI57" s="127">
        <f ca="1">IF(IFERROR(MATCH(_xlfn.CONCAT($B57,",",CI$4),'22 SpcFunc &amp; VentSpcFunc combos'!$Q$8:$Q$343,0),0)&gt;0,1,0)</f>
        <v>0</v>
      </c>
      <c r="CJ57" s="127">
        <f ca="1">IF(IFERROR(MATCH(_xlfn.CONCAT($B57,",",CJ$4),'22 SpcFunc &amp; VentSpcFunc combos'!$Q$8:$Q$343,0),0)&gt;0,1,0)</f>
        <v>0</v>
      </c>
      <c r="CK57" s="127">
        <f ca="1">IF(IFERROR(MATCH(_xlfn.CONCAT($B57,",",CK$4),'22 SpcFunc &amp; VentSpcFunc combos'!$Q$8:$Q$343,0),0)&gt;0,1,0)</f>
        <v>0</v>
      </c>
      <c r="CL57" s="127">
        <f ca="1">IF(IFERROR(MATCH(_xlfn.CONCAT($B57,",",CL$4),'22 SpcFunc &amp; VentSpcFunc combos'!$Q$8:$Q$343,0),0)&gt;0,1,0)</f>
        <v>0</v>
      </c>
      <c r="CM57" s="127">
        <f ca="1">IF(IFERROR(MATCH(_xlfn.CONCAT($B57,",",CM$4),'22 SpcFunc &amp; VentSpcFunc combos'!$Q$8:$Q$343,0),0)&gt;0,1,0)</f>
        <v>0</v>
      </c>
      <c r="CN57" s="127">
        <f ca="1">IF(IFERROR(MATCH(_xlfn.CONCAT($B57,",",CN$4),'22 SpcFunc &amp; VentSpcFunc combos'!$Q$8:$Q$343,0),0)&gt;0,1,0)</f>
        <v>0</v>
      </c>
      <c r="CO57" s="127">
        <f ca="1">IF(IFERROR(MATCH(_xlfn.CONCAT($B57,",",CO$4),'22 SpcFunc &amp; VentSpcFunc combos'!$Q$8:$Q$343,0),0)&gt;0,1,0)</f>
        <v>0</v>
      </c>
      <c r="CP57" s="127">
        <f ca="1">IF(IFERROR(MATCH(_xlfn.CONCAT($B57,",",CP$4),'22 SpcFunc &amp; VentSpcFunc combos'!$Q$8:$Q$343,0),0)&gt;0,1,0)</f>
        <v>0</v>
      </c>
      <c r="CQ57" s="127">
        <f ca="1">IF(IFERROR(MATCH(_xlfn.CONCAT($B57,",",CQ$4),'22 SpcFunc &amp; VentSpcFunc combos'!$Q$8:$Q$343,0),0)&gt;0,1,0)</f>
        <v>0</v>
      </c>
      <c r="CR57" s="127">
        <f ca="1">IF(IFERROR(MATCH(_xlfn.CONCAT($B57,",",CR$4),'22 SpcFunc &amp; VentSpcFunc combos'!$Q$8:$Q$343,0),0)&gt;0,1,0)</f>
        <v>0</v>
      </c>
      <c r="CS57" s="127">
        <f ca="1">IF(IFERROR(MATCH(_xlfn.CONCAT($B57,",",CS$4),'22 SpcFunc &amp; VentSpcFunc combos'!$Q$8:$Q$343,0),0)&gt;0,1,0)</f>
        <v>0</v>
      </c>
      <c r="CT57" s="127">
        <f ca="1">IF(IFERROR(MATCH(_xlfn.CONCAT($B57,",",CT$4),'22 SpcFunc &amp; VentSpcFunc combos'!$Q$8:$Q$343,0),0)&gt;0,1,0)</f>
        <v>0</v>
      </c>
      <c r="CU57" s="106" t="s">
        <v>959</v>
      </c>
      <c r="CV57">
        <f t="shared" ca="1" si="4"/>
        <v>1</v>
      </c>
    </row>
    <row r="58" spans="2:100" x14ac:dyDescent="0.2">
      <c r="B58" t="str">
        <f>'For CSV - 2022 SpcFuncData'!B58</f>
        <v>Parking Garage Area (Parking Zone and Ramps)</v>
      </c>
      <c r="C58" s="127">
        <f ca="1">IF(IFERROR(MATCH(_xlfn.CONCAT($B58,",",C$4),'22 SpcFunc &amp; VentSpcFunc combos'!$Q$8:$Q$343,0),0)&gt;0,1,0)</f>
        <v>0</v>
      </c>
      <c r="D58" s="127">
        <f ca="1">IF(IFERROR(MATCH(_xlfn.CONCAT($B58,",",D$4),'22 SpcFunc &amp; VentSpcFunc combos'!$Q$8:$Q$343,0),0)&gt;0,1,0)</f>
        <v>0</v>
      </c>
      <c r="E58" s="127">
        <f ca="1">IF(IFERROR(MATCH(_xlfn.CONCAT($B58,",",E$4),'22 SpcFunc &amp; VentSpcFunc combos'!$Q$8:$Q$343,0),0)&gt;0,1,0)</f>
        <v>0</v>
      </c>
      <c r="F58" s="127">
        <f ca="1">IF(IFERROR(MATCH(_xlfn.CONCAT($B58,",",F$4),'22 SpcFunc &amp; VentSpcFunc combos'!$Q$8:$Q$343,0),0)&gt;0,1,0)</f>
        <v>0</v>
      </c>
      <c r="G58" s="127">
        <f ca="1">IF(IFERROR(MATCH(_xlfn.CONCAT($B58,",",G$4),'22 SpcFunc &amp; VentSpcFunc combos'!$Q$8:$Q$343,0),0)&gt;0,1,0)</f>
        <v>0</v>
      </c>
      <c r="H58" s="127">
        <f ca="1">IF(IFERROR(MATCH(_xlfn.CONCAT($B58,",",H$4),'22 SpcFunc &amp; VentSpcFunc combos'!$Q$8:$Q$343,0),0)&gt;0,1,0)</f>
        <v>0</v>
      </c>
      <c r="I58" s="127">
        <f ca="1">IF(IFERROR(MATCH(_xlfn.CONCAT($B58,",",I$4),'22 SpcFunc &amp; VentSpcFunc combos'!$Q$8:$Q$343,0),0)&gt;0,1,0)</f>
        <v>0</v>
      </c>
      <c r="J58" s="127">
        <f ca="1">IF(IFERROR(MATCH(_xlfn.CONCAT($B58,",",J$4),'22 SpcFunc &amp; VentSpcFunc combos'!$Q$8:$Q$343,0),0)&gt;0,1,0)</f>
        <v>0</v>
      </c>
      <c r="K58" s="127">
        <f ca="1">IF(IFERROR(MATCH(_xlfn.CONCAT($B58,",",K$4),'22 SpcFunc &amp; VentSpcFunc combos'!$Q$8:$Q$343,0),0)&gt;0,1,0)</f>
        <v>0</v>
      </c>
      <c r="L58" s="127">
        <f ca="1">IF(IFERROR(MATCH(_xlfn.CONCAT($B58,",",L$4),'22 SpcFunc &amp; VentSpcFunc combos'!$Q$8:$Q$343,0),0)&gt;0,1,0)</f>
        <v>0</v>
      </c>
      <c r="M58" s="127">
        <f ca="1">IF(IFERROR(MATCH(_xlfn.CONCAT($B58,",",M$4),'22 SpcFunc &amp; VentSpcFunc combos'!$Q$8:$Q$343,0),0)&gt;0,1,0)</f>
        <v>0</v>
      </c>
      <c r="N58" s="127">
        <f ca="1">IF(IFERROR(MATCH(_xlfn.CONCAT($B58,",",N$4),'22 SpcFunc &amp; VentSpcFunc combos'!$Q$8:$Q$343,0),0)&gt;0,1,0)</f>
        <v>0</v>
      </c>
      <c r="O58" s="127">
        <f ca="1">IF(IFERROR(MATCH(_xlfn.CONCAT($B58,",",O$4),'22 SpcFunc &amp; VentSpcFunc combos'!$Q$8:$Q$343,0),0)&gt;0,1,0)</f>
        <v>0</v>
      </c>
      <c r="P58" s="127">
        <f ca="1">IF(IFERROR(MATCH(_xlfn.CONCAT($B58,",",P$4),'22 SpcFunc &amp; VentSpcFunc combos'!$Q$8:$Q$343,0),0)&gt;0,1,0)</f>
        <v>0</v>
      </c>
      <c r="Q58" s="127">
        <f ca="1">IF(IFERROR(MATCH(_xlfn.CONCAT($B58,",",Q$4),'22 SpcFunc &amp; VentSpcFunc combos'!$Q$8:$Q$343,0),0)&gt;0,1,0)</f>
        <v>0</v>
      </c>
      <c r="R58" s="127">
        <f ca="1">IF(IFERROR(MATCH(_xlfn.CONCAT($B58,",",R$4),'22 SpcFunc &amp; VentSpcFunc combos'!$Q$8:$Q$343,0),0)&gt;0,1,0)</f>
        <v>0</v>
      </c>
      <c r="S58" s="127">
        <f ca="1">IF(IFERROR(MATCH(_xlfn.CONCAT($B58,",",S$4),'22 SpcFunc &amp; VentSpcFunc combos'!$Q$8:$Q$343,0),0)&gt;0,1,0)</f>
        <v>0</v>
      </c>
      <c r="T58" s="127">
        <f ca="1">IF(IFERROR(MATCH(_xlfn.CONCAT($B58,",",T$4),'22 SpcFunc &amp; VentSpcFunc combos'!$Q$8:$Q$343,0),0)&gt;0,1,0)</f>
        <v>0</v>
      </c>
      <c r="U58" s="127">
        <f ca="1">IF(IFERROR(MATCH(_xlfn.CONCAT($B58,",",U$4),'22 SpcFunc &amp; VentSpcFunc combos'!$Q$8:$Q$343,0),0)&gt;0,1,0)</f>
        <v>0</v>
      </c>
      <c r="V58" s="127">
        <f ca="1">IF(IFERROR(MATCH(_xlfn.CONCAT($B58,",",V$4),'22 SpcFunc &amp; VentSpcFunc combos'!$Q$8:$Q$343,0),0)&gt;0,1,0)</f>
        <v>0</v>
      </c>
      <c r="W58" s="127">
        <f ca="1">IF(IFERROR(MATCH(_xlfn.CONCAT($B58,",",W$4),'22 SpcFunc &amp; VentSpcFunc combos'!$Q$8:$Q$343,0),0)&gt;0,1,0)</f>
        <v>0</v>
      </c>
      <c r="X58" s="127">
        <f ca="1">IF(IFERROR(MATCH(_xlfn.CONCAT($B58,",",X$4),'22 SpcFunc &amp; VentSpcFunc combos'!$Q$8:$Q$343,0),0)&gt;0,1,0)</f>
        <v>0</v>
      </c>
      <c r="Y58" s="127">
        <f ca="1">IF(IFERROR(MATCH(_xlfn.CONCAT($B58,",",Y$4),'22 SpcFunc &amp; VentSpcFunc combos'!$Q$8:$Q$343,0),0)&gt;0,1,0)</f>
        <v>0</v>
      </c>
      <c r="Z58" s="127">
        <f ca="1">IF(IFERROR(MATCH(_xlfn.CONCAT($B58,",",Z$4),'22 SpcFunc &amp; VentSpcFunc combos'!$Q$8:$Q$343,0),0)&gt;0,1,0)</f>
        <v>0</v>
      </c>
      <c r="AA58" s="127">
        <f ca="1">IF(IFERROR(MATCH(_xlfn.CONCAT($B58,",",AA$4),'22 SpcFunc &amp; VentSpcFunc combos'!$Q$8:$Q$343,0),0)&gt;0,1,0)</f>
        <v>0</v>
      </c>
      <c r="AB58" s="127">
        <f ca="1">IF(IFERROR(MATCH(_xlfn.CONCAT($B58,",",AB$4),'22 SpcFunc &amp; VentSpcFunc combos'!$Q$8:$Q$343,0),0)&gt;0,1,0)</f>
        <v>0</v>
      </c>
      <c r="AC58" s="127">
        <f ca="1">IF(IFERROR(MATCH(_xlfn.CONCAT($B58,",",AC$4),'22 SpcFunc &amp; VentSpcFunc combos'!$Q$8:$Q$343,0),0)&gt;0,1,0)</f>
        <v>0</v>
      </c>
      <c r="AD58" s="127">
        <f ca="1">IF(IFERROR(MATCH(_xlfn.CONCAT($B58,",",AD$4),'22 SpcFunc &amp; VentSpcFunc combos'!$Q$8:$Q$343,0),0)&gt;0,1,0)</f>
        <v>0</v>
      </c>
      <c r="AE58" s="127">
        <f ca="1">IF(IFERROR(MATCH(_xlfn.CONCAT($B58,",",AE$4),'22 SpcFunc &amp; VentSpcFunc combos'!$Q$8:$Q$343,0),0)&gt;0,1,0)</f>
        <v>0</v>
      </c>
      <c r="AF58" s="127">
        <f ca="1">IF(IFERROR(MATCH(_xlfn.CONCAT($B58,",",AF$4),'22 SpcFunc &amp; VentSpcFunc combos'!$Q$8:$Q$343,0),0)&gt;0,1,0)</f>
        <v>0</v>
      </c>
      <c r="AG58" s="127">
        <f ca="1">IF(IFERROR(MATCH(_xlfn.CONCAT($B58,",",AG$4),'22 SpcFunc &amp; VentSpcFunc combos'!$Q$8:$Q$343,0),0)&gt;0,1,0)</f>
        <v>0</v>
      </c>
      <c r="AH58" s="127">
        <f ca="1">IF(IFERROR(MATCH(_xlfn.CONCAT($B58,",",AH$4),'22 SpcFunc &amp; VentSpcFunc combos'!$Q$8:$Q$343,0),0)&gt;0,1,0)</f>
        <v>0</v>
      </c>
      <c r="AI58" s="127">
        <f ca="1">IF(IFERROR(MATCH(_xlfn.CONCAT($B58,",",AI$4),'22 SpcFunc &amp; VentSpcFunc combos'!$Q$8:$Q$343,0),0)&gt;0,1,0)</f>
        <v>0</v>
      </c>
      <c r="AJ58" s="127">
        <f ca="1">IF(IFERROR(MATCH(_xlfn.CONCAT($B58,",",AJ$4),'22 SpcFunc &amp; VentSpcFunc combos'!$Q$8:$Q$343,0),0)&gt;0,1,0)</f>
        <v>1</v>
      </c>
      <c r="AK58" s="127">
        <f ca="1">IF(IFERROR(MATCH(_xlfn.CONCAT($B58,",",AK$4),'22 SpcFunc &amp; VentSpcFunc combos'!$Q$8:$Q$343,0),0)&gt;0,1,0)</f>
        <v>0</v>
      </c>
      <c r="AL58" s="127">
        <f ca="1">IF(IFERROR(MATCH(_xlfn.CONCAT($B58,",",AL$4),'22 SpcFunc &amp; VentSpcFunc combos'!$Q$8:$Q$343,0),0)&gt;0,1,0)</f>
        <v>0</v>
      </c>
      <c r="AM58" s="127">
        <f ca="1">IF(IFERROR(MATCH(_xlfn.CONCAT($B58,",",AM$4),'22 SpcFunc &amp; VentSpcFunc combos'!$Q$8:$Q$343,0),0)&gt;0,1,0)</f>
        <v>0</v>
      </c>
      <c r="AN58" s="127">
        <f ca="1">IF(IFERROR(MATCH(_xlfn.CONCAT($B58,",",AN$4),'22 SpcFunc &amp; VentSpcFunc combos'!$Q$8:$Q$343,0),0)&gt;0,1,0)</f>
        <v>0</v>
      </c>
      <c r="AO58" s="127">
        <f ca="1">IF(IFERROR(MATCH(_xlfn.CONCAT($B58,",",AO$4),'22 SpcFunc &amp; VentSpcFunc combos'!$Q$8:$Q$343,0),0)&gt;0,1,0)</f>
        <v>0</v>
      </c>
      <c r="AP58" s="127">
        <f ca="1">IF(IFERROR(MATCH(_xlfn.CONCAT($B58,",",AP$4),'22 SpcFunc &amp; VentSpcFunc combos'!$Q$8:$Q$343,0),0)&gt;0,1,0)</f>
        <v>0</v>
      </c>
      <c r="AQ58" s="127">
        <f ca="1">IF(IFERROR(MATCH(_xlfn.CONCAT($B58,",",AQ$4),'22 SpcFunc &amp; VentSpcFunc combos'!$Q$8:$Q$343,0),0)&gt;0,1,0)</f>
        <v>0</v>
      </c>
      <c r="AR58" s="127">
        <f ca="1">IF(IFERROR(MATCH(_xlfn.CONCAT($B58,",",AR$4),'22 SpcFunc &amp; VentSpcFunc combos'!$Q$8:$Q$343,0),0)&gt;0,1,0)</f>
        <v>0</v>
      </c>
      <c r="AS58" s="127">
        <f ca="1">IF(IFERROR(MATCH(_xlfn.CONCAT($B58,",",AS$4),'22 SpcFunc &amp; VentSpcFunc combos'!$Q$8:$Q$343,0),0)&gt;0,1,0)</f>
        <v>0</v>
      </c>
      <c r="AT58" s="127">
        <f ca="1">IF(IFERROR(MATCH(_xlfn.CONCAT($B58,",",AT$4),'22 SpcFunc &amp; VentSpcFunc combos'!$Q$8:$Q$343,0),0)&gt;0,1,0)</f>
        <v>0</v>
      </c>
      <c r="AU58" s="127">
        <f ca="1">IF(IFERROR(MATCH(_xlfn.CONCAT($B58,",",AU$4),'22 SpcFunc &amp; VentSpcFunc combos'!$Q$8:$Q$343,0),0)&gt;0,1,0)</f>
        <v>0</v>
      </c>
      <c r="AV58" s="127">
        <f ca="1">IF(IFERROR(MATCH(_xlfn.CONCAT($B58,",",AV$4),'22 SpcFunc &amp; VentSpcFunc combos'!$Q$8:$Q$343,0),0)&gt;0,1,0)</f>
        <v>0</v>
      </c>
      <c r="AW58" s="127">
        <f ca="1">IF(IFERROR(MATCH(_xlfn.CONCAT($B58,",",AW$4),'22 SpcFunc &amp; VentSpcFunc combos'!$Q$8:$Q$343,0),0)&gt;0,1,0)</f>
        <v>0</v>
      </c>
      <c r="AX58" s="127">
        <f ca="1">IF(IFERROR(MATCH(_xlfn.CONCAT($B58,",",AX$4),'22 SpcFunc &amp; VentSpcFunc combos'!$Q$8:$Q$343,0),0)&gt;0,1,0)</f>
        <v>0</v>
      </c>
      <c r="AY58" s="127">
        <f ca="1">IF(IFERROR(MATCH(_xlfn.CONCAT($B58,",",AY$4),'22 SpcFunc &amp; VentSpcFunc combos'!$Q$8:$Q$343,0),0)&gt;0,1,0)</f>
        <v>0</v>
      </c>
      <c r="AZ58" s="127">
        <f ca="1">IF(IFERROR(MATCH(_xlfn.CONCAT($B58,",",AZ$4),'22 SpcFunc &amp; VentSpcFunc combos'!$Q$8:$Q$343,0),0)&gt;0,1,0)</f>
        <v>0</v>
      </c>
      <c r="BA58" s="127">
        <f ca="1">IF(IFERROR(MATCH(_xlfn.CONCAT($B58,",",BA$4),'22 SpcFunc &amp; VentSpcFunc combos'!$Q$8:$Q$343,0),0)&gt;0,1,0)</f>
        <v>0</v>
      </c>
      <c r="BB58" s="127">
        <f ca="1">IF(IFERROR(MATCH(_xlfn.CONCAT($B58,",",BB$4),'22 SpcFunc &amp; VentSpcFunc combos'!$Q$8:$Q$343,0),0)&gt;0,1,0)</f>
        <v>0</v>
      </c>
      <c r="BC58" s="127">
        <f ca="1">IF(IFERROR(MATCH(_xlfn.CONCAT($B58,",",BC$4),'22 SpcFunc &amp; VentSpcFunc combos'!$Q$8:$Q$343,0),0)&gt;0,1,0)</f>
        <v>0</v>
      </c>
      <c r="BD58" s="127">
        <f ca="1">IF(IFERROR(MATCH(_xlfn.CONCAT($B58,",",BD$4),'22 SpcFunc &amp; VentSpcFunc combos'!$Q$8:$Q$343,0),0)&gt;0,1,0)</f>
        <v>0</v>
      </c>
      <c r="BE58" s="127">
        <f ca="1">IF(IFERROR(MATCH(_xlfn.CONCAT($B58,",",BE$4),'22 SpcFunc &amp; VentSpcFunc combos'!$Q$8:$Q$343,0),0)&gt;0,1,0)</f>
        <v>0</v>
      </c>
      <c r="BF58" s="127">
        <f ca="1">IF(IFERROR(MATCH(_xlfn.CONCAT($B58,",",BF$4),'22 SpcFunc &amp; VentSpcFunc combos'!$Q$8:$Q$343,0),0)&gt;0,1,0)</f>
        <v>0</v>
      </c>
      <c r="BG58" s="127">
        <f ca="1">IF(IFERROR(MATCH(_xlfn.CONCAT($B58,",",BG$4),'22 SpcFunc &amp; VentSpcFunc combos'!$Q$8:$Q$343,0),0)&gt;0,1,0)</f>
        <v>0</v>
      </c>
      <c r="BH58" s="127">
        <f ca="1">IF(IFERROR(MATCH(_xlfn.CONCAT($B58,",",BH$4),'22 SpcFunc &amp; VentSpcFunc combos'!$Q$8:$Q$343,0),0)&gt;0,1,0)</f>
        <v>0</v>
      </c>
      <c r="BI58" s="127">
        <f ca="1">IF(IFERROR(MATCH(_xlfn.CONCAT($B58,",",BI$4),'22 SpcFunc &amp; VentSpcFunc combos'!$Q$8:$Q$343,0),0)&gt;0,1,0)</f>
        <v>0</v>
      </c>
      <c r="BJ58" s="127">
        <f ca="1">IF(IFERROR(MATCH(_xlfn.CONCAT($B58,",",BJ$4),'22 SpcFunc &amp; VentSpcFunc combos'!$Q$8:$Q$343,0),0)&gt;0,1,0)</f>
        <v>0</v>
      </c>
      <c r="BK58" s="127">
        <f ca="1">IF(IFERROR(MATCH(_xlfn.CONCAT($B58,",",BK$4),'22 SpcFunc &amp; VentSpcFunc combos'!$Q$8:$Q$343,0),0)&gt;0,1,0)</f>
        <v>0</v>
      </c>
      <c r="BL58" s="127">
        <f ca="1">IF(IFERROR(MATCH(_xlfn.CONCAT($B58,",",BL$4),'22 SpcFunc &amp; VentSpcFunc combos'!$Q$8:$Q$343,0),0)&gt;0,1,0)</f>
        <v>0</v>
      </c>
      <c r="BM58" s="127">
        <f ca="1">IF(IFERROR(MATCH(_xlfn.CONCAT($B58,",",BM$4),'22 SpcFunc &amp; VentSpcFunc combos'!$Q$8:$Q$343,0),0)&gt;0,1,0)</f>
        <v>0</v>
      </c>
      <c r="BN58" s="127">
        <f ca="1">IF(IFERROR(MATCH(_xlfn.CONCAT($B58,",",BN$4),'22 SpcFunc &amp; VentSpcFunc combos'!$Q$8:$Q$343,0),0)&gt;0,1,0)</f>
        <v>0</v>
      </c>
      <c r="BO58" s="127">
        <f ca="1">IF(IFERROR(MATCH(_xlfn.CONCAT($B58,",",BO$4),'22 SpcFunc &amp; VentSpcFunc combos'!$Q$8:$Q$343,0),0)&gt;0,1,0)</f>
        <v>0</v>
      </c>
      <c r="BP58" s="127">
        <f ca="1">IF(IFERROR(MATCH(_xlfn.CONCAT($B58,",",BP$4),'22 SpcFunc &amp; VentSpcFunc combos'!$Q$8:$Q$343,0),0)&gt;0,1,0)</f>
        <v>0</v>
      </c>
      <c r="BQ58" s="127">
        <f ca="1">IF(IFERROR(MATCH(_xlfn.CONCAT($B58,",",BQ$4),'22 SpcFunc &amp; VentSpcFunc combos'!$Q$8:$Q$343,0),0)&gt;0,1,0)</f>
        <v>0</v>
      </c>
      <c r="BR58" s="127">
        <f ca="1">IF(IFERROR(MATCH(_xlfn.CONCAT($B58,",",BR$4),'22 SpcFunc &amp; VentSpcFunc combos'!$Q$8:$Q$343,0),0)&gt;0,1,0)</f>
        <v>0</v>
      </c>
      <c r="BS58" s="127">
        <f ca="1">IF(IFERROR(MATCH(_xlfn.CONCAT($B58,",",BS$4),'22 SpcFunc &amp; VentSpcFunc combos'!$Q$8:$Q$343,0),0)&gt;0,1,0)</f>
        <v>0</v>
      </c>
      <c r="BT58" s="127">
        <f ca="1">IF(IFERROR(MATCH(_xlfn.CONCAT($B58,",",BT$4),'22 SpcFunc &amp; VentSpcFunc combos'!$Q$8:$Q$343,0),0)&gt;0,1,0)</f>
        <v>0</v>
      </c>
      <c r="BU58" s="127">
        <f ca="1">IF(IFERROR(MATCH(_xlfn.CONCAT($B58,",",BU$4),'22 SpcFunc &amp; VentSpcFunc combos'!$Q$8:$Q$343,0),0)&gt;0,1,0)</f>
        <v>0</v>
      </c>
      <c r="BV58" s="127">
        <f ca="1">IF(IFERROR(MATCH(_xlfn.CONCAT($B58,",",BV$4),'22 SpcFunc &amp; VentSpcFunc combos'!$Q$8:$Q$343,0),0)&gt;0,1,0)</f>
        <v>0</v>
      </c>
      <c r="BW58" s="127">
        <f ca="1">IF(IFERROR(MATCH(_xlfn.CONCAT($B58,",",BW$4),'22 SpcFunc &amp; VentSpcFunc combos'!$Q$8:$Q$343,0),0)&gt;0,1,0)</f>
        <v>0</v>
      </c>
      <c r="BX58" s="127">
        <f ca="1">IF(IFERROR(MATCH(_xlfn.CONCAT($B58,",",BX$4),'22 SpcFunc &amp; VentSpcFunc combos'!$Q$8:$Q$343,0),0)&gt;0,1,0)</f>
        <v>0</v>
      </c>
      <c r="BY58" s="127">
        <f ca="1">IF(IFERROR(MATCH(_xlfn.CONCAT($B58,",",BY$4),'22 SpcFunc &amp; VentSpcFunc combos'!$Q$8:$Q$343,0),0)&gt;0,1,0)</f>
        <v>0</v>
      </c>
      <c r="BZ58" s="127">
        <f ca="1">IF(IFERROR(MATCH(_xlfn.CONCAT($B58,",",BZ$4),'22 SpcFunc &amp; VentSpcFunc combos'!$Q$8:$Q$343,0),0)&gt;0,1,0)</f>
        <v>0</v>
      </c>
      <c r="CA58" s="127">
        <f ca="1">IF(IFERROR(MATCH(_xlfn.CONCAT($B58,",",CA$4),'22 SpcFunc &amp; VentSpcFunc combos'!$Q$8:$Q$343,0),0)&gt;0,1,0)</f>
        <v>0</v>
      </c>
      <c r="CB58" s="127">
        <f ca="1">IF(IFERROR(MATCH(_xlfn.CONCAT($B58,",",CB$4),'22 SpcFunc &amp; VentSpcFunc combos'!$Q$8:$Q$343,0),0)&gt;0,1,0)</f>
        <v>0</v>
      </c>
      <c r="CC58" s="127">
        <f ca="1">IF(IFERROR(MATCH(_xlfn.CONCAT($B58,",",CC$4),'22 SpcFunc &amp; VentSpcFunc combos'!$Q$8:$Q$343,0),0)&gt;0,1,0)</f>
        <v>0</v>
      </c>
      <c r="CD58" s="127">
        <f ca="1">IF(IFERROR(MATCH(_xlfn.CONCAT($B58,",",CD$4),'22 SpcFunc &amp; VentSpcFunc combos'!$Q$8:$Q$343,0),0)&gt;0,1,0)</f>
        <v>0</v>
      </c>
      <c r="CE58" s="127">
        <f ca="1">IF(IFERROR(MATCH(_xlfn.CONCAT($B58,",",CE$4),'22 SpcFunc &amp; VentSpcFunc combos'!$Q$8:$Q$343,0),0)&gt;0,1,0)</f>
        <v>0</v>
      </c>
      <c r="CF58" s="127">
        <f ca="1">IF(IFERROR(MATCH(_xlfn.CONCAT($B58,",",CF$4),'22 SpcFunc &amp; VentSpcFunc combos'!$Q$8:$Q$343,0),0)&gt;0,1,0)</f>
        <v>0</v>
      </c>
      <c r="CG58" s="127">
        <f ca="1">IF(IFERROR(MATCH(_xlfn.CONCAT($B58,",",CG$4),'22 SpcFunc &amp; VentSpcFunc combos'!$Q$8:$Q$343,0),0)&gt;0,1,0)</f>
        <v>0</v>
      </c>
      <c r="CH58" s="127">
        <f ca="1">IF(IFERROR(MATCH(_xlfn.CONCAT($B58,",",CH$4),'22 SpcFunc &amp; VentSpcFunc combos'!$Q$8:$Q$343,0),0)&gt;0,1,0)</f>
        <v>0</v>
      </c>
      <c r="CI58" s="127">
        <f ca="1">IF(IFERROR(MATCH(_xlfn.CONCAT($B58,",",CI$4),'22 SpcFunc &amp; VentSpcFunc combos'!$Q$8:$Q$343,0),0)&gt;0,1,0)</f>
        <v>0</v>
      </c>
      <c r="CJ58" s="127">
        <f ca="1">IF(IFERROR(MATCH(_xlfn.CONCAT($B58,",",CJ$4),'22 SpcFunc &amp; VentSpcFunc combos'!$Q$8:$Q$343,0),0)&gt;0,1,0)</f>
        <v>0</v>
      </c>
      <c r="CK58" s="127">
        <f ca="1">IF(IFERROR(MATCH(_xlfn.CONCAT($B58,",",CK$4),'22 SpcFunc &amp; VentSpcFunc combos'!$Q$8:$Q$343,0),0)&gt;0,1,0)</f>
        <v>0</v>
      </c>
      <c r="CL58" s="127">
        <f ca="1">IF(IFERROR(MATCH(_xlfn.CONCAT($B58,",",CL$4),'22 SpcFunc &amp; VentSpcFunc combos'!$Q$8:$Q$343,0),0)&gt;0,1,0)</f>
        <v>0</v>
      </c>
      <c r="CM58" s="127">
        <f ca="1">IF(IFERROR(MATCH(_xlfn.CONCAT($B58,",",CM$4),'22 SpcFunc &amp; VentSpcFunc combos'!$Q$8:$Q$343,0),0)&gt;0,1,0)</f>
        <v>0</v>
      </c>
      <c r="CN58" s="127">
        <f ca="1">IF(IFERROR(MATCH(_xlfn.CONCAT($B58,",",CN$4),'22 SpcFunc &amp; VentSpcFunc combos'!$Q$8:$Q$343,0),0)&gt;0,1,0)</f>
        <v>0</v>
      </c>
      <c r="CO58" s="127">
        <f ca="1">IF(IFERROR(MATCH(_xlfn.CONCAT($B58,",",CO$4),'22 SpcFunc &amp; VentSpcFunc combos'!$Q$8:$Q$343,0),0)&gt;0,1,0)</f>
        <v>0</v>
      </c>
      <c r="CP58" s="127">
        <f ca="1">IF(IFERROR(MATCH(_xlfn.CONCAT($B58,",",CP$4),'22 SpcFunc &amp; VentSpcFunc combos'!$Q$8:$Q$343,0),0)&gt;0,1,0)</f>
        <v>0</v>
      </c>
      <c r="CQ58" s="127">
        <f ca="1">IF(IFERROR(MATCH(_xlfn.CONCAT($B58,",",CQ$4),'22 SpcFunc &amp; VentSpcFunc combos'!$Q$8:$Q$343,0),0)&gt;0,1,0)</f>
        <v>0</v>
      </c>
      <c r="CR58" s="127">
        <f ca="1">IF(IFERROR(MATCH(_xlfn.CONCAT($B58,",",CR$4),'22 SpcFunc &amp; VentSpcFunc combos'!$Q$8:$Q$343,0),0)&gt;0,1,0)</f>
        <v>0</v>
      </c>
      <c r="CS58" s="127">
        <f ca="1">IF(IFERROR(MATCH(_xlfn.CONCAT($B58,",",CS$4),'22 SpcFunc &amp; VentSpcFunc combos'!$Q$8:$Q$343,0),0)&gt;0,1,0)</f>
        <v>0</v>
      </c>
      <c r="CT58" s="127">
        <f ca="1">IF(IFERROR(MATCH(_xlfn.CONCAT($B58,",",CT$4),'22 SpcFunc &amp; VentSpcFunc combos'!$Q$8:$Q$343,0),0)&gt;0,1,0)</f>
        <v>0</v>
      </c>
      <c r="CU58" s="106" t="s">
        <v>959</v>
      </c>
      <c r="CV58">
        <f t="shared" ca="1" si="4"/>
        <v>1</v>
      </c>
    </row>
    <row r="59" spans="2:100" x14ac:dyDescent="0.2">
      <c r="B59" t="str">
        <f>'For CSV - 2022 SpcFuncData'!B59</f>
        <v>Parking Garage Area (Daylight Adaptation Zones)</v>
      </c>
      <c r="C59" s="127">
        <f ca="1">IF(IFERROR(MATCH(_xlfn.CONCAT($B59,",",C$4),'22 SpcFunc &amp; VentSpcFunc combos'!$Q$8:$Q$343,0),0)&gt;0,1,0)</f>
        <v>0</v>
      </c>
      <c r="D59" s="127">
        <f ca="1">IF(IFERROR(MATCH(_xlfn.CONCAT($B59,",",D$4),'22 SpcFunc &amp; VentSpcFunc combos'!$Q$8:$Q$343,0),0)&gt;0,1,0)</f>
        <v>0</v>
      </c>
      <c r="E59" s="127">
        <f ca="1">IF(IFERROR(MATCH(_xlfn.CONCAT($B59,",",E$4),'22 SpcFunc &amp; VentSpcFunc combos'!$Q$8:$Q$343,0),0)&gt;0,1,0)</f>
        <v>0</v>
      </c>
      <c r="F59" s="127">
        <f ca="1">IF(IFERROR(MATCH(_xlfn.CONCAT($B59,",",F$4),'22 SpcFunc &amp; VentSpcFunc combos'!$Q$8:$Q$343,0),0)&gt;0,1,0)</f>
        <v>0</v>
      </c>
      <c r="G59" s="127">
        <f ca="1">IF(IFERROR(MATCH(_xlfn.CONCAT($B59,",",G$4),'22 SpcFunc &amp; VentSpcFunc combos'!$Q$8:$Q$343,0),0)&gt;0,1,0)</f>
        <v>0</v>
      </c>
      <c r="H59" s="127">
        <f ca="1">IF(IFERROR(MATCH(_xlfn.CONCAT($B59,",",H$4),'22 SpcFunc &amp; VentSpcFunc combos'!$Q$8:$Q$343,0),0)&gt;0,1,0)</f>
        <v>0</v>
      </c>
      <c r="I59" s="127">
        <f ca="1">IF(IFERROR(MATCH(_xlfn.CONCAT($B59,",",I$4),'22 SpcFunc &amp; VentSpcFunc combos'!$Q$8:$Q$343,0),0)&gt;0,1,0)</f>
        <v>0</v>
      </c>
      <c r="J59" s="127">
        <f ca="1">IF(IFERROR(MATCH(_xlfn.CONCAT($B59,",",J$4),'22 SpcFunc &amp; VentSpcFunc combos'!$Q$8:$Q$343,0),0)&gt;0,1,0)</f>
        <v>0</v>
      </c>
      <c r="K59" s="127">
        <f ca="1">IF(IFERROR(MATCH(_xlfn.CONCAT($B59,",",K$4),'22 SpcFunc &amp; VentSpcFunc combos'!$Q$8:$Q$343,0),0)&gt;0,1,0)</f>
        <v>0</v>
      </c>
      <c r="L59" s="127">
        <f ca="1">IF(IFERROR(MATCH(_xlfn.CONCAT($B59,",",L$4),'22 SpcFunc &amp; VentSpcFunc combos'!$Q$8:$Q$343,0),0)&gt;0,1,0)</f>
        <v>0</v>
      </c>
      <c r="M59" s="127">
        <f ca="1">IF(IFERROR(MATCH(_xlfn.CONCAT($B59,",",M$4),'22 SpcFunc &amp; VentSpcFunc combos'!$Q$8:$Q$343,0),0)&gt;0,1,0)</f>
        <v>0</v>
      </c>
      <c r="N59" s="127">
        <f ca="1">IF(IFERROR(MATCH(_xlfn.CONCAT($B59,",",N$4),'22 SpcFunc &amp; VentSpcFunc combos'!$Q$8:$Q$343,0),0)&gt;0,1,0)</f>
        <v>0</v>
      </c>
      <c r="O59" s="127">
        <f ca="1">IF(IFERROR(MATCH(_xlfn.CONCAT($B59,",",O$4),'22 SpcFunc &amp; VentSpcFunc combos'!$Q$8:$Q$343,0),0)&gt;0,1,0)</f>
        <v>0</v>
      </c>
      <c r="P59" s="127">
        <f ca="1">IF(IFERROR(MATCH(_xlfn.CONCAT($B59,",",P$4),'22 SpcFunc &amp; VentSpcFunc combos'!$Q$8:$Q$343,0),0)&gt;0,1,0)</f>
        <v>0</v>
      </c>
      <c r="Q59" s="127">
        <f ca="1">IF(IFERROR(MATCH(_xlfn.CONCAT($B59,",",Q$4),'22 SpcFunc &amp; VentSpcFunc combos'!$Q$8:$Q$343,0),0)&gt;0,1,0)</f>
        <v>0</v>
      </c>
      <c r="R59" s="127">
        <f ca="1">IF(IFERROR(MATCH(_xlfn.CONCAT($B59,",",R$4),'22 SpcFunc &amp; VentSpcFunc combos'!$Q$8:$Q$343,0),0)&gt;0,1,0)</f>
        <v>0</v>
      </c>
      <c r="S59" s="127">
        <f ca="1">IF(IFERROR(MATCH(_xlfn.CONCAT($B59,",",S$4),'22 SpcFunc &amp; VentSpcFunc combos'!$Q$8:$Q$343,0),0)&gt;0,1,0)</f>
        <v>0</v>
      </c>
      <c r="T59" s="127">
        <f ca="1">IF(IFERROR(MATCH(_xlfn.CONCAT($B59,",",T$4),'22 SpcFunc &amp; VentSpcFunc combos'!$Q$8:$Q$343,0),0)&gt;0,1,0)</f>
        <v>0</v>
      </c>
      <c r="U59" s="127">
        <f ca="1">IF(IFERROR(MATCH(_xlfn.CONCAT($B59,",",U$4),'22 SpcFunc &amp; VentSpcFunc combos'!$Q$8:$Q$343,0),0)&gt;0,1,0)</f>
        <v>0</v>
      </c>
      <c r="V59" s="127">
        <f ca="1">IF(IFERROR(MATCH(_xlfn.CONCAT($B59,",",V$4),'22 SpcFunc &amp; VentSpcFunc combos'!$Q$8:$Q$343,0),0)&gt;0,1,0)</f>
        <v>0</v>
      </c>
      <c r="W59" s="127">
        <f ca="1">IF(IFERROR(MATCH(_xlfn.CONCAT($B59,",",W$4),'22 SpcFunc &amp; VentSpcFunc combos'!$Q$8:$Q$343,0),0)&gt;0,1,0)</f>
        <v>0</v>
      </c>
      <c r="X59" s="127">
        <f ca="1">IF(IFERROR(MATCH(_xlfn.CONCAT($B59,",",X$4),'22 SpcFunc &amp; VentSpcFunc combos'!$Q$8:$Q$343,0),0)&gt;0,1,0)</f>
        <v>0</v>
      </c>
      <c r="Y59" s="127">
        <f ca="1">IF(IFERROR(MATCH(_xlfn.CONCAT($B59,",",Y$4),'22 SpcFunc &amp; VentSpcFunc combos'!$Q$8:$Q$343,0),0)&gt;0,1,0)</f>
        <v>0</v>
      </c>
      <c r="Z59" s="127">
        <f ca="1">IF(IFERROR(MATCH(_xlfn.CONCAT($B59,",",Z$4),'22 SpcFunc &amp; VentSpcFunc combos'!$Q$8:$Q$343,0),0)&gt;0,1,0)</f>
        <v>0</v>
      </c>
      <c r="AA59" s="127">
        <f ca="1">IF(IFERROR(MATCH(_xlfn.CONCAT($B59,",",AA$4),'22 SpcFunc &amp; VentSpcFunc combos'!$Q$8:$Q$343,0),0)&gt;0,1,0)</f>
        <v>0</v>
      </c>
      <c r="AB59" s="127">
        <f ca="1">IF(IFERROR(MATCH(_xlfn.CONCAT($B59,",",AB$4),'22 SpcFunc &amp; VentSpcFunc combos'!$Q$8:$Q$343,0),0)&gt;0,1,0)</f>
        <v>0</v>
      </c>
      <c r="AC59" s="127">
        <f ca="1">IF(IFERROR(MATCH(_xlfn.CONCAT($B59,",",AC$4),'22 SpcFunc &amp; VentSpcFunc combos'!$Q$8:$Q$343,0),0)&gt;0,1,0)</f>
        <v>0</v>
      </c>
      <c r="AD59" s="127">
        <f ca="1">IF(IFERROR(MATCH(_xlfn.CONCAT($B59,",",AD$4),'22 SpcFunc &amp; VentSpcFunc combos'!$Q$8:$Q$343,0),0)&gt;0,1,0)</f>
        <v>0</v>
      </c>
      <c r="AE59" s="127">
        <f ca="1">IF(IFERROR(MATCH(_xlfn.CONCAT($B59,",",AE$4),'22 SpcFunc &amp; VentSpcFunc combos'!$Q$8:$Q$343,0),0)&gt;0,1,0)</f>
        <v>0</v>
      </c>
      <c r="AF59" s="127">
        <f ca="1">IF(IFERROR(MATCH(_xlfn.CONCAT($B59,",",AF$4),'22 SpcFunc &amp; VentSpcFunc combos'!$Q$8:$Q$343,0),0)&gt;0,1,0)</f>
        <v>0</v>
      </c>
      <c r="AG59" s="127">
        <f ca="1">IF(IFERROR(MATCH(_xlfn.CONCAT($B59,",",AG$4),'22 SpcFunc &amp; VentSpcFunc combos'!$Q$8:$Q$343,0),0)&gt;0,1,0)</f>
        <v>0</v>
      </c>
      <c r="AH59" s="127">
        <f ca="1">IF(IFERROR(MATCH(_xlfn.CONCAT($B59,",",AH$4),'22 SpcFunc &amp; VentSpcFunc combos'!$Q$8:$Q$343,0),0)&gt;0,1,0)</f>
        <v>0</v>
      </c>
      <c r="AI59" s="127">
        <f ca="1">IF(IFERROR(MATCH(_xlfn.CONCAT($B59,",",AI$4),'22 SpcFunc &amp; VentSpcFunc combos'!$Q$8:$Q$343,0),0)&gt;0,1,0)</f>
        <v>0</v>
      </c>
      <c r="AJ59" s="127">
        <f ca="1">IF(IFERROR(MATCH(_xlfn.CONCAT($B59,",",AJ$4),'22 SpcFunc &amp; VentSpcFunc combos'!$Q$8:$Q$343,0),0)&gt;0,1,0)</f>
        <v>1</v>
      </c>
      <c r="AK59" s="127">
        <f ca="1">IF(IFERROR(MATCH(_xlfn.CONCAT($B59,",",AK$4),'22 SpcFunc &amp; VentSpcFunc combos'!$Q$8:$Q$343,0),0)&gt;0,1,0)</f>
        <v>0</v>
      </c>
      <c r="AL59" s="127">
        <f ca="1">IF(IFERROR(MATCH(_xlfn.CONCAT($B59,",",AL$4),'22 SpcFunc &amp; VentSpcFunc combos'!$Q$8:$Q$343,0),0)&gt;0,1,0)</f>
        <v>0</v>
      </c>
      <c r="AM59" s="127">
        <f ca="1">IF(IFERROR(MATCH(_xlfn.CONCAT($B59,",",AM$4),'22 SpcFunc &amp; VentSpcFunc combos'!$Q$8:$Q$343,0),0)&gt;0,1,0)</f>
        <v>0</v>
      </c>
      <c r="AN59" s="127">
        <f ca="1">IF(IFERROR(MATCH(_xlfn.CONCAT($B59,",",AN$4),'22 SpcFunc &amp; VentSpcFunc combos'!$Q$8:$Q$343,0),0)&gt;0,1,0)</f>
        <v>0</v>
      </c>
      <c r="AO59" s="127">
        <f ca="1">IF(IFERROR(MATCH(_xlfn.CONCAT($B59,",",AO$4),'22 SpcFunc &amp; VentSpcFunc combos'!$Q$8:$Q$343,0),0)&gt;0,1,0)</f>
        <v>0</v>
      </c>
      <c r="AP59" s="127">
        <f ca="1">IF(IFERROR(MATCH(_xlfn.CONCAT($B59,",",AP$4),'22 SpcFunc &amp; VentSpcFunc combos'!$Q$8:$Q$343,0),0)&gt;0,1,0)</f>
        <v>0</v>
      </c>
      <c r="AQ59" s="127">
        <f ca="1">IF(IFERROR(MATCH(_xlfn.CONCAT($B59,",",AQ$4),'22 SpcFunc &amp; VentSpcFunc combos'!$Q$8:$Q$343,0),0)&gt;0,1,0)</f>
        <v>0</v>
      </c>
      <c r="AR59" s="127">
        <f ca="1">IF(IFERROR(MATCH(_xlfn.CONCAT($B59,",",AR$4),'22 SpcFunc &amp; VentSpcFunc combos'!$Q$8:$Q$343,0),0)&gt;0,1,0)</f>
        <v>0</v>
      </c>
      <c r="AS59" s="127">
        <f ca="1">IF(IFERROR(MATCH(_xlfn.CONCAT($B59,",",AS$4),'22 SpcFunc &amp; VentSpcFunc combos'!$Q$8:$Q$343,0),0)&gt;0,1,0)</f>
        <v>0</v>
      </c>
      <c r="AT59" s="127">
        <f ca="1">IF(IFERROR(MATCH(_xlfn.CONCAT($B59,",",AT$4),'22 SpcFunc &amp; VentSpcFunc combos'!$Q$8:$Q$343,0),0)&gt;0,1,0)</f>
        <v>0</v>
      </c>
      <c r="AU59" s="127">
        <f ca="1">IF(IFERROR(MATCH(_xlfn.CONCAT($B59,",",AU$4),'22 SpcFunc &amp; VentSpcFunc combos'!$Q$8:$Q$343,0),0)&gt;0,1,0)</f>
        <v>0</v>
      </c>
      <c r="AV59" s="127">
        <f ca="1">IF(IFERROR(MATCH(_xlfn.CONCAT($B59,",",AV$4),'22 SpcFunc &amp; VentSpcFunc combos'!$Q$8:$Q$343,0),0)&gt;0,1,0)</f>
        <v>0</v>
      </c>
      <c r="AW59" s="127">
        <f ca="1">IF(IFERROR(MATCH(_xlfn.CONCAT($B59,",",AW$4),'22 SpcFunc &amp; VentSpcFunc combos'!$Q$8:$Q$343,0),0)&gt;0,1,0)</f>
        <v>0</v>
      </c>
      <c r="AX59" s="127">
        <f ca="1">IF(IFERROR(MATCH(_xlfn.CONCAT($B59,",",AX$4),'22 SpcFunc &amp; VentSpcFunc combos'!$Q$8:$Q$343,0),0)&gt;0,1,0)</f>
        <v>0</v>
      </c>
      <c r="AY59" s="127">
        <f ca="1">IF(IFERROR(MATCH(_xlfn.CONCAT($B59,",",AY$4),'22 SpcFunc &amp; VentSpcFunc combos'!$Q$8:$Q$343,0),0)&gt;0,1,0)</f>
        <v>0</v>
      </c>
      <c r="AZ59" s="127">
        <f ca="1">IF(IFERROR(MATCH(_xlfn.CONCAT($B59,",",AZ$4),'22 SpcFunc &amp; VentSpcFunc combos'!$Q$8:$Q$343,0),0)&gt;0,1,0)</f>
        <v>0</v>
      </c>
      <c r="BA59" s="127">
        <f ca="1">IF(IFERROR(MATCH(_xlfn.CONCAT($B59,",",BA$4),'22 SpcFunc &amp; VentSpcFunc combos'!$Q$8:$Q$343,0),0)&gt;0,1,0)</f>
        <v>0</v>
      </c>
      <c r="BB59" s="127">
        <f ca="1">IF(IFERROR(MATCH(_xlfn.CONCAT($B59,",",BB$4),'22 SpcFunc &amp; VentSpcFunc combos'!$Q$8:$Q$343,0),0)&gt;0,1,0)</f>
        <v>0</v>
      </c>
      <c r="BC59" s="127">
        <f ca="1">IF(IFERROR(MATCH(_xlfn.CONCAT($B59,",",BC$4),'22 SpcFunc &amp; VentSpcFunc combos'!$Q$8:$Q$343,0),0)&gt;0,1,0)</f>
        <v>0</v>
      </c>
      <c r="BD59" s="127">
        <f ca="1">IF(IFERROR(MATCH(_xlfn.CONCAT($B59,",",BD$4),'22 SpcFunc &amp; VentSpcFunc combos'!$Q$8:$Q$343,0),0)&gt;0,1,0)</f>
        <v>0</v>
      </c>
      <c r="BE59" s="127">
        <f ca="1">IF(IFERROR(MATCH(_xlfn.CONCAT($B59,",",BE$4),'22 SpcFunc &amp; VentSpcFunc combos'!$Q$8:$Q$343,0),0)&gt;0,1,0)</f>
        <v>0</v>
      </c>
      <c r="BF59" s="127">
        <f ca="1">IF(IFERROR(MATCH(_xlfn.CONCAT($B59,",",BF$4),'22 SpcFunc &amp; VentSpcFunc combos'!$Q$8:$Q$343,0),0)&gt;0,1,0)</f>
        <v>0</v>
      </c>
      <c r="BG59" s="127">
        <f ca="1">IF(IFERROR(MATCH(_xlfn.CONCAT($B59,",",BG$4),'22 SpcFunc &amp; VentSpcFunc combos'!$Q$8:$Q$343,0),0)&gt;0,1,0)</f>
        <v>0</v>
      </c>
      <c r="BH59" s="127">
        <f ca="1">IF(IFERROR(MATCH(_xlfn.CONCAT($B59,",",BH$4),'22 SpcFunc &amp; VentSpcFunc combos'!$Q$8:$Q$343,0),0)&gt;0,1,0)</f>
        <v>0</v>
      </c>
      <c r="BI59" s="127">
        <f ca="1">IF(IFERROR(MATCH(_xlfn.CONCAT($B59,",",BI$4),'22 SpcFunc &amp; VentSpcFunc combos'!$Q$8:$Q$343,0),0)&gt;0,1,0)</f>
        <v>0</v>
      </c>
      <c r="BJ59" s="127">
        <f ca="1">IF(IFERROR(MATCH(_xlfn.CONCAT($B59,",",BJ$4),'22 SpcFunc &amp; VentSpcFunc combos'!$Q$8:$Q$343,0),0)&gt;0,1,0)</f>
        <v>0</v>
      </c>
      <c r="BK59" s="127">
        <f ca="1">IF(IFERROR(MATCH(_xlfn.CONCAT($B59,",",BK$4),'22 SpcFunc &amp; VentSpcFunc combos'!$Q$8:$Q$343,0),0)&gt;0,1,0)</f>
        <v>0</v>
      </c>
      <c r="BL59" s="127">
        <f ca="1">IF(IFERROR(MATCH(_xlfn.CONCAT($B59,",",BL$4),'22 SpcFunc &amp; VentSpcFunc combos'!$Q$8:$Q$343,0),0)&gt;0,1,0)</f>
        <v>0</v>
      </c>
      <c r="BM59" s="127">
        <f ca="1">IF(IFERROR(MATCH(_xlfn.CONCAT($B59,",",BM$4),'22 SpcFunc &amp; VentSpcFunc combos'!$Q$8:$Q$343,0),0)&gt;0,1,0)</f>
        <v>0</v>
      </c>
      <c r="BN59" s="127">
        <f ca="1">IF(IFERROR(MATCH(_xlfn.CONCAT($B59,",",BN$4),'22 SpcFunc &amp; VentSpcFunc combos'!$Q$8:$Q$343,0),0)&gt;0,1,0)</f>
        <v>0</v>
      </c>
      <c r="BO59" s="127">
        <f ca="1">IF(IFERROR(MATCH(_xlfn.CONCAT($B59,",",BO$4),'22 SpcFunc &amp; VentSpcFunc combos'!$Q$8:$Q$343,0),0)&gt;0,1,0)</f>
        <v>0</v>
      </c>
      <c r="BP59" s="127">
        <f ca="1">IF(IFERROR(MATCH(_xlfn.CONCAT($B59,",",BP$4),'22 SpcFunc &amp; VentSpcFunc combos'!$Q$8:$Q$343,0),0)&gt;0,1,0)</f>
        <v>0</v>
      </c>
      <c r="BQ59" s="127">
        <f ca="1">IF(IFERROR(MATCH(_xlfn.CONCAT($B59,",",BQ$4),'22 SpcFunc &amp; VentSpcFunc combos'!$Q$8:$Q$343,0),0)&gt;0,1,0)</f>
        <v>0</v>
      </c>
      <c r="BR59" s="127">
        <f ca="1">IF(IFERROR(MATCH(_xlfn.CONCAT($B59,",",BR$4),'22 SpcFunc &amp; VentSpcFunc combos'!$Q$8:$Q$343,0),0)&gt;0,1,0)</f>
        <v>0</v>
      </c>
      <c r="BS59" s="127">
        <f ca="1">IF(IFERROR(MATCH(_xlfn.CONCAT($B59,",",BS$4),'22 SpcFunc &amp; VentSpcFunc combos'!$Q$8:$Q$343,0),0)&gt;0,1,0)</f>
        <v>0</v>
      </c>
      <c r="BT59" s="127">
        <f ca="1">IF(IFERROR(MATCH(_xlfn.CONCAT($B59,",",BT$4),'22 SpcFunc &amp; VentSpcFunc combos'!$Q$8:$Q$343,0),0)&gt;0,1,0)</f>
        <v>0</v>
      </c>
      <c r="BU59" s="127">
        <f ca="1">IF(IFERROR(MATCH(_xlfn.CONCAT($B59,",",BU$4),'22 SpcFunc &amp; VentSpcFunc combos'!$Q$8:$Q$343,0),0)&gt;0,1,0)</f>
        <v>0</v>
      </c>
      <c r="BV59" s="127">
        <f ca="1">IF(IFERROR(MATCH(_xlfn.CONCAT($B59,",",BV$4),'22 SpcFunc &amp; VentSpcFunc combos'!$Q$8:$Q$343,0),0)&gt;0,1,0)</f>
        <v>0</v>
      </c>
      <c r="BW59" s="127">
        <f ca="1">IF(IFERROR(MATCH(_xlfn.CONCAT($B59,",",BW$4),'22 SpcFunc &amp; VentSpcFunc combos'!$Q$8:$Q$343,0),0)&gt;0,1,0)</f>
        <v>0</v>
      </c>
      <c r="BX59" s="127">
        <f ca="1">IF(IFERROR(MATCH(_xlfn.CONCAT($B59,",",BX$4),'22 SpcFunc &amp; VentSpcFunc combos'!$Q$8:$Q$343,0),0)&gt;0,1,0)</f>
        <v>0</v>
      </c>
      <c r="BY59" s="127">
        <f ca="1">IF(IFERROR(MATCH(_xlfn.CONCAT($B59,",",BY$4),'22 SpcFunc &amp; VentSpcFunc combos'!$Q$8:$Q$343,0),0)&gt;0,1,0)</f>
        <v>0</v>
      </c>
      <c r="BZ59" s="127">
        <f ca="1">IF(IFERROR(MATCH(_xlfn.CONCAT($B59,",",BZ$4),'22 SpcFunc &amp; VentSpcFunc combos'!$Q$8:$Q$343,0),0)&gt;0,1,0)</f>
        <v>0</v>
      </c>
      <c r="CA59" s="127">
        <f ca="1">IF(IFERROR(MATCH(_xlfn.CONCAT($B59,",",CA$4),'22 SpcFunc &amp; VentSpcFunc combos'!$Q$8:$Q$343,0),0)&gt;0,1,0)</f>
        <v>0</v>
      </c>
      <c r="CB59" s="127">
        <f ca="1">IF(IFERROR(MATCH(_xlfn.CONCAT($B59,",",CB$4),'22 SpcFunc &amp; VentSpcFunc combos'!$Q$8:$Q$343,0),0)&gt;0,1,0)</f>
        <v>0</v>
      </c>
      <c r="CC59" s="127">
        <f ca="1">IF(IFERROR(MATCH(_xlfn.CONCAT($B59,",",CC$4),'22 SpcFunc &amp; VentSpcFunc combos'!$Q$8:$Q$343,0),0)&gt;0,1,0)</f>
        <v>0</v>
      </c>
      <c r="CD59" s="127">
        <f ca="1">IF(IFERROR(MATCH(_xlfn.CONCAT($B59,",",CD$4),'22 SpcFunc &amp; VentSpcFunc combos'!$Q$8:$Q$343,0),0)&gt;0,1,0)</f>
        <v>0</v>
      </c>
      <c r="CE59" s="127">
        <f ca="1">IF(IFERROR(MATCH(_xlfn.CONCAT($B59,",",CE$4),'22 SpcFunc &amp; VentSpcFunc combos'!$Q$8:$Q$343,0),0)&gt;0,1,0)</f>
        <v>0</v>
      </c>
      <c r="CF59" s="127">
        <f ca="1">IF(IFERROR(MATCH(_xlfn.CONCAT($B59,",",CF$4),'22 SpcFunc &amp; VentSpcFunc combos'!$Q$8:$Q$343,0),0)&gt;0,1,0)</f>
        <v>0</v>
      </c>
      <c r="CG59" s="127">
        <f ca="1">IF(IFERROR(MATCH(_xlfn.CONCAT($B59,",",CG$4),'22 SpcFunc &amp; VentSpcFunc combos'!$Q$8:$Q$343,0),0)&gt;0,1,0)</f>
        <v>0</v>
      </c>
      <c r="CH59" s="127">
        <f ca="1">IF(IFERROR(MATCH(_xlfn.CONCAT($B59,",",CH$4),'22 SpcFunc &amp; VentSpcFunc combos'!$Q$8:$Q$343,0),0)&gt;0,1,0)</f>
        <v>0</v>
      </c>
      <c r="CI59" s="127">
        <f ca="1">IF(IFERROR(MATCH(_xlfn.CONCAT($B59,",",CI$4),'22 SpcFunc &amp; VentSpcFunc combos'!$Q$8:$Q$343,0),0)&gt;0,1,0)</f>
        <v>0</v>
      </c>
      <c r="CJ59" s="127">
        <f ca="1">IF(IFERROR(MATCH(_xlfn.CONCAT($B59,",",CJ$4),'22 SpcFunc &amp; VentSpcFunc combos'!$Q$8:$Q$343,0),0)&gt;0,1,0)</f>
        <v>0</v>
      </c>
      <c r="CK59" s="127">
        <f ca="1">IF(IFERROR(MATCH(_xlfn.CONCAT($B59,",",CK$4),'22 SpcFunc &amp; VentSpcFunc combos'!$Q$8:$Q$343,0),0)&gt;0,1,0)</f>
        <v>0</v>
      </c>
      <c r="CL59" s="127">
        <f ca="1">IF(IFERROR(MATCH(_xlfn.CONCAT($B59,",",CL$4),'22 SpcFunc &amp; VentSpcFunc combos'!$Q$8:$Q$343,0),0)&gt;0,1,0)</f>
        <v>0</v>
      </c>
      <c r="CM59" s="127">
        <f ca="1">IF(IFERROR(MATCH(_xlfn.CONCAT($B59,",",CM$4),'22 SpcFunc &amp; VentSpcFunc combos'!$Q$8:$Q$343,0),0)&gt;0,1,0)</f>
        <v>0</v>
      </c>
      <c r="CN59" s="127">
        <f ca="1">IF(IFERROR(MATCH(_xlfn.CONCAT($B59,",",CN$4),'22 SpcFunc &amp; VentSpcFunc combos'!$Q$8:$Q$343,0),0)&gt;0,1,0)</f>
        <v>0</v>
      </c>
      <c r="CO59" s="127">
        <f ca="1">IF(IFERROR(MATCH(_xlfn.CONCAT($B59,",",CO$4),'22 SpcFunc &amp; VentSpcFunc combos'!$Q$8:$Q$343,0),0)&gt;0,1,0)</f>
        <v>0</v>
      </c>
      <c r="CP59" s="127">
        <f ca="1">IF(IFERROR(MATCH(_xlfn.CONCAT($B59,",",CP$4),'22 SpcFunc &amp; VentSpcFunc combos'!$Q$8:$Q$343,0),0)&gt;0,1,0)</f>
        <v>0</v>
      </c>
      <c r="CQ59" s="127">
        <f ca="1">IF(IFERROR(MATCH(_xlfn.CONCAT($B59,",",CQ$4),'22 SpcFunc &amp; VentSpcFunc combos'!$Q$8:$Q$343,0),0)&gt;0,1,0)</f>
        <v>0</v>
      </c>
      <c r="CR59" s="127">
        <f ca="1">IF(IFERROR(MATCH(_xlfn.CONCAT($B59,",",CR$4),'22 SpcFunc &amp; VentSpcFunc combos'!$Q$8:$Q$343,0),0)&gt;0,1,0)</f>
        <v>0</v>
      </c>
      <c r="CS59" s="127">
        <f ca="1">IF(IFERROR(MATCH(_xlfn.CONCAT($B59,",",CS$4),'22 SpcFunc &amp; VentSpcFunc combos'!$Q$8:$Q$343,0),0)&gt;0,1,0)</f>
        <v>0</v>
      </c>
      <c r="CT59" s="127">
        <f ca="1">IF(IFERROR(MATCH(_xlfn.CONCAT($B59,",",CT$4),'22 SpcFunc &amp; VentSpcFunc combos'!$Q$8:$Q$343,0),0)&gt;0,1,0)</f>
        <v>0</v>
      </c>
      <c r="CU59" s="106" t="s">
        <v>959</v>
      </c>
      <c r="CV59">
        <f t="shared" ca="1" si="4"/>
        <v>1</v>
      </c>
    </row>
    <row r="60" spans="2:100" x14ac:dyDescent="0.2">
      <c r="B60" t="str">
        <f>'For CSV - 2022 SpcFuncData'!B60</f>
        <v>Pharmacy Area</v>
      </c>
      <c r="C60" s="127">
        <f ca="1">IF(IFERROR(MATCH(_xlfn.CONCAT($B60,",",C$4),'22 SpcFunc &amp; VentSpcFunc combos'!$Q$8:$Q$343,0),0)&gt;0,1,0)</f>
        <v>0</v>
      </c>
      <c r="D60" s="127">
        <f ca="1">IF(IFERROR(MATCH(_xlfn.CONCAT($B60,",",D$4),'22 SpcFunc &amp; VentSpcFunc combos'!$Q$8:$Q$343,0),0)&gt;0,1,0)</f>
        <v>0</v>
      </c>
      <c r="E60" s="127">
        <f ca="1">IF(IFERROR(MATCH(_xlfn.CONCAT($B60,",",E$4),'22 SpcFunc &amp; VentSpcFunc combos'!$Q$8:$Q$343,0),0)&gt;0,1,0)</f>
        <v>0</v>
      </c>
      <c r="F60" s="127">
        <f ca="1">IF(IFERROR(MATCH(_xlfn.CONCAT($B60,",",F$4),'22 SpcFunc &amp; VentSpcFunc combos'!$Q$8:$Q$343,0),0)&gt;0,1,0)</f>
        <v>0</v>
      </c>
      <c r="G60" s="127">
        <f ca="1">IF(IFERROR(MATCH(_xlfn.CONCAT($B60,",",G$4),'22 SpcFunc &amp; VentSpcFunc combos'!$Q$8:$Q$343,0),0)&gt;0,1,0)</f>
        <v>0</v>
      </c>
      <c r="H60" s="127">
        <f ca="1">IF(IFERROR(MATCH(_xlfn.CONCAT($B60,",",H$4),'22 SpcFunc &amp; VentSpcFunc combos'!$Q$8:$Q$343,0),0)&gt;0,1,0)</f>
        <v>0</v>
      </c>
      <c r="I60" s="127">
        <f ca="1">IF(IFERROR(MATCH(_xlfn.CONCAT($B60,",",I$4),'22 SpcFunc &amp; VentSpcFunc combos'!$Q$8:$Q$343,0),0)&gt;0,1,0)</f>
        <v>0</v>
      </c>
      <c r="J60" s="127">
        <f ca="1">IF(IFERROR(MATCH(_xlfn.CONCAT($B60,",",J$4),'22 SpcFunc &amp; VentSpcFunc combos'!$Q$8:$Q$343,0),0)&gt;0,1,0)</f>
        <v>0</v>
      </c>
      <c r="K60" s="127">
        <f ca="1">IF(IFERROR(MATCH(_xlfn.CONCAT($B60,",",K$4),'22 SpcFunc &amp; VentSpcFunc combos'!$Q$8:$Q$343,0),0)&gt;0,1,0)</f>
        <v>0</v>
      </c>
      <c r="L60" s="127">
        <f ca="1">IF(IFERROR(MATCH(_xlfn.CONCAT($B60,",",L$4),'22 SpcFunc &amp; VentSpcFunc combos'!$Q$8:$Q$343,0),0)&gt;0,1,0)</f>
        <v>0</v>
      </c>
      <c r="M60" s="127">
        <f ca="1">IF(IFERROR(MATCH(_xlfn.CONCAT($B60,",",M$4),'22 SpcFunc &amp; VentSpcFunc combos'!$Q$8:$Q$343,0),0)&gt;0,1,0)</f>
        <v>0</v>
      </c>
      <c r="N60" s="127">
        <f ca="1">IF(IFERROR(MATCH(_xlfn.CONCAT($B60,",",N$4),'22 SpcFunc &amp; VentSpcFunc combos'!$Q$8:$Q$343,0),0)&gt;0,1,0)</f>
        <v>0</v>
      </c>
      <c r="O60" s="127">
        <f ca="1">IF(IFERROR(MATCH(_xlfn.CONCAT($B60,",",O$4),'22 SpcFunc &amp; VentSpcFunc combos'!$Q$8:$Q$343,0),0)&gt;0,1,0)</f>
        <v>0</v>
      </c>
      <c r="P60" s="127">
        <f ca="1">IF(IFERROR(MATCH(_xlfn.CONCAT($B60,",",P$4),'22 SpcFunc &amp; VentSpcFunc combos'!$Q$8:$Q$343,0),0)&gt;0,1,0)</f>
        <v>0</v>
      </c>
      <c r="Q60" s="127">
        <f ca="1">IF(IFERROR(MATCH(_xlfn.CONCAT($B60,",",Q$4),'22 SpcFunc &amp; VentSpcFunc combos'!$Q$8:$Q$343,0),0)&gt;0,1,0)</f>
        <v>0</v>
      </c>
      <c r="R60" s="127">
        <f ca="1">IF(IFERROR(MATCH(_xlfn.CONCAT($B60,",",R$4),'22 SpcFunc &amp; VentSpcFunc combos'!$Q$8:$Q$343,0),0)&gt;0,1,0)</f>
        <v>0</v>
      </c>
      <c r="S60" s="127">
        <f ca="1">IF(IFERROR(MATCH(_xlfn.CONCAT($B60,",",S$4),'22 SpcFunc &amp; VentSpcFunc combos'!$Q$8:$Q$343,0),0)&gt;0,1,0)</f>
        <v>0</v>
      </c>
      <c r="T60" s="127">
        <f ca="1">IF(IFERROR(MATCH(_xlfn.CONCAT($B60,",",T$4),'22 SpcFunc &amp; VentSpcFunc combos'!$Q$8:$Q$343,0),0)&gt;0,1,0)</f>
        <v>0</v>
      </c>
      <c r="U60" s="127">
        <f ca="1">IF(IFERROR(MATCH(_xlfn.CONCAT($B60,",",U$4),'22 SpcFunc &amp; VentSpcFunc combos'!$Q$8:$Q$343,0),0)&gt;0,1,0)</f>
        <v>0</v>
      </c>
      <c r="V60" s="127">
        <f ca="1">IF(IFERROR(MATCH(_xlfn.CONCAT($B60,",",V$4),'22 SpcFunc &amp; VentSpcFunc combos'!$Q$8:$Q$343,0),0)&gt;0,1,0)</f>
        <v>0</v>
      </c>
      <c r="W60" s="127">
        <f ca="1">IF(IFERROR(MATCH(_xlfn.CONCAT($B60,",",W$4),'22 SpcFunc &amp; VentSpcFunc combos'!$Q$8:$Q$343,0),0)&gt;0,1,0)</f>
        <v>0</v>
      </c>
      <c r="X60" s="127">
        <f ca="1">IF(IFERROR(MATCH(_xlfn.CONCAT($B60,",",X$4),'22 SpcFunc &amp; VentSpcFunc combos'!$Q$8:$Q$343,0),0)&gt;0,1,0)</f>
        <v>0</v>
      </c>
      <c r="Y60" s="127">
        <f ca="1">IF(IFERROR(MATCH(_xlfn.CONCAT($B60,",",Y$4),'22 SpcFunc &amp; VentSpcFunc combos'!$Q$8:$Q$343,0),0)&gt;0,1,0)</f>
        <v>0</v>
      </c>
      <c r="Z60" s="127">
        <f ca="1">IF(IFERROR(MATCH(_xlfn.CONCAT($B60,",",Z$4),'22 SpcFunc &amp; VentSpcFunc combos'!$Q$8:$Q$343,0),0)&gt;0,1,0)</f>
        <v>0</v>
      </c>
      <c r="AA60" s="127">
        <f ca="1">IF(IFERROR(MATCH(_xlfn.CONCAT($B60,",",AA$4),'22 SpcFunc &amp; VentSpcFunc combos'!$Q$8:$Q$343,0),0)&gt;0,1,0)</f>
        <v>0</v>
      </c>
      <c r="AB60" s="127">
        <f ca="1">IF(IFERROR(MATCH(_xlfn.CONCAT($B60,",",AB$4),'22 SpcFunc &amp; VentSpcFunc combos'!$Q$8:$Q$343,0),0)&gt;0,1,0)</f>
        <v>0</v>
      </c>
      <c r="AC60" s="127">
        <f ca="1">IF(IFERROR(MATCH(_xlfn.CONCAT($B60,",",AC$4),'22 SpcFunc &amp; VentSpcFunc combos'!$Q$8:$Q$343,0),0)&gt;0,1,0)</f>
        <v>0</v>
      </c>
      <c r="AD60" s="127">
        <f ca="1">IF(IFERROR(MATCH(_xlfn.CONCAT($B60,",",AD$4),'22 SpcFunc &amp; VentSpcFunc combos'!$Q$8:$Q$343,0),0)&gt;0,1,0)</f>
        <v>0</v>
      </c>
      <c r="AE60" s="127">
        <f ca="1">IF(IFERROR(MATCH(_xlfn.CONCAT($B60,",",AE$4),'22 SpcFunc &amp; VentSpcFunc combos'!$Q$8:$Q$343,0),0)&gt;0,1,0)</f>
        <v>0</v>
      </c>
      <c r="AF60" s="127">
        <f ca="1">IF(IFERROR(MATCH(_xlfn.CONCAT($B60,",",AF$4),'22 SpcFunc &amp; VentSpcFunc combos'!$Q$8:$Q$343,0),0)&gt;0,1,0)</f>
        <v>0</v>
      </c>
      <c r="AG60" s="127">
        <f ca="1">IF(IFERROR(MATCH(_xlfn.CONCAT($B60,",",AG$4),'22 SpcFunc &amp; VentSpcFunc combos'!$Q$8:$Q$343,0),0)&gt;0,1,0)</f>
        <v>0</v>
      </c>
      <c r="AH60" s="127">
        <f ca="1">IF(IFERROR(MATCH(_xlfn.CONCAT($B60,",",AH$4),'22 SpcFunc &amp; VentSpcFunc combos'!$Q$8:$Q$343,0),0)&gt;0,1,0)</f>
        <v>0</v>
      </c>
      <c r="AI60" s="127">
        <f ca="1">IF(IFERROR(MATCH(_xlfn.CONCAT($B60,",",AI$4),'22 SpcFunc &amp; VentSpcFunc combos'!$Q$8:$Q$343,0),0)&gt;0,1,0)</f>
        <v>0</v>
      </c>
      <c r="AJ60" s="127">
        <f ca="1">IF(IFERROR(MATCH(_xlfn.CONCAT($B60,",",AJ$4),'22 SpcFunc &amp; VentSpcFunc combos'!$Q$8:$Q$343,0),0)&gt;0,1,0)</f>
        <v>0</v>
      </c>
      <c r="AK60" s="127">
        <f ca="1">IF(IFERROR(MATCH(_xlfn.CONCAT($B60,",",AK$4),'22 SpcFunc &amp; VentSpcFunc combos'!$Q$8:$Q$343,0),0)&gt;0,1,0)</f>
        <v>0</v>
      </c>
      <c r="AL60" s="127">
        <f ca="1">IF(IFERROR(MATCH(_xlfn.CONCAT($B60,",",AL$4),'22 SpcFunc &amp; VentSpcFunc combos'!$Q$8:$Q$343,0),0)&gt;0,1,0)</f>
        <v>0</v>
      </c>
      <c r="AM60" s="127">
        <f ca="1">IF(IFERROR(MATCH(_xlfn.CONCAT($B60,",",AM$4),'22 SpcFunc &amp; VentSpcFunc combos'!$Q$8:$Q$343,0),0)&gt;0,1,0)</f>
        <v>0</v>
      </c>
      <c r="AN60" s="127">
        <f ca="1">IF(IFERROR(MATCH(_xlfn.CONCAT($B60,",",AN$4),'22 SpcFunc &amp; VentSpcFunc combos'!$Q$8:$Q$343,0),0)&gt;0,1,0)</f>
        <v>0</v>
      </c>
      <c r="AO60" s="127">
        <f ca="1">IF(IFERROR(MATCH(_xlfn.CONCAT($B60,",",AO$4),'22 SpcFunc &amp; VentSpcFunc combos'!$Q$8:$Q$343,0),0)&gt;0,1,0)</f>
        <v>0</v>
      </c>
      <c r="AP60" s="127">
        <f ca="1">IF(IFERROR(MATCH(_xlfn.CONCAT($B60,",",AP$4),'22 SpcFunc &amp; VentSpcFunc combos'!$Q$8:$Q$343,0),0)&gt;0,1,0)</f>
        <v>0</v>
      </c>
      <c r="AQ60" s="127">
        <f ca="1">IF(IFERROR(MATCH(_xlfn.CONCAT($B60,",",AQ$4),'22 SpcFunc &amp; VentSpcFunc combos'!$Q$8:$Q$343,0),0)&gt;0,1,0)</f>
        <v>0</v>
      </c>
      <c r="AR60" s="127">
        <f ca="1">IF(IFERROR(MATCH(_xlfn.CONCAT($B60,",",AR$4),'22 SpcFunc &amp; VentSpcFunc combos'!$Q$8:$Q$343,0),0)&gt;0,1,0)</f>
        <v>0</v>
      </c>
      <c r="AS60" s="127">
        <f ca="1">IF(IFERROR(MATCH(_xlfn.CONCAT($B60,",",AS$4),'22 SpcFunc &amp; VentSpcFunc combos'!$Q$8:$Q$343,0),0)&gt;0,1,0)</f>
        <v>0</v>
      </c>
      <c r="AT60" s="127">
        <f ca="1">IF(IFERROR(MATCH(_xlfn.CONCAT($B60,",",AT$4),'22 SpcFunc &amp; VentSpcFunc combos'!$Q$8:$Q$343,0),0)&gt;0,1,0)</f>
        <v>0</v>
      </c>
      <c r="AU60" s="127">
        <f ca="1">IF(IFERROR(MATCH(_xlfn.CONCAT($B60,",",AU$4),'22 SpcFunc &amp; VentSpcFunc combos'!$Q$8:$Q$343,0),0)&gt;0,1,0)</f>
        <v>0</v>
      </c>
      <c r="AV60" s="127">
        <f ca="1">IF(IFERROR(MATCH(_xlfn.CONCAT($B60,",",AV$4),'22 SpcFunc &amp; VentSpcFunc combos'!$Q$8:$Q$343,0),0)&gt;0,1,0)</f>
        <v>0</v>
      </c>
      <c r="AW60" s="127">
        <f ca="1">IF(IFERROR(MATCH(_xlfn.CONCAT($B60,",",AW$4),'22 SpcFunc &amp; VentSpcFunc combos'!$Q$8:$Q$343,0),0)&gt;0,1,0)</f>
        <v>0</v>
      </c>
      <c r="AX60" s="127">
        <f ca="1">IF(IFERROR(MATCH(_xlfn.CONCAT($B60,",",AX$4),'22 SpcFunc &amp; VentSpcFunc combos'!$Q$8:$Q$343,0),0)&gt;0,1,0)</f>
        <v>0</v>
      </c>
      <c r="AY60" s="127">
        <f ca="1">IF(IFERROR(MATCH(_xlfn.CONCAT($B60,",",AY$4),'22 SpcFunc &amp; VentSpcFunc combos'!$Q$8:$Q$343,0),0)&gt;0,1,0)</f>
        <v>0</v>
      </c>
      <c r="AZ60" s="127">
        <f ca="1">IF(IFERROR(MATCH(_xlfn.CONCAT($B60,",",AZ$4),'22 SpcFunc &amp; VentSpcFunc combos'!$Q$8:$Q$343,0),0)&gt;0,1,0)</f>
        <v>0</v>
      </c>
      <c r="BA60" s="127">
        <f ca="1">IF(IFERROR(MATCH(_xlfn.CONCAT($B60,",",BA$4),'22 SpcFunc &amp; VentSpcFunc combos'!$Q$8:$Q$343,0),0)&gt;0,1,0)</f>
        <v>0</v>
      </c>
      <c r="BB60" s="127">
        <f ca="1">IF(IFERROR(MATCH(_xlfn.CONCAT($B60,",",BB$4),'22 SpcFunc &amp; VentSpcFunc combos'!$Q$8:$Q$343,0),0)&gt;0,1,0)</f>
        <v>0</v>
      </c>
      <c r="BC60" s="127">
        <f ca="1">IF(IFERROR(MATCH(_xlfn.CONCAT($B60,",",BC$4),'22 SpcFunc &amp; VentSpcFunc combos'!$Q$8:$Q$343,0),0)&gt;0,1,0)</f>
        <v>0</v>
      </c>
      <c r="BD60" s="127">
        <f ca="1">IF(IFERROR(MATCH(_xlfn.CONCAT($B60,",",BD$4),'22 SpcFunc &amp; VentSpcFunc combos'!$Q$8:$Q$343,0),0)&gt;0,1,0)</f>
        <v>0</v>
      </c>
      <c r="BE60" s="127">
        <f ca="1">IF(IFERROR(MATCH(_xlfn.CONCAT($B60,",",BE$4),'22 SpcFunc &amp; VentSpcFunc combos'!$Q$8:$Q$343,0),0)&gt;0,1,0)</f>
        <v>0</v>
      </c>
      <c r="BF60" s="127">
        <f ca="1">IF(IFERROR(MATCH(_xlfn.CONCAT($B60,",",BF$4),'22 SpcFunc &amp; VentSpcFunc combos'!$Q$8:$Q$343,0),0)&gt;0,1,0)</f>
        <v>0</v>
      </c>
      <c r="BG60" s="127">
        <f ca="1">IF(IFERROR(MATCH(_xlfn.CONCAT($B60,",",BG$4),'22 SpcFunc &amp; VentSpcFunc combos'!$Q$8:$Q$343,0),0)&gt;0,1,0)</f>
        <v>0</v>
      </c>
      <c r="BH60" s="127">
        <f ca="1">IF(IFERROR(MATCH(_xlfn.CONCAT($B60,",",BH$4),'22 SpcFunc &amp; VentSpcFunc combos'!$Q$8:$Q$343,0),0)&gt;0,1,0)</f>
        <v>0</v>
      </c>
      <c r="BI60" s="127">
        <f ca="1">IF(IFERROR(MATCH(_xlfn.CONCAT($B60,",",BI$4),'22 SpcFunc &amp; VentSpcFunc combos'!$Q$8:$Q$343,0),0)&gt;0,1,0)</f>
        <v>0</v>
      </c>
      <c r="BJ60" s="127">
        <f ca="1">IF(IFERROR(MATCH(_xlfn.CONCAT($B60,",",BJ$4),'22 SpcFunc &amp; VentSpcFunc combos'!$Q$8:$Q$343,0),0)&gt;0,1,0)</f>
        <v>0</v>
      </c>
      <c r="BK60" s="127">
        <f ca="1">IF(IFERROR(MATCH(_xlfn.CONCAT($B60,",",BK$4),'22 SpcFunc &amp; VentSpcFunc combos'!$Q$8:$Q$343,0),0)&gt;0,1,0)</f>
        <v>0</v>
      </c>
      <c r="BL60" s="127">
        <f ca="1">IF(IFERROR(MATCH(_xlfn.CONCAT($B60,",",BL$4),'22 SpcFunc &amp; VentSpcFunc combos'!$Q$8:$Q$343,0),0)&gt;0,1,0)</f>
        <v>0</v>
      </c>
      <c r="BM60" s="127">
        <f ca="1">IF(IFERROR(MATCH(_xlfn.CONCAT($B60,",",BM$4),'22 SpcFunc &amp; VentSpcFunc combos'!$Q$8:$Q$343,0),0)&gt;0,1,0)</f>
        <v>0</v>
      </c>
      <c r="BN60" s="127">
        <f ca="1">IF(IFERROR(MATCH(_xlfn.CONCAT($B60,",",BN$4),'22 SpcFunc &amp; VentSpcFunc combos'!$Q$8:$Q$343,0),0)&gt;0,1,0)</f>
        <v>1</v>
      </c>
      <c r="BO60" s="127">
        <f ca="1">IF(IFERROR(MATCH(_xlfn.CONCAT($B60,",",BO$4),'22 SpcFunc &amp; VentSpcFunc combos'!$Q$8:$Q$343,0),0)&gt;0,1,0)</f>
        <v>0</v>
      </c>
      <c r="BP60" s="127">
        <f ca="1">IF(IFERROR(MATCH(_xlfn.CONCAT($B60,",",BP$4),'22 SpcFunc &amp; VentSpcFunc combos'!$Q$8:$Q$343,0),0)&gt;0,1,0)</f>
        <v>0</v>
      </c>
      <c r="BQ60" s="127">
        <f ca="1">IF(IFERROR(MATCH(_xlfn.CONCAT($B60,",",BQ$4),'22 SpcFunc &amp; VentSpcFunc combos'!$Q$8:$Q$343,0),0)&gt;0,1,0)</f>
        <v>0</v>
      </c>
      <c r="BR60" s="127">
        <f ca="1">IF(IFERROR(MATCH(_xlfn.CONCAT($B60,",",BR$4),'22 SpcFunc &amp; VentSpcFunc combos'!$Q$8:$Q$343,0),0)&gt;0,1,0)</f>
        <v>0</v>
      </c>
      <c r="BS60" s="127">
        <f ca="1">IF(IFERROR(MATCH(_xlfn.CONCAT($B60,",",BS$4),'22 SpcFunc &amp; VentSpcFunc combos'!$Q$8:$Q$343,0),0)&gt;0,1,0)</f>
        <v>0</v>
      </c>
      <c r="BT60" s="127">
        <f ca="1">IF(IFERROR(MATCH(_xlfn.CONCAT($B60,",",BT$4),'22 SpcFunc &amp; VentSpcFunc combos'!$Q$8:$Q$343,0),0)&gt;0,1,0)</f>
        <v>0</v>
      </c>
      <c r="BU60" s="127">
        <f ca="1">IF(IFERROR(MATCH(_xlfn.CONCAT($B60,",",BU$4),'22 SpcFunc &amp; VentSpcFunc combos'!$Q$8:$Q$343,0),0)&gt;0,1,0)</f>
        <v>0</v>
      </c>
      <c r="BV60" s="127">
        <f ca="1">IF(IFERROR(MATCH(_xlfn.CONCAT($B60,",",BV$4),'22 SpcFunc &amp; VentSpcFunc combos'!$Q$8:$Q$343,0),0)&gt;0,1,0)</f>
        <v>0</v>
      </c>
      <c r="BW60" s="127">
        <f ca="1">IF(IFERROR(MATCH(_xlfn.CONCAT($B60,",",BW$4),'22 SpcFunc &amp; VentSpcFunc combos'!$Q$8:$Q$343,0),0)&gt;0,1,0)</f>
        <v>0</v>
      </c>
      <c r="BX60" s="127">
        <f ca="1">IF(IFERROR(MATCH(_xlfn.CONCAT($B60,",",BX$4),'22 SpcFunc &amp; VentSpcFunc combos'!$Q$8:$Q$343,0),0)&gt;0,1,0)</f>
        <v>0</v>
      </c>
      <c r="BY60" s="127">
        <f ca="1">IF(IFERROR(MATCH(_xlfn.CONCAT($B60,",",BY$4),'22 SpcFunc &amp; VentSpcFunc combos'!$Q$8:$Q$343,0),0)&gt;0,1,0)</f>
        <v>0</v>
      </c>
      <c r="BZ60" s="127">
        <f ca="1">IF(IFERROR(MATCH(_xlfn.CONCAT($B60,",",BZ$4),'22 SpcFunc &amp; VentSpcFunc combos'!$Q$8:$Q$343,0),0)&gt;0,1,0)</f>
        <v>0</v>
      </c>
      <c r="CA60" s="127">
        <f ca="1">IF(IFERROR(MATCH(_xlfn.CONCAT($B60,",",CA$4),'22 SpcFunc &amp; VentSpcFunc combos'!$Q$8:$Q$343,0),0)&gt;0,1,0)</f>
        <v>0</v>
      </c>
      <c r="CB60" s="127">
        <f ca="1">IF(IFERROR(MATCH(_xlfn.CONCAT($B60,",",CB$4),'22 SpcFunc &amp; VentSpcFunc combos'!$Q$8:$Q$343,0),0)&gt;0,1,0)</f>
        <v>0</v>
      </c>
      <c r="CC60" s="127">
        <f ca="1">IF(IFERROR(MATCH(_xlfn.CONCAT($B60,",",CC$4),'22 SpcFunc &amp; VentSpcFunc combos'!$Q$8:$Q$343,0),0)&gt;0,1,0)</f>
        <v>0</v>
      </c>
      <c r="CD60" s="127">
        <f ca="1">IF(IFERROR(MATCH(_xlfn.CONCAT($B60,",",CD$4),'22 SpcFunc &amp; VentSpcFunc combos'!$Q$8:$Q$343,0),0)&gt;0,1,0)</f>
        <v>0</v>
      </c>
      <c r="CE60" s="127">
        <f ca="1">IF(IFERROR(MATCH(_xlfn.CONCAT($B60,",",CE$4),'22 SpcFunc &amp; VentSpcFunc combos'!$Q$8:$Q$343,0),0)&gt;0,1,0)</f>
        <v>0</v>
      </c>
      <c r="CF60" s="127">
        <f ca="1">IF(IFERROR(MATCH(_xlfn.CONCAT($B60,",",CF$4),'22 SpcFunc &amp; VentSpcFunc combos'!$Q$8:$Q$343,0),0)&gt;0,1,0)</f>
        <v>0</v>
      </c>
      <c r="CG60" s="127">
        <f ca="1">IF(IFERROR(MATCH(_xlfn.CONCAT($B60,",",CG$4),'22 SpcFunc &amp; VentSpcFunc combos'!$Q$8:$Q$343,0),0)&gt;0,1,0)</f>
        <v>0</v>
      </c>
      <c r="CH60" s="127">
        <f ca="1">IF(IFERROR(MATCH(_xlfn.CONCAT($B60,",",CH$4),'22 SpcFunc &amp; VentSpcFunc combos'!$Q$8:$Q$343,0),0)&gt;0,1,0)</f>
        <v>0</v>
      </c>
      <c r="CI60" s="127">
        <f ca="1">IF(IFERROR(MATCH(_xlfn.CONCAT($B60,",",CI$4),'22 SpcFunc &amp; VentSpcFunc combos'!$Q$8:$Q$343,0),0)&gt;0,1,0)</f>
        <v>0</v>
      </c>
      <c r="CJ60" s="127">
        <f ca="1">IF(IFERROR(MATCH(_xlfn.CONCAT($B60,",",CJ$4),'22 SpcFunc &amp; VentSpcFunc combos'!$Q$8:$Q$343,0),0)&gt;0,1,0)</f>
        <v>0</v>
      </c>
      <c r="CK60" s="127">
        <f ca="1">IF(IFERROR(MATCH(_xlfn.CONCAT($B60,",",CK$4),'22 SpcFunc &amp; VentSpcFunc combos'!$Q$8:$Q$343,0),0)&gt;0,1,0)</f>
        <v>0</v>
      </c>
      <c r="CL60" s="127">
        <f ca="1">IF(IFERROR(MATCH(_xlfn.CONCAT($B60,",",CL$4),'22 SpcFunc &amp; VentSpcFunc combos'!$Q$8:$Q$343,0),0)&gt;0,1,0)</f>
        <v>0</v>
      </c>
      <c r="CM60" s="127">
        <f ca="1">IF(IFERROR(MATCH(_xlfn.CONCAT($B60,",",CM$4),'22 SpcFunc &amp; VentSpcFunc combos'!$Q$8:$Q$343,0),0)&gt;0,1,0)</f>
        <v>0</v>
      </c>
      <c r="CN60" s="127">
        <f ca="1">IF(IFERROR(MATCH(_xlfn.CONCAT($B60,",",CN$4),'22 SpcFunc &amp; VentSpcFunc combos'!$Q$8:$Q$343,0),0)&gt;0,1,0)</f>
        <v>0</v>
      </c>
      <c r="CO60" s="127">
        <f ca="1">IF(IFERROR(MATCH(_xlfn.CONCAT($B60,",",CO$4),'22 SpcFunc &amp; VentSpcFunc combos'!$Q$8:$Q$343,0),0)&gt;0,1,0)</f>
        <v>0</v>
      </c>
      <c r="CP60" s="127">
        <f ca="1">IF(IFERROR(MATCH(_xlfn.CONCAT($B60,",",CP$4),'22 SpcFunc &amp; VentSpcFunc combos'!$Q$8:$Q$343,0),0)&gt;0,1,0)</f>
        <v>0</v>
      </c>
      <c r="CQ60" s="127">
        <f ca="1">IF(IFERROR(MATCH(_xlfn.CONCAT($B60,",",CQ$4),'22 SpcFunc &amp; VentSpcFunc combos'!$Q$8:$Q$343,0),0)&gt;0,1,0)</f>
        <v>0</v>
      </c>
      <c r="CR60" s="127">
        <f ca="1">IF(IFERROR(MATCH(_xlfn.CONCAT($B60,",",CR$4),'22 SpcFunc &amp; VentSpcFunc combos'!$Q$8:$Q$343,0),0)&gt;0,1,0)</f>
        <v>0</v>
      </c>
      <c r="CS60" s="127">
        <f ca="1">IF(IFERROR(MATCH(_xlfn.CONCAT($B60,",",CS$4),'22 SpcFunc &amp; VentSpcFunc combos'!$Q$8:$Q$343,0),0)&gt;0,1,0)</f>
        <v>0</v>
      </c>
      <c r="CT60" s="127">
        <f ca="1">IF(IFERROR(MATCH(_xlfn.CONCAT($B60,",",CT$4),'22 SpcFunc &amp; VentSpcFunc combos'!$Q$8:$Q$343,0),0)&gt;0,1,0)</f>
        <v>0</v>
      </c>
      <c r="CU60" s="106" t="s">
        <v>959</v>
      </c>
      <c r="CV60">
        <f t="shared" ca="1" si="4"/>
        <v>1</v>
      </c>
    </row>
    <row r="61" spans="2:100" x14ac:dyDescent="0.2">
      <c r="B61" t="str">
        <f>'For CSV - 2022 SpcFuncData'!B61</f>
        <v>Retail Sales Area (Grocery Sales)</v>
      </c>
      <c r="C61" s="127">
        <f ca="1">IF(IFERROR(MATCH(_xlfn.CONCAT($B61,",",C$4),'22 SpcFunc &amp; VentSpcFunc combos'!$Q$8:$Q$343,0),0)&gt;0,1,0)</f>
        <v>0</v>
      </c>
      <c r="D61" s="127">
        <f ca="1">IF(IFERROR(MATCH(_xlfn.CONCAT($B61,",",D$4),'22 SpcFunc &amp; VentSpcFunc combos'!$Q$8:$Q$343,0),0)&gt;0,1,0)</f>
        <v>0</v>
      </c>
      <c r="E61" s="127">
        <f ca="1">IF(IFERROR(MATCH(_xlfn.CONCAT($B61,",",E$4),'22 SpcFunc &amp; VentSpcFunc combos'!$Q$8:$Q$343,0),0)&gt;0,1,0)</f>
        <v>0</v>
      </c>
      <c r="F61" s="127">
        <f ca="1">IF(IFERROR(MATCH(_xlfn.CONCAT($B61,",",F$4),'22 SpcFunc &amp; VentSpcFunc combos'!$Q$8:$Q$343,0),0)&gt;0,1,0)</f>
        <v>0</v>
      </c>
      <c r="G61" s="127">
        <f ca="1">IF(IFERROR(MATCH(_xlfn.CONCAT($B61,",",G$4),'22 SpcFunc &amp; VentSpcFunc combos'!$Q$8:$Q$343,0),0)&gt;0,1,0)</f>
        <v>0</v>
      </c>
      <c r="H61" s="127">
        <f ca="1">IF(IFERROR(MATCH(_xlfn.CONCAT($B61,",",H$4),'22 SpcFunc &amp; VentSpcFunc combos'!$Q$8:$Q$343,0),0)&gt;0,1,0)</f>
        <v>0</v>
      </c>
      <c r="I61" s="127">
        <f ca="1">IF(IFERROR(MATCH(_xlfn.CONCAT($B61,",",I$4),'22 SpcFunc &amp; VentSpcFunc combos'!$Q$8:$Q$343,0),0)&gt;0,1,0)</f>
        <v>0</v>
      </c>
      <c r="J61" s="127">
        <f ca="1">IF(IFERROR(MATCH(_xlfn.CONCAT($B61,",",J$4),'22 SpcFunc &amp; VentSpcFunc combos'!$Q$8:$Q$343,0),0)&gt;0,1,0)</f>
        <v>0</v>
      </c>
      <c r="K61" s="127">
        <f ca="1">IF(IFERROR(MATCH(_xlfn.CONCAT($B61,",",K$4),'22 SpcFunc &amp; VentSpcFunc combos'!$Q$8:$Q$343,0),0)&gt;0,1,0)</f>
        <v>0</v>
      </c>
      <c r="L61" s="127">
        <f ca="1">IF(IFERROR(MATCH(_xlfn.CONCAT($B61,",",L$4),'22 SpcFunc &amp; VentSpcFunc combos'!$Q$8:$Q$343,0),0)&gt;0,1,0)</f>
        <v>0</v>
      </c>
      <c r="M61" s="127">
        <f ca="1">IF(IFERROR(MATCH(_xlfn.CONCAT($B61,",",M$4),'22 SpcFunc &amp; VentSpcFunc combos'!$Q$8:$Q$343,0),0)&gt;0,1,0)</f>
        <v>0</v>
      </c>
      <c r="N61" s="127">
        <f ca="1">IF(IFERROR(MATCH(_xlfn.CONCAT($B61,",",N$4),'22 SpcFunc &amp; VentSpcFunc combos'!$Q$8:$Q$343,0),0)&gt;0,1,0)</f>
        <v>0</v>
      </c>
      <c r="O61" s="127">
        <f ca="1">IF(IFERROR(MATCH(_xlfn.CONCAT($B61,",",O$4),'22 SpcFunc &amp; VentSpcFunc combos'!$Q$8:$Q$343,0),0)&gt;0,1,0)</f>
        <v>0</v>
      </c>
      <c r="P61" s="127">
        <f ca="1">IF(IFERROR(MATCH(_xlfn.CONCAT($B61,",",P$4),'22 SpcFunc &amp; VentSpcFunc combos'!$Q$8:$Q$343,0),0)&gt;0,1,0)</f>
        <v>0</v>
      </c>
      <c r="Q61" s="127">
        <f ca="1">IF(IFERROR(MATCH(_xlfn.CONCAT($B61,",",Q$4),'22 SpcFunc &amp; VentSpcFunc combos'!$Q$8:$Q$343,0),0)&gt;0,1,0)</f>
        <v>0</v>
      </c>
      <c r="R61" s="127">
        <f ca="1">IF(IFERROR(MATCH(_xlfn.CONCAT($B61,",",R$4),'22 SpcFunc &amp; VentSpcFunc combos'!$Q$8:$Q$343,0),0)&gt;0,1,0)</f>
        <v>0</v>
      </c>
      <c r="S61" s="127">
        <f ca="1">IF(IFERROR(MATCH(_xlfn.CONCAT($B61,",",S$4),'22 SpcFunc &amp; VentSpcFunc combos'!$Q$8:$Q$343,0),0)&gt;0,1,0)</f>
        <v>0</v>
      </c>
      <c r="T61" s="127">
        <f ca="1">IF(IFERROR(MATCH(_xlfn.CONCAT($B61,",",T$4),'22 SpcFunc &amp; VentSpcFunc combos'!$Q$8:$Q$343,0),0)&gt;0,1,0)</f>
        <v>0</v>
      </c>
      <c r="U61" s="127">
        <f ca="1">IF(IFERROR(MATCH(_xlfn.CONCAT($B61,",",U$4),'22 SpcFunc &amp; VentSpcFunc combos'!$Q$8:$Q$343,0),0)&gt;0,1,0)</f>
        <v>0</v>
      </c>
      <c r="V61" s="127">
        <f ca="1">IF(IFERROR(MATCH(_xlfn.CONCAT($B61,",",V$4),'22 SpcFunc &amp; VentSpcFunc combos'!$Q$8:$Q$343,0),0)&gt;0,1,0)</f>
        <v>0</v>
      </c>
      <c r="W61" s="127">
        <f ca="1">IF(IFERROR(MATCH(_xlfn.CONCAT($B61,",",W$4),'22 SpcFunc &amp; VentSpcFunc combos'!$Q$8:$Q$343,0),0)&gt;0,1,0)</f>
        <v>0</v>
      </c>
      <c r="X61" s="127">
        <f ca="1">IF(IFERROR(MATCH(_xlfn.CONCAT($B61,",",X$4),'22 SpcFunc &amp; VentSpcFunc combos'!$Q$8:$Q$343,0),0)&gt;0,1,0)</f>
        <v>0</v>
      </c>
      <c r="Y61" s="127">
        <f ca="1">IF(IFERROR(MATCH(_xlfn.CONCAT($B61,",",Y$4),'22 SpcFunc &amp; VentSpcFunc combos'!$Q$8:$Q$343,0),0)&gt;0,1,0)</f>
        <v>0</v>
      </c>
      <c r="Z61" s="127">
        <f ca="1">IF(IFERROR(MATCH(_xlfn.CONCAT($B61,",",Z$4),'22 SpcFunc &amp; VentSpcFunc combos'!$Q$8:$Q$343,0),0)&gt;0,1,0)</f>
        <v>0</v>
      </c>
      <c r="AA61" s="127">
        <f ca="1">IF(IFERROR(MATCH(_xlfn.CONCAT($B61,",",AA$4),'22 SpcFunc &amp; VentSpcFunc combos'!$Q$8:$Q$343,0),0)&gt;0,1,0)</f>
        <v>0</v>
      </c>
      <c r="AB61" s="127">
        <f ca="1">IF(IFERROR(MATCH(_xlfn.CONCAT($B61,",",AB$4),'22 SpcFunc &amp; VentSpcFunc combos'!$Q$8:$Q$343,0),0)&gt;0,1,0)</f>
        <v>0</v>
      </c>
      <c r="AC61" s="127">
        <f ca="1">IF(IFERROR(MATCH(_xlfn.CONCAT($B61,",",AC$4),'22 SpcFunc &amp; VentSpcFunc combos'!$Q$8:$Q$343,0),0)&gt;0,1,0)</f>
        <v>0</v>
      </c>
      <c r="AD61" s="127">
        <f ca="1">IF(IFERROR(MATCH(_xlfn.CONCAT($B61,",",AD$4),'22 SpcFunc &amp; VentSpcFunc combos'!$Q$8:$Q$343,0),0)&gt;0,1,0)</f>
        <v>0</v>
      </c>
      <c r="AE61" s="127">
        <f ca="1">IF(IFERROR(MATCH(_xlfn.CONCAT($B61,",",AE$4),'22 SpcFunc &amp; VentSpcFunc combos'!$Q$8:$Q$343,0),0)&gt;0,1,0)</f>
        <v>0</v>
      </c>
      <c r="AF61" s="127">
        <f ca="1">IF(IFERROR(MATCH(_xlfn.CONCAT($B61,",",AF$4),'22 SpcFunc &amp; VentSpcFunc combos'!$Q$8:$Q$343,0),0)&gt;0,1,0)</f>
        <v>0</v>
      </c>
      <c r="AG61" s="127">
        <f ca="1">IF(IFERROR(MATCH(_xlfn.CONCAT($B61,",",AG$4),'22 SpcFunc &amp; VentSpcFunc combos'!$Q$8:$Q$343,0),0)&gt;0,1,0)</f>
        <v>0</v>
      </c>
      <c r="AH61" s="127">
        <f ca="1">IF(IFERROR(MATCH(_xlfn.CONCAT($B61,",",AH$4),'22 SpcFunc &amp; VentSpcFunc combos'!$Q$8:$Q$343,0),0)&gt;0,1,0)</f>
        <v>0</v>
      </c>
      <c r="AI61" s="127">
        <f ca="1">IF(IFERROR(MATCH(_xlfn.CONCAT($B61,",",AI$4),'22 SpcFunc &amp; VentSpcFunc combos'!$Q$8:$Q$343,0),0)&gt;0,1,0)</f>
        <v>0</v>
      </c>
      <c r="AJ61" s="127">
        <f ca="1">IF(IFERROR(MATCH(_xlfn.CONCAT($B61,",",AJ$4),'22 SpcFunc &amp; VentSpcFunc combos'!$Q$8:$Q$343,0),0)&gt;0,1,0)</f>
        <v>0</v>
      </c>
      <c r="AK61" s="127">
        <f ca="1">IF(IFERROR(MATCH(_xlfn.CONCAT($B61,",",AK$4),'22 SpcFunc &amp; VentSpcFunc combos'!$Q$8:$Q$343,0),0)&gt;0,1,0)</f>
        <v>0</v>
      </c>
      <c r="AL61" s="127">
        <f ca="1">IF(IFERROR(MATCH(_xlfn.CONCAT($B61,",",AL$4),'22 SpcFunc &amp; VentSpcFunc combos'!$Q$8:$Q$343,0),0)&gt;0,1,0)</f>
        <v>0</v>
      </c>
      <c r="AM61" s="127">
        <f ca="1">IF(IFERROR(MATCH(_xlfn.CONCAT($B61,",",AM$4),'22 SpcFunc &amp; VentSpcFunc combos'!$Q$8:$Q$343,0),0)&gt;0,1,0)</f>
        <v>0</v>
      </c>
      <c r="AN61" s="127">
        <f ca="1">IF(IFERROR(MATCH(_xlfn.CONCAT($B61,",",AN$4),'22 SpcFunc &amp; VentSpcFunc combos'!$Q$8:$Q$343,0),0)&gt;0,1,0)</f>
        <v>0</v>
      </c>
      <c r="AO61" s="127">
        <f ca="1">IF(IFERROR(MATCH(_xlfn.CONCAT($B61,",",AO$4),'22 SpcFunc &amp; VentSpcFunc combos'!$Q$8:$Q$343,0),0)&gt;0,1,0)</f>
        <v>0</v>
      </c>
      <c r="AP61" s="127">
        <f ca="1">IF(IFERROR(MATCH(_xlfn.CONCAT($B61,",",AP$4),'22 SpcFunc &amp; VentSpcFunc combos'!$Q$8:$Q$343,0),0)&gt;0,1,0)</f>
        <v>0</v>
      </c>
      <c r="AQ61" s="127">
        <f ca="1">IF(IFERROR(MATCH(_xlfn.CONCAT($B61,",",AQ$4),'22 SpcFunc &amp; VentSpcFunc combos'!$Q$8:$Q$343,0),0)&gt;0,1,0)</f>
        <v>0</v>
      </c>
      <c r="AR61" s="127">
        <f ca="1">IF(IFERROR(MATCH(_xlfn.CONCAT($B61,",",AR$4),'22 SpcFunc &amp; VentSpcFunc combos'!$Q$8:$Q$343,0),0)&gt;0,1,0)</f>
        <v>0</v>
      </c>
      <c r="AS61" s="127">
        <f ca="1">IF(IFERROR(MATCH(_xlfn.CONCAT($B61,",",AS$4),'22 SpcFunc &amp; VentSpcFunc combos'!$Q$8:$Q$343,0),0)&gt;0,1,0)</f>
        <v>0</v>
      </c>
      <c r="AT61" s="127">
        <f ca="1">IF(IFERROR(MATCH(_xlfn.CONCAT($B61,",",AT$4),'22 SpcFunc &amp; VentSpcFunc combos'!$Q$8:$Q$343,0),0)&gt;0,1,0)</f>
        <v>0</v>
      </c>
      <c r="AU61" s="127">
        <f ca="1">IF(IFERROR(MATCH(_xlfn.CONCAT($B61,",",AU$4),'22 SpcFunc &amp; VentSpcFunc combos'!$Q$8:$Q$343,0),0)&gt;0,1,0)</f>
        <v>0</v>
      </c>
      <c r="AV61" s="127">
        <f ca="1">IF(IFERROR(MATCH(_xlfn.CONCAT($B61,",",AV$4),'22 SpcFunc &amp; VentSpcFunc combos'!$Q$8:$Q$343,0),0)&gt;0,1,0)</f>
        <v>0</v>
      </c>
      <c r="AW61" s="127">
        <f ca="1">IF(IFERROR(MATCH(_xlfn.CONCAT($B61,",",AW$4),'22 SpcFunc &amp; VentSpcFunc combos'!$Q$8:$Q$343,0),0)&gt;0,1,0)</f>
        <v>0</v>
      </c>
      <c r="AX61" s="127">
        <f ca="1">IF(IFERROR(MATCH(_xlfn.CONCAT($B61,",",AX$4),'22 SpcFunc &amp; VentSpcFunc combos'!$Q$8:$Q$343,0),0)&gt;0,1,0)</f>
        <v>0</v>
      </c>
      <c r="AY61" s="127">
        <f ca="1">IF(IFERROR(MATCH(_xlfn.CONCAT($B61,",",AY$4),'22 SpcFunc &amp; VentSpcFunc combos'!$Q$8:$Q$343,0),0)&gt;0,1,0)</f>
        <v>0</v>
      </c>
      <c r="AZ61" s="127">
        <f ca="1">IF(IFERROR(MATCH(_xlfn.CONCAT($B61,",",AZ$4),'22 SpcFunc &amp; VentSpcFunc combos'!$Q$8:$Q$343,0),0)&gt;0,1,0)</f>
        <v>0</v>
      </c>
      <c r="BA61" s="127">
        <f ca="1">IF(IFERROR(MATCH(_xlfn.CONCAT($B61,",",BA$4),'22 SpcFunc &amp; VentSpcFunc combos'!$Q$8:$Q$343,0),0)&gt;0,1,0)</f>
        <v>0</v>
      </c>
      <c r="BB61" s="127">
        <f ca="1">IF(IFERROR(MATCH(_xlfn.CONCAT($B61,",",BB$4),'22 SpcFunc &amp; VentSpcFunc combos'!$Q$8:$Q$343,0),0)&gt;0,1,0)</f>
        <v>0</v>
      </c>
      <c r="BC61" s="127">
        <f ca="1">IF(IFERROR(MATCH(_xlfn.CONCAT($B61,",",BC$4),'22 SpcFunc &amp; VentSpcFunc combos'!$Q$8:$Q$343,0),0)&gt;0,1,0)</f>
        <v>0</v>
      </c>
      <c r="BD61" s="127">
        <f ca="1">IF(IFERROR(MATCH(_xlfn.CONCAT($B61,",",BD$4),'22 SpcFunc &amp; VentSpcFunc combos'!$Q$8:$Q$343,0),0)&gt;0,1,0)</f>
        <v>0</v>
      </c>
      <c r="BE61" s="127">
        <f ca="1">IF(IFERROR(MATCH(_xlfn.CONCAT($B61,",",BE$4),'22 SpcFunc &amp; VentSpcFunc combos'!$Q$8:$Q$343,0),0)&gt;0,1,0)</f>
        <v>0</v>
      </c>
      <c r="BF61" s="127">
        <f ca="1">IF(IFERROR(MATCH(_xlfn.CONCAT($B61,",",BF$4),'22 SpcFunc &amp; VentSpcFunc combos'!$Q$8:$Q$343,0),0)&gt;0,1,0)</f>
        <v>0</v>
      </c>
      <c r="BG61" s="127">
        <f ca="1">IF(IFERROR(MATCH(_xlfn.CONCAT($B61,",",BG$4),'22 SpcFunc &amp; VentSpcFunc combos'!$Q$8:$Q$343,0),0)&gt;0,1,0)</f>
        <v>0</v>
      </c>
      <c r="BH61" s="127">
        <f ca="1">IF(IFERROR(MATCH(_xlfn.CONCAT($B61,",",BH$4),'22 SpcFunc &amp; VentSpcFunc combos'!$Q$8:$Q$343,0),0)&gt;0,1,0)</f>
        <v>0</v>
      </c>
      <c r="BI61" s="127">
        <f ca="1">IF(IFERROR(MATCH(_xlfn.CONCAT($B61,",",BI$4),'22 SpcFunc &amp; VentSpcFunc combos'!$Q$8:$Q$343,0),0)&gt;0,1,0)</f>
        <v>0</v>
      </c>
      <c r="BJ61" s="127">
        <f ca="1">IF(IFERROR(MATCH(_xlfn.CONCAT($B61,",",BJ$4),'22 SpcFunc &amp; VentSpcFunc combos'!$Q$8:$Q$343,0),0)&gt;0,1,0)</f>
        <v>0</v>
      </c>
      <c r="BK61" s="127">
        <f ca="1">IF(IFERROR(MATCH(_xlfn.CONCAT($B61,",",BK$4),'22 SpcFunc &amp; VentSpcFunc combos'!$Q$8:$Q$343,0),0)&gt;0,1,0)</f>
        <v>0</v>
      </c>
      <c r="BL61" s="127">
        <f ca="1">IF(IFERROR(MATCH(_xlfn.CONCAT($B61,",",BL$4),'22 SpcFunc &amp; VentSpcFunc combos'!$Q$8:$Q$343,0),0)&gt;0,1,0)</f>
        <v>0</v>
      </c>
      <c r="BM61" s="127">
        <f ca="1">IF(IFERROR(MATCH(_xlfn.CONCAT($B61,",",BM$4),'22 SpcFunc &amp; VentSpcFunc combos'!$Q$8:$Q$343,0),0)&gt;0,1,0)</f>
        <v>0</v>
      </c>
      <c r="BN61" s="127">
        <f ca="1">IF(IFERROR(MATCH(_xlfn.CONCAT($B61,",",BN$4),'22 SpcFunc &amp; VentSpcFunc combos'!$Q$8:$Q$343,0),0)&gt;0,1,0)</f>
        <v>0</v>
      </c>
      <c r="BO61" s="127">
        <f ca="1">IF(IFERROR(MATCH(_xlfn.CONCAT($B61,",",BO$4),'22 SpcFunc &amp; VentSpcFunc combos'!$Q$8:$Q$343,0),0)&gt;0,1,0)</f>
        <v>0</v>
      </c>
      <c r="BP61" s="127">
        <f ca="1">IF(IFERROR(MATCH(_xlfn.CONCAT($B61,",",BP$4),'22 SpcFunc &amp; VentSpcFunc combos'!$Q$8:$Q$343,0),0)&gt;0,1,0)</f>
        <v>0</v>
      </c>
      <c r="BQ61" s="127">
        <f ca="1">IF(IFERROR(MATCH(_xlfn.CONCAT($B61,",",BQ$4),'22 SpcFunc &amp; VentSpcFunc combos'!$Q$8:$Q$343,0),0)&gt;0,1,0)</f>
        <v>0</v>
      </c>
      <c r="BR61" s="127">
        <f ca="1">IF(IFERROR(MATCH(_xlfn.CONCAT($B61,",",BR$4),'22 SpcFunc &amp; VentSpcFunc combos'!$Q$8:$Q$343,0),0)&gt;0,1,0)</f>
        <v>0</v>
      </c>
      <c r="BS61" s="127">
        <f ca="1">IF(IFERROR(MATCH(_xlfn.CONCAT($B61,",",BS$4),'22 SpcFunc &amp; VentSpcFunc combos'!$Q$8:$Q$343,0),0)&gt;0,1,0)</f>
        <v>0</v>
      </c>
      <c r="BT61" s="127">
        <f ca="1">IF(IFERROR(MATCH(_xlfn.CONCAT($B61,",",BT$4),'22 SpcFunc &amp; VentSpcFunc combos'!$Q$8:$Q$343,0),0)&gt;0,1,0)</f>
        <v>0</v>
      </c>
      <c r="BU61" s="127">
        <f ca="1">IF(IFERROR(MATCH(_xlfn.CONCAT($B61,",",BU$4),'22 SpcFunc &amp; VentSpcFunc combos'!$Q$8:$Q$343,0),0)&gt;0,1,0)</f>
        <v>0</v>
      </c>
      <c r="BV61" s="127">
        <f ca="1">IF(IFERROR(MATCH(_xlfn.CONCAT($B61,",",BV$4),'22 SpcFunc &amp; VentSpcFunc combos'!$Q$8:$Q$343,0),0)&gt;0,1,0)</f>
        <v>0</v>
      </c>
      <c r="BW61" s="127">
        <f ca="1">IF(IFERROR(MATCH(_xlfn.CONCAT($B61,",",BW$4),'22 SpcFunc &amp; VentSpcFunc combos'!$Q$8:$Q$343,0),0)&gt;0,1,0)</f>
        <v>0</v>
      </c>
      <c r="BX61" s="127">
        <f ca="1">IF(IFERROR(MATCH(_xlfn.CONCAT($B61,",",BX$4),'22 SpcFunc &amp; VentSpcFunc combos'!$Q$8:$Q$343,0),0)&gt;0,1,0)</f>
        <v>0</v>
      </c>
      <c r="BY61" s="127">
        <f ca="1">IF(IFERROR(MATCH(_xlfn.CONCAT($B61,",",BY$4),'22 SpcFunc &amp; VentSpcFunc combos'!$Q$8:$Q$343,0),0)&gt;0,1,0)</f>
        <v>0</v>
      </c>
      <c r="BZ61" s="127">
        <f ca="1">IF(IFERROR(MATCH(_xlfn.CONCAT($B61,",",BZ$4),'22 SpcFunc &amp; VentSpcFunc combos'!$Q$8:$Q$343,0),0)&gt;0,1,0)</f>
        <v>0</v>
      </c>
      <c r="CA61" s="127">
        <f ca="1">IF(IFERROR(MATCH(_xlfn.CONCAT($B61,",",CA$4),'22 SpcFunc &amp; VentSpcFunc combos'!$Q$8:$Q$343,0),0)&gt;0,1,0)</f>
        <v>0</v>
      </c>
      <c r="CB61" s="127">
        <f ca="1">IF(IFERROR(MATCH(_xlfn.CONCAT($B61,",",CB$4),'22 SpcFunc &amp; VentSpcFunc combos'!$Q$8:$Q$343,0),0)&gt;0,1,0)</f>
        <v>0</v>
      </c>
      <c r="CC61" s="127">
        <f ca="1">IF(IFERROR(MATCH(_xlfn.CONCAT($B61,",",CC$4),'22 SpcFunc &amp; VentSpcFunc combos'!$Q$8:$Q$343,0),0)&gt;0,1,0)</f>
        <v>0</v>
      </c>
      <c r="CD61" s="127">
        <f ca="1">IF(IFERROR(MATCH(_xlfn.CONCAT($B61,",",CD$4),'22 SpcFunc &amp; VentSpcFunc combos'!$Q$8:$Q$343,0),0)&gt;0,1,0)</f>
        <v>0</v>
      </c>
      <c r="CE61" s="127">
        <f ca="1">IF(IFERROR(MATCH(_xlfn.CONCAT($B61,",",CE$4),'22 SpcFunc &amp; VentSpcFunc combos'!$Q$8:$Q$343,0),0)&gt;0,1,0)</f>
        <v>0</v>
      </c>
      <c r="CF61" s="127">
        <f ca="1">IF(IFERROR(MATCH(_xlfn.CONCAT($B61,",",CF$4),'22 SpcFunc &amp; VentSpcFunc combos'!$Q$8:$Q$343,0),0)&gt;0,1,0)</f>
        <v>0</v>
      </c>
      <c r="CG61" s="127">
        <f ca="1">IF(IFERROR(MATCH(_xlfn.CONCAT($B61,",",CG$4),'22 SpcFunc &amp; VentSpcFunc combos'!$Q$8:$Q$343,0),0)&gt;0,1,0)</f>
        <v>0</v>
      </c>
      <c r="CH61" s="127">
        <f ca="1">IF(IFERROR(MATCH(_xlfn.CONCAT($B61,",",CH$4),'22 SpcFunc &amp; VentSpcFunc combos'!$Q$8:$Q$343,0),0)&gt;0,1,0)</f>
        <v>1</v>
      </c>
      <c r="CI61" s="127">
        <f ca="1">IF(IFERROR(MATCH(_xlfn.CONCAT($B61,",",CI$4),'22 SpcFunc &amp; VentSpcFunc combos'!$Q$8:$Q$343,0),0)&gt;0,1,0)</f>
        <v>0</v>
      </c>
      <c r="CJ61" s="127">
        <f ca="1">IF(IFERROR(MATCH(_xlfn.CONCAT($B61,",",CJ$4),'22 SpcFunc &amp; VentSpcFunc combos'!$Q$8:$Q$343,0),0)&gt;0,1,0)</f>
        <v>0</v>
      </c>
      <c r="CK61" s="127">
        <f ca="1">IF(IFERROR(MATCH(_xlfn.CONCAT($B61,",",CK$4),'22 SpcFunc &amp; VentSpcFunc combos'!$Q$8:$Q$343,0),0)&gt;0,1,0)</f>
        <v>0</v>
      </c>
      <c r="CL61" s="127">
        <f ca="1">IF(IFERROR(MATCH(_xlfn.CONCAT($B61,",",CL$4),'22 SpcFunc &amp; VentSpcFunc combos'!$Q$8:$Q$343,0),0)&gt;0,1,0)</f>
        <v>0</v>
      </c>
      <c r="CM61" s="127">
        <f ca="1">IF(IFERROR(MATCH(_xlfn.CONCAT($B61,",",CM$4),'22 SpcFunc &amp; VentSpcFunc combos'!$Q$8:$Q$343,0),0)&gt;0,1,0)</f>
        <v>0</v>
      </c>
      <c r="CN61" s="127">
        <f ca="1">IF(IFERROR(MATCH(_xlfn.CONCAT($B61,",",CN$4),'22 SpcFunc &amp; VentSpcFunc combos'!$Q$8:$Q$343,0),0)&gt;0,1,0)</f>
        <v>0</v>
      </c>
      <c r="CO61" s="127">
        <f ca="1">IF(IFERROR(MATCH(_xlfn.CONCAT($B61,",",CO$4),'22 SpcFunc &amp; VentSpcFunc combos'!$Q$8:$Q$343,0),0)&gt;0,1,0)</f>
        <v>0</v>
      </c>
      <c r="CP61" s="127">
        <f ca="1">IF(IFERROR(MATCH(_xlfn.CONCAT($B61,",",CP$4),'22 SpcFunc &amp; VentSpcFunc combos'!$Q$8:$Q$343,0),0)&gt;0,1,0)</f>
        <v>0</v>
      </c>
      <c r="CQ61" s="127">
        <f ca="1">IF(IFERROR(MATCH(_xlfn.CONCAT($B61,",",CQ$4),'22 SpcFunc &amp; VentSpcFunc combos'!$Q$8:$Q$343,0),0)&gt;0,1,0)</f>
        <v>0</v>
      </c>
      <c r="CR61" s="127">
        <f ca="1">IF(IFERROR(MATCH(_xlfn.CONCAT($B61,",",CR$4),'22 SpcFunc &amp; VentSpcFunc combos'!$Q$8:$Q$343,0),0)&gt;0,1,0)</f>
        <v>0</v>
      </c>
      <c r="CS61" s="127">
        <f ca="1">IF(IFERROR(MATCH(_xlfn.CONCAT($B61,",",CS$4),'22 SpcFunc &amp; VentSpcFunc combos'!$Q$8:$Q$343,0),0)&gt;0,1,0)</f>
        <v>0</v>
      </c>
      <c r="CT61" s="127">
        <f ca="1">IF(IFERROR(MATCH(_xlfn.CONCAT($B61,",",CT$4),'22 SpcFunc &amp; VentSpcFunc combos'!$Q$8:$Q$343,0),0)&gt;0,1,0)</f>
        <v>0</v>
      </c>
      <c r="CU61" s="106" t="s">
        <v>959</v>
      </c>
      <c r="CV61">
        <f t="shared" ca="1" si="4"/>
        <v>1</v>
      </c>
    </row>
    <row r="62" spans="2:100" x14ac:dyDescent="0.2">
      <c r="B62" t="str">
        <f>'For CSV - 2022 SpcFuncData'!B62</f>
        <v>Retail Sales Area (Retail Merchandise Sales)</v>
      </c>
      <c r="C62" s="127">
        <f ca="1">IF(IFERROR(MATCH(_xlfn.CONCAT($B62,",",C$4),'22 SpcFunc &amp; VentSpcFunc combos'!$Q$8:$Q$343,0),0)&gt;0,1,0)</f>
        <v>0</v>
      </c>
      <c r="D62" s="127">
        <f ca="1">IF(IFERROR(MATCH(_xlfn.CONCAT($B62,",",D$4),'22 SpcFunc &amp; VentSpcFunc combos'!$Q$8:$Q$343,0),0)&gt;0,1,0)</f>
        <v>0</v>
      </c>
      <c r="E62" s="127">
        <f ca="1">IF(IFERROR(MATCH(_xlfn.CONCAT($B62,",",E$4),'22 SpcFunc &amp; VentSpcFunc combos'!$Q$8:$Q$343,0),0)&gt;0,1,0)</f>
        <v>0</v>
      </c>
      <c r="F62" s="127">
        <f ca="1">IF(IFERROR(MATCH(_xlfn.CONCAT($B62,",",F$4),'22 SpcFunc &amp; VentSpcFunc combos'!$Q$8:$Q$343,0),0)&gt;0,1,0)</f>
        <v>0</v>
      </c>
      <c r="G62" s="127">
        <f ca="1">IF(IFERROR(MATCH(_xlfn.CONCAT($B62,",",G$4),'22 SpcFunc &amp; VentSpcFunc combos'!$Q$8:$Q$343,0),0)&gt;0,1,0)</f>
        <v>0</v>
      </c>
      <c r="H62" s="127">
        <f ca="1">IF(IFERROR(MATCH(_xlfn.CONCAT($B62,",",H$4),'22 SpcFunc &amp; VentSpcFunc combos'!$Q$8:$Q$343,0),0)&gt;0,1,0)</f>
        <v>0</v>
      </c>
      <c r="I62" s="127">
        <f ca="1">IF(IFERROR(MATCH(_xlfn.CONCAT($B62,",",I$4),'22 SpcFunc &amp; VentSpcFunc combos'!$Q$8:$Q$343,0),0)&gt;0,1,0)</f>
        <v>0</v>
      </c>
      <c r="J62" s="127">
        <f ca="1">IF(IFERROR(MATCH(_xlfn.CONCAT($B62,",",J$4),'22 SpcFunc &amp; VentSpcFunc combos'!$Q$8:$Q$343,0),0)&gt;0,1,0)</f>
        <v>0</v>
      </c>
      <c r="K62" s="127">
        <f ca="1">IF(IFERROR(MATCH(_xlfn.CONCAT($B62,",",K$4),'22 SpcFunc &amp; VentSpcFunc combos'!$Q$8:$Q$343,0),0)&gt;0,1,0)</f>
        <v>0</v>
      </c>
      <c r="L62" s="127">
        <f ca="1">IF(IFERROR(MATCH(_xlfn.CONCAT($B62,",",L$4),'22 SpcFunc &amp; VentSpcFunc combos'!$Q$8:$Q$343,0),0)&gt;0,1,0)</f>
        <v>0</v>
      </c>
      <c r="M62" s="127">
        <f ca="1">IF(IFERROR(MATCH(_xlfn.CONCAT($B62,",",M$4),'22 SpcFunc &amp; VentSpcFunc combos'!$Q$8:$Q$343,0),0)&gt;0,1,0)</f>
        <v>0</v>
      </c>
      <c r="N62" s="127">
        <f ca="1">IF(IFERROR(MATCH(_xlfn.CONCAT($B62,",",N$4),'22 SpcFunc &amp; VentSpcFunc combos'!$Q$8:$Q$343,0),0)&gt;0,1,0)</f>
        <v>0</v>
      </c>
      <c r="O62" s="127">
        <f ca="1">IF(IFERROR(MATCH(_xlfn.CONCAT($B62,",",O$4),'22 SpcFunc &amp; VentSpcFunc combos'!$Q$8:$Q$343,0),0)&gt;0,1,0)</f>
        <v>0</v>
      </c>
      <c r="P62" s="127">
        <f ca="1">IF(IFERROR(MATCH(_xlfn.CONCAT($B62,",",P$4),'22 SpcFunc &amp; VentSpcFunc combos'!$Q$8:$Q$343,0),0)&gt;0,1,0)</f>
        <v>0</v>
      </c>
      <c r="Q62" s="127">
        <f ca="1">IF(IFERROR(MATCH(_xlfn.CONCAT($B62,",",Q$4),'22 SpcFunc &amp; VentSpcFunc combos'!$Q$8:$Q$343,0),0)&gt;0,1,0)</f>
        <v>0</v>
      </c>
      <c r="R62" s="127">
        <f ca="1">IF(IFERROR(MATCH(_xlfn.CONCAT($B62,",",R$4),'22 SpcFunc &amp; VentSpcFunc combos'!$Q$8:$Q$343,0),0)&gt;0,1,0)</f>
        <v>0</v>
      </c>
      <c r="S62" s="127">
        <f ca="1">IF(IFERROR(MATCH(_xlfn.CONCAT($B62,",",S$4),'22 SpcFunc &amp; VentSpcFunc combos'!$Q$8:$Q$343,0),0)&gt;0,1,0)</f>
        <v>0</v>
      </c>
      <c r="T62" s="127">
        <f ca="1">IF(IFERROR(MATCH(_xlfn.CONCAT($B62,",",T$4),'22 SpcFunc &amp; VentSpcFunc combos'!$Q$8:$Q$343,0),0)&gt;0,1,0)</f>
        <v>0</v>
      </c>
      <c r="U62" s="127">
        <f ca="1">IF(IFERROR(MATCH(_xlfn.CONCAT($B62,",",U$4),'22 SpcFunc &amp; VentSpcFunc combos'!$Q$8:$Q$343,0),0)&gt;0,1,0)</f>
        <v>0</v>
      </c>
      <c r="V62" s="127">
        <f ca="1">IF(IFERROR(MATCH(_xlfn.CONCAT($B62,",",V$4),'22 SpcFunc &amp; VentSpcFunc combos'!$Q$8:$Q$343,0),0)&gt;0,1,0)</f>
        <v>0</v>
      </c>
      <c r="W62" s="127">
        <f ca="1">IF(IFERROR(MATCH(_xlfn.CONCAT($B62,",",W$4),'22 SpcFunc &amp; VentSpcFunc combos'!$Q$8:$Q$343,0),0)&gt;0,1,0)</f>
        <v>0</v>
      </c>
      <c r="X62" s="127">
        <f ca="1">IF(IFERROR(MATCH(_xlfn.CONCAT($B62,",",X$4),'22 SpcFunc &amp; VentSpcFunc combos'!$Q$8:$Q$343,0),0)&gt;0,1,0)</f>
        <v>0</v>
      </c>
      <c r="Y62" s="127">
        <f ca="1">IF(IFERROR(MATCH(_xlfn.CONCAT($B62,",",Y$4),'22 SpcFunc &amp; VentSpcFunc combos'!$Q$8:$Q$343,0),0)&gt;0,1,0)</f>
        <v>0</v>
      </c>
      <c r="Z62" s="127">
        <f ca="1">IF(IFERROR(MATCH(_xlfn.CONCAT($B62,",",Z$4),'22 SpcFunc &amp; VentSpcFunc combos'!$Q$8:$Q$343,0),0)&gt;0,1,0)</f>
        <v>0</v>
      </c>
      <c r="AA62" s="127">
        <f ca="1">IF(IFERROR(MATCH(_xlfn.CONCAT($B62,",",AA$4),'22 SpcFunc &amp; VentSpcFunc combos'!$Q$8:$Q$343,0),0)&gt;0,1,0)</f>
        <v>0</v>
      </c>
      <c r="AB62" s="127">
        <f ca="1">IF(IFERROR(MATCH(_xlfn.CONCAT($B62,",",AB$4),'22 SpcFunc &amp; VentSpcFunc combos'!$Q$8:$Q$343,0),0)&gt;0,1,0)</f>
        <v>0</v>
      </c>
      <c r="AC62" s="127">
        <f ca="1">IF(IFERROR(MATCH(_xlfn.CONCAT($B62,",",AC$4),'22 SpcFunc &amp; VentSpcFunc combos'!$Q$8:$Q$343,0),0)&gt;0,1,0)</f>
        <v>0</v>
      </c>
      <c r="AD62" s="127">
        <f ca="1">IF(IFERROR(MATCH(_xlfn.CONCAT($B62,",",AD$4),'22 SpcFunc &amp; VentSpcFunc combos'!$Q$8:$Q$343,0),0)&gt;0,1,0)</f>
        <v>0</v>
      </c>
      <c r="AE62" s="127">
        <f ca="1">IF(IFERROR(MATCH(_xlfn.CONCAT($B62,",",AE$4),'22 SpcFunc &amp; VentSpcFunc combos'!$Q$8:$Q$343,0),0)&gt;0,1,0)</f>
        <v>0</v>
      </c>
      <c r="AF62" s="127">
        <f ca="1">IF(IFERROR(MATCH(_xlfn.CONCAT($B62,",",AF$4),'22 SpcFunc &amp; VentSpcFunc combos'!$Q$8:$Q$343,0),0)&gt;0,1,0)</f>
        <v>0</v>
      </c>
      <c r="AG62" s="127">
        <f ca="1">IF(IFERROR(MATCH(_xlfn.CONCAT($B62,",",AG$4),'22 SpcFunc &amp; VentSpcFunc combos'!$Q$8:$Q$343,0),0)&gt;0,1,0)</f>
        <v>0</v>
      </c>
      <c r="AH62" s="127">
        <f ca="1">IF(IFERROR(MATCH(_xlfn.CONCAT($B62,",",AH$4),'22 SpcFunc &amp; VentSpcFunc combos'!$Q$8:$Q$343,0),0)&gt;0,1,0)</f>
        <v>0</v>
      </c>
      <c r="AI62" s="127">
        <f ca="1">IF(IFERROR(MATCH(_xlfn.CONCAT($B62,",",AI$4),'22 SpcFunc &amp; VentSpcFunc combos'!$Q$8:$Q$343,0),0)&gt;0,1,0)</f>
        <v>0</v>
      </c>
      <c r="AJ62" s="127">
        <f ca="1">IF(IFERROR(MATCH(_xlfn.CONCAT($B62,",",AJ$4),'22 SpcFunc &amp; VentSpcFunc combos'!$Q$8:$Q$343,0),0)&gt;0,1,0)</f>
        <v>0</v>
      </c>
      <c r="AK62" s="127">
        <f ca="1">IF(IFERROR(MATCH(_xlfn.CONCAT($B62,",",AK$4),'22 SpcFunc &amp; VentSpcFunc combos'!$Q$8:$Q$343,0),0)&gt;0,1,0)</f>
        <v>0</v>
      </c>
      <c r="AL62" s="127">
        <f ca="1">IF(IFERROR(MATCH(_xlfn.CONCAT($B62,",",AL$4),'22 SpcFunc &amp; VentSpcFunc combos'!$Q$8:$Q$343,0),0)&gt;0,1,0)</f>
        <v>0</v>
      </c>
      <c r="AM62" s="127">
        <f ca="1">IF(IFERROR(MATCH(_xlfn.CONCAT($B62,",",AM$4),'22 SpcFunc &amp; VentSpcFunc combos'!$Q$8:$Q$343,0),0)&gt;0,1,0)</f>
        <v>0</v>
      </c>
      <c r="AN62" s="127">
        <f ca="1">IF(IFERROR(MATCH(_xlfn.CONCAT($B62,",",AN$4),'22 SpcFunc &amp; VentSpcFunc combos'!$Q$8:$Q$343,0),0)&gt;0,1,0)</f>
        <v>0</v>
      </c>
      <c r="AO62" s="127">
        <f ca="1">IF(IFERROR(MATCH(_xlfn.CONCAT($B62,",",AO$4),'22 SpcFunc &amp; VentSpcFunc combos'!$Q$8:$Q$343,0),0)&gt;0,1,0)</f>
        <v>0</v>
      </c>
      <c r="AP62" s="127">
        <f ca="1">IF(IFERROR(MATCH(_xlfn.CONCAT($B62,",",AP$4),'22 SpcFunc &amp; VentSpcFunc combos'!$Q$8:$Q$343,0),0)&gt;0,1,0)</f>
        <v>0</v>
      </c>
      <c r="AQ62" s="127">
        <f ca="1">IF(IFERROR(MATCH(_xlfn.CONCAT($B62,",",AQ$4),'22 SpcFunc &amp; VentSpcFunc combos'!$Q$8:$Q$343,0),0)&gt;0,1,0)</f>
        <v>0</v>
      </c>
      <c r="AR62" s="127">
        <f ca="1">IF(IFERROR(MATCH(_xlfn.CONCAT($B62,",",AR$4),'22 SpcFunc &amp; VentSpcFunc combos'!$Q$8:$Q$343,0),0)&gt;0,1,0)</f>
        <v>0</v>
      </c>
      <c r="AS62" s="127">
        <f ca="1">IF(IFERROR(MATCH(_xlfn.CONCAT($B62,",",AS$4),'22 SpcFunc &amp; VentSpcFunc combos'!$Q$8:$Q$343,0),0)&gt;0,1,0)</f>
        <v>0</v>
      </c>
      <c r="AT62" s="127">
        <f ca="1">IF(IFERROR(MATCH(_xlfn.CONCAT($B62,",",AT$4),'22 SpcFunc &amp; VentSpcFunc combos'!$Q$8:$Q$343,0),0)&gt;0,1,0)</f>
        <v>0</v>
      </c>
      <c r="AU62" s="127">
        <f ca="1">IF(IFERROR(MATCH(_xlfn.CONCAT($B62,",",AU$4),'22 SpcFunc &amp; VentSpcFunc combos'!$Q$8:$Q$343,0),0)&gt;0,1,0)</f>
        <v>0</v>
      </c>
      <c r="AV62" s="127">
        <f ca="1">IF(IFERROR(MATCH(_xlfn.CONCAT($B62,",",AV$4),'22 SpcFunc &amp; VentSpcFunc combos'!$Q$8:$Q$343,0),0)&gt;0,1,0)</f>
        <v>0</v>
      </c>
      <c r="AW62" s="127">
        <f ca="1">IF(IFERROR(MATCH(_xlfn.CONCAT($B62,",",AW$4),'22 SpcFunc &amp; VentSpcFunc combos'!$Q$8:$Q$343,0),0)&gt;0,1,0)</f>
        <v>0</v>
      </c>
      <c r="AX62" s="127">
        <f ca="1">IF(IFERROR(MATCH(_xlfn.CONCAT($B62,",",AX$4),'22 SpcFunc &amp; VentSpcFunc combos'!$Q$8:$Q$343,0),0)&gt;0,1,0)</f>
        <v>0</v>
      </c>
      <c r="AY62" s="127">
        <f ca="1">IF(IFERROR(MATCH(_xlfn.CONCAT($B62,",",AY$4),'22 SpcFunc &amp; VentSpcFunc combos'!$Q$8:$Q$343,0),0)&gt;0,1,0)</f>
        <v>0</v>
      </c>
      <c r="AZ62" s="127">
        <f ca="1">IF(IFERROR(MATCH(_xlfn.CONCAT($B62,",",AZ$4),'22 SpcFunc &amp; VentSpcFunc combos'!$Q$8:$Q$343,0),0)&gt;0,1,0)</f>
        <v>0</v>
      </c>
      <c r="BA62" s="127">
        <f ca="1">IF(IFERROR(MATCH(_xlfn.CONCAT($B62,",",BA$4),'22 SpcFunc &amp; VentSpcFunc combos'!$Q$8:$Q$343,0),0)&gt;0,1,0)</f>
        <v>0</v>
      </c>
      <c r="BB62" s="127">
        <f ca="1">IF(IFERROR(MATCH(_xlfn.CONCAT($B62,",",BB$4),'22 SpcFunc &amp; VentSpcFunc combos'!$Q$8:$Q$343,0),0)&gt;0,1,0)</f>
        <v>0</v>
      </c>
      <c r="BC62" s="127">
        <f ca="1">IF(IFERROR(MATCH(_xlfn.CONCAT($B62,",",BC$4),'22 SpcFunc &amp; VentSpcFunc combos'!$Q$8:$Q$343,0),0)&gt;0,1,0)</f>
        <v>0</v>
      </c>
      <c r="BD62" s="127">
        <f ca="1">IF(IFERROR(MATCH(_xlfn.CONCAT($B62,",",BD$4),'22 SpcFunc &amp; VentSpcFunc combos'!$Q$8:$Q$343,0),0)&gt;0,1,0)</f>
        <v>0</v>
      </c>
      <c r="BE62" s="127">
        <f ca="1">IF(IFERROR(MATCH(_xlfn.CONCAT($B62,",",BE$4),'22 SpcFunc &amp; VentSpcFunc combos'!$Q$8:$Q$343,0),0)&gt;0,1,0)</f>
        <v>0</v>
      </c>
      <c r="BF62" s="127">
        <f ca="1">IF(IFERROR(MATCH(_xlfn.CONCAT($B62,",",BF$4),'22 SpcFunc &amp; VentSpcFunc combos'!$Q$8:$Q$343,0),0)&gt;0,1,0)</f>
        <v>0</v>
      </c>
      <c r="BG62" s="127">
        <f ca="1">IF(IFERROR(MATCH(_xlfn.CONCAT($B62,",",BG$4),'22 SpcFunc &amp; VentSpcFunc combos'!$Q$8:$Q$343,0),0)&gt;0,1,0)</f>
        <v>0</v>
      </c>
      <c r="BH62" s="127">
        <f ca="1">IF(IFERROR(MATCH(_xlfn.CONCAT($B62,",",BH$4),'22 SpcFunc &amp; VentSpcFunc combos'!$Q$8:$Q$343,0),0)&gt;0,1,0)</f>
        <v>0</v>
      </c>
      <c r="BI62" s="127">
        <f ca="1">IF(IFERROR(MATCH(_xlfn.CONCAT($B62,",",BI$4),'22 SpcFunc &amp; VentSpcFunc combos'!$Q$8:$Q$343,0),0)&gt;0,1,0)</f>
        <v>0</v>
      </c>
      <c r="BJ62" s="127">
        <f ca="1">IF(IFERROR(MATCH(_xlfn.CONCAT($B62,",",BJ$4),'22 SpcFunc &amp; VentSpcFunc combos'!$Q$8:$Q$343,0),0)&gt;0,1,0)</f>
        <v>0</v>
      </c>
      <c r="BK62" s="127">
        <f ca="1">IF(IFERROR(MATCH(_xlfn.CONCAT($B62,",",BK$4),'22 SpcFunc &amp; VentSpcFunc combos'!$Q$8:$Q$343,0),0)&gt;0,1,0)</f>
        <v>0</v>
      </c>
      <c r="BL62" s="127">
        <f ca="1">IF(IFERROR(MATCH(_xlfn.CONCAT($B62,",",BL$4),'22 SpcFunc &amp; VentSpcFunc combos'!$Q$8:$Q$343,0),0)&gt;0,1,0)</f>
        <v>0</v>
      </c>
      <c r="BM62" s="127">
        <f ca="1">IF(IFERROR(MATCH(_xlfn.CONCAT($B62,",",BM$4),'22 SpcFunc &amp; VentSpcFunc combos'!$Q$8:$Q$343,0),0)&gt;0,1,0)</f>
        <v>0</v>
      </c>
      <c r="BN62" s="127">
        <f ca="1">IF(IFERROR(MATCH(_xlfn.CONCAT($B62,",",BN$4),'22 SpcFunc &amp; VentSpcFunc combos'!$Q$8:$Q$343,0),0)&gt;0,1,0)</f>
        <v>0</v>
      </c>
      <c r="BO62" s="127">
        <f ca="1">IF(IFERROR(MATCH(_xlfn.CONCAT($B62,",",BO$4),'22 SpcFunc &amp; VentSpcFunc combos'!$Q$8:$Q$343,0),0)&gt;0,1,0)</f>
        <v>0</v>
      </c>
      <c r="BP62" s="127">
        <f ca="1">IF(IFERROR(MATCH(_xlfn.CONCAT($B62,",",BP$4),'22 SpcFunc &amp; VentSpcFunc combos'!$Q$8:$Q$343,0),0)&gt;0,1,0)</f>
        <v>0</v>
      </c>
      <c r="BQ62" s="127">
        <f ca="1">IF(IFERROR(MATCH(_xlfn.CONCAT($B62,",",BQ$4),'22 SpcFunc &amp; VentSpcFunc combos'!$Q$8:$Q$343,0),0)&gt;0,1,0)</f>
        <v>0</v>
      </c>
      <c r="BR62" s="127">
        <f ca="1">IF(IFERROR(MATCH(_xlfn.CONCAT($B62,",",BR$4),'22 SpcFunc &amp; VentSpcFunc combos'!$Q$8:$Q$343,0),0)&gt;0,1,0)</f>
        <v>0</v>
      </c>
      <c r="BS62" s="127">
        <f ca="1">IF(IFERROR(MATCH(_xlfn.CONCAT($B62,",",BS$4),'22 SpcFunc &amp; VentSpcFunc combos'!$Q$8:$Q$343,0),0)&gt;0,1,0)</f>
        <v>0</v>
      </c>
      <c r="BT62" s="127">
        <f ca="1">IF(IFERROR(MATCH(_xlfn.CONCAT($B62,",",BT$4),'22 SpcFunc &amp; VentSpcFunc combos'!$Q$8:$Q$343,0),0)&gt;0,1,0)</f>
        <v>0</v>
      </c>
      <c r="BU62" s="127">
        <f ca="1">IF(IFERROR(MATCH(_xlfn.CONCAT($B62,",",BU$4),'22 SpcFunc &amp; VentSpcFunc combos'!$Q$8:$Q$343,0),0)&gt;0,1,0)</f>
        <v>0</v>
      </c>
      <c r="BV62" s="127">
        <f ca="1">IF(IFERROR(MATCH(_xlfn.CONCAT($B62,",",BV$4),'22 SpcFunc &amp; VentSpcFunc combos'!$Q$8:$Q$343,0),0)&gt;0,1,0)</f>
        <v>0</v>
      </c>
      <c r="BW62" s="127">
        <f ca="1">IF(IFERROR(MATCH(_xlfn.CONCAT($B62,",",BW$4),'22 SpcFunc &amp; VentSpcFunc combos'!$Q$8:$Q$343,0),0)&gt;0,1,0)</f>
        <v>0</v>
      </c>
      <c r="BX62" s="127">
        <f ca="1">IF(IFERROR(MATCH(_xlfn.CONCAT($B62,",",BX$4),'22 SpcFunc &amp; VentSpcFunc combos'!$Q$8:$Q$343,0),0)&gt;0,1,0)</f>
        <v>0</v>
      </c>
      <c r="BY62" s="127">
        <f ca="1">IF(IFERROR(MATCH(_xlfn.CONCAT($B62,",",BY$4),'22 SpcFunc &amp; VentSpcFunc combos'!$Q$8:$Q$343,0),0)&gt;0,1,0)</f>
        <v>0</v>
      </c>
      <c r="BZ62" s="127">
        <f ca="1">IF(IFERROR(MATCH(_xlfn.CONCAT($B62,",",BZ$4),'22 SpcFunc &amp; VentSpcFunc combos'!$Q$8:$Q$343,0),0)&gt;0,1,0)</f>
        <v>0</v>
      </c>
      <c r="CA62" s="127">
        <f ca="1">IF(IFERROR(MATCH(_xlfn.CONCAT($B62,",",CA$4),'22 SpcFunc &amp; VentSpcFunc combos'!$Q$8:$Q$343,0),0)&gt;0,1,0)</f>
        <v>0</v>
      </c>
      <c r="CB62" s="127">
        <f ca="1">IF(IFERROR(MATCH(_xlfn.CONCAT($B62,",",CB$4),'22 SpcFunc &amp; VentSpcFunc combos'!$Q$8:$Q$343,0),0)&gt;0,1,0)</f>
        <v>0</v>
      </c>
      <c r="CC62" s="127">
        <f ca="1">IF(IFERROR(MATCH(_xlfn.CONCAT($B62,",",CC$4),'22 SpcFunc &amp; VentSpcFunc combos'!$Q$8:$Q$343,0),0)&gt;0,1,0)</f>
        <v>0</v>
      </c>
      <c r="CD62" s="127">
        <f ca="1">IF(IFERROR(MATCH(_xlfn.CONCAT($B62,",",CD$4),'22 SpcFunc &amp; VentSpcFunc combos'!$Q$8:$Q$343,0),0)&gt;0,1,0)</f>
        <v>0</v>
      </c>
      <c r="CE62" s="127">
        <f ca="1">IF(IFERROR(MATCH(_xlfn.CONCAT($B62,",",CE$4),'22 SpcFunc &amp; VentSpcFunc combos'!$Q$8:$Q$343,0),0)&gt;0,1,0)</f>
        <v>0</v>
      </c>
      <c r="CF62" s="127">
        <f ca="1">IF(IFERROR(MATCH(_xlfn.CONCAT($B62,",",CF$4),'22 SpcFunc &amp; VentSpcFunc combos'!$Q$8:$Q$343,0),0)&gt;0,1,0)</f>
        <v>1</v>
      </c>
      <c r="CG62" s="127">
        <f ca="1">IF(IFERROR(MATCH(_xlfn.CONCAT($B62,",",CG$4),'22 SpcFunc &amp; VentSpcFunc combos'!$Q$8:$Q$343,0),0)&gt;0,1,0)</f>
        <v>1</v>
      </c>
      <c r="CH62" s="127">
        <f ca="1">IF(IFERROR(MATCH(_xlfn.CONCAT($B62,",",CH$4),'22 SpcFunc &amp; VentSpcFunc combos'!$Q$8:$Q$343,0),0)&gt;0,1,0)</f>
        <v>0</v>
      </c>
      <c r="CI62" s="127">
        <f ca="1">IF(IFERROR(MATCH(_xlfn.CONCAT($B62,",",CI$4),'22 SpcFunc &amp; VentSpcFunc combos'!$Q$8:$Q$343,0),0)&gt;0,1,0)</f>
        <v>0</v>
      </c>
      <c r="CJ62" s="127">
        <f ca="1">IF(IFERROR(MATCH(_xlfn.CONCAT($B62,",",CJ$4),'22 SpcFunc &amp; VentSpcFunc combos'!$Q$8:$Q$343,0),0)&gt;0,1,0)</f>
        <v>0</v>
      </c>
      <c r="CK62" s="127">
        <f ca="1">IF(IFERROR(MATCH(_xlfn.CONCAT($B62,",",CK$4),'22 SpcFunc &amp; VentSpcFunc combos'!$Q$8:$Q$343,0),0)&gt;0,1,0)</f>
        <v>0</v>
      </c>
      <c r="CL62" s="127">
        <f ca="1">IF(IFERROR(MATCH(_xlfn.CONCAT($B62,",",CL$4),'22 SpcFunc &amp; VentSpcFunc combos'!$Q$8:$Q$343,0),0)&gt;0,1,0)</f>
        <v>0</v>
      </c>
      <c r="CM62" s="127">
        <f ca="1">IF(IFERROR(MATCH(_xlfn.CONCAT($B62,",",CM$4),'22 SpcFunc &amp; VentSpcFunc combos'!$Q$8:$Q$343,0),0)&gt;0,1,0)</f>
        <v>0</v>
      </c>
      <c r="CN62" s="127">
        <f ca="1">IF(IFERROR(MATCH(_xlfn.CONCAT($B62,",",CN$4),'22 SpcFunc &amp; VentSpcFunc combos'!$Q$8:$Q$343,0),0)&gt;0,1,0)</f>
        <v>0</v>
      </c>
      <c r="CO62" s="127">
        <f ca="1">IF(IFERROR(MATCH(_xlfn.CONCAT($B62,",",CO$4),'22 SpcFunc &amp; VentSpcFunc combos'!$Q$8:$Q$343,0),0)&gt;0,1,0)</f>
        <v>0</v>
      </c>
      <c r="CP62" s="127">
        <f ca="1">IF(IFERROR(MATCH(_xlfn.CONCAT($B62,",",CP$4),'22 SpcFunc &amp; VentSpcFunc combos'!$Q$8:$Q$343,0),0)&gt;0,1,0)</f>
        <v>0</v>
      </c>
      <c r="CQ62" s="127">
        <f ca="1">IF(IFERROR(MATCH(_xlfn.CONCAT($B62,",",CQ$4),'22 SpcFunc &amp; VentSpcFunc combos'!$Q$8:$Q$343,0),0)&gt;0,1,0)</f>
        <v>0</v>
      </c>
      <c r="CR62" s="127">
        <f ca="1">IF(IFERROR(MATCH(_xlfn.CONCAT($B62,",",CR$4),'22 SpcFunc &amp; VentSpcFunc combos'!$Q$8:$Q$343,0),0)&gt;0,1,0)</f>
        <v>0</v>
      </c>
      <c r="CS62" s="127">
        <f ca="1">IF(IFERROR(MATCH(_xlfn.CONCAT($B62,",",CS$4),'22 SpcFunc &amp; VentSpcFunc combos'!$Q$8:$Q$343,0),0)&gt;0,1,0)</f>
        <v>0</v>
      </c>
      <c r="CT62" s="127">
        <f ca="1">IF(IFERROR(MATCH(_xlfn.CONCAT($B62,",",CT$4),'22 SpcFunc &amp; VentSpcFunc combos'!$Q$8:$Q$343,0),0)&gt;0,1,0)</f>
        <v>0</v>
      </c>
      <c r="CU62" s="106" t="s">
        <v>959</v>
      </c>
      <c r="CV62">
        <f t="shared" ca="1" si="4"/>
        <v>2</v>
      </c>
    </row>
    <row r="63" spans="2:100" x14ac:dyDescent="0.2">
      <c r="B63" t="str">
        <f>'For CSV - 2022 SpcFuncData'!B63</f>
        <v>Retail Sales Area (Fitting Room)</v>
      </c>
      <c r="C63" s="127">
        <f ca="1">IF(IFERROR(MATCH(_xlfn.CONCAT($B63,",",C$4),'22 SpcFunc &amp; VentSpcFunc combos'!$Q$8:$Q$343,0),0)&gt;0,1,0)</f>
        <v>0</v>
      </c>
      <c r="D63" s="127">
        <f ca="1">IF(IFERROR(MATCH(_xlfn.CONCAT($B63,",",D$4),'22 SpcFunc &amp; VentSpcFunc combos'!$Q$8:$Q$343,0),0)&gt;0,1,0)</f>
        <v>0</v>
      </c>
      <c r="E63" s="127">
        <f ca="1">IF(IFERROR(MATCH(_xlfn.CONCAT($B63,",",E$4),'22 SpcFunc &amp; VentSpcFunc combos'!$Q$8:$Q$343,0),0)&gt;0,1,0)</f>
        <v>0</v>
      </c>
      <c r="F63" s="127">
        <f ca="1">IF(IFERROR(MATCH(_xlfn.CONCAT($B63,",",F$4),'22 SpcFunc &amp; VentSpcFunc combos'!$Q$8:$Q$343,0),0)&gt;0,1,0)</f>
        <v>0</v>
      </c>
      <c r="G63" s="127">
        <f ca="1">IF(IFERROR(MATCH(_xlfn.CONCAT($B63,",",G$4),'22 SpcFunc &amp; VentSpcFunc combos'!$Q$8:$Q$343,0),0)&gt;0,1,0)</f>
        <v>0</v>
      </c>
      <c r="H63" s="127">
        <f ca="1">IF(IFERROR(MATCH(_xlfn.CONCAT($B63,",",H$4),'22 SpcFunc &amp; VentSpcFunc combos'!$Q$8:$Q$343,0),0)&gt;0,1,0)</f>
        <v>0</v>
      </c>
      <c r="I63" s="127">
        <f ca="1">IF(IFERROR(MATCH(_xlfn.CONCAT($B63,",",I$4),'22 SpcFunc &amp; VentSpcFunc combos'!$Q$8:$Q$343,0),0)&gt;0,1,0)</f>
        <v>0</v>
      </c>
      <c r="J63" s="127">
        <f ca="1">IF(IFERROR(MATCH(_xlfn.CONCAT($B63,",",J$4),'22 SpcFunc &amp; VentSpcFunc combos'!$Q$8:$Q$343,0),0)&gt;0,1,0)</f>
        <v>0</v>
      </c>
      <c r="K63" s="127">
        <f ca="1">IF(IFERROR(MATCH(_xlfn.CONCAT($B63,",",K$4),'22 SpcFunc &amp; VentSpcFunc combos'!$Q$8:$Q$343,0),0)&gt;0,1,0)</f>
        <v>0</v>
      </c>
      <c r="L63" s="127">
        <f ca="1">IF(IFERROR(MATCH(_xlfn.CONCAT($B63,",",L$4),'22 SpcFunc &amp; VentSpcFunc combos'!$Q$8:$Q$343,0),0)&gt;0,1,0)</f>
        <v>0</v>
      </c>
      <c r="M63" s="127">
        <f ca="1">IF(IFERROR(MATCH(_xlfn.CONCAT($B63,",",M$4),'22 SpcFunc &amp; VentSpcFunc combos'!$Q$8:$Q$343,0),0)&gt;0,1,0)</f>
        <v>0</v>
      </c>
      <c r="N63" s="127">
        <f ca="1">IF(IFERROR(MATCH(_xlfn.CONCAT($B63,",",N$4),'22 SpcFunc &amp; VentSpcFunc combos'!$Q$8:$Q$343,0),0)&gt;0,1,0)</f>
        <v>0</v>
      </c>
      <c r="O63" s="127">
        <f ca="1">IF(IFERROR(MATCH(_xlfn.CONCAT($B63,",",O$4),'22 SpcFunc &amp; VentSpcFunc combos'!$Q$8:$Q$343,0),0)&gt;0,1,0)</f>
        <v>0</v>
      </c>
      <c r="P63" s="127">
        <f ca="1">IF(IFERROR(MATCH(_xlfn.CONCAT($B63,",",P$4),'22 SpcFunc &amp; VentSpcFunc combos'!$Q$8:$Q$343,0),0)&gt;0,1,0)</f>
        <v>0</v>
      </c>
      <c r="Q63" s="127">
        <f ca="1">IF(IFERROR(MATCH(_xlfn.CONCAT($B63,",",Q$4),'22 SpcFunc &amp; VentSpcFunc combos'!$Q$8:$Q$343,0),0)&gt;0,1,0)</f>
        <v>0</v>
      </c>
      <c r="R63" s="127">
        <f ca="1">IF(IFERROR(MATCH(_xlfn.CONCAT($B63,",",R$4),'22 SpcFunc &amp; VentSpcFunc combos'!$Q$8:$Q$343,0),0)&gt;0,1,0)</f>
        <v>0</v>
      </c>
      <c r="S63" s="127">
        <f ca="1">IF(IFERROR(MATCH(_xlfn.CONCAT($B63,",",S$4),'22 SpcFunc &amp; VentSpcFunc combos'!$Q$8:$Q$343,0),0)&gt;0,1,0)</f>
        <v>0</v>
      </c>
      <c r="T63" s="127">
        <f ca="1">IF(IFERROR(MATCH(_xlfn.CONCAT($B63,",",T$4),'22 SpcFunc &amp; VentSpcFunc combos'!$Q$8:$Q$343,0),0)&gt;0,1,0)</f>
        <v>0</v>
      </c>
      <c r="U63" s="127">
        <f ca="1">IF(IFERROR(MATCH(_xlfn.CONCAT($B63,",",U$4),'22 SpcFunc &amp; VentSpcFunc combos'!$Q$8:$Q$343,0),0)&gt;0,1,0)</f>
        <v>0</v>
      </c>
      <c r="V63" s="127">
        <f ca="1">IF(IFERROR(MATCH(_xlfn.CONCAT($B63,",",V$4),'22 SpcFunc &amp; VentSpcFunc combos'!$Q$8:$Q$343,0),0)&gt;0,1,0)</f>
        <v>0</v>
      </c>
      <c r="W63" s="127">
        <f ca="1">IF(IFERROR(MATCH(_xlfn.CONCAT($B63,",",W$4),'22 SpcFunc &amp; VentSpcFunc combos'!$Q$8:$Q$343,0),0)&gt;0,1,0)</f>
        <v>0</v>
      </c>
      <c r="X63" s="127">
        <f ca="1">IF(IFERROR(MATCH(_xlfn.CONCAT($B63,",",X$4),'22 SpcFunc &amp; VentSpcFunc combos'!$Q$8:$Q$343,0),0)&gt;0,1,0)</f>
        <v>0</v>
      </c>
      <c r="Y63" s="127">
        <f ca="1">IF(IFERROR(MATCH(_xlfn.CONCAT($B63,",",Y$4),'22 SpcFunc &amp; VentSpcFunc combos'!$Q$8:$Q$343,0),0)&gt;0,1,0)</f>
        <v>0</v>
      </c>
      <c r="Z63" s="127">
        <f ca="1">IF(IFERROR(MATCH(_xlfn.CONCAT($B63,",",Z$4),'22 SpcFunc &amp; VentSpcFunc combos'!$Q$8:$Q$343,0),0)&gt;0,1,0)</f>
        <v>0</v>
      </c>
      <c r="AA63" s="127">
        <f ca="1">IF(IFERROR(MATCH(_xlfn.CONCAT($B63,",",AA$4),'22 SpcFunc &amp; VentSpcFunc combos'!$Q$8:$Q$343,0),0)&gt;0,1,0)</f>
        <v>0</v>
      </c>
      <c r="AB63" s="127">
        <f ca="1">IF(IFERROR(MATCH(_xlfn.CONCAT($B63,",",AB$4),'22 SpcFunc &amp; VentSpcFunc combos'!$Q$8:$Q$343,0),0)&gt;0,1,0)</f>
        <v>0</v>
      </c>
      <c r="AC63" s="127">
        <f ca="1">IF(IFERROR(MATCH(_xlfn.CONCAT($B63,",",AC$4),'22 SpcFunc &amp; VentSpcFunc combos'!$Q$8:$Q$343,0),0)&gt;0,1,0)</f>
        <v>0</v>
      </c>
      <c r="AD63" s="127">
        <f ca="1">IF(IFERROR(MATCH(_xlfn.CONCAT($B63,",",AD$4),'22 SpcFunc &amp; VentSpcFunc combos'!$Q$8:$Q$343,0),0)&gt;0,1,0)</f>
        <v>0</v>
      </c>
      <c r="AE63" s="127">
        <f ca="1">IF(IFERROR(MATCH(_xlfn.CONCAT($B63,",",AE$4),'22 SpcFunc &amp; VentSpcFunc combos'!$Q$8:$Q$343,0),0)&gt;0,1,0)</f>
        <v>0</v>
      </c>
      <c r="AF63" s="127">
        <f ca="1">IF(IFERROR(MATCH(_xlfn.CONCAT($B63,",",AF$4),'22 SpcFunc &amp; VentSpcFunc combos'!$Q$8:$Q$343,0),0)&gt;0,1,0)</f>
        <v>0</v>
      </c>
      <c r="AG63" s="127">
        <f ca="1">IF(IFERROR(MATCH(_xlfn.CONCAT($B63,",",AG$4),'22 SpcFunc &amp; VentSpcFunc combos'!$Q$8:$Q$343,0),0)&gt;0,1,0)</f>
        <v>0</v>
      </c>
      <c r="AH63" s="127">
        <f ca="1">IF(IFERROR(MATCH(_xlfn.CONCAT($B63,",",AH$4),'22 SpcFunc &amp; VentSpcFunc combos'!$Q$8:$Q$343,0),0)&gt;0,1,0)</f>
        <v>0</v>
      </c>
      <c r="AI63" s="127">
        <f ca="1">IF(IFERROR(MATCH(_xlfn.CONCAT($B63,",",AI$4),'22 SpcFunc &amp; VentSpcFunc combos'!$Q$8:$Q$343,0),0)&gt;0,1,0)</f>
        <v>0</v>
      </c>
      <c r="AJ63" s="127">
        <f ca="1">IF(IFERROR(MATCH(_xlfn.CONCAT($B63,",",AJ$4),'22 SpcFunc &amp; VentSpcFunc combos'!$Q$8:$Q$343,0),0)&gt;0,1,0)</f>
        <v>0</v>
      </c>
      <c r="AK63" s="127">
        <f ca="1">IF(IFERROR(MATCH(_xlfn.CONCAT($B63,",",AK$4),'22 SpcFunc &amp; VentSpcFunc combos'!$Q$8:$Q$343,0),0)&gt;0,1,0)</f>
        <v>0</v>
      </c>
      <c r="AL63" s="127">
        <f ca="1">IF(IFERROR(MATCH(_xlfn.CONCAT($B63,",",AL$4),'22 SpcFunc &amp; VentSpcFunc combos'!$Q$8:$Q$343,0),0)&gt;0,1,0)</f>
        <v>0</v>
      </c>
      <c r="AM63" s="127">
        <f ca="1">IF(IFERROR(MATCH(_xlfn.CONCAT($B63,",",AM$4),'22 SpcFunc &amp; VentSpcFunc combos'!$Q$8:$Q$343,0),0)&gt;0,1,0)</f>
        <v>0</v>
      </c>
      <c r="AN63" s="127">
        <f ca="1">IF(IFERROR(MATCH(_xlfn.CONCAT($B63,",",AN$4),'22 SpcFunc &amp; VentSpcFunc combos'!$Q$8:$Q$343,0),0)&gt;0,1,0)</f>
        <v>0</v>
      </c>
      <c r="AO63" s="127">
        <f ca="1">IF(IFERROR(MATCH(_xlfn.CONCAT($B63,",",AO$4),'22 SpcFunc &amp; VentSpcFunc combos'!$Q$8:$Q$343,0),0)&gt;0,1,0)</f>
        <v>0</v>
      </c>
      <c r="AP63" s="127">
        <f ca="1">IF(IFERROR(MATCH(_xlfn.CONCAT($B63,",",AP$4),'22 SpcFunc &amp; VentSpcFunc combos'!$Q$8:$Q$343,0),0)&gt;0,1,0)</f>
        <v>0</v>
      </c>
      <c r="AQ63" s="127">
        <f ca="1">IF(IFERROR(MATCH(_xlfn.CONCAT($B63,",",AQ$4),'22 SpcFunc &amp; VentSpcFunc combos'!$Q$8:$Q$343,0),0)&gt;0,1,0)</f>
        <v>0</v>
      </c>
      <c r="AR63" s="127">
        <f ca="1">IF(IFERROR(MATCH(_xlfn.CONCAT($B63,",",AR$4),'22 SpcFunc &amp; VentSpcFunc combos'!$Q$8:$Q$343,0),0)&gt;0,1,0)</f>
        <v>0</v>
      </c>
      <c r="AS63" s="127">
        <f ca="1">IF(IFERROR(MATCH(_xlfn.CONCAT($B63,",",AS$4),'22 SpcFunc &amp; VentSpcFunc combos'!$Q$8:$Q$343,0),0)&gt;0,1,0)</f>
        <v>0</v>
      </c>
      <c r="AT63" s="127">
        <f ca="1">IF(IFERROR(MATCH(_xlfn.CONCAT($B63,",",AT$4),'22 SpcFunc &amp; VentSpcFunc combos'!$Q$8:$Q$343,0),0)&gt;0,1,0)</f>
        <v>0</v>
      </c>
      <c r="AU63" s="127">
        <f ca="1">IF(IFERROR(MATCH(_xlfn.CONCAT($B63,",",AU$4),'22 SpcFunc &amp; VentSpcFunc combos'!$Q$8:$Q$343,0),0)&gt;0,1,0)</f>
        <v>0</v>
      </c>
      <c r="AV63" s="127">
        <f ca="1">IF(IFERROR(MATCH(_xlfn.CONCAT($B63,",",AV$4),'22 SpcFunc &amp; VentSpcFunc combos'!$Q$8:$Q$343,0),0)&gt;0,1,0)</f>
        <v>0</v>
      </c>
      <c r="AW63" s="127">
        <f ca="1">IF(IFERROR(MATCH(_xlfn.CONCAT($B63,",",AW$4),'22 SpcFunc &amp; VentSpcFunc combos'!$Q$8:$Q$343,0),0)&gt;0,1,0)</f>
        <v>0</v>
      </c>
      <c r="AX63" s="127">
        <f ca="1">IF(IFERROR(MATCH(_xlfn.CONCAT($B63,",",AX$4),'22 SpcFunc &amp; VentSpcFunc combos'!$Q$8:$Q$343,0),0)&gt;0,1,0)</f>
        <v>0</v>
      </c>
      <c r="AY63" s="127">
        <f ca="1">IF(IFERROR(MATCH(_xlfn.CONCAT($B63,",",AY$4),'22 SpcFunc &amp; VentSpcFunc combos'!$Q$8:$Q$343,0),0)&gt;0,1,0)</f>
        <v>0</v>
      </c>
      <c r="AZ63" s="127">
        <f ca="1">IF(IFERROR(MATCH(_xlfn.CONCAT($B63,",",AZ$4),'22 SpcFunc &amp; VentSpcFunc combos'!$Q$8:$Q$343,0),0)&gt;0,1,0)</f>
        <v>0</v>
      </c>
      <c r="BA63" s="127">
        <f ca="1">IF(IFERROR(MATCH(_xlfn.CONCAT($B63,",",BA$4),'22 SpcFunc &amp; VentSpcFunc combos'!$Q$8:$Q$343,0),0)&gt;0,1,0)</f>
        <v>0</v>
      </c>
      <c r="BB63" s="127">
        <f ca="1">IF(IFERROR(MATCH(_xlfn.CONCAT($B63,",",BB$4),'22 SpcFunc &amp; VentSpcFunc combos'!$Q$8:$Q$343,0),0)&gt;0,1,0)</f>
        <v>0</v>
      </c>
      <c r="BC63" s="127">
        <f ca="1">IF(IFERROR(MATCH(_xlfn.CONCAT($B63,",",BC$4),'22 SpcFunc &amp; VentSpcFunc combos'!$Q$8:$Q$343,0),0)&gt;0,1,0)</f>
        <v>0</v>
      </c>
      <c r="BD63" s="127">
        <f ca="1">IF(IFERROR(MATCH(_xlfn.CONCAT($B63,",",BD$4),'22 SpcFunc &amp; VentSpcFunc combos'!$Q$8:$Q$343,0),0)&gt;0,1,0)</f>
        <v>0</v>
      </c>
      <c r="BE63" s="127">
        <f ca="1">IF(IFERROR(MATCH(_xlfn.CONCAT($B63,",",BE$4),'22 SpcFunc &amp; VentSpcFunc combos'!$Q$8:$Q$343,0),0)&gt;0,1,0)</f>
        <v>0</v>
      </c>
      <c r="BF63" s="127">
        <f ca="1">IF(IFERROR(MATCH(_xlfn.CONCAT($B63,",",BF$4),'22 SpcFunc &amp; VentSpcFunc combos'!$Q$8:$Q$343,0),0)&gt;0,1,0)</f>
        <v>0</v>
      </c>
      <c r="BG63" s="127">
        <f ca="1">IF(IFERROR(MATCH(_xlfn.CONCAT($B63,",",BG$4),'22 SpcFunc &amp; VentSpcFunc combos'!$Q$8:$Q$343,0),0)&gt;0,1,0)</f>
        <v>0</v>
      </c>
      <c r="BH63" s="127">
        <f ca="1">IF(IFERROR(MATCH(_xlfn.CONCAT($B63,",",BH$4),'22 SpcFunc &amp; VentSpcFunc combos'!$Q$8:$Q$343,0),0)&gt;0,1,0)</f>
        <v>1</v>
      </c>
      <c r="BI63" s="127">
        <f ca="1">IF(IFERROR(MATCH(_xlfn.CONCAT($B63,",",BI$4),'22 SpcFunc &amp; VentSpcFunc combos'!$Q$8:$Q$343,0),0)&gt;0,1,0)</f>
        <v>0</v>
      </c>
      <c r="BJ63" s="127">
        <f ca="1">IF(IFERROR(MATCH(_xlfn.CONCAT($B63,",",BJ$4),'22 SpcFunc &amp; VentSpcFunc combos'!$Q$8:$Q$343,0),0)&gt;0,1,0)</f>
        <v>0</v>
      </c>
      <c r="BK63" s="127">
        <f ca="1">IF(IFERROR(MATCH(_xlfn.CONCAT($B63,",",BK$4),'22 SpcFunc &amp; VentSpcFunc combos'!$Q$8:$Q$343,0),0)&gt;0,1,0)</f>
        <v>0</v>
      </c>
      <c r="BL63" s="127">
        <f ca="1">IF(IFERROR(MATCH(_xlfn.CONCAT($B63,",",BL$4),'22 SpcFunc &amp; VentSpcFunc combos'!$Q$8:$Q$343,0),0)&gt;0,1,0)</f>
        <v>0</v>
      </c>
      <c r="BM63" s="127">
        <f ca="1">IF(IFERROR(MATCH(_xlfn.CONCAT($B63,",",BM$4),'22 SpcFunc &amp; VentSpcFunc combos'!$Q$8:$Q$343,0),0)&gt;0,1,0)</f>
        <v>0</v>
      </c>
      <c r="BN63" s="127">
        <f ca="1">IF(IFERROR(MATCH(_xlfn.CONCAT($B63,",",BN$4),'22 SpcFunc &amp; VentSpcFunc combos'!$Q$8:$Q$343,0),0)&gt;0,1,0)</f>
        <v>0</v>
      </c>
      <c r="BO63" s="127">
        <f ca="1">IF(IFERROR(MATCH(_xlfn.CONCAT($B63,",",BO$4),'22 SpcFunc &amp; VentSpcFunc combos'!$Q$8:$Q$343,0),0)&gt;0,1,0)</f>
        <v>0</v>
      </c>
      <c r="BP63" s="127">
        <f ca="1">IF(IFERROR(MATCH(_xlfn.CONCAT($B63,",",BP$4),'22 SpcFunc &amp; VentSpcFunc combos'!$Q$8:$Q$343,0),0)&gt;0,1,0)</f>
        <v>0</v>
      </c>
      <c r="BQ63" s="127">
        <f ca="1">IF(IFERROR(MATCH(_xlfn.CONCAT($B63,",",BQ$4),'22 SpcFunc &amp; VentSpcFunc combos'!$Q$8:$Q$343,0),0)&gt;0,1,0)</f>
        <v>0</v>
      </c>
      <c r="BR63" s="127">
        <f ca="1">IF(IFERROR(MATCH(_xlfn.CONCAT($B63,",",BR$4),'22 SpcFunc &amp; VentSpcFunc combos'!$Q$8:$Q$343,0),0)&gt;0,1,0)</f>
        <v>0</v>
      </c>
      <c r="BS63" s="127">
        <f ca="1">IF(IFERROR(MATCH(_xlfn.CONCAT($B63,",",BS$4),'22 SpcFunc &amp; VentSpcFunc combos'!$Q$8:$Q$343,0),0)&gt;0,1,0)</f>
        <v>0</v>
      </c>
      <c r="BT63" s="127">
        <f ca="1">IF(IFERROR(MATCH(_xlfn.CONCAT($B63,",",BT$4),'22 SpcFunc &amp; VentSpcFunc combos'!$Q$8:$Q$343,0),0)&gt;0,1,0)</f>
        <v>0</v>
      </c>
      <c r="BU63" s="127">
        <f ca="1">IF(IFERROR(MATCH(_xlfn.CONCAT($B63,",",BU$4),'22 SpcFunc &amp; VentSpcFunc combos'!$Q$8:$Q$343,0),0)&gt;0,1,0)</f>
        <v>0</v>
      </c>
      <c r="BV63" s="127">
        <f ca="1">IF(IFERROR(MATCH(_xlfn.CONCAT($B63,",",BV$4),'22 SpcFunc &amp; VentSpcFunc combos'!$Q$8:$Q$343,0),0)&gt;0,1,0)</f>
        <v>0</v>
      </c>
      <c r="BW63" s="127">
        <f ca="1">IF(IFERROR(MATCH(_xlfn.CONCAT($B63,",",BW$4),'22 SpcFunc &amp; VentSpcFunc combos'!$Q$8:$Q$343,0),0)&gt;0,1,0)</f>
        <v>0</v>
      </c>
      <c r="BX63" s="127">
        <f ca="1">IF(IFERROR(MATCH(_xlfn.CONCAT($B63,",",BX$4),'22 SpcFunc &amp; VentSpcFunc combos'!$Q$8:$Q$343,0),0)&gt;0,1,0)</f>
        <v>0</v>
      </c>
      <c r="BY63" s="127">
        <f ca="1">IF(IFERROR(MATCH(_xlfn.CONCAT($B63,",",BY$4),'22 SpcFunc &amp; VentSpcFunc combos'!$Q$8:$Q$343,0),0)&gt;0,1,0)</f>
        <v>0</v>
      </c>
      <c r="BZ63" s="127">
        <f ca="1">IF(IFERROR(MATCH(_xlfn.CONCAT($B63,",",BZ$4),'22 SpcFunc &amp; VentSpcFunc combos'!$Q$8:$Q$343,0),0)&gt;0,1,0)</f>
        <v>0</v>
      </c>
      <c r="CA63" s="127">
        <f ca="1">IF(IFERROR(MATCH(_xlfn.CONCAT($B63,",",CA$4),'22 SpcFunc &amp; VentSpcFunc combos'!$Q$8:$Q$343,0),0)&gt;0,1,0)</f>
        <v>0</v>
      </c>
      <c r="CB63" s="127">
        <f ca="1">IF(IFERROR(MATCH(_xlfn.CONCAT($B63,",",CB$4),'22 SpcFunc &amp; VentSpcFunc combos'!$Q$8:$Q$343,0),0)&gt;0,1,0)</f>
        <v>0</v>
      </c>
      <c r="CC63" s="127">
        <f ca="1">IF(IFERROR(MATCH(_xlfn.CONCAT($B63,",",CC$4),'22 SpcFunc &amp; VentSpcFunc combos'!$Q$8:$Q$343,0),0)&gt;0,1,0)</f>
        <v>0</v>
      </c>
      <c r="CD63" s="127">
        <f ca="1">IF(IFERROR(MATCH(_xlfn.CONCAT($B63,",",CD$4),'22 SpcFunc &amp; VentSpcFunc combos'!$Q$8:$Q$343,0),0)&gt;0,1,0)</f>
        <v>0</v>
      </c>
      <c r="CE63" s="127">
        <f ca="1">IF(IFERROR(MATCH(_xlfn.CONCAT($B63,",",CE$4),'22 SpcFunc &amp; VentSpcFunc combos'!$Q$8:$Q$343,0),0)&gt;0,1,0)</f>
        <v>0</v>
      </c>
      <c r="CF63" s="127">
        <f ca="1">IF(IFERROR(MATCH(_xlfn.CONCAT($B63,",",CF$4),'22 SpcFunc &amp; VentSpcFunc combos'!$Q$8:$Q$343,0),0)&gt;0,1,0)</f>
        <v>0</v>
      </c>
      <c r="CG63" s="127">
        <f ca="1">IF(IFERROR(MATCH(_xlfn.CONCAT($B63,",",CG$4),'22 SpcFunc &amp; VentSpcFunc combos'!$Q$8:$Q$343,0),0)&gt;0,1,0)</f>
        <v>1</v>
      </c>
      <c r="CH63" s="127">
        <f ca="1">IF(IFERROR(MATCH(_xlfn.CONCAT($B63,",",CH$4),'22 SpcFunc &amp; VentSpcFunc combos'!$Q$8:$Q$343,0),0)&gt;0,1,0)</f>
        <v>0</v>
      </c>
      <c r="CI63" s="127">
        <f ca="1">IF(IFERROR(MATCH(_xlfn.CONCAT($B63,",",CI$4),'22 SpcFunc &amp; VentSpcFunc combos'!$Q$8:$Q$343,0),0)&gt;0,1,0)</f>
        <v>0</v>
      </c>
      <c r="CJ63" s="127">
        <f ca="1">IF(IFERROR(MATCH(_xlfn.CONCAT($B63,",",CJ$4),'22 SpcFunc &amp; VentSpcFunc combos'!$Q$8:$Q$343,0),0)&gt;0,1,0)</f>
        <v>0</v>
      </c>
      <c r="CK63" s="127">
        <f ca="1">IF(IFERROR(MATCH(_xlfn.CONCAT($B63,",",CK$4),'22 SpcFunc &amp; VentSpcFunc combos'!$Q$8:$Q$343,0),0)&gt;0,1,0)</f>
        <v>0</v>
      </c>
      <c r="CL63" s="127">
        <f ca="1">IF(IFERROR(MATCH(_xlfn.CONCAT($B63,",",CL$4),'22 SpcFunc &amp; VentSpcFunc combos'!$Q$8:$Q$343,0),0)&gt;0,1,0)</f>
        <v>0</v>
      </c>
      <c r="CM63" s="127">
        <f ca="1">IF(IFERROR(MATCH(_xlfn.CONCAT($B63,",",CM$4),'22 SpcFunc &amp; VentSpcFunc combos'!$Q$8:$Q$343,0),0)&gt;0,1,0)</f>
        <v>0</v>
      </c>
      <c r="CN63" s="127">
        <f ca="1">IF(IFERROR(MATCH(_xlfn.CONCAT($B63,",",CN$4),'22 SpcFunc &amp; VentSpcFunc combos'!$Q$8:$Q$343,0),0)&gt;0,1,0)</f>
        <v>0</v>
      </c>
      <c r="CO63" s="127">
        <f ca="1">IF(IFERROR(MATCH(_xlfn.CONCAT($B63,",",CO$4),'22 SpcFunc &amp; VentSpcFunc combos'!$Q$8:$Q$343,0),0)&gt;0,1,0)</f>
        <v>0</v>
      </c>
      <c r="CP63" s="127">
        <f ca="1">IF(IFERROR(MATCH(_xlfn.CONCAT($B63,",",CP$4),'22 SpcFunc &amp; VentSpcFunc combos'!$Q$8:$Q$343,0),0)&gt;0,1,0)</f>
        <v>0</v>
      </c>
      <c r="CQ63" s="127">
        <f ca="1">IF(IFERROR(MATCH(_xlfn.CONCAT($B63,",",CQ$4),'22 SpcFunc &amp; VentSpcFunc combos'!$Q$8:$Q$343,0),0)&gt;0,1,0)</f>
        <v>0</v>
      </c>
      <c r="CR63" s="127">
        <f ca="1">IF(IFERROR(MATCH(_xlfn.CONCAT($B63,",",CR$4),'22 SpcFunc &amp; VentSpcFunc combos'!$Q$8:$Q$343,0),0)&gt;0,1,0)</f>
        <v>0</v>
      </c>
      <c r="CS63" s="127">
        <f ca="1">IF(IFERROR(MATCH(_xlfn.CONCAT($B63,",",CS$4),'22 SpcFunc &amp; VentSpcFunc combos'!$Q$8:$Q$343,0),0)&gt;0,1,0)</f>
        <v>0</v>
      </c>
      <c r="CT63" s="127">
        <f ca="1">IF(IFERROR(MATCH(_xlfn.CONCAT($B63,",",CT$4),'22 SpcFunc &amp; VentSpcFunc combos'!$Q$8:$Q$343,0),0)&gt;0,1,0)</f>
        <v>0</v>
      </c>
      <c r="CU63" s="106" t="s">
        <v>959</v>
      </c>
      <c r="CV63">
        <f t="shared" ca="1" si="4"/>
        <v>2</v>
      </c>
    </row>
    <row r="64" spans="2:100" x14ac:dyDescent="0.2">
      <c r="B64" t="str">
        <f>'For CSV - 2022 SpcFuncData'!B64</f>
        <v>Religious Worship Area</v>
      </c>
      <c r="C64" s="127">
        <f ca="1">IF(IFERROR(MATCH(_xlfn.CONCAT($B64,",",C$4),'22 SpcFunc &amp; VentSpcFunc combos'!$Q$8:$Q$343,0),0)&gt;0,1,0)</f>
        <v>0</v>
      </c>
      <c r="D64" s="127">
        <f ca="1">IF(IFERROR(MATCH(_xlfn.CONCAT($B64,",",D$4),'22 SpcFunc &amp; VentSpcFunc combos'!$Q$8:$Q$343,0),0)&gt;0,1,0)</f>
        <v>0</v>
      </c>
      <c r="E64" s="127">
        <f ca="1">IF(IFERROR(MATCH(_xlfn.CONCAT($B64,",",E$4),'22 SpcFunc &amp; VentSpcFunc combos'!$Q$8:$Q$343,0),0)&gt;0,1,0)</f>
        <v>0</v>
      </c>
      <c r="F64" s="127">
        <f ca="1">IF(IFERROR(MATCH(_xlfn.CONCAT($B64,",",F$4),'22 SpcFunc &amp; VentSpcFunc combos'!$Q$8:$Q$343,0),0)&gt;0,1,0)</f>
        <v>0</v>
      </c>
      <c r="G64" s="127">
        <f ca="1">IF(IFERROR(MATCH(_xlfn.CONCAT($B64,",",G$4),'22 SpcFunc &amp; VentSpcFunc combos'!$Q$8:$Q$343,0),0)&gt;0,1,0)</f>
        <v>0</v>
      </c>
      <c r="H64" s="127">
        <f ca="1">IF(IFERROR(MATCH(_xlfn.CONCAT($B64,",",H$4),'22 SpcFunc &amp; VentSpcFunc combos'!$Q$8:$Q$343,0),0)&gt;0,1,0)</f>
        <v>0</v>
      </c>
      <c r="I64" s="127">
        <f ca="1">IF(IFERROR(MATCH(_xlfn.CONCAT($B64,",",I$4),'22 SpcFunc &amp; VentSpcFunc combos'!$Q$8:$Q$343,0),0)&gt;0,1,0)</f>
        <v>0</v>
      </c>
      <c r="J64" s="127">
        <f ca="1">IF(IFERROR(MATCH(_xlfn.CONCAT($B64,",",J$4),'22 SpcFunc &amp; VentSpcFunc combos'!$Q$8:$Q$343,0),0)&gt;0,1,0)</f>
        <v>1</v>
      </c>
      <c r="K64" s="127">
        <f ca="1">IF(IFERROR(MATCH(_xlfn.CONCAT($B64,",",K$4),'22 SpcFunc &amp; VentSpcFunc combos'!$Q$8:$Q$343,0),0)&gt;0,1,0)</f>
        <v>0</v>
      </c>
      <c r="L64" s="127">
        <f ca="1">IF(IFERROR(MATCH(_xlfn.CONCAT($B64,",",L$4),'22 SpcFunc &amp; VentSpcFunc combos'!$Q$8:$Q$343,0),0)&gt;0,1,0)</f>
        <v>0</v>
      </c>
      <c r="M64" s="127">
        <f ca="1">IF(IFERROR(MATCH(_xlfn.CONCAT($B64,",",M$4),'22 SpcFunc &amp; VentSpcFunc combos'!$Q$8:$Q$343,0),0)&gt;0,1,0)</f>
        <v>0</v>
      </c>
      <c r="N64" s="127">
        <f ca="1">IF(IFERROR(MATCH(_xlfn.CONCAT($B64,",",N$4),'22 SpcFunc &amp; VentSpcFunc combos'!$Q$8:$Q$343,0),0)&gt;0,1,0)</f>
        <v>0</v>
      </c>
      <c r="O64" s="127">
        <f ca="1">IF(IFERROR(MATCH(_xlfn.CONCAT($B64,",",O$4),'22 SpcFunc &amp; VentSpcFunc combos'!$Q$8:$Q$343,0),0)&gt;0,1,0)</f>
        <v>0</v>
      </c>
      <c r="P64" s="127">
        <f ca="1">IF(IFERROR(MATCH(_xlfn.CONCAT($B64,",",P$4),'22 SpcFunc &amp; VentSpcFunc combos'!$Q$8:$Q$343,0),0)&gt;0,1,0)</f>
        <v>0</v>
      </c>
      <c r="Q64" s="127">
        <f ca="1">IF(IFERROR(MATCH(_xlfn.CONCAT($B64,",",Q$4),'22 SpcFunc &amp; VentSpcFunc combos'!$Q$8:$Q$343,0),0)&gt;0,1,0)</f>
        <v>0</v>
      </c>
      <c r="R64" s="127">
        <f ca="1">IF(IFERROR(MATCH(_xlfn.CONCAT($B64,",",R$4),'22 SpcFunc &amp; VentSpcFunc combos'!$Q$8:$Q$343,0),0)&gt;0,1,0)</f>
        <v>0</v>
      </c>
      <c r="S64" s="127">
        <f ca="1">IF(IFERROR(MATCH(_xlfn.CONCAT($B64,",",S$4),'22 SpcFunc &amp; VentSpcFunc combos'!$Q$8:$Q$343,0),0)&gt;0,1,0)</f>
        <v>0</v>
      </c>
      <c r="T64" s="127">
        <f ca="1">IF(IFERROR(MATCH(_xlfn.CONCAT($B64,",",T$4),'22 SpcFunc &amp; VentSpcFunc combos'!$Q$8:$Q$343,0),0)&gt;0,1,0)</f>
        <v>0</v>
      </c>
      <c r="U64" s="127">
        <f ca="1">IF(IFERROR(MATCH(_xlfn.CONCAT($B64,",",U$4),'22 SpcFunc &amp; VentSpcFunc combos'!$Q$8:$Q$343,0),0)&gt;0,1,0)</f>
        <v>0</v>
      </c>
      <c r="V64" s="127">
        <f ca="1">IF(IFERROR(MATCH(_xlfn.CONCAT($B64,",",V$4),'22 SpcFunc &amp; VentSpcFunc combos'!$Q$8:$Q$343,0),0)&gt;0,1,0)</f>
        <v>0</v>
      </c>
      <c r="W64" s="127">
        <f ca="1">IF(IFERROR(MATCH(_xlfn.CONCAT($B64,",",W$4),'22 SpcFunc &amp; VentSpcFunc combos'!$Q$8:$Q$343,0),0)&gt;0,1,0)</f>
        <v>0</v>
      </c>
      <c r="X64" s="127">
        <f ca="1">IF(IFERROR(MATCH(_xlfn.CONCAT($B64,",",X$4),'22 SpcFunc &amp; VentSpcFunc combos'!$Q$8:$Q$343,0),0)&gt;0,1,0)</f>
        <v>0</v>
      </c>
      <c r="Y64" s="127">
        <f ca="1">IF(IFERROR(MATCH(_xlfn.CONCAT($B64,",",Y$4),'22 SpcFunc &amp; VentSpcFunc combos'!$Q$8:$Q$343,0),0)&gt;0,1,0)</f>
        <v>0</v>
      </c>
      <c r="Z64" s="127">
        <f ca="1">IF(IFERROR(MATCH(_xlfn.CONCAT($B64,",",Z$4),'22 SpcFunc &amp; VentSpcFunc combos'!$Q$8:$Q$343,0),0)&gt;0,1,0)</f>
        <v>0</v>
      </c>
      <c r="AA64" s="127">
        <f ca="1">IF(IFERROR(MATCH(_xlfn.CONCAT($B64,",",AA$4),'22 SpcFunc &amp; VentSpcFunc combos'!$Q$8:$Q$343,0),0)&gt;0,1,0)</f>
        <v>0</v>
      </c>
      <c r="AB64" s="127">
        <f ca="1">IF(IFERROR(MATCH(_xlfn.CONCAT($B64,",",AB$4),'22 SpcFunc &amp; VentSpcFunc combos'!$Q$8:$Q$343,0),0)&gt;0,1,0)</f>
        <v>0</v>
      </c>
      <c r="AC64" s="127">
        <f ca="1">IF(IFERROR(MATCH(_xlfn.CONCAT($B64,",",AC$4),'22 SpcFunc &amp; VentSpcFunc combos'!$Q$8:$Q$343,0),0)&gt;0,1,0)</f>
        <v>0</v>
      </c>
      <c r="AD64" s="127">
        <f ca="1">IF(IFERROR(MATCH(_xlfn.CONCAT($B64,",",AD$4),'22 SpcFunc &amp; VentSpcFunc combos'!$Q$8:$Q$343,0),0)&gt;0,1,0)</f>
        <v>0</v>
      </c>
      <c r="AE64" s="127">
        <f ca="1">IF(IFERROR(MATCH(_xlfn.CONCAT($B64,",",AE$4),'22 SpcFunc &amp; VentSpcFunc combos'!$Q$8:$Q$343,0),0)&gt;0,1,0)</f>
        <v>0</v>
      </c>
      <c r="AF64" s="127">
        <f ca="1">IF(IFERROR(MATCH(_xlfn.CONCAT($B64,",",AF$4),'22 SpcFunc &amp; VentSpcFunc combos'!$Q$8:$Q$343,0),0)&gt;0,1,0)</f>
        <v>0</v>
      </c>
      <c r="AG64" s="127">
        <f ca="1">IF(IFERROR(MATCH(_xlfn.CONCAT($B64,",",AG$4),'22 SpcFunc &amp; VentSpcFunc combos'!$Q$8:$Q$343,0),0)&gt;0,1,0)</f>
        <v>0</v>
      </c>
      <c r="AH64" s="127">
        <f ca="1">IF(IFERROR(MATCH(_xlfn.CONCAT($B64,",",AH$4),'22 SpcFunc &amp; VentSpcFunc combos'!$Q$8:$Q$343,0),0)&gt;0,1,0)</f>
        <v>0</v>
      </c>
      <c r="AI64" s="127">
        <f ca="1">IF(IFERROR(MATCH(_xlfn.CONCAT($B64,",",AI$4),'22 SpcFunc &amp; VentSpcFunc combos'!$Q$8:$Q$343,0),0)&gt;0,1,0)</f>
        <v>0</v>
      </c>
      <c r="AJ64" s="127">
        <f ca="1">IF(IFERROR(MATCH(_xlfn.CONCAT($B64,",",AJ$4),'22 SpcFunc &amp; VentSpcFunc combos'!$Q$8:$Q$343,0),0)&gt;0,1,0)</f>
        <v>0</v>
      </c>
      <c r="AK64" s="127">
        <f ca="1">IF(IFERROR(MATCH(_xlfn.CONCAT($B64,",",AK$4),'22 SpcFunc &amp; VentSpcFunc combos'!$Q$8:$Q$343,0),0)&gt;0,1,0)</f>
        <v>0</v>
      </c>
      <c r="AL64" s="127">
        <f ca="1">IF(IFERROR(MATCH(_xlfn.CONCAT($B64,",",AL$4),'22 SpcFunc &amp; VentSpcFunc combos'!$Q$8:$Q$343,0),0)&gt;0,1,0)</f>
        <v>0</v>
      </c>
      <c r="AM64" s="127">
        <f ca="1">IF(IFERROR(MATCH(_xlfn.CONCAT($B64,",",AM$4),'22 SpcFunc &amp; VentSpcFunc combos'!$Q$8:$Q$343,0),0)&gt;0,1,0)</f>
        <v>0</v>
      </c>
      <c r="AN64" s="127">
        <f ca="1">IF(IFERROR(MATCH(_xlfn.CONCAT($B64,",",AN$4),'22 SpcFunc &amp; VentSpcFunc combos'!$Q$8:$Q$343,0),0)&gt;0,1,0)</f>
        <v>0</v>
      </c>
      <c r="AO64" s="127">
        <f ca="1">IF(IFERROR(MATCH(_xlfn.CONCAT($B64,",",AO$4),'22 SpcFunc &amp; VentSpcFunc combos'!$Q$8:$Q$343,0),0)&gt;0,1,0)</f>
        <v>0</v>
      </c>
      <c r="AP64" s="127">
        <f ca="1">IF(IFERROR(MATCH(_xlfn.CONCAT($B64,",",AP$4),'22 SpcFunc &amp; VentSpcFunc combos'!$Q$8:$Q$343,0),0)&gt;0,1,0)</f>
        <v>0</v>
      </c>
      <c r="AQ64" s="127">
        <f ca="1">IF(IFERROR(MATCH(_xlfn.CONCAT($B64,",",AQ$4),'22 SpcFunc &amp; VentSpcFunc combos'!$Q$8:$Q$343,0),0)&gt;0,1,0)</f>
        <v>0</v>
      </c>
      <c r="AR64" s="127">
        <f ca="1">IF(IFERROR(MATCH(_xlfn.CONCAT($B64,",",AR$4),'22 SpcFunc &amp; VentSpcFunc combos'!$Q$8:$Q$343,0),0)&gt;0,1,0)</f>
        <v>0</v>
      </c>
      <c r="AS64" s="127">
        <f ca="1">IF(IFERROR(MATCH(_xlfn.CONCAT($B64,",",AS$4),'22 SpcFunc &amp; VentSpcFunc combos'!$Q$8:$Q$343,0),0)&gt;0,1,0)</f>
        <v>0</v>
      </c>
      <c r="AT64" s="127">
        <f ca="1">IF(IFERROR(MATCH(_xlfn.CONCAT($B64,",",AT$4),'22 SpcFunc &amp; VentSpcFunc combos'!$Q$8:$Q$343,0),0)&gt;0,1,0)</f>
        <v>0</v>
      </c>
      <c r="AU64" s="127">
        <f ca="1">IF(IFERROR(MATCH(_xlfn.CONCAT($B64,",",AU$4),'22 SpcFunc &amp; VentSpcFunc combos'!$Q$8:$Q$343,0),0)&gt;0,1,0)</f>
        <v>0</v>
      </c>
      <c r="AV64" s="127">
        <f ca="1">IF(IFERROR(MATCH(_xlfn.CONCAT($B64,",",AV$4),'22 SpcFunc &amp; VentSpcFunc combos'!$Q$8:$Q$343,0),0)&gt;0,1,0)</f>
        <v>0</v>
      </c>
      <c r="AW64" s="127">
        <f ca="1">IF(IFERROR(MATCH(_xlfn.CONCAT($B64,",",AW$4),'22 SpcFunc &amp; VentSpcFunc combos'!$Q$8:$Q$343,0),0)&gt;0,1,0)</f>
        <v>0</v>
      </c>
      <c r="AX64" s="127">
        <f ca="1">IF(IFERROR(MATCH(_xlfn.CONCAT($B64,",",AX$4),'22 SpcFunc &amp; VentSpcFunc combos'!$Q$8:$Q$343,0),0)&gt;0,1,0)</f>
        <v>0</v>
      </c>
      <c r="AY64" s="127">
        <f ca="1">IF(IFERROR(MATCH(_xlfn.CONCAT($B64,",",AY$4),'22 SpcFunc &amp; VentSpcFunc combos'!$Q$8:$Q$343,0),0)&gt;0,1,0)</f>
        <v>0</v>
      </c>
      <c r="AZ64" s="127">
        <f ca="1">IF(IFERROR(MATCH(_xlfn.CONCAT($B64,",",AZ$4),'22 SpcFunc &amp; VentSpcFunc combos'!$Q$8:$Q$343,0),0)&gt;0,1,0)</f>
        <v>0</v>
      </c>
      <c r="BA64" s="127">
        <f ca="1">IF(IFERROR(MATCH(_xlfn.CONCAT($B64,",",BA$4),'22 SpcFunc &amp; VentSpcFunc combos'!$Q$8:$Q$343,0),0)&gt;0,1,0)</f>
        <v>0</v>
      </c>
      <c r="BB64" s="127">
        <f ca="1">IF(IFERROR(MATCH(_xlfn.CONCAT($B64,",",BB$4),'22 SpcFunc &amp; VentSpcFunc combos'!$Q$8:$Q$343,0),0)&gt;0,1,0)</f>
        <v>0</v>
      </c>
      <c r="BC64" s="127">
        <f ca="1">IF(IFERROR(MATCH(_xlfn.CONCAT($B64,",",BC$4),'22 SpcFunc &amp; VentSpcFunc combos'!$Q$8:$Q$343,0),0)&gt;0,1,0)</f>
        <v>0</v>
      </c>
      <c r="BD64" s="127">
        <f ca="1">IF(IFERROR(MATCH(_xlfn.CONCAT($B64,",",BD$4),'22 SpcFunc &amp; VentSpcFunc combos'!$Q$8:$Q$343,0),0)&gt;0,1,0)</f>
        <v>0</v>
      </c>
      <c r="BE64" s="127">
        <f ca="1">IF(IFERROR(MATCH(_xlfn.CONCAT($B64,",",BE$4),'22 SpcFunc &amp; VentSpcFunc combos'!$Q$8:$Q$343,0),0)&gt;0,1,0)</f>
        <v>0</v>
      </c>
      <c r="BF64" s="127">
        <f ca="1">IF(IFERROR(MATCH(_xlfn.CONCAT($B64,",",BF$4),'22 SpcFunc &amp; VentSpcFunc combos'!$Q$8:$Q$343,0),0)&gt;0,1,0)</f>
        <v>0</v>
      </c>
      <c r="BG64" s="127">
        <f ca="1">IF(IFERROR(MATCH(_xlfn.CONCAT($B64,",",BG$4),'22 SpcFunc &amp; VentSpcFunc combos'!$Q$8:$Q$343,0),0)&gt;0,1,0)</f>
        <v>0</v>
      </c>
      <c r="BH64" s="127">
        <f ca="1">IF(IFERROR(MATCH(_xlfn.CONCAT($B64,",",BH$4),'22 SpcFunc &amp; VentSpcFunc combos'!$Q$8:$Q$343,0),0)&gt;0,1,0)</f>
        <v>0</v>
      </c>
      <c r="BI64" s="127">
        <f ca="1">IF(IFERROR(MATCH(_xlfn.CONCAT($B64,",",BI$4),'22 SpcFunc &amp; VentSpcFunc combos'!$Q$8:$Q$343,0),0)&gt;0,1,0)</f>
        <v>0</v>
      </c>
      <c r="BJ64" s="127">
        <f ca="1">IF(IFERROR(MATCH(_xlfn.CONCAT($B64,",",BJ$4),'22 SpcFunc &amp; VentSpcFunc combos'!$Q$8:$Q$343,0),0)&gt;0,1,0)</f>
        <v>0</v>
      </c>
      <c r="BK64" s="127">
        <f ca="1">IF(IFERROR(MATCH(_xlfn.CONCAT($B64,",",BK$4),'22 SpcFunc &amp; VentSpcFunc combos'!$Q$8:$Q$343,0),0)&gt;0,1,0)</f>
        <v>0</v>
      </c>
      <c r="BL64" s="127">
        <f ca="1">IF(IFERROR(MATCH(_xlfn.CONCAT($B64,",",BL$4),'22 SpcFunc &amp; VentSpcFunc combos'!$Q$8:$Q$343,0),0)&gt;0,1,0)</f>
        <v>0</v>
      </c>
      <c r="BM64" s="127">
        <f ca="1">IF(IFERROR(MATCH(_xlfn.CONCAT($B64,",",BM$4),'22 SpcFunc &amp; VentSpcFunc combos'!$Q$8:$Q$343,0),0)&gt;0,1,0)</f>
        <v>0</v>
      </c>
      <c r="BN64" s="127">
        <f ca="1">IF(IFERROR(MATCH(_xlfn.CONCAT($B64,",",BN$4),'22 SpcFunc &amp; VentSpcFunc combos'!$Q$8:$Q$343,0),0)&gt;0,1,0)</f>
        <v>0</v>
      </c>
      <c r="BO64" s="127">
        <f ca="1">IF(IFERROR(MATCH(_xlfn.CONCAT($B64,",",BO$4),'22 SpcFunc &amp; VentSpcFunc combos'!$Q$8:$Q$343,0),0)&gt;0,1,0)</f>
        <v>0</v>
      </c>
      <c r="BP64" s="127">
        <f ca="1">IF(IFERROR(MATCH(_xlfn.CONCAT($B64,",",BP$4),'22 SpcFunc &amp; VentSpcFunc combos'!$Q$8:$Q$343,0),0)&gt;0,1,0)</f>
        <v>0</v>
      </c>
      <c r="BQ64" s="127">
        <f ca="1">IF(IFERROR(MATCH(_xlfn.CONCAT($B64,",",BQ$4),'22 SpcFunc &amp; VentSpcFunc combos'!$Q$8:$Q$343,0),0)&gt;0,1,0)</f>
        <v>0</v>
      </c>
      <c r="BR64" s="127">
        <f ca="1">IF(IFERROR(MATCH(_xlfn.CONCAT($B64,",",BR$4),'22 SpcFunc &amp; VentSpcFunc combos'!$Q$8:$Q$343,0),0)&gt;0,1,0)</f>
        <v>0</v>
      </c>
      <c r="BS64" s="127">
        <f ca="1">IF(IFERROR(MATCH(_xlfn.CONCAT($B64,",",BS$4),'22 SpcFunc &amp; VentSpcFunc combos'!$Q$8:$Q$343,0),0)&gt;0,1,0)</f>
        <v>0</v>
      </c>
      <c r="BT64" s="127">
        <f ca="1">IF(IFERROR(MATCH(_xlfn.CONCAT($B64,",",BT$4),'22 SpcFunc &amp; VentSpcFunc combos'!$Q$8:$Q$343,0),0)&gt;0,1,0)</f>
        <v>0</v>
      </c>
      <c r="BU64" s="127">
        <f ca="1">IF(IFERROR(MATCH(_xlfn.CONCAT($B64,",",BU$4),'22 SpcFunc &amp; VentSpcFunc combos'!$Q$8:$Q$343,0),0)&gt;0,1,0)</f>
        <v>0</v>
      </c>
      <c r="BV64" s="127">
        <f ca="1">IF(IFERROR(MATCH(_xlfn.CONCAT($B64,",",BV$4),'22 SpcFunc &amp; VentSpcFunc combos'!$Q$8:$Q$343,0),0)&gt;0,1,0)</f>
        <v>0</v>
      </c>
      <c r="BW64" s="127">
        <f ca="1">IF(IFERROR(MATCH(_xlfn.CONCAT($B64,",",BW$4),'22 SpcFunc &amp; VentSpcFunc combos'!$Q$8:$Q$343,0),0)&gt;0,1,0)</f>
        <v>0</v>
      </c>
      <c r="BX64" s="127">
        <f ca="1">IF(IFERROR(MATCH(_xlfn.CONCAT($B64,",",BX$4),'22 SpcFunc &amp; VentSpcFunc combos'!$Q$8:$Q$343,0),0)&gt;0,1,0)</f>
        <v>0</v>
      </c>
      <c r="BY64" s="127">
        <f ca="1">IF(IFERROR(MATCH(_xlfn.CONCAT($B64,",",BY$4),'22 SpcFunc &amp; VentSpcFunc combos'!$Q$8:$Q$343,0),0)&gt;0,1,0)</f>
        <v>0</v>
      </c>
      <c r="BZ64" s="127">
        <f ca="1">IF(IFERROR(MATCH(_xlfn.CONCAT($B64,",",BZ$4),'22 SpcFunc &amp; VentSpcFunc combos'!$Q$8:$Q$343,0),0)&gt;0,1,0)</f>
        <v>0</v>
      </c>
      <c r="CA64" s="127">
        <f ca="1">IF(IFERROR(MATCH(_xlfn.CONCAT($B64,",",CA$4),'22 SpcFunc &amp; VentSpcFunc combos'!$Q$8:$Q$343,0),0)&gt;0,1,0)</f>
        <v>0</v>
      </c>
      <c r="CB64" s="127">
        <f ca="1">IF(IFERROR(MATCH(_xlfn.CONCAT($B64,",",CB$4),'22 SpcFunc &amp; VentSpcFunc combos'!$Q$8:$Q$343,0),0)&gt;0,1,0)</f>
        <v>0</v>
      </c>
      <c r="CC64" s="127">
        <f ca="1">IF(IFERROR(MATCH(_xlfn.CONCAT($B64,",",CC$4),'22 SpcFunc &amp; VentSpcFunc combos'!$Q$8:$Q$343,0),0)&gt;0,1,0)</f>
        <v>0</v>
      </c>
      <c r="CD64" s="127">
        <f ca="1">IF(IFERROR(MATCH(_xlfn.CONCAT($B64,",",CD$4),'22 SpcFunc &amp; VentSpcFunc combos'!$Q$8:$Q$343,0),0)&gt;0,1,0)</f>
        <v>0</v>
      </c>
      <c r="CE64" s="127">
        <f ca="1">IF(IFERROR(MATCH(_xlfn.CONCAT($B64,",",CE$4),'22 SpcFunc &amp; VentSpcFunc combos'!$Q$8:$Q$343,0),0)&gt;0,1,0)</f>
        <v>0</v>
      </c>
      <c r="CF64" s="127">
        <f ca="1">IF(IFERROR(MATCH(_xlfn.CONCAT($B64,",",CF$4),'22 SpcFunc &amp; VentSpcFunc combos'!$Q$8:$Q$343,0),0)&gt;0,1,0)</f>
        <v>0</v>
      </c>
      <c r="CG64" s="127">
        <f ca="1">IF(IFERROR(MATCH(_xlfn.CONCAT($B64,",",CG$4),'22 SpcFunc &amp; VentSpcFunc combos'!$Q$8:$Q$343,0),0)&gt;0,1,0)</f>
        <v>0</v>
      </c>
      <c r="CH64" s="127">
        <f ca="1">IF(IFERROR(MATCH(_xlfn.CONCAT($B64,",",CH$4),'22 SpcFunc &amp; VentSpcFunc combos'!$Q$8:$Q$343,0),0)&gt;0,1,0)</f>
        <v>0</v>
      </c>
      <c r="CI64" s="127">
        <f ca="1">IF(IFERROR(MATCH(_xlfn.CONCAT($B64,",",CI$4),'22 SpcFunc &amp; VentSpcFunc combos'!$Q$8:$Q$343,0),0)&gt;0,1,0)</f>
        <v>0</v>
      </c>
      <c r="CJ64" s="127">
        <f ca="1">IF(IFERROR(MATCH(_xlfn.CONCAT($B64,",",CJ$4),'22 SpcFunc &amp; VentSpcFunc combos'!$Q$8:$Q$343,0),0)&gt;0,1,0)</f>
        <v>0</v>
      </c>
      <c r="CK64" s="127">
        <f ca="1">IF(IFERROR(MATCH(_xlfn.CONCAT($B64,",",CK$4),'22 SpcFunc &amp; VentSpcFunc combos'!$Q$8:$Q$343,0),0)&gt;0,1,0)</f>
        <v>0</v>
      </c>
      <c r="CL64" s="127">
        <f ca="1">IF(IFERROR(MATCH(_xlfn.CONCAT($B64,",",CL$4),'22 SpcFunc &amp; VentSpcFunc combos'!$Q$8:$Q$343,0),0)&gt;0,1,0)</f>
        <v>0</v>
      </c>
      <c r="CM64" s="127">
        <f ca="1">IF(IFERROR(MATCH(_xlfn.CONCAT($B64,",",CM$4),'22 SpcFunc &amp; VentSpcFunc combos'!$Q$8:$Q$343,0),0)&gt;0,1,0)</f>
        <v>0</v>
      </c>
      <c r="CN64" s="127">
        <f ca="1">IF(IFERROR(MATCH(_xlfn.CONCAT($B64,",",CN$4),'22 SpcFunc &amp; VentSpcFunc combos'!$Q$8:$Q$343,0),0)&gt;0,1,0)</f>
        <v>0</v>
      </c>
      <c r="CO64" s="127">
        <f ca="1">IF(IFERROR(MATCH(_xlfn.CONCAT($B64,",",CO$4),'22 SpcFunc &amp; VentSpcFunc combos'!$Q$8:$Q$343,0),0)&gt;0,1,0)</f>
        <v>0</v>
      </c>
      <c r="CP64" s="127">
        <f ca="1">IF(IFERROR(MATCH(_xlfn.CONCAT($B64,",",CP$4),'22 SpcFunc &amp; VentSpcFunc combos'!$Q$8:$Q$343,0),0)&gt;0,1,0)</f>
        <v>0</v>
      </c>
      <c r="CQ64" s="127">
        <f ca="1">IF(IFERROR(MATCH(_xlfn.CONCAT($B64,",",CQ$4),'22 SpcFunc &amp; VentSpcFunc combos'!$Q$8:$Q$343,0),0)&gt;0,1,0)</f>
        <v>0</v>
      </c>
      <c r="CR64" s="127">
        <f ca="1">IF(IFERROR(MATCH(_xlfn.CONCAT($B64,",",CR$4),'22 SpcFunc &amp; VentSpcFunc combos'!$Q$8:$Q$343,0),0)&gt;0,1,0)</f>
        <v>0</v>
      </c>
      <c r="CS64" s="127">
        <f ca="1">IF(IFERROR(MATCH(_xlfn.CONCAT($B64,",",CS$4),'22 SpcFunc &amp; VentSpcFunc combos'!$Q$8:$Q$343,0),0)&gt;0,1,0)</f>
        <v>0</v>
      </c>
      <c r="CT64" s="127">
        <f ca="1">IF(IFERROR(MATCH(_xlfn.CONCAT($B64,",",CT$4),'22 SpcFunc &amp; VentSpcFunc combos'!$Q$8:$Q$343,0),0)&gt;0,1,0)</f>
        <v>0</v>
      </c>
      <c r="CU64" s="106" t="s">
        <v>959</v>
      </c>
      <c r="CV64">
        <f t="shared" ca="1" si="4"/>
        <v>1</v>
      </c>
    </row>
    <row r="65" spans="2:100" x14ac:dyDescent="0.2">
      <c r="B65" t="str">
        <f>'For CSV - 2022 SpcFuncData'!B65</f>
        <v>Restrooms</v>
      </c>
      <c r="C65" s="127">
        <f ca="1">IF(IFERROR(MATCH(_xlfn.CONCAT($B65,",",C$4),'22 SpcFunc &amp; VentSpcFunc combos'!$Q$8:$Q$343,0),0)&gt;0,1,0)</f>
        <v>0</v>
      </c>
      <c r="D65" s="127">
        <f ca="1">IF(IFERROR(MATCH(_xlfn.CONCAT($B65,",",D$4),'22 SpcFunc &amp; VentSpcFunc combos'!$Q$8:$Q$343,0),0)&gt;0,1,0)</f>
        <v>0</v>
      </c>
      <c r="E65" s="127">
        <f ca="1">IF(IFERROR(MATCH(_xlfn.CONCAT($B65,",",E$4),'22 SpcFunc &amp; VentSpcFunc combos'!$Q$8:$Q$343,0),0)&gt;0,1,0)</f>
        <v>0</v>
      </c>
      <c r="F65" s="127">
        <f ca="1">IF(IFERROR(MATCH(_xlfn.CONCAT($B65,",",F$4),'22 SpcFunc &amp; VentSpcFunc combos'!$Q$8:$Q$343,0),0)&gt;0,1,0)</f>
        <v>0</v>
      </c>
      <c r="G65" s="127">
        <f ca="1">IF(IFERROR(MATCH(_xlfn.CONCAT($B65,",",G$4),'22 SpcFunc &amp; VentSpcFunc combos'!$Q$8:$Q$343,0),0)&gt;0,1,0)</f>
        <v>0</v>
      </c>
      <c r="H65" s="127">
        <f ca="1">IF(IFERROR(MATCH(_xlfn.CONCAT($B65,",",H$4),'22 SpcFunc &amp; VentSpcFunc combos'!$Q$8:$Q$343,0),0)&gt;0,1,0)</f>
        <v>0</v>
      </c>
      <c r="I65" s="127">
        <f ca="1">IF(IFERROR(MATCH(_xlfn.CONCAT($B65,",",I$4),'22 SpcFunc &amp; VentSpcFunc combos'!$Q$8:$Q$343,0),0)&gt;0,1,0)</f>
        <v>0</v>
      </c>
      <c r="J65" s="127">
        <f ca="1">IF(IFERROR(MATCH(_xlfn.CONCAT($B65,",",J$4),'22 SpcFunc &amp; VentSpcFunc combos'!$Q$8:$Q$343,0),0)&gt;0,1,0)</f>
        <v>0</v>
      </c>
      <c r="K65" s="127">
        <f ca="1">IF(IFERROR(MATCH(_xlfn.CONCAT($B65,",",K$4),'22 SpcFunc &amp; VentSpcFunc combos'!$Q$8:$Q$343,0),0)&gt;0,1,0)</f>
        <v>0</v>
      </c>
      <c r="L65" s="127">
        <f ca="1">IF(IFERROR(MATCH(_xlfn.CONCAT($B65,",",L$4),'22 SpcFunc &amp; VentSpcFunc combos'!$Q$8:$Q$343,0),0)&gt;0,1,0)</f>
        <v>0</v>
      </c>
      <c r="M65" s="127">
        <f ca="1">IF(IFERROR(MATCH(_xlfn.CONCAT($B65,",",M$4),'22 SpcFunc &amp; VentSpcFunc combos'!$Q$8:$Q$343,0),0)&gt;0,1,0)</f>
        <v>0</v>
      </c>
      <c r="N65" s="127">
        <f ca="1">IF(IFERROR(MATCH(_xlfn.CONCAT($B65,",",N$4),'22 SpcFunc &amp; VentSpcFunc combos'!$Q$8:$Q$343,0),0)&gt;0,1,0)</f>
        <v>0</v>
      </c>
      <c r="O65" s="127">
        <f ca="1">IF(IFERROR(MATCH(_xlfn.CONCAT($B65,",",O$4),'22 SpcFunc &amp; VentSpcFunc combos'!$Q$8:$Q$343,0),0)&gt;0,1,0)</f>
        <v>0</v>
      </c>
      <c r="P65" s="127">
        <f ca="1">IF(IFERROR(MATCH(_xlfn.CONCAT($B65,",",P$4),'22 SpcFunc &amp; VentSpcFunc combos'!$Q$8:$Q$343,0),0)&gt;0,1,0)</f>
        <v>0</v>
      </c>
      <c r="Q65" s="127">
        <f ca="1">IF(IFERROR(MATCH(_xlfn.CONCAT($B65,",",Q$4),'22 SpcFunc &amp; VentSpcFunc combos'!$Q$8:$Q$343,0),0)&gt;0,1,0)</f>
        <v>0</v>
      </c>
      <c r="R65" s="127">
        <f ca="1">IF(IFERROR(MATCH(_xlfn.CONCAT($B65,",",R$4),'22 SpcFunc &amp; VentSpcFunc combos'!$Q$8:$Q$343,0),0)&gt;0,1,0)</f>
        <v>0</v>
      </c>
      <c r="S65" s="127">
        <f ca="1">IF(IFERROR(MATCH(_xlfn.CONCAT($B65,",",S$4),'22 SpcFunc &amp; VentSpcFunc combos'!$Q$8:$Q$343,0),0)&gt;0,1,0)</f>
        <v>0</v>
      </c>
      <c r="T65" s="127">
        <f ca="1">IF(IFERROR(MATCH(_xlfn.CONCAT($B65,",",T$4),'22 SpcFunc &amp; VentSpcFunc combos'!$Q$8:$Q$343,0),0)&gt;0,1,0)</f>
        <v>0</v>
      </c>
      <c r="U65" s="127">
        <f ca="1">IF(IFERROR(MATCH(_xlfn.CONCAT($B65,",",U$4),'22 SpcFunc &amp; VentSpcFunc combos'!$Q$8:$Q$343,0),0)&gt;0,1,0)</f>
        <v>0</v>
      </c>
      <c r="V65" s="127">
        <f ca="1">IF(IFERROR(MATCH(_xlfn.CONCAT($B65,",",V$4),'22 SpcFunc &amp; VentSpcFunc combos'!$Q$8:$Q$343,0),0)&gt;0,1,0)</f>
        <v>0</v>
      </c>
      <c r="W65" s="127">
        <f ca="1">IF(IFERROR(MATCH(_xlfn.CONCAT($B65,",",W$4),'22 SpcFunc &amp; VentSpcFunc combos'!$Q$8:$Q$343,0),0)&gt;0,1,0)</f>
        <v>0</v>
      </c>
      <c r="X65" s="127">
        <f ca="1">IF(IFERROR(MATCH(_xlfn.CONCAT($B65,",",X$4),'22 SpcFunc &amp; VentSpcFunc combos'!$Q$8:$Q$343,0),0)&gt;0,1,0)</f>
        <v>0</v>
      </c>
      <c r="Y65" s="127">
        <f ca="1">IF(IFERROR(MATCH(_xlfn.CONCAT($B65,",",Y$4),'22 SpcFunc &amp; VentSpcFunc combos'!$Q$8:$Q$343,0),0)&gt;0,1,0)</f>
        <v>0</v>
      </c>
      <c r="Z65" s="127">
        <f ca="1">IF(IFERROR(MATCH(_xlfn.CONCAT($B65,",",Z$4),'22 SpcFunc &amp; VentSpcFunc combos'!$Q$8:$Q$343,0),0)&gt;0,1,0)</f>
        <v>0</v>
      </c>
      <c r="AA65" s="127">
        <f ca="1">IF(IFERROR(MATCH(_xlfn.CONCAT($B65,",",AA$4),'22 SpcFunc &amp; VentSpcFunc combos'!$Q$8:$Q$343,0),0)&gt;0,1,0)</f>
        <v>0</v>
      </c>
      <c r="AB65" s="127">
        <f ca="1">IF(IFERROR(MATCH(_xlfn.CONCAT($B65,",",AB$4),'22 SpcFunc &amp; VentSpcFunc combos'!$Q$8:$Q$343,0),0)&gt;0,1,0)</f>
        <v>0</v>
      </c>
      <c r="AC65" s="127">
        <f ca="1">IF(IFERROR(MATCH(_xlfn.CONCAT($B65,",",AC$4),'22 SpcFunc &amp; VentSpcFunc combos'!$Q$8:$Q$343,0),0)&gt;0,1,0)</f>
        <v>0</v>
      </c>
      <c r="AD65" s="127">
        <f ca="1">IF(IFERROR(MATCH(_xlfn.CONCAT($B65,",",AD$4),'22 SpcFunc &amp; VentSpcFunc combos'!$Q$8:$Q$343,0),0)&gt;0,1,0)</f>
        <v>0</v>
      </c>
      <c r="AE65" s="127">
        <f ca="1">IF(IFERROR(MATCH(_xlfn.CONCAT($B65,",",AE$4),'22 SpcFunc &amp; VentSpcFunc combos'!$Q$8:$Q$343,0),0)&gt;0,1,0)</f>
        <v>0</v>
      </c>
      <c r="AF65" s="127">
        <f ca="1">IF(IFERROR(MATCH(_xlfn.CONCAT($B65,",",AF$4),'22 SpcFunc &amp; VentSpcFunc combos'!$Q$8:$Q$343,0),0)&gt;0,1,0)</f>
        <v>0</v>
      </c>
      <c r="AG65" s="127">
        <f ca="1">IF(IFERROR(MATCH(_xlfn.CONCAT($B65,",",AG$4),'22 SpcFunc &amp; VentSpcFunc combos'!$Q$8:$Q$343,0),0)&gt;0,1,0)</f>
        <v>0</v>
      </c>
      <c r="AH65" s="127">
        <f ca="1">IF(IFERROR(MATCH(_xlfn.CONCAT($B65,",",AH$4),'22 SpcFunc &amp; VentSpcFunc combos'!$Q$8:$Q$343,0),0)&gt;0,1,0)</f>
        <v>0</v>
      </c>
      <c r="AI65" s="127">
        <f ca="1">IF(IFERROR(MATCH(_xlfn.CONCAT($B65,",",AI$4),'22 SpcFunc &amp; VentSpcFunc combos'!$Q$8:$Q$343,0),0)&gt;0,1,0)</f>
        <v>0</v>
      </c>
      <c r="AJ65" s="127">
        <f ca="1">IF(IFERROR(MATCH(_xlfn.CONCAT($B65,",",AJ$4),'22 SpcFunc &amp; VentSpcFunc combos'!$Q$8:$Q$343,0),0)&gt;0,1,0)</f>
        <v>0</v>
      </c>
      <c r="AK65" s="127">
        <f ca="1">IF(IFERROR(MATCH(_xlfn.CONCAT($B65,",",AK$4),'22 SpcFunc &amp; VentSpcFunc combos'!$Q$8:$Q$343,0),0)&gt;0,1,0)</f>
        <v>0</v>
      </c>
      <c r="AL65" s="127">
        <f ca="1">IF(IFERROR(MATCH(_xlfn.CONCAT($B65,",",AL$4),'22 SpcFunc &amp; VentSpcFunc combos'!$Q$8:$Q$343,0),0)&gt;0,1,0)</f>
        <v>1</v>
      </c>
      <c r="AM65" s="127">
        <f ca="1">IF(IFERROR(MATCH(_xlfn.CONCAT($B65,",",AM$4),'22 SpcFunc &amp; VentSpcFunc combos'!$Q$8:$Q$343,0),0)&gt;0,1,0)</f>
        <v>0</v>
      </c>
      <c r="AN65" s="127">
        <f ca="1">IF(IFERROR(MATCH(_xlfn.CONCAT($B65,",",AN$4),'22 SpcFunc &amp; VentSpcFunc combos'!$Q$8:$Q$343,0),0)&gt;0,1,0)</f>
        <v>0</v>
      </c>
      <c r="AO65" s="127">
        <f ca="1">IF(IFERROR(MATCH(_xlfn.CONCAT($B65,",",AO$4),'22 SpcFunc &amp; VentSpcFunc combos'!$Q$8:$Q$343,0),0)&gt;0,1,0)</f>
        <v>1</v>
      </c>
      <c r="AP65" s="127">
        <f ca="1">IF(IFERROR(MATCH(_xlfn.CONCAT($B65,",",AP$4),'22 SpcFunc &amp; VentSpcFunc combos'!$Q$8:$Q$343,0),0)&gt;0,1,0)</f>
        <v>1</v>
      </c>
      <c r="AQ65" s="127">
        <f ca="1">IF(IFERROR(MATCH(_xlfn.CONCAT($B65,",",AQ$4),'22 SpcFunc &amp; VentSpcFunc combos'!$Q$8:$Q$343,0),0)&gt;0,1,0)</f>
        <v>0</v>
      </c>
      <c r="AR65" s="127">
        <f ca="1">IF(IFERROR(MATCH(_xlfn.CONCAT($B65,",",AR$4),'22 SpcFunc &amp; VentSpcFunc combos'!$Q$8:$Q$343,0),0)&gt;0,1,0)</f>
        <v>0</v>
      </c>
      <c r="AS65" s="127">
        <f ca="1">IF(IFERROR(MATCH(_xlfn.CONCAT($B65,",",AS$4),'22 SpcFunc &amp; VentSpcFunc combos'!$Q$8:$Q$343,0),0)&gt;0,1,0)</f>
        <v>0</v>
      </c>
      <c r="AT65" s="127">
        <f ca="1">IF(IFERROR(MATCH(_xlfn.CONCAT($B65,",",AT$4),'22 SpcFunc &amp; VentSpcFunc combos'!$Q$8:$Q$343,0),0)&gt;0,1,0)</f>
        <v>0</v>
      </c>
      <c r="AU65" s="127">
        <f ca="1">IF(IFERROR(MATCH(_xlfn.CONCAT($B65,",",AU$4),'22 SpcFunc &amp; VentSpcFunc combos'!$Q$8:$Q$343,0),0)&gt;0,1,0)</f>
        <v>0</v>
      </c>
      <c r="AV65" s="127">
        <f ca="1">IF(IFERROR(MATCH(_xlfn.CONCAT($B65,",",AV$4),'22 SpcFunc &amp; VentSpcFunc combos'!$Q$8:$Q$343,0),0)&gt;0,1,0)</f>
        <v>0</v>
      </c>
      <c r="AW65" s="127">
        <f ca="1">IF(IFERROR(MATCH(_xlfn.CONCAT($B65,",",AW$4),'22 SpcFunc &amp; VentSpcFunc combos'!$Q$8:$Q$343,0),0)&gt;0,1,0)</f>
        <v>0</v>
      </c>
      <c r="AX65" s="127">
        <f ca="1">IF(IFERROR(MATCH(_xlfn.CONCAT($B65,",",AX$4),'22 SpcFunc &amp; VentSpcFunc combos'!$Q$8:$Q$343,0),0)&gt;0,1,0)</f>
        <v>0</v>
      </c>
      <c r="AY65" s="127">
        <f ca="1">IF(IFERROR(MATCH(_xlfn.CONCAT($B65,",",AY$4),'22 SpcFunc &amp; VentSpcFunc combos'!$Q$8:$Q$343,0),0)&gt;0,1,0)</f>
        <v>0</v>
      </c>
      <c r="AZ65" s="127">
        <f ca="1">IF(IFERROR(MATCH(_xlfn.CONCAT($B65,",",AZ$4),'22 SpcFunc &amp; VentSpcFunc combos'!$Q$8:$Q$343,0),0)&gt;0,1,0)</f>
        <v>0</v>
      </c>
      <c r="BA65" s="127">
        <f ca="1">IF(IFERROR(MATCH(_xlfn.CONCAT($B65,",",BA$4),'22 SpcFunc &amp; VentSpcFunc combos'!$Q$8:$Q$343,0),0)&gt;0,1,0)</f>
        <v>0</v>
      </c>
      <c r="BB65" s="127">
        <f ca="1">IF(IFERROR(MATCH(_xlfn.CONCAT($B65,",",BB$4),'22 SpcFunc &amp; VentSpcFunc combos'!$Q$8:$Q$343,0),0)&gt;0,1,0)</f>
        <v>0</v>
      </c>
      <c r="BC65" s="127">
        <f ca="1">IF(IFERROR(MATCH(_xlfn.CONCAT($B65,",",BC$4),'22 SpcFunc &amp; VentSpcFunc combos'!$Q$8:$Q$343,0),0)&gt;0,1,0)</f>
        <v>0</v>
      </c>
      <c r="BD65" s="127">
        <f ca="1">IF(IFERROR(MATCH(_xlfn.CONCAT($B65,",",BD$4),'22 SpcFunc &amp; VentSpcFunc combos'!$Q$8:$Q$343,0),0)&gt;0,1,0)</f>
        <v>0</v>
      </c>
      <c r="BE65" s="127">
        <f ca="1">IF(IFERROR(MATCH(_xlfn.CONCAT($B65,",",BE$4),'22 SpcFunc &amp; VentSpcFunc combos'!$Q$8:$Q$343,0),0)&gt;0,1,0)</f>
        <v>0</v>
      </c>
      <c r="BF65" s="127">
        <f ca="1">IF(IFERROR(MATCH(_xlfn.CONCAT($B65,",",BF$4),'22 SpcFunc &amp; VentSpcFunc combos'!$Q$8:$Q$343,0),0)&gt;0,1,0)</f>
        <v>0</v>
      </c>
      <c r="BG65" s="127">
        <f ca="1">IF(IFERROR(MATCH(_xlfn.CONCAT($B65,",",BG$4),'22 SpcFunc &amp; VentSpcFunc combos'!$Q$8:$Q$343,0),0)&gt;0,1,0)</f>
        <v>0</v>
      </c>
      <c r="BH65" s="127">
        <f ca="1">IF(IFERROR(MATCH(_xlfn.CONCAT($B65,",",BH$4),'22 SpcFunc &amp; VentSpcFunc combos'!$Q$8:$Q$343,0),0)&gt;0,1,0)</f>
        <v>0</v>
      </c>
      <c r="BI65" s="127">
        <f ca="1">IF(IFERROR(MATCH(_xlfn.CONCAT($B65,",",BI$4),'22 SpcFunc &amp; VentSpcFunc combos'!$Q$8:$Q$343,0),0)&gt;0,1,0)</f>
        <v>0</v>
      </c>
      <c r="BJ65" s="127">
        <f ca="1">IF(IFERROR(MATCH(_xlfn.CONCAT($B65,",",BJ$4),'22 SpcFunc &amp; VentSpcFunc combos'!$Q$8:$Q$343,0),0)&gt;0,1,0)</f>
        <v>0</v>
      </c>
      <c r="BK65" s="127">
        <f ca="1">IF(IFERROR(MATCH(_xlfn.CONCAT($B65,",",BK$4),'22 SpcFunc &amp; VentSpcFunc combos'!$Q$8:$Q$343,0),0)&gt;0,1,0)</f>
        <v>0</v>
      </c>
      <c r="BL65" s="127">
        <f ca="1">IF(IFERROR(MATCH(_xlfn.CONCAT($B65,",",BL$4),'22 SpcFunc &amp; VentSpcFunc combos'!$Q$8:$Q$343,0),0)&gt;0,1,0)</f>
        <v>0</v>
      </c>
      <c r="BM65" s="127">
        <f ca="1">IF(IFERROR(MATCH(_xlfn.CONCAT($B65,",",BM$4),'22 SpcFunc &amp; VentSpcFunc combos'!$Q$8:$Q$343,0),0)&gt;0,1,0)</f>
        <v>0</v>
      </c>
      <c r="BN65" s="127">
        <f ca="1">IF(IFERROR(MATCH(_xlfn.CONCAT($B65,",",BN$4),'22 SpcFunc &amp; VentSpcFunc combos'!$Q$8:$Q$343,0),0)&gt;0,1,0)</f>
        <v>0</v>
      </c>
      <c r="BO65" s="127">
        <f ca="1">IF(IFERROR(MATCH(_xlfn.CONCAT($B65,",",BO$4),'22 SpcFunc &amp; VentSpcFunc combos'!$Q$8:$Q$343,0),0)&gt;0,1,0)</f>
        <v>0</v>
      </c>
      <c r="BP65" s="127">
        <f ca="1">IF(IFERROR(MATCH(_xlfn.CONCAT($B65,",",BP$4),'22 SpcFunc &amp; VentSpcFunc combos'!$Q$8:$Q$343,0),0)&gt;0,1,0)</f>
        <v>0</v>
      </c>
      <c r="BQ65" s="127">
        <f ca="1">IF(IFERROR(MATCH(_xlfn.CONCAT($B65,",",BQ$4),'22 SpcFunc &amp; VentSpcFunc combos'!$Q$8:$Q$343,0),0)&gt;0,1,0)</f>
        <v>0</v>
      </c>
      <c r="BR65" s="127">
        <f ca="1">IF(IFERROR(MATCH(_xlfn.CONCAT($B65,",",BR$4),'22 SpcFunc &amp; VentSpcFunc combos'!$Q$8:$Q$343,0),0)&gt;0,1,0)</f>
        <v>0</v>
      </c>
      <c r="BS65" s="127">
        <f ca="1">IF(IFERROR(MATCH(_xlfn.CONCAT($B65,",",BS$4),'22 SpcFunc &amp; VentSpcFunc combos'!$Q$8:$Q$343,0),0)&gt;0,1,0)</f>
        <v>0</v>
      </c>
      <c r="BT65" s="127">
        <f ca="1">IF(IFERROR(MATCH(_xlfn.CONCAT($B65,",",BT$4),'22 SpcFunc &amp; VentSpcFunc combos'!$Q$8:$Q$343,0),0)&gt;0,1,0)</f>
        <v>0</v>
      </c>
      <c r="BU65" s="127">
        <f ca="1">IF(IFERROR(MATCH(_xlfn.CONCAT($B65,",",BU$4),'22 SpcFunc &amp; VentSpcFunc combos'!$Q$8:$Q$343,0),0)&gt;0,1,0)</f>
        <v>0</v>
      </c>
      <c r="BV65" s="127">
        <f ca="1">IF(IFERROR(MATCH(_xlfn.CONCAT($B65,",",BV$4),'22 SpcFunc &amp; VentSpcFunc combos'!$Q$8:$Q$343,0),0)&gt;0,1,0)</f>
        <v>0</v>
      </c>
      <c r="BW65" s="127">
        <f ca="1">IF(IFERROR(MATCH(_xlfn.CONCAT($B65,",",BW$4),'22 SpcFunc &amp; VentSpcFunc combos'!$Q$8:$Q$343,0),0)&gt;0,1,0)</f>
        <v>0</v>
      </c>
      <c r="BX65" s="127">
        <f ca="1">IF(IFERROR(MATCH(_xlfn.CONCAT($B65,",",BX$4),'22 SpcFunc &amp; VentSpcFunc combos'!$Q$8:$Q$343,0),0)&gt;0,1,0)</f>
        <v>0</v>
      </c>
      <c r="BY65" s="127">
        <f ca="1">IF(IFERROR(MATCH(_xlfn.CONCAT($B65,",",BY$4),'22 SpcFunc &amp; VentSpcFunc combos'!$Q$8:$Q$343,0),0)&gt;0,1,0)</f>
        <v>0</v>
      </c>
      <c r="BZ65" s="127">
        <f ca="1">IF(IFERROR(MATCH(_xlfn.CONCAT($B65,",",BZ$4),'22 SpcFunc &amp; VentSpcFunc combos'!$Q$8:$Q$343,0),0)&gt;0,1,0)</f>
        <v>0</v>
      </c>
      <c r="CA65" s="127">
        <f ca="1">IF(IFERROR(MATCH(_xlfn.CONCAT($B65,",",CA$4),'22 SpcFunc &amp; VentSpcFunc combos'!$Q$8:$Q$343,0),0)&gt;0,1,0)</f>
        <v>0</v>
      </c>
      <c r="CB65" s="127">
        <f ca="1">IF(IFERROR(MATCH(_xlfn.CONCAT($B65,",",CB$4),'22 SpcFunc &amp; VentSpcFunc combos'!$Q$8:$Q$343,0),0)&gt;0,1,0)</f>
        <v>0</v>
      </c>
      <c r="CC65" s="127">
        <f ca="1">IF(IFERROR(MATCH(_xlfn.CONCAT($B65,",",CC$4),'22 SpcFunc &amp; VentSpcFunc combos'!$Q$8:$Q$343,0),0)&gt;0,1,0)</f>
        <v>0</v>
      </c>
      <c r="CD65" s="127">
        <f ca="1">IF(IFERROR(MATCH(_xlfn.CONCAT($B65,",",CD$4),'22 SpcFunc &amp; VentSpcFunc combos'!$Q$8:$Q$343,0),0)&gt;0,1,0)</f>
        <v>0</v>
      </c>
      <c r="CE65" s="127">
        <f ca="1">IF(IFERROR(MATCH(_xlfn.CONCAT($B65,",",CE$4),'22 SpcFunc &amp; VentSpcFunc combos'!$Q$8:$Q$343,0),0)&gt;0,1,0)</f>
        <v>0</v>
      </c>
      <c r="CF65" s="127">
        <f ca="1">IF(IFERROR(MATCH(_xlfn.CONCAT($B65,",",CF$4),'22 SpcFunc &amp; VentSpcFunc combos'!$Q$8:$Q$343,0),0)&gt;0,1,0)</f>
        <v>0</v>
      </c>
      <c r="CG65" s="127">
        <f ca="1">IF(IFERROR(MATCH(_xlfn.CONCAT($B65,",",CG$4),'22 SpcFunc &amp; VentSpcFunc combos'!$Q$8:$Q$343,0),0)&gt;0,1,0)</f>
        <v>0</v>
      </c>
      <c r="CH65" s="127">
        <f ca="1">IF(IFERROR(MATCH(_xlfn.CONCAT($B65,",",CH$4),'22 SpcFunc &amp; VentSpcFunc combos'!$Q$8:$Q$343,0),0)&gt;0,1,0)</f>
        <v>0</v>
      </c>
      <c r="CI65" s="127">
        <f ca="1">IF(IFERROR(MATCH(_xlfn.CONCAT($B65,",",CI$4),'22 SpcFunc &amp; VentSpcFunc combos'!$Q$8:$Q$343,0),0)&gt;0,1,0)</f>
        <v>0</v>
      </c>
      <c r="CJ65" s="127">
        <f ca="1">IF(IFERROR(MATCH(_xlfn.CONCAT($B65,",",CJ$4),'22 SpcFunc &amp; VentSpcFunc combos'!$Q$8:$Q$343,0),0)&gt;0,1,0)</f>
        <v>0</v>
      </c>
      <c r="CK65" s="127">
        <f ca="1">IF(IFERROR(MATCH(_xlfn.CONCAT($B65,",",CK$4),'22 SpcFunc &amp; VentSpcFunc combos'!$Q$8:$Q$343,0),0)&gt;0,1,0)</f>
        <v>0</v>
      </c>
      <c r="CL65" s="127">
        <f ca="1">IF(IFERROR(MATCH(_xlfn.CONCAT($B65,",",CL$4),'22 SpcFunc &amp; VentSpcFunc combos'!$Q$8:$Q$343,0),0)&gt;0,1,0)</f>
        <v>0</v>
      </c>
      <c r="CM65" s="127">
        <f ca="1">IF(IFERROR(MATCH(_xlfn.CONCAT($B65,",",CM$4),'22 SpcFunc &amp; VentSpcFunc combos'!$Q$8:$Q$343,0),0)&gt;0,1,0)</f>
        <v>0</v>
      </c>
      <c r="CN65" s="127">
        <f ca="1">IF(IFERROR(MATCH(_xlfn.CONCAT($B65,",",CN$4),'22 SpcFunc &amp; VentSpcFunc combos'!$Q$8:$Q$343,0),0)&gt;0,1,0)</f>
        <v>0</v>
      </c>
      <c r="CO65" s="127">
        <f ca="1">IF(IFERROR(MATCH(_xlfn.CONCAT($B65,",",CO$4),'22 SpcFunc &amp; VentSpcFunc combos'!$Q$8:$Q$343,0),0)&gt;0,1,0)</f>
        <v>0</v>
      </c>
      <c r="CP65" s="127">
        <f ca="1">IF(IFERROR(MATCH(_xlfn.CONCAT($B65,",",CP$4),'22 SpcFunc &amp; VentSpcFunc combos'!$Q$8:$Q$343,0),0)&gt;0,1,0)</f>
        <v>0</v>
      </c>
      <c r="CQ65" s="127">
        <f ca="1">IF(IFERROR(MATCH(_xlfn.CONCAT($B65,",",CQ$4),'22 SpcFunc &amp; VentSpcFunc combos'!$Q$8:$Q$343,0),0)&gt;0,1,0)</f>
        <v>0</v>
      </c>
      <c r="CR65" s="127">
        <f ca="1">IF(IFERROR(MATCH(_xlfn.CONCAT($B65,",",CR$4),'22 SpcFunc &amp; VentSpcFunc combos'!$Q$8:$Q$343,0),0)&gt;0,1,0)</f>
        <v>0</v>
      </c>
      <c r="CS65" s="127">
        <f ca="1">IF(IFERROR(MATCH(_xlfn.CONCAT($B65,",",CS$4),'22 SpcFunc &amp; VentSpcFunc combos'!$Q$8:$Q$343,0),0)&gt;0,1,0)</f>
        <v>0</v>
      </c>
      <c r="CT65" s="127">
        <f ca="1">IF(IFERROR(MATCH(_xlfn.CONCAT($B65,",",CT$4),'22 SpcFunc &amp; VentSpcFunc combos'!$Q$8:$Q$343,0),0)&gt;0,1,0)</f>
        <v>0</v>
      </c>
      <c r="CU65" s="106" t="s">
        <v>959</v>
      </c>
      <c r="CV65">
        <f t="shared" ca="1" si="4"/>
        <v>3</v>
      </c>
    </row>
    <row r="66" spans="2:100" x14ac:dyDescent="0.2">
      <c r="B66" t="str">
        <f>'For CSV - 2022 SpcFuncData'!B66</f>
        <v>Stairwell</v>
      </c>
      <c r="C66" s="127">
        <f ca="1">IF(IFERROR(MATCH(_xlfn.CONCAT($B66,",",C$4),'22 SpcFunc &amp; VentSpcFunc combos'!$Q$8:$Q$343,0),0)&gt;0,1,0)</f>
        <v>0</v>
      </c>
      <c r="D66" s="127">
        <f ca="1">IF(IFERROR(MATCH(_xlfn.CONCAT($B66,",",D$4),'22 SpcFunc &amp; VentSpcFunc combos'!$Q$8:$Q$343,0),0)&gt;0,1,0)</f>
        <v>0</v>
      </c>
      <c r="E66" s="127">
        <f ca="1">IF(IFERROR(MATCH(_xlfn.CONCAT($B66,",",E$4),'22 SpcFunc &amp; VentSpcFunc combos'!$Q$8:$Q$343,0),0)&gt;0,1,0)</f>
        <v>0</v>
      </c>
      <c r="F66" s="127">
        <f ca="1">IF(IFERROR(MATCH(_xlfn.CONCAT($B66,",",F$4),'22 SpcFunc &amp; VentSpcFunc combos'!$Q$8:$Q$343,0),0)&gt;0,1,0)</f>
        <v>0</v>
      </c>
      <c r="G66" s="127">
        <f ca="1">IF(IFERROR(MATCH(_xlfn.CONCAT($B66,",",G$4),'22 SpcFunc &amp; VentSpcFunc combos'!$Q$8:$Q$343,0),0)&gt;0,1,0)</f>
        <v>0</v>
      </c>
      <c r="H66" s="127">
        <f ca="1">IF(IFERROR(MATCH(_xlfn.CONCAT($B66,",",H$4),'22 SpcFunc &amp; VentSpcFunc combos'!$Q$8:$Q$343,0),0)&gt;0,1,0)</f>
        <v>0</v>
      </c>
      <c r="I66" s="127">
        <f ca="1">IF(IFERROR(MATCH(_xlfn.CONCAT($B66,",",I$4),'22 SpcFunc &amp; VentSpcFunc combos'!$Q$8:$Q$343,0),0)&gt;0,1,0)</f>
        <v>0</v>
      </c>
      <c r="J66" s="127">
        <f ca="1">IF(IFERROR(MATCH(_xlfn.CONCAT($B66,",",J$4),'22 SpcFunc &amp; VentSpcFunc combos'!$Q$8:$Q$343,0),0)&gt;0,1,0)</f>
        <v>0</v>
      </c>
      <c r="K66" s="127">
        <f ca="1">IF(IFERROR(MATCH(_xlfn.CONCAT($B66,",",K$4),'22 SpcFunc &amp; VentSpcFunc combos'!$Q$8:$Q$343,0),0)&gt;0,1,0)</f>
        <v>0</v>
      </c>
      <c r="L66" s="127">
        <f ca="1">IF(IFERROR(MATCH(_xlfn.CONCAT($B66,",",L$4),'22 SpcFunc &amp; VentSpcFunc combos'!$Q$8:$Q$343,0),0)&gt;0,1,0)</f>
        <v>0</v>
      </c>
      <c r="M66" s="127">
        <f ca="1">IF(IFERROR(MATCH(_xlfn.CONCAT($B66,",",M$4),'22 SpcFunc &amp; VentSpcFunc combos'!$Q$8:$Q$343,0),0)&gt;0,1,0)</f>
        <v>0</v>
      </c>
      <c r="N66" s="127">
        <f ca="1">IF(IFERROR(MATCH(_xlfn.CONCAT($B66,",",N$4),'22 SpcFunc &amp; VentSpcFunc combos'!$Q$8:$Q$343,0),0)&gt;0,1,0)</f>
        <v>0</v>
      </c>
      <c r="O66" s="127">
        <f ca="1">IF(IFERROR(MATCH(_xlfn.CONCAT($B66,",",O$4),'22 SpcFunc &amp; VentSpcFunc combos'!$Q$8:$Q$343,0),0)&gt;0,1,0)</f>
        <v>0</v>
      </c>
      <c r="P66" s="127">
        <f ca="1">IF(IFERROR(MATCH(_xlfn.CONCAT($B66,",",P$4),'22 SpcFunc &amp; VentSpcFunc combos'!$Q$8:$Q$343,0),0)&gt;0,1,0)</f>
        <v>0</v>
      </c>
      <c r="Q66" s="127">
        <f ca="1">IF(IFERROR(MATCH(_xlfn.CONCAT($B66,",",Q$4),'22 SpcFunc &amp; VentSpcFunc combos'!$Q$8:$Q$343,0),0)&gt;0,1,0)</f>
        <v>0</v>
      </c>
      <c r="R66" s="127">
        <f ca="1">IF(IFERROR(MATCH(_xlfn.CONCAT($B66,",",R$4),'22 SpcFunc &amp; VentSpcFunc combos'!$Q$8:$Q$343,0),0)&gt;0,1,0)</f>
        <v>0</v>
      </c>
      <c r="S66" s="127">
        <f ca="1">IF(IFERROR(MATCH(_xlfn.CONCAT($B66,",",S$4),'22 SpcFunc &amp; VentSpcFunc combos'!$Q$8:$Q$343,0),0)&gt;0,1,0)</f>
        <v>0</v>
      </c>
      <c r="T66" s="127">
        <f ca="1">IF(IFERROR(MATCH(_xlfn.CONCAT($B66,",",T$4),'22 SpcFunc &amp; VentSpcFunc combos'!$Q$8:$Q$343,0),0)&gt;0,1,0)</f>
        <v>0</v>
      </c>
      <c r="U66" s="127">
        <f ca="1">IF(IFERROR(MATCH(_xlfn.CONCAT($B66,",",U$4),'22 SpcFunc &amp; VentSpcFunc combos'!$Q$8:$Q$343,0),0)&gt;0,1,0)</f>
        <v>0</v>
      </c>
      <c r="V66" s="127">
        <f ca="1">IF(IFERROR(MATCH(_xlfn.CONCAT($B66,",",V$4),'22 SpcFunc &amp; VentSpcFunc combos'!$Q$8:$Q$343,0),0)&gt;0,1,0)</f>
        <v>0</v>
      </c>
      <c r="W66" s="127">
        <f ca="1">IF(IFERROR(MATCH(_xlfn.CONCAT($B66,",",W$4),'22 SpcFunc &amp; VentSpcFunc combos'!$Q$8:$Q$343,0),0)&gt;0,1,0)</f>
        <v>0</v>
      </c>
      <c r="X66" s="127">
        <f ca="1">IF(IFERROR(MATCH(_xlfn.CONCAT($B66,",",X$4),'22 SpcFunc &amp; VentSpcFunc combos'!$Q$8:$Q$343,0),0)&gt;0,1,0)</f>
        <v>0</v>
      </c>
      <c r="Y66" s="127">
        <f ca="1">IF(IFERROR(MATCH(_xlfn.CONCAT($B66,",",Y$4),'22 SpcFunc &amp; VentSpcFunc combos'!$Q$8:$Q$343,0),0)&gt;0,1,0)</f>
        <v>0</v>
      </c>
      <c r="Z66" s="127">
        <f ca="1">IF(IFERROR(MATCH(_xlfn.CONCAT($B66,",",Z$4),'22 SpcFunc &amp; VentSpcFunc combos'!$Q$8:$Q$343,0),0)&gt;0,1,0)</f>
        <v>0</v>
      </c>
      <c r="AA66" s="127">
        <f ca="1">IF(IFERROR(MATCH(_xlfn.CONCAT($B66,",",AA$4),'22 SpcFunc &amp; VentSpcFunc combos'!$Q$8:$Q$343,0),0)&gt;0,1,0)</f>
        <v>0</v>
      </c>
      <c r="AB66" s="127">
        <f ca="1">IF(IFERROR(MATCH(_xlfn.CONCAT($B66,",",AB$4),'22 SpcFunc &amp; VentSpcFunc combos'!$Q$8:$Q$343,0),0)&gt;0,1,0)</f>
        <v>0</v>
      </c>
      <c r="AC66" s="127">
        <f ca="1">IF(IFERROR(MATCH(_xlfn.CONCAT($B66,",",AC$4),'22 SpcFunc &amp; VentSpcFunc combos'!$Q$8:$Q$343,0),0)&gt;0,1,0)</f>
        <v>0</v>
      </c>
      <c r="AD66" s="127">
        <f ca="1">IF(IFERROR(MATCH(_xlfn.CONCAT($B66,",",AD$4),'22 SpcFunc &amp; VentSpcFunc combos'!$Q$8:$Q$343,0),0)&gt;0,1,0)</f>
        <v>0</v>
      </c>
      <c r="AE66" s="127">
        <f ca="1">IF(IFERROR(MATCH(_xlfn.CONCAT($B66,",",AE$4),'22 SpcFunc &amp; VentSpcFunc combos'!$Q$8:$Q$343,0),0)&gt;0,1,0)</f>
        <v>0</v>
      </c>
      <c r="AF66" s="127">
        <f ca="1">IF(IFERROR(MATCH(_xlfn.CONCAT($B66,",",AF$4),'22 SpcFunc &amp; VentSpcFunc combos'!$Q$8:$Q$343,0),0)&gt;0,1,0)</f>
        <v>0</v>
      </c>
      <c r="AG66" s="127">
        <f ca="1">IF(IFERROR(MATCH(_xlfn.CONCAT($B66,",",AG$4),'22 SpcFunc &amp; VentSpcFunc combos'!$Q$8:$Q$343,0),0)&gt;0,1,0)</f>
        <v>0</v>
      </c>
      <c r="AH66" s="127">
        <f ca="1">IF(IFERROR(MATCH(_xlfn.CONCAT($B66,",",AH$4),'22 SpcFunc &amp; VentSpcFunc combos'!$Q$8:$Q$343,0),0)&gt;0,1,0)</f>
        <v>0</v>
      </c>
      <c r="AI66" s="127">
        <f ca="1">IF(IFERROR(MATCH(_xlfn.CONCAT($B66,",",AI$4),'22 SpcFunc &amp; VentSpcFunc combos'!$Q$8:$Q$343,0),0)&gt;0,1,0)</f>
        <v>0</v>
      </c>
      <c r="AJ66" s="127">
        <f ca="1">IF(IFERROR(MATCH(_xlfn.CONCAT($B66,",",AJ$4),'22 SpcFunc &amp; VentSpcFunc combos'!$Q$8:$Q$343,0),0)&gt;0,1,0)</f>
        <v>0</v>
      </c>
      <c r="AK66" s="127">
        <f ca="1">IF(IFERROR(MATCH(_xlfn.CONCAT($B66,",",AK$4),'22 SpcFunc &amp; VentSpcFunc combos'!$Q$8:$Q$343,0),0)&gt;0,1,0)</f>
        <v>0</v>
      </c>
      <c r="AL66" s="127">
        <f ca="1">IF(IFERROR(MATCH(_xlfn.CONCAT($B66,",",AL$4),'22 SpcFunc &amp; VentSpcFunc combos'!$Q$8:$Q$343,0),0)&gt;0,1,0)</f>
        <v>0</v>
      </c>
      <c r="AM66" s="127">
        <f ca="1">IF(IFERROR(MATCH(_xlfn.CONCAT($B66,",",AM$4),'22 SpcFunc &amp; VentSpcFunc combos'!$Q$8:$Q$343,0),0)&gt;0,1,0)</f>
        <v>0</v>
      </c>
      <c r="AN66" s="127">
        <f ca="1">IF(IFERROR(MATCH(_xlfn.CONCAT($B66,",",AN$4),'22 SpcFunc &amp; VentSpcFunc combos'!$Q$8:$Q$343,0),0)&gt;0,1,0)</f>
        <v>0</v>
      </c>
      <c r="AO66" s="127">
        <f ca="1">IF(IFERROR(MATCH(_xlfn.CONCAT($B66,",",AO$4),'22 SpcFunc &amp; VentSpcFunc combos'!$Q$8:$Q$343,0),0)&gt;0,1,0)</f>
        <v>0</v>
      </c>
      <c r="AP66" s="127">
        <f ca="1">IF(IFERROR(MATCH(_xlfn.CONCAT($B66,",",AP$4),'22 SpcFunc &amp; VentSpcFunc combos'!$Q$8:$Q$343,0),0)&gt;0,1,0)</f>
        <v>0</v>
      </c>
      <c r="AQ66" s="127">
        <f ca="1">IF(IFERROR(MATCH(_xlfn.CONCAT($B66,",",AQ$4),'22 SpcFunc &amp; VentSpcFunc combos'!$Q$8:$Q$343,0),0)&gt;0,1,0)</f>
        <v>0</v>
      </c>
      <c r="AR66" s="127">
        <f ca="1">IF(IFERROR(MATCH(_xlfn.CONCAT($B66,",",AR$4),'22 SpcFunc &amp; VentSpcFunc combos'!$Q$8:$Q$343,0),0)&gt;0,1,0)</f>
        <v>0</v>
      </c>
      <c r="AS66" s="127">
        <f ca="1">IF(IFERROR(MATCH(_xlfn.CONCAT($B66,",",AS$4),'22 SpcFunc &amp; VentSpcFunc combos'!$Q$8:$Q$343,0),0)&gt;0,1,0)</f>
        <v>0</v>
      </c>
      <c r="AT66" s="127">
        <f ca="1">IF(IFERROR(MATCH(_xlfn.CONCAT($B66,",",AT$4),'22 SpcFunc &amp; VentSpcFunc combos'!$Q$8:$Q$343,0),0)&gt;0,1,0)</f>
        <v>0</v>
      </c>
      <c r="AU66" s="127">
        <f ca="1">IF(IFERROR(MATCH(_xlfn.CONCAT($B66,",",AU$4),'22 SpcFunc &amp; VentSpcFunc combos'!$Q$8:$Q$343,0),0)&gt;0,1,0)</f>
        <v>0</v>
      </c>
      <c r="AV66" s="127">
        <f ca="1">IF(IFERROR(MATCH(_xlfn.CONCAT($B66,",",AV$4),'22 SpcFunc &amp; VentSpcFunc combos'!$Q$8:$Q$343,0),0)&gt;0,1,0)</f>
        <v>0</v>
      </c>
      <c r="AW66" s="127">
        <f ca="1">IF(IFERROR(MATCH(_xlfn.CONCAT($B66,",",AW$4),'22 SpcFunc &amp; VentSpcFunc combos'!$Q$8:$Q$343,0),0)&gt;0,1,0)</f>
        <v>0</v>
      </c>
      <c r="AX66" s="127">
        <f ca="1">IF(IFERROR(MATCH(_xlfn.CONCAT($B66,",",AX$4),'22 SpcFunc &amp; VentSpcFunc combos'!$Q$8:$Q$343,0),0)&gt;0,1,0)</f>
        <v>0</v>
      </c>
      <c r="AY66" s="127">
        <f ca="1">IF(IFERROR(MATCH(_xlfn.CONCAT($B66,",",AY$4),'22 SpcFunc &amp; VentSpcFunc combos'!$Q$8:$Q$343,0),0)&gt;0,1,0)</f>
        <v>1</v>
      </c>
      <c r="AZ66" s="127">
        <f ca="1">IF(IFERROR(MATCH(_xlfn.CONCAT($B66,",",AZ$4),'22 SpcFunc &amp; VentSpcFunc combos'!$Q$8:$Q$343,0),0)&gt;0,1,0)</f>
        <v>0</v>
      </c>
      <c r="BA66" s="127">
        <f ca="1">IF(IFERROR(MATCH(_xlfn.CONCAT($B66,",",BA$4),'22 SpcFunc &amp; VentSpcFunc combos'!$Q$8:$Q$343,0),0)&gt;0,1,0)</f>
        <v>1</v>
      </c>
      <c r="BB66" s="127">
        <f ca="1">IF(IFERROR(MATCH(_xlfn.CONCAT($B66,",",BB$4),'22 SpcFunc &amp; VentSpcFunc combos'!$Q$8:$Q$343,0),0)&gt;0,1,0)</f>
        <v>0</v>
      </c>
      <c r="BC66" s="127">
        <f ca="1">IF(IFERROR(MATCH(_xlfn.CONCAT($B66,",",BC$4),'22 SpcFunc &amp; VentSpcFunc combos'!$Q$8:$Q$343,0),0)&gt;0,1,0)</f>
        <v>0</v>
      </c>
      <c r="BD66" s="127">
        <f ca="1">IF(IFERROR(MATCH(_xlfn.CONCAT($B66,",",BD$4),'22 SpcFunc &amp; VentSpcFunc combos'!$Q$8:$Q$343,0),0)&gt;0,1,0)</f>
        <v>0</v>
      </c>
      <c r="BE66" s="127">
        <f ca="1">IF(IFERROR(MATCH(_xlfn.CONCAT($B66,",",BE$4),'22 SpcFunc &amp; VentSpcFunc combos'!$Q$8:$Q$343,0),0)&gt;0,1,0)</f>
        <v>0</v>
      </c>
      <c r="BF66" s="127">
        <f ca="1">IF(IFERROR(MATCH(_xlfn.CONCAT($B66,",",BF$4),'22 SpcFunc &amp; VentSpcFunc combos'!$Q$8:$Q$343,0),0)&gt;0,1,0)</f>
        <v>0</v>
      </c>
      <c r="BG66" s="127">
        <f ca="1">IF(IFERROR(MATCH(_xlfn.CONCAT($B66,",",BG$4),'22 SpcFunc &amp; VentSpcFunc combos'!$Q$8:$Q$343,0),0)&gt;0,1,0)</f>
        <v>0</v>
      </c>
      <c r="BH66" s="127">
        <f ca="1">IF(IFERROR(MATCH(_xlfn.CONCAT($B66,",",BH$4),'22 SpcFunc &amp; VentSpcFunc combos'!$Q$8:$Q$343,0),0)&gt;0,1,0)</f>
        <v>0</v>
      </c>
      <c r="BI66" s="127">
        <f ca="1">IF(IFERROR(MATCH(_xlfn.CONCAT($B66,",",BI$4),'22 SpcFunc &amp; VentSpcFunc combos'!$Q$8:$Q$343,0),0)&gt;0,1,0)</f>
        <v>0</v>
      </c>
      <c r="BJ66" s="127">
        <f ca="1">IF(IFERROR(MATCH(_xlfn.CONCAT($B66,",",BJ$4),'22 SpcFunc &amp; VentSpcFunc combos'!$Q$8:$Q$343,0),0)&gt;0,1,0)</f>
        <v>0</v>
      </c>
      <c r="BK66" s="127">
        <f ca="1">IF(IFERROR(MATCH(_xlfn.CONCAT($B66,",",BK$4),'22 SpcFunc &amp; VentSpcFunc combos'!$Q$8:$Q$343,0),0)&gt;0,1,0)</f>
        <v>0</v>
      </c>
      <c r="BL66" s="127">
        <f ca="1">IF(IFERROR(MATCH(_xlfn.CONCAT($B66,",",BL$4),'22 SpcFunc &amp; VentSpcFunc combos'!$Q$8:$Q$343,0),0)&gt;0,1,0)</f>
        <v>0</v>
      </c>
      <c r="BM66" s="127">
        <f ca="1">IF(IFERROR(MATCH(_xlfn.CONCAT($B66,",",BM$4),'22 SpcFunc &amp; VentSpcFunc combos'!$Q$8:$Q$343,0),0)&gt;0,1,0)</f>
        <v>0</v>
      </c>
      <c r="BN66" s="127">
        <f ca="1">IF(IFERROR(MATCH(_xlfn.CONCAT($B66,",",BN$4),'22 SpcFunc &amp; VentSpcFunc combos'!$Q$8:$Q$343,0),0)&gt;0,1,0)</f>
        <v>0</v>
      </c>
      <c r="BO66" s="127">
        <f ca="1">IF(IFERROR(MATCH(_xlfn.CONCAT($B66,",",BO$4),'22 SpcFunc &amp; VentSpcFunc combos'!$Q$8:$Q$343,0),0)&gt;0,1,0)</f>
        <v>0</v>
      </c>
      <c r="BP66" s="127">
        <f ca="1">IF(IFERROR(MATCH(_xlfn.CONCAT($B66,",",BP$4),'22 SpcFunc &amp; VentSpcFunc combos'!$Q$8:$Q$343,0),0)&gt;0,1,0)</f>
        <v>0</v>
      </c>
      <c r="BQ66" s="127">
        <f ca="1">IF(IFERROR(MATCH(_xlfn.CONCAT($B66,",",BQ$4),'22 SpcFunc &amp; VentSpcFunc combos'!$Q$8:$Q$343,0),0)&gt;0,1,0)</f>
        <v>0</v>
      </c>
      <c r="BR66" s="127">
        <f ca="1">IF(IFERROR(MATCH(_xlfn.CONCAT($B66,",",BR$4),'22 SpcFunc &amp; VentSpcFunc combos'!$Q$8:$Q$343,0),0)&gt;0,1,0)</f>
        <v>0</v>
      </c>
      <c r="BS66" s="127">
        <f ca="1">IF(IFERROR(MATCH(_xlfn.CONCAT($B66,",",BS$4),'22 SpcFunc &amp; VentSpcFunc combos'!$Q$8:$Q$343,0),0)&gt;0,1,0)</f>
        <v>0</v>
      </c>
      <c r="BT66" s="127">
        <f ca="1">IF(IFERROR(MATCH(_xlfn.CONCAT($B66,",",BT$4),'22 SpcFunc &amp; VentSpcFunc combos'!$Q$8:$Q$343,0),0)&gt;0,1,0)</f>
        <v>0</v>
      </c>
      <c r="BU66" s="127">
        <f ca="1">IF(IFERROR(MATCH(_xlfn.CONCAT($B66,",",BU$4),'22 SpcFunc &amp; VentSpcFunc combos'!$Q$8:$Q$343,0),0)&gt;0,1,0)</f>
        <v>0</v>
      </c>
      <c r="BV66" s="127">
        <f ca="1">IF(IFERROR(MATCH(_xlfn.CONCAT($B66,",",BV$4),'22 SpcFunc &amp; VentSpcFunc combos'!$Q$8:$Q$343,0),0)&gt;0,1,0)</f>
        <v>0</v>
      </c>
      <c r="BW66" s="127">
        <f ca="1">IF(IFERROR(MATCH(_xlfn.CONCAT($B66,",",BW$4),'22 SpcFunc &amp; VentSpcFunc combos'!$Q$8:$Q$343,0),0)&gt;0,1,0)</f>
        <v>0</v>
      </c>
      <c r="BX66" s="127">
        <f ca="1">IF(IFERROR(MATCH(_xlfn.CONCAT($B66,",",BX$4),'22 SpcFunc &amp; VentSpcFunc combos'!$Q$8:$Q$343,0),0)&gt;0,1,0)</f>
        <v>0</v>
      </c>
      <c r="BY66" s="127">
        <f ca="1">IF(IFERROR(MATCH(_xlfn.CONCAT($B66,",",BY$4),'22 SpcFunc &amp; VentSpcFunc combos'!$Q$8:$Q$343,0),0)&gt;0,1,0)</f>
        <v>0</v>
      </c>
      <c r="BZ66" s="127">
        <f ca="1">IF(IFERROR(MATCH(_xlfn.CONCAT($B66,",",BZ$4),'22 SpcFunc &amp; VentSpcFunc combos'!$Q$8:$Q$343,0),0)&gt;0,1,0)</f>
        <v>0</v>
      </c>
      <c r="CA66" s="127">
        <f ca="1">IF(IFERROR(MATCH(_xlfn.CONCAT($B66,",",CA$4),'22 SpcFunc &amp; VentSpcFunc combos'!$Q$8:$Q$343,0),0)&gt;0,1,0)</f>
        <v>1</v>
      </c>
      <c r="CB66" s="127">
        <f ca="1">IF(IFERROR(MATCH(_xlfn.CONCAT($B66,",",CB$4),'22 SpcFunc &amp; VentSpcFunc combos'!$Q$8:$Q$343,0),0)&gt;0,1,0)</f>
        <v>0</v>
      </c>
      <c r="CC66" s="127">
        <f ca="1">IF(IFERROR(MATCH(_xlfn.CONCAT($B66,",",CC$4),'22 SpcFunc &amp; VentSpcFunc combos'!$Q$8:$Q$343,0),0)&gt;0,1,0)</f>
        <v>0</v>
      </c>
      <c r="CD66" s="127">
        <f ca="1">IF(IFERROR(MATCH(_xlfn.CONCAT($B66,",",CD$4),'22 SpcFunc &amp; VentSpcFunc combos'!$Q$8:$Q$343,0),0)&gt;0,1,0)</f>
        <v>0</v>
      </c>
      <c r="CE66" s="127">
        <f ca="1">IF(IFERROR(MATCH(_xlfn.CONCAT($B66,",",CE$4),'22 SpcFunc &amp; VentSpcFunc combos'!$Q$8:$Q$343,0),0)&gt;0,1,0)</f>
        <v>0</v>
      </c>
      <c r="CF66" s="127">
        <f ca="1">IF(IFERROR(MATCH(_xlfn.CONCAT($B66,",",CF$4),'22 SpcFunc &amp; VentSpcFunc combos'!$Q$8:$Q$343,0),0)&gt;0,1,0)</f>
        <v>0</v>
      </c>
      <c r="CG66" s="127">
        <f ca="1">IF(IFERROR(MATCH(_xlfn.CONCAT($B66,",",CG$4),'22 SpcFunc &amp; VentSpcFunc combos'!$Q$8:$Q$343,0),0)&gt;0,1,0)</f>
        <v>0</v>
      </c>
      <c r="CH66" s="127">
        <f ca="1">IF(IFERROR(MATCH(_xlfn.CONCAT($B66,",",CH$4),'22 SpcFunc &amp; VentSpcFunc combos'!$Q$8:$Q$343,0),0)&gt;0,1,0)</f>
        <v>0</v>
      </c>
      <c r="CI66" s="127">
        <f ca="1">IF(IFERROR(MATCH(_xlfn.CONCAT($B66,",",CI$4),'22 SpcFunc &amp; VentSpcFunc combos'!$Q$8:$Q$343,0),0)&gt;0,1,0)</f>
        <v>0</v>
      </c>
      <c r="CJ66" s="127">
        <f ca="1">IF(IFERROR(MATCH(_xlfn.CONCAT($B66,",",CJ$4),'22 SpcFunc &amp; VentSpcFunc combos'!$Q$8:$Q$343,0),0)&gt;0,1,0)</f>
        <v>0</v>
      </c>
      <c r="CK66" s="127">
        <f ca="1">IF(IFERROR(MATCH(_xlfn.CONCAT($B66,",",CK$4),'22 SpcFunc &amp; VentSpcFunc combos'!$Q$8:$Q$343,0),0)&gt;0,1,0)</f>
        <v>0</v>
      </c>
      <c r="CL66" s="127">
        <f ca="1">IF(IFERROR(MATCH(_xlfn.CONCAT($B66,",",CL$4),'22 SpcFunc &amp; VentSpcFunc combos'!$Q$8:$Q$343,0),0)&gt;0,1,0)</f>
        <v>0</v>
      </c>
      <c r="CM66" s="127">
        <f ca="1">IF(IFERROR(MATCH(_xlfn.CONCAT($B66,",",CM$4),'22 SpcFunc &amp; VentSpcFunc combos'!$Q$8:$Q$343,0),0)&gt;0,1,0)</f>
        <v>0</v>
      </c>
      <c r="CN66" s="127">
        <f ca="1">IF(IFERROR(MATCH(_xlfn.CONCAT($B66,",",CN$4),'22 SpcFunc &amp; VentSpcFunc combos'!$Q$8:$Q$343,0),0)&gt;0,1,0)</f>
        <v>0</v>
      </c>
      <c r="CO66" s="127">
        <f ca="1">IF(IFERROR(MATCH(_xlfn.CONCAT($B66,",",CO$4),'22 SpcFunc &amp; VentSpcFunc combos'!$Q$8:$Q$343,0),0)&gt;0,1,0)</f>
        <v>0</v>
      </c>
      <c r="CP66" s="127">
        <f ca="1">IF(IFERROR(MATCH(_xlfn.CONCAT($B66,",",CP$4),'22 SpcFunc &amp; VentSpcFunc combos'!$Q$8:$Q$343,0),0)&gt;0,1,0)</f>
        <v>0</v>
      </c>
      <c r="CQ66" s="127">
        <f ca="1">IF(IFERROR(MATCH(_xlfn.CONCAT($B66,",",CQ$4),'22 SpcFunc &amp; VentSpcFunc combos'!$Q$8:$Q$343,0),0)&gt;0,1,0)</f>
        <v>0</v>
      </c>
      <c r="CR66" s="127">
        <f ca="1">IF(IFERROR(MATCH(_xlfn.CONCAT($B66,",",CR$4),'22 SpcFunc &amp; VentSpcFunc combos'!$Q$8:$Q$343,0),0)&gt;0,1,0)</f>
        <v>0</v>
      </c>
      <c r="CS66" s="127">
        <f ca="1">IF(IFERROR(MATCH(_xlfn.CONCAT($B66,",",CS$4),'22 SpcFunc &amp; VentSpcFunc combos'!$Q$8:$Q$343,0),0)&gt;0,1,0)</f>
        <v>0</v>
      </c>
      <c r="CT66" s="127">
        <f ca="1">IF(IFERROR(MATCH(_xlfn.CONCAT($B66,",",CT$4),'22 SpcFunc &amp; VentSpcFunc combos'!$Q$8:$Q$343,0),0)&gt;0,1,0)</f>
        <v>0</v>
      </c>
      <c r="CU66" s="106" t="s">
        <v>959</v>
      </c>
      <c r="CV66">
        <f t="shared" ca="1" si="4"/>
        <v>3</v>
      </c>
    </row>
    <row r="67" spans="2:100" x14ac:dyDescent="0.2">
      <c r="B67" t="str">
        <f>'For CSV - 2022 SpcFuncData'!B67</f>
        <v>Storage, Commercial/Industrial (Warehouse)</v>
      </c>
      <c r="C67" s="127">
        <f ca="1">IF(IFERROR(MATCH(_xlfn.CONCAT($B67,",",C$4),'22 SpcFunc &amp; VentSpcFunc combos'!$Q$8:$Q$343,0),0)&gt;0,1,0)</f>
        <v>0</v>
      </c>
      <c r="D67" s="127">
        <f ca="1">IF(IFERROR(MATCH(_xlfn.CONCAT($B67,",",D$4),'22 SpcFunc &amp; VentSpcFunc combos'!$Q$8:$Q$343,0),0)&gt;0,1,0)</f>
        <v>0</v>
      </c>
      <c r="E67" s="127">
        <f ca="1">IF(IFERROR(MATCH(_xlfn.CONCAT($B67,",",E$4),'22 SpcFunc &amp; VentSpcFunc combos'!$Q$8:$Q$343,0),0)&gt;0,1,0)</f>
        <v>0</v>
      </c>
      <c r="F67" s="127">
        <f ca="1">IF(IFERROR(MATCH(_xlfn.CONCAT($B67,",",F$4),'22 SpcFunc &amp; VentSpcFunc combos'!$Q$8:$Q$343,0),0)&gt;0,1,0)</f>
        <v>0</v>
      </c>
      <c r="G67" s="127">
        <f ca="1">IF(IFERROR(MATCH(_xlfn.CONCAT($B67,",",G$4),'22 SpcFunc &amp; VentSpcFunc combos'!$Q$8:$Q$343,0),0)&gt;0,1,0)</f>
        <v>0</v>
      </c>
      <c r="H67" s="127">
        <f ca="1">IF(IFERROR(MATCH(_xlfn.CONCAT($B67,",",H$4),'22 SpcFunc &amp; VentSpcFunc combos'!$Q$8:$Q$343,0),0)&gt;0,1,0)</f>
        <v>0</v>
      </c>
      <c r="I67" s="127">
        <f ca="1">IF(IFERROR(MATCH(_xlfn.CONCAT($B67,",",I$4),'22 SpcFunc &amp; VentSpcFunc combos'!$Q$8:$Q$343,0),0)&gt;0,1,0)</f>
        <v>0</v>
      </c>
      <c r="J67" s="127">
        <f ca="1">IF(IFERROR(MATCH(_xlfn.CONCAT($B67,",",J$4),'22 SpcFunc &amp; VentSpcFunc combos'!$Q$8:$Q$343,0),0)&gt;0,1,0)</f>
        <v>0</v>
      </c>
      <c r="K67" s="127">
        <f ca="1">IF(IFERROR(MATCH(_xlfn.CONCAT($B67,",",K$4),'22 SpcFunc &amp; VentSpcFunc combos'!$Q$8:$Q$343,0),0)&gt;0,1,0)</f>
        <v>0</v>
      </c>
      <c r="L67" s="127">
        <f ca="1">IF(IFERROR(MATCH(_xlfn.CONCAT($B67,",",L$4),'22 SpcFunc &amp; VentSpcFunc combos'!$Q$8:$Q$343,0),0)&gt;0,1,0)</f>
        <v>0</v>
      </c>
      <c r="M67" s="127">
        <f ca="1">IF(IFERROR(MATCH(_xlfn.CONCAT($B67,",",M$4),'22 SpcFunc &amp; VentSpcFunc combos'!$Q$8:$Q$343,0),0)&gt;0,1,0)</f>
        <v>0</v>
      </c>
      <c r="N67" s="127">
        <f ca="1">IF(IFERROR(MATCH(_xlfn.CONCAT($B67,",",N$4),'22 SpcFunc &amp; VentSpcFunc combos'!$Q$8:$Q$343,0),0)&gt;0,1,0)</f>
        <v>0</v>
      </c>
      <c r="O67" s="127">
        <f ca="1">IF(IFERROR(MATCH(_xlfn.CONCAT($B67,",",O$4),'22 SpcFunc &amp; VentSpcFunc combos'!$Q$8:$Q$343,0),0)&gt;0,1,0)</f>
        <v>0</v>
      </c>
      <c r="P67" s="127">
        <f ca="1">IF(IFERROR(MATCH(_xlfn.CONCAT($B67,",",P$4),'22 SpcFunc &amp; VentSpcFunc combos'!$Q$8:$Q$343,0),0)&gt;0,1,0)</f>
        <v>0</v>
      </c>
      <c r="Q67" s="127">
        <f ca="1">IF(IFERROR(MATCH(_xlfn.CONCAT($B67,",",Q$4),'22 SpcFunc &amp; VentSpcFunc combos'!$Q$8:$Q$343,0),0)&gt;0,1,0)</f>
        <v>0</v>
      </c>
      <c r="R67" s="127">
        <f ca="1">IF(IFERROR(MATCH(_xlfn.CONCAT($B67,",",R$4),'22 SpcFunc &amp; VentSpcFunc combos'!$Q$8:$Q$343,0),0)&gt;0,1,0)</f>
        <v>0</v>
      </c>
      <c r="S67" s="127">
        <f ca="1">IF(IFERROR(MATCH(_xlfn.CONCAT($B67,",",S$4),'22 SpcFunc &amp; VentSpcFunc combos'!$Q$8:$Q$343,0),0)&gt;0,1,0)</f>
        <v>0</v>
      </c>
      <c r="T67" s="127">
        <f ca="1">IF(IFERROR(MATCH(_xlfn.CONCAT($B67,",",T$4),'22 SpcFunc &amp; VentSpcFunc combos'!$Q$8:$Q$343,0),0)&gt;0,1,0)</f>
        <v>0</v>
      </c>
      <c r="U67" s="127">
        <f ca="1">IF(IFERROR(MATCH(_xlfn.CONCAT($B67,",",U$4),'22 SpcFunc &amp; VentSpcFunc combos'!$Q$8:$Q$343,0),0)&gt;0,1,0)</f>
        <v>0</v>
      </c>
      <c r="V67" s="127">
        <f ca="1">IF(IFERROR(MATCH(_xlfn.CONCAT($B67,",",V$4),'22 SpcFunc &amp; VentSpcFunc combos'!$Q$8:$Q$343,0),0)&gt;0,1,0)</f>
        <v>0</v>
      </c>
      <c r="W67" s="127">
        <f ca="1">IF(IFERROR(MATCH(_xlfn.CONCAT($B67,",",W$4),'22 SpcFunc &amp; VentSpcFunc combos'!$Q$8:$Q$343,0),0)&gt;0,1,0)</f>
        <v>0</v>
      </c>
      <c r="X67" s="127">
        <f ca="1">IF(IFERROR(MATCH(_xlfn.CONCAT($B67,",",X$4),'22 SpcFunc &amp; VentSpcFunc combos'!$Q$8:$Q$343,0),0)&gt;0,1,0)</f>
        <v>0</v>
      </c>
      <c r="Y67" s="127">
        <f ca="1">IF(IFERROR(MATCH(_xlfn.CONCAT($B67,",",Y$4),'22 SpcFunc &amp; VentSpcFunc combos'!$Q$8:$Q$343,0),0)&gt;0,1,0)</f>
        <v>0</v>
      </c>
      <c r="Z67" s="127">
        <f ca="1">IF(IFERROR(MATCH(_xlfn.CONCAT($B67,",",Z$4),'22 SpcFunc &amp; VentSpcFunc combos'!$Q$8:$Q$343,0),0)&gt;0,1,0)</f>
        <v>0</v>
      </c>
      <c r="AA67" s="127">
        <f ca="1">IF(IFERROR(MATCH(_xlfn.CONCAT($B67,",",AA$4),'22 SpcFunc &amp; VentSpcFunc combos'!$Q$8:$Q$343,0),0)&gt;0,1,0)</f>
        <v>0</v>
      </c>
      <c r="AB67" s="127">
        <f ca="1">IF(IFERROR(MATCH(_xlfn.CONCAT($B67,",",AB$4),'22 SpcFunc &amp; VentSpcFunc combos'!$Q$8:$Q$343,0),0)&gt;0,1,0)</f>
        <v>0</v>
      </c>
      <c r="AC67" s="127">
        <f ca="1">IF(IFERROR(MATCH(_xlfn.CONCAT($B67,",",AC$4),'22 SpcFunc &amp; VentSpcFunc combos'!$Q$8:$Q$343,0),0)&gt;0,1,0)</f>
        <v>0</v>
      </c>
      <c r="AD67" s="127">
        <f ca="1">IF(IFERROR(MATCH(_xlfn.CONCAT($B67,",",AD$4),'22 SpcFunc &amp; VentSpcFunc combos'!$Q$8:$Q$343,0),0)&gt;0,1,0)</f>
        <v>0</v>
      </c>
      <c r="AE67" s="127">
        <f ca="1">IF(IFERROR(MATCH(_xlfn.CONCAT($B67,",",AE$4),'22 SpcFunc &amp; VentSpcFunc combos'!$Q$8:$Q$343,0),0)&gt;0,1,0)</f>
        <v>0</v>
      </c>
      <c r="AF67" s="127">
        <f ca="1">IF(IFERROR(MATCH(_xlfn.CONCAT($B67,",",AF$4),'22 SpcFunc &amp; VentSpcFunc combos'!$Q$8:$Q$343,0),0)&gt;0,1,0)</f>
        <v>0</v>
      </c>
      <c r="AG67" s="127">
        <f ca="1">IF(IFERROR(MATCH(_xlfn.CONCAT($B67,",",AG$4),'22 SpcFunc &amp; VentSpcFunc combos'!$Q$8:$Q$343,0),0)&gt;0,1,0)</f>
        <v>0</v>
      </c>
      <c r="AH67" s="127">
        <f ca="1">IF(IFERROR(MATCH(_xlfn.CONCAT($B67,",",AH$4),'22 SpcFunc &amp; VentSpcFunc combos'!$Q$8:$Q$343,0),0)&gt;0,1,0)</f>
        <v>0</v>
      </c>
      <c r="AI67" s="127">
        <f ca="1">IF(IFERROR(MATCH(_xlfn.CONCAT($B67,",",AI$4),'22 SpcFunc &amp; VentSpcFunc combos'!$Q$8:$Q$343,0),0)&gt;0,1,0)</f>
        <v>0</v>
      </c>
      <c r="AJ67" s="127">
        <f ca="1">IF(IFERROR(MATCH(_xlfn.CONCAT($B67,",",AJ$4),'22 SpcFunc &amp; VentSpcFunc combos'!$Q$8:$Q$343,0),0)&gt;0,1,0)</f>
        <v>0</v>
      </c>
      <c r="AK67" s="127">
        <f ca="1">IF(IFERROR(MATCH(_xlfn.CONCAT($B67,",",AK$4),'22 SpcFunc &amp; VentSpcFunc combos'!$Q$8:$Q$343,0),0)&gt;0,1,0)</f>
        <v>0</v>
      </c>
      <c r="AL67" s="127">
        <f ca="1">IF(IFERROR(MATCH(_xlfn.CONCAT($B67,",",AL$4),'22 SpcFunc &amp; VentSpcFunc combos'!$Q$8:$Q$343,0),0)&gt;0,1,0)</f>
        <v>0</v>
      </c>
      <c r="AM67" s="127">
        <f ca="1">IF(IFERROR(MATCH(_xlfn.CONCAT($B67,",",AM$4),'22 SpcFunc &amp; VentSpcFunc combos'!$Q$8:$Q$343,0),0)&gt;0,1,0)</f>
        <v>0</v>
      </c>
      <c r="AN67" s="127">
        <f ca="1">IF(IFERROR(MATCH(_xlfn.CONCAT($B67,",",AN$4),'22 SpcFunc &amp; VentSpcFunc combos'!$Q$8:$Q$343,0),0)&gt;0,1,0)</f>
        <v>1</v>
      </c>
      <c r="AO67" s="127">
        <f ca="1">IF(IFERROR(MATCH(_xlfn.CONCAT($B67,",",AO$4),'22 SpcFunc &amp; VentSpcFunc combos'!$Q$8:$Q$343,0),0)&gt;0,1,0)</f>
        <v>0</v>
      </c>
      <c r="AP67" s="127">
        <f ca="1">IF(IFERROR(MATCH(_xlfn.CONCAT($B67,",",AP$4),'22 SpcFunc &amp; VentSpcFunc combos'!$Q$8:$Q$343,0),0)&gt;0,1,0)</f>
        <v>0</v>
      </c>
      <c r="AQ67" s="127">
        <f ca="1">IF(IFERROR(MATCH(_xlfn.CONCAT($B67,",",AQ$4),'22 SpcFunc &amp; VentSpcFunc combos'!$Q$8:$Q$343,0),0)&gt;0,1,0)</f>
        <v>0</v>
      </c>
      <c r="AR67" s="127">
        <f ca="1">IF(IFERROR(MATCH(_xlfn.CONCAT($B67,",",AR$4),'22 SpcFunc &amp; VentSpcFunc combos'!$Q$8:$Q$343,0),0)&gt;0,1,0)</f>
        <v>0</v>
      </c>
      <c r="AS67" s="127">
        <f ca="1">IF(IFERROR(MATCH(_xlfn.CONCAT($B67,",",AS$4),'22 SpcFunc &amp; VentSpcFunc combos'!$Q$8:$Q$343,0),0)&gt;0,1,0)</f>
        <v>0</v>
      </c>
      <c r="AT67" s="127">
        <f ca="1">IF(IFERROR(MATCH(_xlfn.CONCAT($B67,",",AT$4),'22 SpcFunc &amp; VentSpcFunc combos'!$Q$8:$Q$343,0),0)&gt;0,1,0)</f>
        <v>0</v>
      </c>
      <c r="AU67" s="127">
        <f ca="1">IF(IFERROR(MATCH(_xlfn.CONCAT($B67,",",AU$4),'22 SpcFunc &amp; VentSpcFunc combos'!$Q$8:$Q$343,0),0)&gt;0,1,0)</f>
        <v>0</v>
      </c>
      <c r="AV67" s="127">
        <f ca="1">IF(IFERROR(MATCH(_xlfn.CONCAT($B67,",",AV$4),'22 SpcFunc &amp; VentSpcFunc combos'!$Q$8:$Q$343,0),0)&gt;0,1,0)</f>
        <v>0</v>
      </c>
      <c r="AW67" s="127">
        <f ca="1">IF(IFERROR(MATCH(_xlfn.CONCAT($B67,",",AW$4),'22 SpcFunc &amp; VentSpcFunc combos'!$Q$8:$Q$343,0),0)&gt;0,1,0)</f>
        <v>0</v>
      </c>
      <c r="AX67" s="127">
        <f ca="1">IF(IFERROR(MATCH(_xlfn.CONCAT($B67,",",AX$4),'22 SpcFunc &amp; VentSpcFunc combos'!$Q$8:$Q$343,0),0)&gt;0,1,0)</f>
        <v>0</v>
      </c>
      <c r="AY67" s="127">
        <f ca="1">IF(IFERROR(MATCH(_xlfn.CONCAT($B67,",",AY$4),'22 SpcFunc &amp; VentSpcFunc combos'!$Q$8:$Q$343,0),0)&gt;0,1,0)</f>
        <v>0</v>
      </c>
      <c r="AZ67" s="127">
        <f ca="1">IF(IFERROR(MATCH(_xlfn.CONCAT($B67,",",AZ$4),'22 SpcFunc &amp; VentSpcFunc combos'!$Q$8:$Q$343,0),0)&gt;0,1,0)</f>
        <v>1</v>
      </c>
      <c r="BA67" s="127">
        <f ca="1">IF(IFERROR(MATCH(_xlfn.CONCAT($B67,",",BA$4),'22 SpcFunc &amp; VentSpcFunc combos'!$Q$8:$Q$343,0),0)&gt;0,1,0)</f>
        <v>0</v>
      </c>
      <c r="BB67" s="127">
        <f ca="1">IF(IFERROR(MATCH(_xlfn.CONCAT($B67,",",BB$4),'22 SpcFunc &amp; VentSpcFunc combos'!$Q$8:$Q$343,0),0)&gt;0,1,0)</f>
        <v>0</v>
      </c>
      <c r="BC67" s="127">
        <f ca="1">IF(IFERROR(MATCH(_xlfn.CONCAT($B67,",",BC$4),'22 SpcFunc &amp; VentSpcFunc combos'!$Q$8:$Q$343,0),0)&gt;0,1,0)</f>
        <v>0</v>
      </c>
      <c r="BD67" s="127">
        <f ca="1">IF(IFERROR(MATCH(_xlfn.CONCAT($B67,",",BD$4),'22 SpcFunc &amp; VentSpcFunc combos'!$Q$8:$Q$343,0),0)&gt;0,1,0)</f>
        <v>0</v>
      </c>
      <c r="BE67" s="127">
        <f ca="1">IF(IFERROR(MATCH(_xlfn.CONCAT($B67,",",BE$4),'22 SpcFunc &amp; VentSpcFunc combos'!$Q$8:$Q$343,0),0)&gt;0,1,0)</f>
        <v>0</v>
      </c>
      <c r="BF67" s="127">
        <f ca="1">IF(IFERROR(MATCH(_xlfn.CONCAT($B67,",",BF$4),'22 SpcFunc &amp; VentSpcFunc combos'!$Q$8:$Q$343,0),0)&gt;0,1,0)</f>
        <v>0</v>
      </c>
      <c r="BG67" s="127">
        <f ca="1">IF(IFERROR(MATCH(_xlfn.CONCAT($B67,",",BG$4),'22 SpcFunc &amp; VentSpcFunc combos'!$Q$8:$Q$343,0),0)&gt;0,1,0)</f>
        <v>0</v>
      </c>
      <c r="BH67" s="127">
        <f ca="1">IF(IFERROR(MATCH(_xlfn.CONCAT($B67,",",BH$4),'22 SpcFunc &amp; VentSpcFunc combos'!$Q$8:$Q$343,0),0)&gt;0,1,0)</f>
        <v>1</v>
      </c>
      <c r="BI67" s="127">
        <f ca="1">IF(IFERROR(MATCH(_xlfn.CONCAT($B67,",",BI$4),'22 SpcFunc &amp; VentSpcFunc combos'!$Q$8:$Q$343,0),0)&gt;0,1,0)</f>
        <v>0</v>
      </c>
      <c r="BJ67" s="127">
        <f ca="1">IF(IFERROR(MATCH(_xlfn.CONCAT($B67,",",BJ$4),'22 SpcFunc &amp; VentSpcFunc combos'!$Q$8:$Q$343,0),0)&gt;0,1,0)</f>
        <v>0</v>
      </c>
      <c r="BK67" s="127">
        <f ca="1">IF(IFERROR(MATCH(_xlfn.CONCAT($B67,",",BK$4),'22 SpcFunc &amp; VentSpcFunc combos'!$Q$8:$Q$343,0),0)&gt;0,1,0)</f>
        <v>0</v>
      </c>
      <c r="BL67" s="127">
        <f ca="1">IF(IFERROR(MATCH(_xlfn.CONCAT($B67,",",BL$4),'22 SpcFunc &amp; VentSpcFunc combos'!$Q$8:$Q$343,0),0)&gt;0,1,0)</f>
        <v>0</v>
      </c>
      <c r="BM67" s="127">
        <f ca="1">IF(IFERROR(MATCH(_xlfn.CONCAT($B67,",",BM$4),'22 SpcFunc &amp; VentSpcFunc combos'!$Q$8:$Q$343,0),0)&gt;0,1,0)</f>
        <v>0</v>
      </c>
      <c r="BN67" s="127">
        <f ca="1">IF(IFERROR(MATCH(_xlfn.CONCAT($B67,",",BN$4),'22 SpcFunc &amp; VentSpcFunc combos'!$Q$8:$Q$343,0),0)&gt;0,1,0)</f>
        <v>0</v>
      </c>
      <c r="BO67" s="127">
        <f ca="1">IF(IFERROR(MATCH(_xlfn.CONCAT($B67,",",BO$4),'22 SpcFunc &amp; VentSpcFunc combos'!$Q$8:$Q$343,0),0)&gt;0,1,0)</f>
        <v>0</v>
      </c>
      <c r="BP67" s="127">
        <f ca="1">IF(IFERROR(MATCH(_xlfn.CONCAT($B67,",",BP$4),'22 SpcFunc &amp; VentSpcFunc combos'!$Q$8:$Q$343,0),0)&gt;0,1,0)</f>
        <v>0</v>
      </c>
      <c r="BQ67" s="127">
        <f ca="1">IF(IFERROR(MATCH(_xlfn.CONCAT($B67,",",BQ$4),'22 SpcFunc &amp; VentSpcFunc combos'!$Q$8:$Q$343,0),0)&gt;0,1,0)</f>
        <v>0</v>
      </c>
      <c r="BR67" s="127">
        <f ca="1">IF(IFERROR(MATCH(_xlfn.CONCAT($B67,",",BR$4),'22 SpcFunc &amp; VentSpcFunc combos'!$Q$8:$Q$343,0),0)&gt;0,1,0)</f>
        <v>0</v>
      </c>
      <c r="BS67" s="127">
        <f ca="1">IF(IFERROR(MATCH(_xlfn.CONCAT($B67,",",BS$4),'22 SpcFunc &amp; VentSpcFunc combos'!$Q$8:$Q$343,0),0)&gt;0,1,0)</f>
        <v>0</v>
      </c>
      <c r="BT67" s="127">
        <f ca="1">IF(IFERROR(MATCH(_xlfn.CONCAT($B67,",",BT$4),'22 SpcFunc &amp; VentSpcFunc combos'!$Q$8:$Q$343,0),0)&gt;0,1,0)</f>
        <v>1</v>
      </c>
      <c r="BU67" s="127">
        <f ca="1">IF(IFERROR(MATCH(_xlfn.CONCAT($B67,",",BU$4),'22 SpcFunc &amp; VentSpcFunc combos'!$Q$8:$Q$343,0),0)&gt;0,1,0)</f>
        <v>0</v>
      </c>
      <c r="BV67" s="127">
        <f ca="1">IF(IFERROR(MATCH(_xlfn.CONCAT($B67,",",BV$4),'22 SpcFunc &amp; VentSpcFunc combos'!$Q$8:$Q$343,0),0)&gt;0,1,0)</f>
        <v>0</v>
      </c>
      <c r="BW67" s="127">
        <f ca="1">IF(IFERROR(MATCH(_xlfn.CONCAT($B67,",",BW$4),'22 SpcFunc &amp; VentSpcFunc combos'!$Q$8:$Q$343,0),0)&gt;0,1,0)</f>
        <v>1</v>
      </c>
      <c r="BX67" s="127">
        <f ca="1">IF(IFERROR(MATCH(_xlfn.CONCAT($B67,",",BX$4),'22 SpcFunc &amp; VentSpcFunc combos'!$Q$8:$Q$343,0),0)&gt;0,1,0)</f>
        <v>0</v>
      </c>
      <c r="BY67" s="127">
        <f ca="1">IF(IFERROR(MATCH(_xlfn.CONCAT($B67,",",BY$4),'22 SpcFunc &amp; VentSpcFunc combos'!$Q$8:$Q$343,0),0)&gt;0,1,0)</f>
        <v>0</v>
      </c>
      <c r="BZ67" s="127">
        <f ca="1">IF(IFERROR(MATCH(_xlfn.CONCAT($B67,",",BZ$4),'22 SpcFunc &amp; VentSpcFunc combos'!$Q$8:$Q$343,0),0)&gt;0,1,0)</f>
        <v>0</v>
      </c>
      <c r="CA67" s="127">
        <f ca="1">IF(IFERROR(MATCH(_xlfn.CONCAT($B67,",",CA$4),'22 SpcFunc &amp; VentSpcFunc combos'!$Q$8:$Q$343,0),0)&gt;0,1,0)</f>
        <v>0</v>
      </c>
      <c r="CB67" s="127">
        <f ca="1">IF(IFERROR(MATCH(_xlfn.CONCAT($B67,",",CB$4),'22 SpcFunc &amp; VentSpcFunc combos'!$Q$8:$Q$343,0),0)&gt;0,1,0)</f>
        <v>0</v>
      </c>
      <c r="CC67" s="127">
        <f ca="1">IF(IFERROR(MATCH(_xlfn.CONCAT($B67,",",CC$4),'22 SpcFunc &amp; VentSpcFunc combos'!$Q$8:$Q$343,0),0)&gt;0,1,0)</f>
        <v>0</v>
      </c>
      <c r="CD67" s="127">
        <f ca="1">IF(IFERROR(MATCH(_xlfn.CONCAT($B67,",",CD$4),'22 SpcFunc &amp; VentSpcFunc combos'!$Q$8:$Q$343,0),0)&gt;0,1,0)</f>
        <v>0</v>
      </c>
      <c r="CE67" s="127">
        <f ca="1">IF(IFERROR(MATCH(_xlfn.CONCAT($B67,",",CE$4),'22 SpcFunc &amp; VentSpcFunc combos'!$Q$8:$Q$343,0),0)&gt;0,1,0)</f>
        <v>0</v>
      </c>
      <c r="CF67" s="127">
        <f ca="1">IF(IFERROR(MATCH(_xlfn.CONCAT($B67,",",CF$4),'22 SpcFunc &amp; VentSpcFunc combos'!$Q$8:$Q$343,0),0)&gt;0,1,0)</f>
        <v>0</v>
      </c>
      <c r="CG67" s="127">
        <f ca="1">IF(IFERROR(MATCH(_xlfn.CONCAT($B67,",",CG$4),'22 SpcFunc &amp; VentSpcFunc combos'!$Q$8:$Q$343,0),0)&gt;0,1,0)</f>
        <v>0</v>
      </c>
      <c r="CH67" s="127">
        <f ca="1">IF(IFERROR(MATCH(_xlfn.CONCAT($B67,",",CH$4),'22 SpcFunc &amp; VentSpcFunc combos'!$Q$8:$Q$343,0),0)&gt;0,1,0)</f>
        <v>0</v>
      </c>
      <c r="CI67" s="127">
        <f ca="1">IF(IFERROR(MATCH(_xlfn.CONCAT($B67,",",CI$4),'22 SpcFunc &amp; VentSpcFunc combos'!$Q$8:$Q$343,0),0)&gt;0,1,0)</f>
        <v>0</v>
      </c>
      <c r="CJ67" s="127">
        <f ca="1">IF(IFERROR(MATCH(_xlfn.CONCAT($B67,",",CJ$4),'22 SpcFunc &amp; VentSpcFunc combos'!$Q$8:$Q$343,0),0)&gt;0,1,0)</f>
        <v>0</v>
      </c>
      <c r="CK67" s="127">
        <f ca="1">IF(IFERROR(MATCH(_xlfn.CONCAT($B67,",",CK$4),'22 SpcFunc &amp; VentSpcFunc combos'!$Q$8:$Q$343,0),0)&gt;0,1,0)</f>
        <v>0</v>
      </c>
      <c r="CL67" s="127">
        <f ca="1">IF(IFERROR(MATCH(_xlfn.CONCAT($B67,",",CL$4),'22 SpcFunc &amp; VentSpcFunc combos'!$Q$8:$Q$343,0),0)&gt;0,1,0)</f>
        <v>0</v>
      </c>
      <c r="CM67" s="127">
        <f ca="1">IF(IFERROR(MATCH(_xlfn.CONCAT($B67,",",CM$4),'22 SpcFunc &amp; VentSpcFunc combos'!$Q$8:$Q$343,0),0)&gt;0,1,0)</f>
        <v>0</v>
      </c>
      <c r="CN67" s="127">
        <f ca="1">IF(IFERROR(MATCH(_xlfn.CONCAT($B67,",",CN$4),'22 SpcFunc &amp; VentSpcFunc combos'!$Q$8:$Q$343,0),0)&gt;0,1,0)</f>
        <v>0</v>
      </c>
      <c r="CO67" s="127">
        <f ca="1">IF(IFERROR(MATCH(_xlfn.CONCAT($B67,",",CO$4),'22 SpcFunc &amp; VentSpcFunc combos'!$Q$8:$Q$343,0),0)&gt;0,1,0)</f>
        <v>0</v>
      </c>
      <c r="CP67" s="127">
        <f ca="1">IF(IFERROR(MATCH(_xlfn.CONCAT($B67,",",CP$4),'22 SpcFunc &amp; VentSpcFunc combos'!$Q$8:$Q$343,0),0)&gt;0,1,0)</f>
        <v>0</v>
      </c>
      <c r="CQ67" s="127">
        <f ca="1">IF(IFERROR(MATCH(_xlfn.CONCAT($B67,",",CQ$4),'22 SpcFunc &amp; VentSpcFunc combos'!$Q$8:$Q$343,0),0)&gt;0,1,0)</f>
        <v>0</v>
      </c>
      <c r="CR67" s="127">
        <f ca="1">IF(IFERROR(MATCH(_xlfn.CONCAT($B67,",",CR$4),'22 SpcFunc &amp; VentSpcFunc combos'!$Q$8:$Q$343,0),0)&gt;0,1,0)</f>
        <v>0</v>
      </c>
      <c r="CS67" s="127">
        <f ca="1">IF(IFERROR(MATCH(_xlfn.CONCAT($B67,",",CS$4),'22 SpcFunc &amp; VentSpcFunc combos'!$Q$8:$Q$343,0),0)&gt;0,1,0)</f>
        <v>0</v>
      </c>
      <c r="CT67" s="127">
        <f ca="1">IF(IFERROR(MATCH(_xlfn.CONCAT($B67,",",CT$4),'22 SpcFunc &amp; VentSpcFunc combos'!$Q$8:$Q$343,0),0)&gt;0,1,0)</f>
        <v>0</v>
      </c>
      <c r="CU67" s="106" t="s">
        <v>959</v>
      </c>
      <c r="CV67">
        <f t="shared" ca="1" si="4"/>
        <v>5</v>
      </c>
    </row>
    <row r="68" spans="2:100" x14ac:dyDescent="0.2">
      <c r="B68" t="str">
        <f>'For CSV - 2022 SpcFuncData'!B68</f>
        <v>Storage, Commercial/Industrial (Refrigerated)</v>
      </c>
      <c r="C68" s="127">
        <f ca="1">IF(IFERROR(MATCH(_xlfn.CONCAT($B68,",",C$4),'22 SpcFunc &amp; VentSpcFunc combos'!$Q$8:$Q$343,0),0)&gt;0,1,0)</f>
        <v>0</v>
      </c>
      <c r="D68" s="127">
        <f ca="1">IF(IFERROR(MATCH(_xlfn.CONCAT($B68,",",D$4),'22 SpcFunc &amp; VentSpcFunc combos'!$Q$8:$Q$343,0),0)&gt;0,1,0)</f>
        <v>0</v>
      </c>
      <c r="E68" s="127">
        <f ca="1">IF(IFERROR(MATCH(_xlfn.CONCAT($B68,",",E$4),'22 SpcFunc &amp; VentSpcFunc combos'!$Q$8:$Q$343,0),0)&gt;0,1,0)</f>
        <v>0</v>
      </c>
      <c r="F68" s="127">
        <f ca="1">IF(IFERROR(MATCH(_xlfn.CONCAT($B68,",",F$4),'22 SpcFunc &amp; VentSpcFunc combos'!$Q$8:$Q$343,0),0)&gt;0,1,0)</f>
        <v>0</v>
      </c>
      <c r="G68" s="127">
        <f ca="1">IF(IFERROR(MATCH(_xlfn.CONCAT($B68,",",G$4),'22 SpcFunc &amp; VentSpcFunc combos'!$Q$8:$Q$343,0),0)&gt;0,1,0)</f>
        <v>0</v>
      </c>
      <c r="H68" s="127">
        <f ca="1">IF(IFERROR(MATCH(_xlfn.CONCAT($B68,",",H$4),'22 SpcFunc &amp; VentSpcFunc combos'!$Q$8:$Q$343,0),0)&gt;0,1,0)</f>
        <v>0</v>
      </c>
      <c r="I68" s="127">
        <f ca="1">IF(IFERROR(MATCH(_xlfn.CONCAT($B68,",",I$4),'22 SpcFunc &amp; VentSpcFunc combos'!$Q$8:$Q$343,0),0)&gt;0,1,0)</f>
        <v>0</v>
      </c>
      <c r="J68" s="127">
        <f ca="1">IF(IFERROR(MATCH(_xlfn.CONCAT($B68,",",J$4),'22 SpcFunc &amp; VentSpcFunc combos'!$Q$8:$Q$343,0),0)&gt;0,1,0)</f>
        <v>0</v>
      </c>
      <c r="K68" s="127">
        <f ca="1">IF(IFERROR(MATCH(_xlfn.CONCAT($B68,",",K$4),'22 SpcFunc &amp; VentSpcFunc combos'!$Q$8:$Q$343,0),0)&gt;0,1,0)</f>
        <v>0</v>
      </c>
      <c r="L68" s="127">
        <f ca="1">IF(IFERROR(MATCH(_xlfn.CONCAT($B68,",",L$4),'22 SpcFunc &amp; VentSpcFunc combos'!$Q$8:$Q$343,0),0)&gt;0,1,0)</f>
        <v>0</v>
      </c>
      <c r="M68" s="127">
        <f ca="1">IF(IFERROR(MATCH(_xlfn.CONCAT($B68,",",M$4),'22 SpcFunc &amp; VentSpcFunc combos'!$Q$8:$Q$343,0),0)&gt;0,1,0)</f>
        <v>0</v>
      </c>
      <c r="N68" s="127">
        <f ca="1">IF(IFERROR(MATCH(_xlfn.CONCAT($B68,",",N$4),'22 SpcFunc &amp; VentSpcFunc combos'!$Q$8:$Q$343,0),0)&gt;0,1,0)</f>
        <v>0</v>
      </c>
      <c r="O68" s="127">
        <f ca="1">IF(IFERROR(MATCH(_xlfn.CONCAT($B68,",",O$4),'22 SpcFunc &amp; VentSpcFunc combos'!$Q$8:$Q$343,0),0)&gt;0,1,0)</f>
        <v>0</v>
      </c>
      <c r="P68" s="127">
        <f ca="1">IF(IFERROR(MATCH(_xlfn.CONCAT($B68,",",P$4),'22 SpcFunc &amp; VentSpcFunc combos'!$Q$8:$Q$343,0),0)&gt;0,1,0)</f>
        <v>0</v>
      </c>
      <c r="Q68" s="127">
        <f ca="1">IF(IFERROR(MATCH(_xlfn.CONCAT($B68,",",Q$4),'22 SpcFunc &amp; VentSpcFunc combos'!$Q$8:$Q$343,0),0)&gt;0,1,0)</f>
        <v>0</v>
      </c>
      <c r="R68" s="127">
        <f ca="1">IF(IFERROR(MATCH(_xlfn.CONCAT($B68,",",R$4),'22 SpcFunc &amp; VentSpcFunc combos'!$Q$8:$Q$343,0),0)&gt;0,1,0)</f>
        <v>0</v>
      </c>
      <c r="S68" s="127">
        <f ca="1">IF(IFERROR(MATCH(_xlfn.CONCAT($B68,",",S$4),'22 SpcFunc &amp; VentSpcFunc combos'!$Q$8:$Q$343,0),0)&gt;0,1,0)</f>
        <v>0</v>
      </c>
      <c r="T68" s="127">
        <f ca="1">IF(IFERROR(MATCH(_xlfn.CONCAT($B68,",",T$4),'22 SpcFunc &amp; VentSpcFunc combos'!$Q$8:$Q$343,0),0)&gt;0,1,0)</f>
        <v>0</v>
      </c>
      <c r="U68" s="127">
        <f ca="1">IF(IFERROR(MATCH(_xlfn.CONCAT($B68,",",U$4),'22 SpcFunc &amp; VentSpcFunc combos'!$Q$8:$Q$343,0),0)&gt;0,1,0)</f>
        <v>0</v>
      </c>
      <c r="V68" s="127">
        <f ca="1">IF(IFERROR(MATCH(_xlfn.CONCAT($B68,",",V$4),'22 SpcFunc &amp; VentSpcFunc combos'!$Q$8:$Q$343,0),0)&gt;0,1,0)</f>
        <v>0</v>
      </c>
      <c r="W68" s="127">
        <f ca="1">IF(IFERROR(MATCH(_xlfn.CONCAT($B68,",",W$4),'22 SpcFunc &amp; VentSpcFunc combos'!$Q$8:$Q$343,0),0)&gt;0,1,0)</f>
        <v>0</v>
      </c>
      <c r="X68" s="127">
        <f ca="1">IF(IFERROR(MATCH(_xlfn.CONCAT($B68,",",X$4),'22 SpcFunc &amp; VentSpcFunc combos'!$Q$8:$Q$343,0),0)&gt;0,1,0)</f>
        <v>0</v>
      </c>
      <c r="Y68" s="127">
        <f ca="1">IF(IFERROR(MATCH(_xlfn.CONCAT($B68,",",Y$4),'22 SpcFunc &amp; VentSpcFunc combos'!$Q$8:$Q$343,0),0)&gt;0,1,0)</f>
        <v>0</v>
      </c>
      <c r="Z68" s="127">
        <f ca="1">IF(IFERROR(MATCH(_xlfn.CONCAT($B68,",",Z$4),'22 SpcFunc &amp; VentSpcFunc combos'!$Q$8:$Q$343,0),0)&gt;0,1,0)</f>
        <v>0</v>
      </c>
      <c r="AA68" s="127">
        <f ca="1">IF(IFERROR(MATCH(_xlfn.CONCAT($B68,",",AA$4),'22 SpcFunc &amp; VentSpcFunc combos'!$Q$8:$Q$343,0),0)&gt;0,1,0)</f>
        <v>0</v>
      </c>
      <c r="AB68" s="127">
        <f ca="1">IF(IFERROR(MATCH(_xlfn.CONCAT($B68,",",AB$4),'22 SpcFunc &amp; VentSpcFunc combos'!$Q$8:$Q$343,0),0)&gt;0,1,0)</f>
        <v>0</v>
      </c>
      <c r="AC68" s="127">
        <f ca="1">IF(IFERROR(MATCH(_xlfn.CONCAT($B68,",",AC$4),'22 SpcFunc &amp; VentSpcFunc combos'!$Q$8:$Q$343,0),0)&gt;0,1,0)</f>
        <v>0</v>
      </c>
      <c r="AD68" s="127">
        <f ca="1">IF(IFERROR(MATCH(_xlfn.CONCAT($B68,",",AD$4),'22 SpcFunc &amp; VentSpcFunc combos'!$Q$8:$Q$343,0),0)&gt;0,1,0)</f>
        <v>0</v>
      </c>
      <c r="AE68" s="127">
        <f ca="1">IF(IFERROR(MATCH(_xlfn.CONCAT($B68,",",AE$4),'22 SpcFunc &amp; VentSpcFunc combos'!$Q$8:$Q$343,0),0)&gt;0,1,0)</f>
        <v>0</v>
      </c>
      <c r="AF68" s="127">
        <f ca="1">IF(IFERROR(MATCH(_xlfn.CONCAT($B68,",",AF$4),'22 SpcFunc &amp; VentSpcFunc combos'!$Q$8:$Q$343,0),0)&gt;0,1,0)</f>
        <v>0</v>
      </c>
      <c r="AG68" s="127">
        <f ca="1">IF(IFERROR(MATCH(_xlfn.CONCAT($B68,",",AG$4),'22 SpcFunc &amp; VentSpcFunc combos'!$Q$8:$Q$343,0),0)&gt;0,1,0)</f>
        <v>0</v>
      </c>
      <c r="AH68" s="127">
        <f ca="1">IF(IFERROR(MATCH(_xlfn.CONCAT($B68,",",AH$4),'22 SpcFunc &amp; VentSpcFunc combos'!$Q$8:$Q$343,0),0)&gt;0,1,0)</f>
        <v>0</v>
      </c>
      <c r="AI68" s="127">
        <f ca="1">IF(IFERROR(MATCH(_xlfn.CONCAT($B68,",",AI$4),'22 SpcFunc &amp; VentSpcFunc combos'!$Q$8:$Q$343,0),0)&gt;0,1,0)</f>
        <v>0</v>
      </c>
      <c r="AJ68" s="127">
        <f ca="1">IF(IFERROR(MATCH(_xlfn.CONCAT($B68,",",AJ$4),'22 SpcFunc &amp; VentSpcFunc combos'!$Q$8:$Q$343,0),0)&gt;0,1,0)</f>
        <v>0</v>
      </c>
      <c r="AK68" s="127">
        <f ca="1">IF(IFERROR(MATCH(_xlfn.CONCAT($B68,",",AK$4),'22 SpcFunc &amp; VentSpcFunc combos'!$Q$8:$Q$343,0),0)&gt;0,1,0)</f>
        <v>1</v>
      </c>
      <c r="AL68" s="127">
        <f ca="1">IF(IFERROR(MATCH(_xlfn.CONCAT($B68,",",AL$4),'22 SpcFunc &amp; VentSpcFunc combos'!$Q$8:$Q$343,0),0)&gt;0,1,0)</f>
        <v>0</v>
      </c>
      <c r="AM68" s="127">
        <f ca="1">IF(IFERROR(MATCH(_xlfn.CONCAT($B68,",",AM$4),'22 SpcFunc &amp; VentSpcFunc combos'!$Q$8:$Q$343,0),0)&gt;0,1,0)</f>
        <v>0</v>
      </c>
      <c r="AN68" s="127">
        <f ca="1">IF(IFERROR(MATCH(_xlfn.CONCAT($B68,",",AN$4),'22 SpcFunc &amp; VentSpcFunc combos'!$Q$8:$Q$343,0),0)&gt;0,1,0)</f>
        <v>0</v>
      </c>
      <c r="AO68" s="127">
        <f ca="1">IF(IFERROR(MATCH(_xlfn.CONCAT($B68,",",AO$4),'22 SpcFunc &amp; VentSpcFunc combos'!$Q$8:$Q$343,0),0)&gt;0,1,0)</f>
        <v>0</v>
      </c>
      <c r="AP68" s="127">
        <f ca="1">IF(IFERROR(MATCH(_xlfn.CONCAT($B68,",",AP$4),'22 SpcFunc &amp; VentSpcFunc combos'!$Q$8:$Q$343,0),0)&gt;0,1,0)</f>
        <v>0</v>
      </c>
      <c r="AQ68" s="127">
        <f ca="1">IF(IFERROR(MATCH(_xlfn.CONCAT($B68,",",AQ$4),'22 SpcFunc &amp; VentSpcFunc combos'!$Q$8:$Q$343,0),0)&gt;0,1,0)</f>
        <v>0</v>
      </c>
      <c r="AR68" s="127">
        <f ca="1">IF(IFERROR(MATCH(_xlfn.CONCAT($B68,",",AR$4),'22 SpcFunc &amp; VentSpcFunc combos'!$Q$8:$Q$343,0),0)&gt;0,1,0)</f>
        <v>0</v>
      </c>
      <c r="AS68" s="127">
        <f ca="1">IF(IFERROR(MATCH(_xlfn.CONCAT($B68,",",AS$4),'22 SpcFunc &amp; VentSpcFunc combos'!$Q$8:$Q$343,0),0)&gt;0,1,0)</f>
        <v>0</v>
      </c>
      <c r="AT68" s="127">
        <f ca="1">IF(IFERROR(MATCH(_xlfn.CONCAT($B68,",",AT$4),'22 SpcFunc &amp; VentSpcFunc combos'!$Q$8:$Q$343,0),0)&gt;0,1,0)</f>
        <v>0</v>
      </c>
      <c r="AU68" s="127">
        <f ca="1">IF(IFERROR(MATCH(_xlfn.CONCAT($B68,",",AU$4),'22 SpcFunc &amp; VentSpcFunc combos'!$Q$8:$Q$343,0),0)&gt;0,1,0)</f>
        <v>0</v>
      </c>
      <c r="AV68" s="127">
        <f ca="1">IF(IFERROR(MATCH(_xlfn.CONCAT($B68,",",AV$4),'22 SpcFunc &amp; VentSpcFunc combos'!$Q$8:$Q$343,0),0)&gt;0,1,0)</f>
        <v>0</v>
      </c>
      <c r="AW68" s="127">
        <f ca="1">IF(IFERROR(MATCH(_xlfn.CONCAT($B68,",",AW$4),'22 SpcFunc &amp; VentSpcFunc combos'!$Q$8:$Q$343,0),0)&gt;0,1,0)</f>
        <v>0</v>
      </c>
      <c r="AX68" s="127">
        <f ca="1">IF(IFERROR(MATCH(_xlfn.CONCAT($B68,",",AX$4),'22 SpcFunc &amp; VentSpcFunc combos'!$Q$8:$Q$343,0),0)&gt;0,1,0)</f>
        <v>0</v>
      </c>
      <c r="AY68" s="127">
        <f ca="1">IF(IFERROR(MATCH(_xlfn.CONCAT($B68,",",AY$4),'22 SpcFunc &amp; VentSpcFunc combos'!$Q$8:$Q$343,0),0)&gt;0,1,0)</f>
        <v>0</v>
      </c>
      <c r="AZ68" s="127">
        <f ca="1">IF(IFERROR(MATCH(_xlfn.CONCAT($B68,",",AZ$4),'22 SpcFunc &amp; VentSpcFunc combos'!$Q$8:$Q$343,0),0)&gt;0,1,0)</f>
        <v>0</v>
      </c>
      <c r="BA68" s="127">
        <f ca="1">IF(IFERROR(MATCH(_xlfn.CONCAT($B68,",",BA$4),'22 SpcFunc &amp; VentSpcFunc combos'!$Q$8:$Q$343,0),0)&gt;0,1,0)</f>
        <v>0</v>
      </c>
      <c r="BB68" s="127">
        <f ca="1">IF(IFERROR(MATCH(_xlfn.CONCAT($B68,",",BB$4),'22 SpcFunc &amp; VentSpcFunc combos'!$Q$8:$Q$343,0),0)&gt;0,1,0)</f>
        <v>0</v>
      </c>
      <c r="BC68" s="127">
        <f ca="1">IF(IFERROR(MATCH(_xlfn.CONCAT($B68,",",BC$4),'22 SpcFunc &amp; VentSpcFunc combos'!$Q$8:$Q$343,0),0)&gt;0,1,0)</f>
        <v>0</v>
      </c>
      <c r="BD68" s="127">
        <f ca="1">IF(IFERROR(MATCH(_xlfn.CONCAT($B68,",",BD$4),'22 SpcFunc &amp; VentSpcFunc combos'!$Q$8:$Q$343,0),0)&gt;0,1,0)</f>
        <v>0</v>
      </c>
      <c r="BE68" s="127">
        <f ca="1">IF(IFERROR(MATCH(_xlfn.CONCAT($B68,",",BE$4),'22 SpcFunc &amp; VentSpcFunc combos'!$Q$8:$Q$343,0),0)&gt;0,1,0)</f>
        <v>0</v>
      </c>
      <c r="BF68" s="127">
        <f ca="1">IF(IFERROR(MATCH(_xlfn.CONCAT($B68,",",BF$4),'22 SpcFunc &amp; VentSpcFunc combos'!$Q$8:$Q$343,0),0)&gt;0,1,0)</f>
        <v>0</v>
      </c>
      <c r="BG68" s="127">
        <f ca="1">IF(IFERROR(MATCH(_xlfn.CONCAT($B68,",",BG$4),'22 SpcFunc &amp; VentSpcFunc combos'!$Q$8:$Q$343,0),0)&gt;0,1,0)</f>
        <v>0</v>
      </c>
      <c r="BH68" s="127">
        <f ca="1">IF(IFERROR(MATCH(_xlfn.CONCAT($B68,",",BH$4),'22 SpcFunc &amp; VentSpcFunc combos'!$Q$8:$Q$343,0),0)&gt;0,1,0)</f>
        <v>1</v>
      </c>
      <c r="BI68" s="127">
        <f ca="1">IF(IFERROR(MATCH(_xlfn.CONCAT($B68,",",BI$4),'22 SpcFunc &amp; VentSpcFunc combos'!$Q$8:$Q$343,0),0)&gt;0,1,0)</f>
        <v>0</v>
      </c>
      <c r="BJ68" s="127">
        <f ca="1">IF(IFERROR(MATCH(_xlfn.CONCAT($B68,",",BJ$4),'22 SpcFunc &amp; VentSpcFunc combos'!$Q$8:$Q$343,0),0)&gt;0,1,0)</f>
        <v>0</v>
      </c>
      <c r="BK68" s="127">
        <f ca="1">IF(IFERROR(MATCH(_xlfn.CONCAT($B68,",",BK$4),'22 SpcFunc &amp; VentSpcFunc combos'!$Q$8:$Q$343,0),0)&gt;0,1,0)</f>
        <v>0</v>
      </c>
      <c r="BL68" s="127">
        <f ca="1">IF(IFERROR(MATCH(_xlfn.CONCAT($B68,",",BL$4),'22 SpcFunc &amp; VentSpcFunc combos'!$Q$8:$Q$343,0),0)&gt;0,1,0)</f>
        <v>1</v>
      </c>
      <c r="BM68" s="127">
        <f ca="1">IF(IFERROR(MATCH(_xlfn.CONCAT($B68,",",BM$4),'22 SpcFunc &amp; VentSpcFunc combos'!$Q$8:$Q$343,0),0)&gt;0,1,0)</f>
        <v>0</v>
      </c>
      <c r="BN68" s="127">
        <f ca="1">IF(IFERROR(MATCH(_xlfn.CONCAT($B68,",",BN$4),'22 SpcFunc &amp; VentSpcFunc combos'!$Q$8:$Q$343,0),0)&gt;0,1,0)</f>
        <v>0</v>
      </c>
      <c r="BO68" s="127">
        <f ca="1">IF(IFERROR(MATCH(_xlfn.CONCAT($B68,",",BO$4),'22 SpcFunc &amp; VentSpcFunc combos'!$Q$8:$Q$343,0),0)&gt;0,1,0)</f>
        <v>0</v>
      </c>
      <c r="BP68" s="127">
        <f ca="1">IF(IFERROR(MATCH(_xlfn.CONCAT($B68,",",BP$4),'22 SpcFunc &amp; VentSpcFunc combos'!$Q$8:$Q$343,0),0)&gt;0,1,0)</f>
        <v>0</v>
      </c>
      <c r="BQ68" s="127">
        <f ca="1">IF(IFERROR(MATCH(_xlfn.CONCAT($B68,",",BQ$4),'22 SpcFunc &amp; VentSpcFunc combos'!$Q$8:$Q$343,0),0)&gt;0,1,0)</f>
        <v>0</v>
      </c>
      <c r="BR68" s="127">
        <f ca="1">IF(IFERROR(MATCH(_xlfn.CONCAT($B68,",",BR$4),'22 SpcFunc &amp; VentSpcFunc combos'!$Q$8:$Q$343,0),0)&gt;0,1,0)</f>
        <v>0</v>
      </c>
      <c r="BS68" s="127">
        <f ca="1">IF(IFERROR(MATCH(_xlfn.CONCAT($B68,",",BS$4),'22 SpcFunc &amp; VentSpcFunc combos'!$Q$8:$Q$343,0),0)&gt;0,1,0)</f>
        <v>0</v>
      </c>
      <c r="BT68" s="127">
        <f ca="1">IF(IFERROR(MATCH(_xlfn.CONCAT($B68,",",BT$4),'22 SpcFunc &amp; VentSpcFunc combos'!$Q$8:$Q$343,0),0)&gt;0,1,0)</f>
        <v>0</v>
      </c>
      <c r="BU68" s="127">
        <f ca="1">IF(IFERROR(MATCH(_xlfn.CONCAT($B68,",",BU$4),'22 SpcFunc &amp; VentSpcFunc combos'!$Q$8:$Q$343,0),0)&gt;0,1,0)</f>
        <v>0</v>
      </c>
      <c r="BV68" s="127">
        <f ca="1">IF(IFERROR(MATCH(_xlfn.CONCAT($B68,",",BV$4),'22 SpcFunc &amp; VentSpcFunc combos'!$Q$8:$Q$343,0),0)&gt;0,1,0)</f>
        <v>0</v>
      </c>
      <c r="BW68" s="127">
        <f ca="1">IF(IFERROR(MATCH(_xlfn.CONCAT($B68,",",BW$4),'22 SpcFunc &amp; VentSpcFunc combos'!$Q$8:$Q$343,0),0)&gt;0,1,0)</f>
        <v>0</v>
      </c>
      <c r="BX68" s="127">
        <f ca="1">IF(IFERROR(MATCH(_xlfn.CONCAT($B68,",",BX$4),'22 SpcFunc &amp; VentSpcFunc combos'!$Q$8:$Q$343,0),0)&gt;0,1,0)</f>
        <v>0</v>
      </c>
      <c r="BY68" s="127">
        <f ca="1">IF(IFERROR(MATCH(_xlfn.CONCAT($B68,",",BY$4),'22 SpcFunc &amp; VentSpcFunc combos'!$Q$8:$Q$343,0),0)&gt;0,1,0)</f>
        <v>0</v>
      </c>
      <c r="BZ68" s="127">
        <f ca="1">IF(IFERROR(MATCH(_xlfn.CONCAT($B68,",",BZ$4),'22 SpcFunc &amp; VentSpcFunc combos'!$Q$8:$Q$343,0),0)&gt;0,1,0)</f>
        <v>0</v>
      </c>
      <c r="CA68" s="127">
        <f ca="1">IF(IFERROR(MATCH(_xlfn.CONCAT($B68,",",CA$4),'22 SpcFunc &amp; VentSpcFunc combos'!$Q$8:$Q$343,0),0)&gt;0,1,0)</f>
        <v>0</v>
      </c>
      <c r="CB68" s="127">
        <f ca="1">IF(IFERROR(MATCH(_xlfn.CONCAT($B68,",",CB$4),'22 SpcFunc &amp; VentSpcFunc combos'!$Q$8:$Q$343,0),0)&gt;0,1,0)</f>
        <v>0</v>
      </c>
      <c r="CC68" s="127">
        <f ca="1">IF(IFERROR(MATCH(_xlfn.CONCAT($B68,",",CC$4),'22 SpcFunc &amp; VentSpcFunc combos'!$Q$8:$Q$343,0),0)&gt;0,1,0)</f>
        <v>0</v>
      </c>
      <c r="CD68" s="127">
        <f ca="1">IF(IFERROR(MATCH(_xlfn.CONCAT($B68,",",CD$4),'22 SpcFunc &amp; VentSpcFunc combos'!$Q$8:$Q$343,0),0)&gt;0,1,0)</f>
        <v>0</v>
      </c>
      <c r="CE68" s="127">
        <f ca="1">IF(IFERROR(MATCH(_xlfn.CONCAT($B68,",",CE$4),'22 SpcFunc &amp; VentSpcFunc combos'!$Q$8:$Q$343,0),0)&gt;0,1,0)</f>
        <v>0</v>
      </c>
      <c r="CF68" s="127">
        <f ca="1">IF(IFERROR(MATCH(_xlfn.CONCAT($B68,",",CF$4),'22 SpcFunc &amp; VentSpcFunc combos'!$Q$8:$Q$343,0),0)&gt;0,1,0)</f>
        <v>0</v>
      </c>
      <c r="CG68" s="127">
        <f ca="1">IF(IFERROR(MATCH(_xlfn.CONCAT($B68,",",CG$4),'22 SpcFunc &amp; VentSpcFunc combos'!$Q$8:$Q$343,0),0)&gt;0,1,0)</f>
        <v>0</v>
      </c>
      <c r="CH68" s="127">
        <f ca="1">IF(IFERROR(MATCH(_xlfn.CONCAT($B68,",",CH$4),'22 SpcFunc &amp; VentSpcFunc combos'!$Q$8:$Q$343,0),0)&gt;0,1,0)</f>
        <v>0</v>
      </c>
      <c r="CI68" s="127">
        <f ca="1">IF(IFERROR(MATCH(_xlfn.CONCAT($B68,",",CI$4),'22 SpcFunc &amp; VentSpcFunc combos'!$Q$8:$Q$343,0),0)&gt;0,1,0)</f>
        <v>0</v>
      </c>
      <c r="CJ68" s="127">
        <f ca="1">IF(IFERROR(MATCH(_xlfn.CONCAT($B68,",",CJ$4),'22 SpcFunc &amp; VentSpcFunc combos'!$Q$8:$Q$343,0),0)&gt;0,1,0)</f>
        <v>0</v>
      </c>
      <c r="CK68" s="127">
        <f ca="1">IF(IFERROR(MATCH(_xlfn.CONCAT($B68,",",CK$4),'22 SpcFunc &amp; VentSpcFunc combos'!$Q$8:$Q$343,0),0)&gt;0,1,0)</f>
        <v>0</v>
      </c>
      <c r="CL68" s="127">
        <f ca="1">IF(IFERROR(MATCH(_xlfn.CONCAT($B68,",",CL$4),'22 SpcFunc &amp; VentSpcFunc combos'!$Q$8:$Q$343,0),0)&gt;0,1,0)</f>
        <v>0</v>
      </c>
      <c r="CM68" s="127">
        <f ca="1">IF(IFERROR(MATCH(_xlfn.CONCAT($B68,",",CM$4),'22 SpcFunc &amp; VentSpcFunc combos'!$Q$8:$Q$343,0),0)&gt;0,1,0)</f>
        <v>0</v>
      </c>
      <c r="CN68" s="127">
        <f ca="1">IF(IFERROR(MATCH(_xlfn.CONCAT($B68,",",CN$4),'22 SpcFunc &amp; VentSpcFunc combos'!$Q$8:$Q$343,0),0)&gt;0,1,0)</f>
        <v>0</v>
      </c>
      <c r="CO68" s="127">
        <f ca="1">IF(IFERROR(MATCH(_xlfn.CONCAT($B68,",",CO$4),'22 SpcFunc &amp; VentSpcFunc combos'!$Q$8:$Q$343,0),0)&gt;0,1,0)</f>
        <v>0</v>
      </c>
      <c r="CP68" s="127">
        <f ca="1">IF(IFERROR(MATCH(_xlfn.CONCAT($B68,",",CP$4),'22 SpcFunc &amp; VentSpcFunc combos'!$Q$8:$Q$343,0),0)&gt;0,1,0)</f>
        <v>0</v>
      </c>
      <c r="CQ68" s="127">
        <f ca="1">IF(IFERROR(MATCH(_xlfn.CONCAT($B68,",",CQ$4),'22 SpcFunc &amp; VentSpcFunc combos'!$Q$8:$Q$343,0),0)&gt;0,1,0)</f>
        <v>0</v>
      </c>
      <c r="CR68" s="127">
        <f ca="1">IF(IFERROR(MATCH(_xlfn.CONCAT($B68,",",CR$4),'22 SpcFunc &amp; VentSpcFunc combos'!$Q$8:$Q$343,0),0)&gt;0,1,0)</f>
        <v>0</v>
      </c>
      <c r="CS68" s="127">
        <f ca="1">IF(IFERROR(MATCH(_xlfn.CONCAT($B68,",",CS$4),'22 SpcFunc &amp; VentSpcFunc combos'!$Q$8:$Q$343,0),0)&gt;0,1,0)</f>
        <v>0</v>
      </c>
      <c r="CT68" s="127">
        <f ca="1">IF(IFERROR(MATCH(_xlfn.CONCAT($B68,",",CT$4),'22 SpcFunc &amp; VentSpcFunc combos'!$Q$8:$Q$343,0),0)&gt;0,1,0)</f>
        <v>0</v>
      </c>
      <c r="CU68" s="106" t="s">
        <v>959</v>
      </c>
      <c r="CV68">
        <f t="shared" ca="1" si="4"/>
        <v>3</v>
      </c>
    </row>
    <row r="69" spans="2:100" x14ac:dyDescent="0.2">
      <c r="B69" t="str">
        <f>'For CSV - 2022 SpcFuncData'!B69</f>
        <v>Storage, Commercial/Industrial (Shipping &amp; Handling)</v>
      </c>
      <c r="C69" s="127">
        <f ca="1">IF(IFERROR(MATCH(_xlfn.CONCAT($B69,",",C$4),'22 SpcFunc &amp; VentSpcFunc combos'!$Q$8:$Q$343,0),0)&gt;0,1,0)</f>
        <v>0</v>
      </c>
      <c r="D69" s="127">
        <f ca="1">IF(IFERROR(MATCH(_xlfn.CONCAT($B69,",",D$4),'22 SpcFunc &amp; VentSpcFunc combos'!$Q$8:$Q$343,0),0)&gt;0,1,0)</f>
        <v>0</v>
      </c>
      <c r="E69" s="127">
        <f ca="1">IF(IFERROR(MATCH(_xlfn.CONCAT($B69,",",E$4),'22 SpcFunc &amp; VentSpcFunc combos'!$Q$8:$Q$343,0),0)&gt;0,1,0)</f>
        <v>0</v>
      </c>
      <c r="F69" s="127">
        <f ca="1">IF(IFERROR(MATCH(_xlfn.CONCAT($B69,",",F$4),'22 SpcFunc &amp; VentSpcFunc combos'!$Q$8:$Q$343,0),0)&gt;0,1,0)</f>
        <v>0</v>
      </c>
      <c r="G69" s="127">
        <f ca="1">IF(IFERROR(MATCH(_xlfn.CONCAT($B69,",",G$4),'22 SpcFunc &amp; VentSpcFunc combos'!$Q$8:$Q$343,0),0)&gt;0,1,0)</f>
        <v>0</v>
      </c>
      <c r="H69" s="127">
        <f ca="1">IF(IFERROR(MATCH(_xlfn.CONCAT($B69,",",H$4),'22 SpcFunc &amp; VentSpcFunc combos'!$Q$8:$Q$343,0),0)&gt;0,1,0)</f>
        <v>0</v>
      </c>
      <c r="I69" s="127">
        <f ca="1">IF(IFERROR(MATCH(_xlfn.CONCAT($B69,",",I$4),'22 SpcFunc &amp; VentSpcFunc combos'!$Q$8:$Q$343,0),0)&gt;0,1,0)</f>
        <v>0</v>
      </c>
      <c r="J69" s="127">
        <f ca="1">IF(IFERROR(MATCH(_xlfn.CONCAT($B69,",",J$4),'22 SpcFunc &amp; VentSpcFunc combos'!$Q$8:$Q$343,0),0)&gt;0,1,0)</f>
        <v>0</v>
      </c>
      <c r="K69" s="127">
        <f ca="1">IF(IFERROR(MATCH(_xlfn.CONCAT($B69,",",K$4),'22 SpcFunc &amp; VentSpcFunc combos'!$Q$8:$Q$343,0),0)&gt;0,1,0)</f>
        <v>0</v>
      </c>
      <c r="L69" s="127">
        <f ca="1">IF(IFERROR(MATCH(_xlfn.CONCAT($B69,",",L$4),'22 SpcFunc &amp; VentSpcFunc combos'!$Q$8:$Q$343,0),0)&gt;0,1,0)</f>
        <v>0</v>
      </c>
      <c r="M69" s="127">
        <f ca="1">IF(IFERROR(MATCH(_xlfn.CONCAT($B69,",",M$4),'22 SpcFunc &amp; VentSpcFunc combos'!$Q$8:$Q$343,0),0)&gt;0,1,0)</f>
        <v>0</v>
      </c>
      <c r="N69" s="127">
        <f ca="1">IF(IFERROR(MATCH(_xlfn.CONCAT($B69,",",N$4),'22 SpcFunc &amp; VentSpcFunc combos'!$Q$8:$Q$343,0),0)&gt;0,1,0)</f>
        <v>0</v>
      </c>
      <c r="O69" s="127">
        <f ca="1">IF(IFERROR(MATCH(_xlfn.CONCAT($B69,",",O$4),'22 SpcFunc &amp; VentSpcFunc combos'!$Q$8:$Q$343,0),0)&gt;0,1,0)</f>
        <v>0</v>
      </c>
      <c r="P69" s="127">
        <f ca="1">IF(IFERROR(MATCH(_xlfn.CONCAT($B69,",",P$4),'22 SpcFunc &amp; VentSpcFunc combos'!$Q$8:$Q$343,0),0)&gt;0,1,0)</f>
        <v>0</v>
      </c>
      <c r="Q69" s="127">
        <f ca="1">IF(IFERROR(MATCH(_xlfn.CONCAT($B69,",",Q$4),'22 SpcFunc &amp; VentSpcFunc combos'!$Q$8:$Q$343,0),0)&gt;0,1,0)</f>
        <v>0</v>
      </c>
      <c r="R69" s="127">
        <f ca="1">IF(IFERROR(MATCH(_xlfn.CONCAT($B69,",",R$4),'22 SpcFunc &amp; VentSpcFunc combos'!$Q$8:$Q$343,0),0)&gt;0,1,0)</f>
        <v>0</v>
      </c>
      <c r="S69" s="127">
        <f ca="1">IF(IFERROR(MATCH(_xlfn.CONCAT($B69,",",S$4),'22 SpcFunc &amp; VentSpcFunc combos'!$Q$8:$Q$343,0),0)&gt;0,1,0)</f>
        <v>0</v>
      </c>
      <c r="T69" s="127">
        <f ca="1">IF(IFERROR(MATCH(_xlfn.CONCAT($B69,",",T$4),'22 SpcFunc &amp; VentSpcFunc combos'!$Q$8:$Q$343,0),0)&gt;0,1,0)</f>
        <v>0</v>
      </c>
      <c r="U69" s="127">
        <f ca="1">IF(IFERROR(MATCH(_xlfn.CONCAT($B69,",",U$4),'22 SpcFunc &amp; VentSpcFunc combos'!$Q$8:$Q$343,0),0)&gt;0,1,0)</f>
        <v>0</v>
      </c>
      <c r="V69" s="127">
        <f ca="1">IF(IFERROR(MATCH(_xlfn.CONCAT($B69,",",V$4),'22 SpcFunc &amp; VentSpcFunc combos'!$Q$8:$Q$343,0),0)&gt;0,1,0)</f>
        <v>0</v>
      </c>
      <c r="W69" s="127">
        <f ca="1">IF(IFERROR(MATCH(_xlfn.CONCAT($B69,",",W$4),'22 SpcFunc &amp; VentSpcFunc combos'!$Q$8:$Q$343,0),0)&gt;0,1,0)</f>
        <v>0</v>
      </c>
      <c r="X69" s="127">
        <f ca="1">IF(IFERROR(MATCH(_xlfn.CONCAT($B69,",",X$4),'22 SpcFunc &amp; VentSpcFunc combos'!$Q$8:$Q$343,0),0)&gt;0,1,0)</f>
        <v>0</v>
      </c>
      <c r="Y69" s="127">
        <f ca="1">IF(IFERROR(MATCH(_xlfn.CONCAT($B69,",",Y$4),'22 SpcFunc &amp; VentSpcFunc combos'!$Q$8:$Q$343,0),0)&gt;0,1,0)</f>
        <v>0</v>
      </c>
      <c r="Z69" s="127">
        <f ca="1">IF(IFERROR(MATCH(_xlfn.CONCAT($B69,",",Z$4),'22 SpcFunc &amp; VentSpcFunc combos'!$Q$8:$Q$343,0),0)&gt;0,1,0)</f>
        <v>0</v>
      </c>
      <c r="AA69" s="127">
        <f ca="1">IF(IFERROR(MATCH(_xlfn.CONCAT($B69,",",AA$4),'22 SpcFunc &amp; VentSpcFunc combos'!$Q$8:$Q$343,0),0)&gt;0,1,0)</f>
        <v>0</v>
      </c>
      <c r="AB69" s="127">
        <f ca="1">IF(IFERROR(MATCH(_xlfn.CONCAT($B69,",",AB$4),'22 SpcFunc &amp; VentSpcFunc combos'!$Q$8:$Q$343,0),0)&gt;0,1,0)</f>
        <v>0</v>
      </c>
      <c r="AC69" s="127">
        <f ca="1">IF(IFERROR(MATCH(_xlfn.CONCAT($B69,",",AC$4),'22 SpcFunc &amp; VentSpcFunc combos'!$Q$8:$Q$343,0),0)&gt;0,1,0)</f>
        <v>0</v>
      </c>
      <c r="AD69" s="127">
        <f ca="1">IF(IFERROR(MATCH(_xlfn.CONCAT($B69,",",AD$4),'22 SpcFunc &amp; VentSpcFunc combos'!$Q$8:$Q$343,0),0)&gt;0,1,0)</f>
        <v>0</v>
      </c>
      <c r="AE69" s="127">
        <f ca="1">IF(IFERROR(MATCH(_xlfn.CONCAT($B69,",",AE$4),'22 SpcFunc &amp; VentSpcFunc combos'!$Q$8:$Q$343,0),0)&gt;0,1,0)</f>
        <v>0</v>
      </c>
      <c r="AF69" s="127">
        <f ca="1">IF(IFERROR(MATCH(_xlfn.CONCAT($B69,",",AF$4),'22 SpcFunc &amp; VentSpcFunc combos'!$Q$8:$Q$343,0),0)&gt;0,1,0)</f>
        <v>0</v>
      </c>
      <c r="AG69" s="127">
        <f ca="1">IF(IFERROR(MATCH(_xlfn.CONCAT($B69,",",AG$4),'22 SpcFunc &amp; VentSpcFunc combos'!$Q$8:$Q$343,0),0)&gt;0,1,0)</f>
        <v>0</v>
      </c>
      <c r="AH69" s="127">
        <f ca="1">IF(IFERROR(MATCH(_xlfn.CONCAT($B69,",",AH$4),'22 SpcFunc &amp; VentSpcFunc combos'!$Q$8:$Q$343,0),0)&gt;0,1,0)</f>
        <v>0</v>
      </c>
      <c r="AI69" s="127">
        <f ca="1">IF(IFERROR(MATCH(_xlfn.CONCAT($B69,",",AI$4),'22 SpcFunc &amp; VentSpcFunc combos'!$Q$8:$Q$343,0),0)&gt;0,1,0)</f>
        <v>0</v>
      </c>
      <c r="AJ69" s="127">
        <f ca="1">IF(IFERROR(MATCH(_xlfn.CONCAT($B69,",",AJ$4),'22 SpcFunc &amp; VentSpcFunc combos'!$Q$8:$Q$343,0),0)&gt;0,1,0)</f>
        <v>0</v>
      </c>
      <c r="AK69" s="127">
        <f ca="1">IF(IFERROR(MATCH(_xlfn.CONCAT($B69,",",AK$4),'22 SpcFunc &amp; VentSpcFunc combos'!$Q$8:$Q$343,0),0)&gt;0,1,0)</f>
        <v>0</v>
      </c>
      <c r="AL69" s="127">
        <f ca="1">IF(IFERROR(MATCH(_xlfn.CONCAT($B69,",",AL$4),'22 SpcFunc &amp; VentSpcFunc combos'!$Q$8:$Q$343,0),0)&gt;0,1,0)</f>
        <v>0</v>
      </c>
      <c r="AM69" s="127">
        <f ca="1">IF(IFERROR(MATCH(_xlfn.CONCAT($B69,",",AM$4),'22 SpcFunc &amp; VentSpcFunc combos'!$Q$8:$Q$343,0),0)&gt;0,1,0)</f>
        <v>0</v>
      </c>
      <c r="AN69" s="127">
        <f ca="1">IF(IFERROR(MATCH(_xlfn.CONCAT($B69,",",AN$4),'22 SpcFunc &amp; VentSpcFunc combos'!$Q$8:$Q$343,0),0)&gt;0,1,0)</f>
        <v>0</v>
      </c>
      <c r="AO69" s="127">
        <f ca="1">IF(IFERROR(MATCH(_xlfn.CONCAT($B69,",",AO$4),'22 SpcFunc &amp; VentSpcFunc combos'!$Q$8:$Q$343,0),0)&gt;0,1,0)</f>
        <v>0</v>
      </c>
      <c r="AP69" s="127">
        <f ca="1">IF(IFERROR(MATCH(_xlfn.CONCAT($B69,",",AP$4),'22 SpcFunc &amp; VentSpcFunc combos'!$Q$8:$Q$343,0),0)&gt;0,1,0)</f>
        <v>0</v>
      </c>
      <c r="AQ69" s="127">
        <f ca="1">IF(IFERROR(MATCH(_xlfn.CONCAT($B69,",",AQ$4),'22 SpcFunc &amp; VentSpcFunc combos'!$Q$8:$Q$343,0),0)&gt;0,1,0)</f>
        <v>0</v>
      </c>
      <c r="AR69" s="127">
        <f ca="1">IF(IFERROR(MATCH(_xlfn.CONCAT($B69,",",AR$4),'22 SpcFunc &amp; VentSpcFunc combos'!$Q$8:$Q$343,0),0)&gt;0,1,0)</f>
        <v>0</v>
      </c>
      <c r="AS69" s="127">
        <f ca="1">IF(IFERROR(MATCH(_xlfn.CONCAT($B69,",",AS$4),'22 SpcFunc &amp; VentSpcFunc combos'!$Q$8:$Q$343,0),0)&gt;0,1,0)</f>
        <v>0</v>
      </c>
      <c r="AT69" s="127">
        <f ca="1">IF(IFERROR(MATCH(_xlfn.CONCAT($B69,",",AT$4),'22 SpcFunc &amp; VentSpcFunc combos'!$Q$8:$Q$343,0),0)&gt;0,1,0)</f>
        <v>0</v>
      </c>
      <c r="AU69" s="127">
        <f ca="1">IF(IFERROR(MATCH(_xlfn.CONCAT($B69,",",AU$4),'22 SpcFunc &amp; VentSpcFunc combos'!$Q$8:$Q$343,0),0)&gt;0,1,0)</f>
        <v>0</v>
      </c>
      <c r="AV69" s="127">
        <f ca="1">IF(IFERROR(MATCH(_xlfn.CONCAT($B69,",",AV$4),'22 SpcFunc &amp; VentSpcFunc combos'!$Q$8:$Q$343,0),0)&gt;0,1,0)</f>
        <v>0</v>
      </c>
      <c r="AW69" s="127">
        <f ca="1">IF(IFERROR(MATCH(_xlfn.CONCAT($B69,",",AW$4),'22 SpcFunc &amp; VentSpcFunc combos'!$Q$8:$Q$343,0),0)&gt;0,1,0)</f>
        <v>0</v>
      </c>
      <c r="AX69" s="127">
        <f ca="1">IF(IFERROR(MATCH(_xlfn.CONCAT($B69,",",AX$4),'22 SpcFunc &amp; VentSpcFunc combos'!$Q$8:$Q$343,0),0)&gt;0,1,0)</f>
        <v>0</v>
      </c>
      <c r="AY69" s="127">
        <f ca="1">IF(IFERROR(MATCH(_xlfn.CONCAT($B69,",",AY$4),'22 SpcFunc &amp; VentSpcFunc combos'!$Q$8:$Q$343,0),0)&gt;0,1,0)</f>
        <v>0</v>
      </c>
      <c r="AZ69" s="127">
        <f ca="1">IF(IFERROR(MATCH(_xlfn.CONCAT($B69,",",AZ$4),'22 SpcFunc &amp; VentSpcFunc combos'!$Q$8:$Q$343,0),0)&gt;0,1,0)</f>
        <v>0</v>
      </c>
      <c r="BA69" s="127">
        <f ca="1">IF(IFERROR(MATCH(_xlfn.CONCAT($B69,",",BA$4),'22 SpcFunc &amp; VentSpcFunc combos'!$Q$8:$Q$343,0),0)&gt;0,1,0)</f>
        <v>0</v>
      </c>
      <c r="BB69" s="127">
        <f ca="1">IF(IFERROR(MATCH(_xlfn.CONCAT($B69,",",BB$4),'22 SpcFunc &amp; VentSpcFunc combos'!$Q$8:$Q$343,0),0)&gt;0,1,0)</f>
        <v>0</v>
      </c>
      <c r="BC69" s="127">
        <f ca="1">IF(IFERROR(MATCH(_xlfn.CONCAT($B69,",",BC$4),'22 SpcFunc &amp; VentSpcFunc combos'!$Q$8:$Q$343,0),0)&gt;0,1,0)</f>
        <v>0</v>
      </c>
      <c r="BD69" s="127">
        <f ca="1">IF(IFERROR(MATCH(_xlfn.CONCAT($B69,",",BD$4),'22 SpcFunc &amp; VentSpcFunc combos'!$Q$8:$Q$343,0),0)&gt;0,1,0)</f>
        <v>0</v>
      </c>
      <c r="BE69" s="127">
        <f ca="1">IF(IFERROR(MATCH(_xlfn.CONCAT($B69,",",BE$4),'22 SpcFunc &amp; VentSpcFunc combos'!$Q$8:$Q$343,0),0)&gt;0,1,0)</f>
        <v>0</v>
      </c>
      <c r="BF69" s="127">
        <f ca="1">IF(IFERROR(MATCH(_xlfn.CONCAT($B69,",",BF$4),'22 SpcFunc &amp; VentSpcFunc combos'!$Q$8:$Q$343,0),0)&gt;0,1,0)</f>
        <v>0</v>
      </c>
      <c r="BG69" s="127">
        <f ca="1">IF(IFERROR(MATCH(_xlfn.CONCAT($B69,",",BG$4),'22 SpcFunc &amp; VentSpcFunc combos'!$Q$8:$Q$343,0),0)&gt;0,1,0)</f>
        <v>0</v>
      </c>
      <c r="BH69" s="127">
        <f ca="1">IF(IFERROR(MATCH(_xlfn.CONCAT($B69,",",BH$4),'22 SpcFunc &amp; VentSpcFunc combos'!$Q$8:$Q$343,0),0)&gt;0,1,0)</f>
        <v>0</v>
      </c>
      <c r="BI69" s="127">
        <f ca="1">IF(IFERROR(MATCH(_xlfn.CONCAT($B69,",",BI$4),'22 SpcFunc &amp; VentSpcFunc combos'!$Q$8:$Q$343,0),0)&gt;0,1,0)</f>
        <v>0</v>
      </c>
      <c r="BJ69" s="127">
        <f ca="1">IF(IFERROR(MATCH(_xlfn.CONCAT($B69,",",BJ$4),'22 SpcFunc &amp; VentSpcFunc combos'!$Q$8:$Q$343,0),0)&gt;0,1,0)</f>
        <v>0</v>
      </c>
      <c r="BK69" s="127">
        <f ca="1">IF(IFERROR(MATCH(_xlfn.CONCAT($B69,",",BK$4),'22 SpcFunc &amp; VentSpcFunc combos'!$Q$8:$Q$343,0),0)&gt;0,1,0)</f>
        <v>0</v>
      </c>
      <c r="BL69" s="127">
        <f ca="1">IF(IFERROR(MATCH(_xlfn.CONCAT($B69,",",BL$4),'22 SpcFunc &amp; VentSpcFunc combos'!$Q$8:$Q$343,0),0)&gt;0,1,0)</f>
        <v>0</v>
      </c>
      <c r="BM69" s="127">
        <f ca="1">IF(IFERROR(MATCH(_xlfn.CONCAT($B69,",",BM$4),'22 SpcFunc &amp; VentSpcFunc combos'!$Q$8:$Q$343,0),0)&gt;0,1,0)</f>
        <v>0</v>
      </c>
      <c r="BN69" s="127">
        <f ca="1">IF(IFERROR(MATCH(_xlfn.CONCAT($B69,",",BN$4),'22 SpcFunc &amp; VentSpcFunc combos'!$Q$8:$Q$343,0),0)&gt;0,1,0)</f>
        <v>0</v>
      </c>
      <c r="BO69" s="127">
        <f ca="1">IF(IFERROR(MATCH(_xlfn.CONCAT($B69,",",BO$4),'22 SpcFunc &amp; VentSpcFunc combos'!$Q$8:$Q$343,0),0)&gt;0,1,0)</f>
        <v>0</v>
      </c>
      <c r="BP69" s="127">
        <f ca="1">IF(IFERROR(MATCH(_xlfn.CONCAT($B69,",",BP$4),'22 SpcFunc &amp; VentSpcFunc combos'!$Q$8:$Q$343,0),0)&gt;0,1,0)</f>
        <v>1</v>
      </c>
      <c r="BQ69" s="127">
        <f ca="1">IF(IFERROR(MATCH(_xlfn.CONCAT($B69,",",BQ$4),'22 SpcFunc &amp; VentSpcFunc combos'!$Q$8:$Q$343,0),0)&gt;0,1,0)</f>
        <v>0</v>
      </c>
      <c r="BR69" s="127">
        <f ca="1">IF(IFERROR(MATCH(_xlfn.CONCAT($B69,",",BR$4),'22 SpcFunc &amp; VentSpcFunc combos'!$Q$8:$Q$343,0),0)&gt;0,1,0)</f>
        <v>0</v>
      </c>
      <c r="BS69" s="127">
        <f ca="1">IF(IFERROR(MATCH(_xlfn.CONCAT($B69,",",BS$4),'22 SpcFunc &amp; VentSpcFunc combos'!$Q$8:$Q$343,0),0)&gt;0,1,0)</f>
        <v>0</v>
      </c>
      <c r="BT69" s="127">
        <f ca="1">IF(IFERROR(MATCH(_xlfn.CONCAT($B69,",",BT$4),'22 SpcFunc &amp; VentSpcFunc combos'!$Q$8:$Q$343,0),0)&gt;0,1,0)</f>
        <v>0</v>
      </c>
      <c r="BU69" s="127">
        <f ca="1">IF(IFERROR(MATCH(_xlfn.CONCAT($B69,",",BU$4),'22 SpcFunc &amp; VentSpcFunc combos'!$Q$8:$Q$343,0),0)&gt;0,1,0)</f>
        <v>0</v>
      </c>
      <c r="BV69" s="127">
        <f ca="1">IF(IFERROR(MATCH(_xlfn.CONCAT($B69,",",BV$4),'22 SpcFunc &amp; VentSpcFunc combos'!$Q$8:$Q$343,0),0)&gt;0,1,0)</f>
        <v>0</v>
      </c>
      <c r="BW69" s="127">
        <f ca="1">IF(IFERROR(MATCH(_xlfn.CONCAT($B69,",",BW$4),'22 SpcFunc &amp; VentSpcFunc combos'!$Q$8:$Q$343,0),0)&gt;0,1,0)</f>
        <v>0</v>
      </c>
      <c r="BX69" s="127">
        <f ca="1">IF(IFERROR(MATCH(_xlfn.CONCAT($B69,",",BX$4),'22 SpcFunc &amp; VentSpcFunc combos'!$Q$8:$Q$343,0),0)&gt;0,1,0)</f>
        <v>0</v>
      </c>
      <c r="BY69" s="127">
        <f ca="1">IF(IFERROR(MATCH(_xlfn.CONCAT($B69,",",BY$4),'22 SpcFunc &amp; VentSpcFunc combos'!$Q$8:$Q$343,0),0)&gt;0,1,0)</f>
        <v>0</v>
      </c>
      <c r="BZ69" s="127">
        <f ca="1">IF(IFERROR(MATCH(_xlfn.CONCAT($B69,",",BZ$4),'22 SpcFunc &amp; VentSpcFunc combos'!$Q$8:$Q$343,0),0)&gt;0,1,0)</f>
        <v>0</v>
      </c>
      <c r="CA69" s="127">
        <f ca="1">IF(IFERROR(MATCH(_xlfn.CONCAT($B69,",",CA$4),'22 SpcFunc &amp; VentSpcFunc combos'!$Q$8:$Q$343,0),0)&gt;0,1,0)</f>
        <v>0</v>
      </c>
      <c r="CB69" s="127">
        <f ca="1">IF(IFERROR(MATCH(_xlfn.CONCAT($B69,",",CB$4),'22 SpcFunc &amp; VentSpcFunc combos'!$Q$8:$Q$343,0),0)&gt;0,1,0)</f>
        <v>0</v>
      </c>
      <c r="CC69" s="127">
        <f ca="1">IF(IFERROR(MATCH(_xlfn.CONCAT($B69,",",CC$4),'22 SpcFunc &amp; VentSpcFunc combos'!$Q$8:$Q$343,0),0)&gt;0,1,0)</f>
        <v>0</v>
      </c>
      <c r="CD69" s="127">
        <f ca="1">IF(IFERROR(MATCH(_xlfn.CONCAT($B69,",",CD$4),'22 SpcFunc &amp; VentSpcFunc combos'!$Q$8:$Q$343,0),0)&gt;0,1,0)</f>
        <v>0</v>
      </c>
      <c r="CE69" s="127">
        <f ca="1">IF(IFERROR(MATCH(_xlfn.CONCAT($B69,",",CE$4),'22 SpcFunc &amp; VentSpcFunc combos'!$Q$8:$Q$343,0),0)&gt;0,1,0)</f>
        <v>0</v>
      </c>
      <c r="CF69" s="127">
        <f ca="1">IF(IFERROR(MATCH(_xlfn.CONCAT($B69,",",CF$4),'22 SpcFunc &amp; VentSpcFunc combos'!$Q$8:$Q$343,0),0)&gt;0,1,0)</f>
        <v>0</v>
      </c>
      <c r="CG69" s="127">
        <f ca="1">IF(IFERROR(MATCH(_xlfn.CONCAT($B69,",",CG$4),'22 SpcFunc &amp; VentSpcFunc combos'!$Q$8:$Q$343,0),0)&gt;0,1,0)</f>
        <v>0</v>
      </c>
      <c r="CH69" s="127">
        <f ca="1">IF(IFERROR(MATCH(_xlfn.CONCAT($B69,",",CH$4),'22 SpcFunc &amp; VentSpcFunc combos'!$Q$8:$Q$343,0),0)&gt;0,1,0)</f>
        <v>0</v>
      </c>
      <c r="CI69" s="127">
        <f ca="1">IF(IFERROR(MATCH(_xlfn.CONCAT($B69,",",CI$4),'22 SpcFunc &amp; VentSpcFunc combos'!$Q$8:$Q$343,0),0)&gt;0,1,0)</f>
        <v>0</v>
      </c>
      <c r="CJ69" s="127">
        <f ca="1">IF(IFERROR(MATCH(_xlfn.CONCAT($B69,",",CJ$4),'22 SpcFunc &amp; VentSpcFunc combos'!$Q$8:$Q$343,0),0)&gt;0,1,0)</f>
        <v>0</v>
      </c>
      <c r="CK69" s="127">
        <f ca="1">IF(IFERROR(MATCH(_xlfn.CONCAT($B69,",",CK$4),'22 SpcFunc &amp; VentSpcFunc combos'!$Q$8:$Q$343,0),0)&gt;0,1,0)</f>
        <v>0</v>
      </c>
      <c r="CL69" s="127">
        <f ca="1">IF(IFERROR(MATCH(_xlfn.CONCAT($B69,",",CL$4),'22 SpcFunc &amp; VentSpcFunc combos'!$Q$8:$Q$343,0),0)&gt;0,1,0)</f>
        <v>0</v>
      </c>
      <c r="CM69" s="127">
        <f ca="1">IF(IFERROR(MATCH(_xlfn.CONCAT($B69,",",CM$4),'22 SpcFunc &amp; VentSpcFunc combos'!$Q$8:$Q$343,0),0)&gt;0,1,0)</f>
        <v>0</v>
      </c>
      <c r="CN69" s="127">
        <f ca="1">IF(IFERROR(MATCH(_xlfn.CONCAT($B69,",",CN$4),'22 SpcFunc &amp; VentSpcFunc combos'!$Q$8:$Q$343,0),0)&gt;0,1,0)</f>
        <v>0</v>
      </c>
      <c r="CO69" s="127">
        <f ca="1">IF(IFERROR(MATCH(_xlfn.CONCAT($B69,",",CO$4),'22 SpcFunc &amp; VentSpcFunc combos'!$Q$8:$Q$343,0),0)&gt;0,1,0)</f>
        <v>0</v>
      </c>
      <c r="CP69" s="127">
        <f ca="1">IF(IFERROR(MATCH(_xlfn.CONCAT($B69,",",CP$4),'22 SpcFunc &amp; VentSpcFunc combos'!$Q$8:$Q$343,0),0)&gt;0,1,0)</f>
        <v>0</v>
      </c>
      <c r="CQ69" s="127">
        <f ca="1">IF(IFERROR(MATCH(_xlfn.CONCAT($B69,",",CQ$4),'22 SpcFunc &amp; VentSpcFunc combos'!$Q$8:$Q$343,0),0)&gt;0,1,0)</f>
        <v>0</v>
      </c>
      <c r="CR69" s="127">
        <f ca="1">IF(IFERROR(MATCH(_xlfn.CONCAT($B69,",",CR$4),'22 SpcFunc &amp; VentSpcFunc combos'!$Q$8:$Q$343,0),0)&gt;0,1,0)</f>
        <v>0</v>
      </c>
      <c r="CS69" s="127">
        <f ca="1">IF(IFERROR(MATCH(_xlfn.CONCAT($B69,",",CS$4),'22 SpcFunc &amp; VentSpcFunc combos'!$Q$8:$Q$343,0),0)&gt;0,1,0)</f>
        <v>0</v>
      </c>
      <c r="CT69" s="127">
        <f ca="1">IF(IFERROR(MATCH(_xlfn.CONCAT($B69,",",CT$4),'22 SpcFunc &amp; VentSpcFunc combos'!$Q$8:$Q$343,0),0)&gt;0,1,0)</f>
        <v>0</v>
      </c>
      <c r="CU69" s="106" t="s">
        <v>959</v>
      </c>
      <c r="CV69">
        <f t="shared" ca="1" si="4"/>
        <v>1</v>
      </c>
    </row>
    <row r="70" spans="2:100" x14ac:dyDescent="0.2">
      <c r="B70" t="str">
        <f>'For CSV - 2022 SpcFuncData'!B71</f>
        <v>Sports Arena - Playing Area (&gt; 5,000 Spectators)</v>
      </c>
      <c r="C70" s="127">
        <f ca="1">IF(IFERROR(MATCH(_xlfn.CONCAT($B70,",",C$4),'22 SpcFunc &amp; VentSpcFunc combos'!$Q$8:$Q$343,0),0)&gt;0,1,0)</f>
        <v>0</v>
      </c>
      <c r="D70" s="127">
        <f ca="1">IF(IFERROR(MATCH(_xlfn.CONCAT($B70,",",D$4),'22 SpcFunc &amp; VentSpcFunc combos'!$Q$8:$Q$343,0),0)&gt;0,1,0)</f>
        <v>0</v>
      </c>
      <c r="E70" s="127">
        <f ca="1">IF(IFERROR(MATCH(_xlfn.CONCAT($B70,",",E$4),'22 SpcFunc &amp; VentSpcFunc combos'!$Q$8:$Q$343,0),0)&gt;0,1,0)</f>
        <v>0</v>
      </c>
      <c r="F70" s="127">
        <f ca="1">IF(IFERROR(MATCH(_xlfn.CONCAT($B70,",",F$4),'22 SpcFunc &amp; VentSpcFunc combos'!$Q$8:$Q$343,0),0)&gt;0,1,0)</f>
        <v>0</v>
      </c>
      <c r="G70" s="127">
        <f ca="1">IF(IFERROR(MATCH(_xlfn.CONCAT($B70,",",G$4),'22 SpcFunc &amp; VentSpcFunc combos'!$Q$8:$Q$343,0),0)&gt;0,1,0)</f>
        <v>0</v>
      </c>
      <c r="H70" s="127">
        <f ca="1">IF(IFERROR(MATCH(_xlfn.CONCAT($B70,",",H$4),'22 SpcFunc &amp; VentSpcFunc combos'!$Q$8:$Q$343,0),0)&gt;0,1,0)</f>
        <v>0</v>
      </c>
      <c r="I70" s="127">
        <f ca="1">IF(IFERROR(MATCH(_xlfn.CONCAT($B70,",",I$4),'22 SpcFunc &amp; VentSpcFunc combos'!$Q$8:$Q$343,0),0)&gt;0,1,0)</f>
        <v>0</v>
      </c>
      <c r="J70" s="127">
        <f ca="1">IF(IFERROR(MATCH(_xlfn.CONCAT($B70,",",J$4),'22 SpcFunc &amp; VentSpcFunc combos'!$Q$8:$Q$343,0),0)&gt;0,1,0)</f>
        <v>0</v>
      </c>
      <c r="K70" s="127">
        <f ca="1">IF(IFERROR(MATCH(_xlfn.CONCAT($B70,",",K$4),'22 SpcFunc &amp; VentSpcFunc combos'!$Q$8:$Q$343,0),0)&gt;0,1,0)</f>
        <v>0</v>
      </c>
      <c r="L70" s="127">
        <f ca="1">IF(IFERROR(MATCH(_xlfn.CONCAT($B70,",",L$4),'22 SpcFunc &amp; VentSpcFunc combos'!$Q$8:$Q$343,0),0)&gt;0,1,0)</f>
        <v>0</v>
      </c>
      <c r="M70" s="127">
        <f ca="1">IF(IFERROR(MATCH(_xlfn.CONCAT($B70,",",M$4),'22 SpcFunc &amp; VentSpcFunc combos'!$Q$8:$Q$343,0),0)&gt;0,1,0)</f>
        <v>0</v>
      </c>
      <c r="N70" s="127">
        <f ca="1">IF(IFERROR(MATCH(_xlfn.CONCAT($B70,",",N$4),'22 SpcFunc &amp; VentSpcFunc combos'!$Q$8:$Q$343,0),0)&gt;0,1,0)</f>
        <v>0</v>
      </c>
      <c r="O70" s="127">
        <f ca="1">IF(IFERROR(MATCH(_xlfn.CONCAT($B70,",",O$4),'22 SpcFunc &amp; VentSpcFunc combos'!$Q$8:$Q$343,0),0)&gt;0,1,0)</f>
        <v>0</v>
      </c>
      <c r="P70" s="127">
        <f ca="1">IF(IFERROR(MATCH(_xlfn.CONCAT($B70,",",P$4),'22 SpcFunc &amp; VentSpcFunc combos'!$Q$8:$Q$343,0),0)&gt;0,1,0)</f>
        <v>0</v>
      </c>
      <c r="Q70" s="127">
        <f ca="1">IF(IFERROR(MATCH(_xlfn.CONCAT($B70,",",Q$4),'22 SpcFunc &amp; VentSpcFunc combos'!$Q$8:$Q$343,0),0)&gt;0,1,0)</f>
        <v>0</v>
      </c>
      <c r="R70" s="127">
        <f ca="1">IF(IFERROR(MATCH(_xlfn.CONCAT($B70,",",R$4),'22 SpcFunc &amp; VentSpcFunc combos'!$Q$8:$Q$343,0),0)&gt;0,1,0)</f>
        <v>0</v>
      </c>
      <c r="S70" s="127">
        <f ca="1">IF(IFERROR(MATCH(_xlfn.CONCAT($B70,",",S$4),'22 SpcFunc &amp; VentSpcFunc combos'!$Q$8:$Q$343,0),0)&gt;0,1,0)</f>
        <v>0</v>
      </c>
      <c r="T70" s="127">
        <f ca="1">IF(IFERROR(MATCH(_xlfn.CONCAT($B70,",",T$4),'22 SpcFunc &amp; VentSpcFunc combos'!$Q$8:$Q$343,0),0)&gt;0,1,0)</f>
        <v>0</v>
      </c>
      <c r="U70" s="127">
        <f ca="1">IF(IFERROR(MATCH(_xlfn.CONCAT($B70,",",U$4),'22 SpcFunc &amp; VentSpcFunc combos'!$Q$8:$Q$343,0),0)&gt;0,1,0)</f>
        <v>0</v>
      </c>
      <c r="V70" s="127">
        <f ca="1">IF(IFERROR(MATCH(_xlfn.CONCAT($B70,",",V$4),'22 SpcFunc &amp; VentSpcFunc combos'!$Q$8:$Q$343,0),0)&gt;0,1,0)</f>
        <v>0</v>
      </c>
      <c r="W70" s="127">
        <f ca="1">IF(IFERROR(MATCH(_xlfn.CONCAT($B70,",",W$4),'22 SpcFunc &amp; VentSpcFunc combos'!$Q$8:$Q$343,0),0)&gt;0,1,0)</f>
        <v>0</v>
      </c>
      <c r="X70" s="127">
        <f ca="1">IF(IFERROR(MATCH(_xlfn.CONCAT($B70,",",X$4),'22 SpcFunc &amp; VentSpcFunc combos'!$Q$8:$Q$343,0),0)&gt;0,1,0)</f>
        <v>0</v>
      </c>
      <c r="Y70" s="127">
        <f ca="1">IF(IFERROR(MATCH(_xlfn.CONCAT($B70,",",Y$4),'22 SpcFunc &amp; VentSpcFunc combos'!$Q$8:$Q$343,0),0)&gt;0,1,0)</f>
        <v>0</v>
      </c>
      <c r="Z70" s="127">
        <f ca="1">IF(IFERROR(MATCH(_xlfn.CONCAT($B70,",",Z$4),'22 SpcFunc &amp; VentSpcFunc combos'!$Q$8:$Q$343,0),0)&gt;0,1,0)</f>
        <v>0</v>
      </c>
      <c r="AA70" s="127">
        <f ca="1">IF(IFERROR(MATCH(_xlfn.CONCAT($B70,",",AA$4),'22 SpcFunc &amp; VentSpcFunc combos'!$Q$8:$Q$343,0),0)&gt;0,1,0)</f>
        <v>1</v>
      </c>
      <c r="AB70" s="127">
        <f ca="1">IF(IFERROR(MATCH(_xlfn.CONCAT($B70,",",AB$4),'22 SpcFunc &amp; VentSpcFunc combos'!$Q$8:$Q$343,0),0)&gt;0,1,0)</f>
        <v>0</v>
      </c>
      <c r="AC70" s="127">
        <f ca="1">IF(IFERROR(MATCH(_xlfn.CONCAT($B70,",",AC$4),'22 SpcFunc &amp; VentSpcFunc combos'!$Q$8:$Q$343,0),0)&gt;0,1,0)</f>
        <v>0</v>
      </c>
      <c r="AD70" s="127">
        <f ca="1">IF(IFERROR(MATCH(_xlfn.CONCAT($B70,",",AD$4),'22 SpcFunc &amp; VentSpcFunc combos'!$Q$8:$Q$343,0),0)&gt;0,1,0)</f>
        <v>0</v>
      </c>
      <c r="AE70" s="127">
        <f ca="1">IF(IFERROR(MATCH(_xlfn.CONCAT($B70,",",AE$4),'22 SpcFunc &amp; VentSpcFunc combos'!$Q$8:$Q$343,0),0)&gt;0,1,0)</f>
        <v>0</v>
      </c>
      <c r="AF70" s="127">
        <f ca="1">IF(IFERROR(MATCH(_xlfn.CONCAT($B70,",",AF$4),'22 SpcFunc &amp; VentSpcFunc combos'!$Q$8:$Q$343,0),0)&gt;0,1,0)</f>
        <v>0</v>
      </c>
      <c r="AG70" s="127">
        <f ca="1">IF(IFERROR(MATCH(_xlfn.CONCAT($B70,",",AG$4),'22 SpcFunc &amp; VentSpcFunc combos'!$Q$8:$Q$343,0),0)&gt;0,1,0)</f>
        <v>0</v>
      </c>
      <c r="AH70" s="127">
        <f ca="1">IF(IFERROR(MATCH(_xlfn.CONCAT($B70,",",AH$4),'22 SpcFunc &amp; VentSpcFunc combos'!$Q$8:$Q$343,0),0)&gt;0,1,0)</f>
        <v>0</v>
      </c>
      <c r="AI70" s="127">
        <f ca="1">IF(IFERROR(MATCH(_xlfn.CONCAT($B70,",",AI$4),'22 SpcFunc &amp; VentSpcFunc combos'!$Q$8:$Q$343,0),0)&gt;0,1,0)</f>
        <v>0</v>
      </c>
      <c r="AJ70" s="127">
        <f ca="1">IF(IFERROR(MATCH(_xlfn.CONCAT($B70,",",AJ$4),'22 SpcFunc &amp; VentSpcFunc combos'!$Q$8:$Q$343,0),0)&gt;0,1,0)</f>
        <v>0</v>
      </c>
      <c r="AK70" s="127">
        <f ca="1">IF(IFERROR(MATCH(_xlfn.CONCAT($B70,",",AK$4),'22 SpcFunc &amp; VentSpcFunc combos'!$Q$8:$Q$343,0),0)&gt;0,1,0)</f>
        <v>0</v>
      </c>
      <c r="AL70" s="127">
        <f ca="1">IF(IFERROR(MATCH(_xlfn.CONCAT($B70,",",AL$4),'22 SpcFunc &amp; VentSpcFunc combos'!$Q$8:$Q$343,0),0)&gt;0,1,0)</f>
        <v>0</v>
      </c>
      <c r="AM70" s="127">
        <f ca="1">IF(IFERROR(MATCH(_xlfn.CONCAT($B70,",",AM$4),'22 SpcFunc &amp; VentSpcFunc combos'!$Q$8:$Q$343,0),0)&gt;0,1,0)</f>
        <v>0</v>
      </c>
      <c r="AN70" s="127">
        <f ca="1">IF(IFERROR(MATCH(_xlfn.CONCAT($B70,",",AN$4),'22 SpcFunc &amp; VentSpcFunc combos'!$Q$8:$Q$343,0),0)&gt;0,1,0)</f>
        <v>0</v>
      </c>
      <c r="AO70" s="127">
        <f ca="1">IF(IFERROR(MATCH(_xlfn.CONCAT($B70,",",AO$4),'22 SpcFunc &amp; VentSpcFunc combos'!$Q$8:$Q$343,0),0)&gt;0,1,0)</f>
        <v>0</v>
      </c>
      <c r="AP70" s="127">
        <f ca="1">IF(IFERROR(MATCH(_xlfn.CONCAT($B70,",",AP$4),'22 SpcFunc &amp; VentSpcFunc combos'!$Q$8:$Q$343,0),0)&gt;0,1,0)</f>
        <v>0</v>
      </c>
      <c r="AQ70" s="127">
        <f ca="1">IF(IFERROR(MATCH(_xlfn.CONCAT($B70,",",AQ$4),'22 SpcFunc &amp; VentSpcFunc combos'!$Q$8:$Q$343,0),0)&gt;0,1,0)</f>
        <v>0</v>
      </c>
      <c r="AR70" s="127">
        <f ca="1">IF(IFERROR(MATCH(_xlfn.CONCAT($B70,",",AR$4),'22 SpcFunc &amp; VentSpcFunc combos'!$Q$8:$Q$343,0),0)&gt;0,1,0)</f>
        <v>0</v>
      </c>
      <c r="AS70" s="127">
        <f ca="1">IF(IFERROR(MATCH(_xlfn.CONCAT($B70,",",AS$4),'22 SpcFunc &amp; VentSpcFunc combos'!$Q$8:$Q$343,0),0)&gt;0,1,0)</f>
        <v>0</v>
      </c>
      <c r="AT70" s="127">
        <f ca="1">IF(IFERROR(MATCH(_xlfn.CONCAT($B70,",",AT$4),'22 SpcFunc &amp; VentSpcFunc combos'!$Q$8:$Q$343,0),0)&gt;0,1,0)</f>
        <v>0</v>
      </c>
      <c r="AU70" s="127">
        <f ca="1">IF(IFERROR(MATCH(_xlfn.CONCAT($B70,",",AU$4),'22 SpcFunc &amp; VentSpcFunc combos'!$Q$8:$Q$343,0),0)&gt;0,1,0)</f>
        <v>0</v>
      </c>
      <c r="AV70" s="127">
        <f ca="1">IF(IFERROR(MATCH(_xlfn.CONCAT($B70,",",AV$4),'22 SpcFunc &amp; VentSpcFunc combos'!$Q$8:$Q$343,0),0)&gt;0,1,0)</f>
        <v>0</v>
      </c>
      <c r="AW70" s="127">
        <f ca="1">IF(IFERROR(MATCH(_xlfn.CONCAT($B70,",",AW$4),'22 SpcFunc &amp; VentSpcFunc combos'!$Q$8:$Q$343,0),0)&gt;0,1,0)</f>
        <v>0</v>
      </c>
      <c r="AX70" s="127">
        <f ca="1">IF(IFERROR(MATCH(_xlfn.CONCAT($B70,",",AX$4),'22 SpcFunc &amp; VentSpcFunc combos'!$Q$8:$Q$343,0),0)&gt;0,1,0)</f>
        <v>0</v>
      </c>
      <c r="AY70" s="127">
        <f ca="1">IF(IFERROR(MATCH(_xlfn.CONCAT($B70,",",AY$4),'22 SpcFunc &amp; VentSpcFunc combos'!$Q$8:$Q$343,0),0)&gt;0,1,0)</f>
        <v>0</v>
      </c>
      <c r="AZ70" s="127">
        <f ca="1">IF(IFERROR(MATCH(_xlfn.CONCAT($B70,",",AZ$4),'22 SpcFunc &amp; VentSpcFunc combos'!$Q$8:$Q$343,0),0)&gt;0,1,0)</f>
        <v>0</v>
      </c>
      <c r="BA70" s="127">
        <f ca="1">IF(IFERROR(MATCH(_xlfn.CONCAT($B70,",",BA$4),'22 SpcFunc &amp; VentSpcFunc combos'!$Q$8:$Q$343,0),0)&gt;0,1,0)</f>
        <v>0</v>
      </c>
      <c r="BB70" s="127">
        <f ca="1">IF(IFERROR(MATCH(_xlfn.CONCAT($B70,",",BB$4),'22 SpcFunc &amp; VentSpcFunc combos'!$Q$8:$Q$343,0),0)&gt;0,1,0)</f>
        <v>0</v>
      </c>
      <c r="BC70" s="127">
        <f ca="1">IF(IFERROR(MATCH(_xlfn.CONCAT($B70,",",BC$4),'22 SpcFunc &amp; VentSpcFunc combos'!$Q$8:$Q$343,0),0)&gt;0,1,0)</f>
        <v>0</v>
      </c>
      <c r="BD70" s="127">
        <f ca="1">IF(IFERROR(MATCH(_xlfn.CONCAT($B70,",",BD$4),'22 SpcFunc &amp; VentSpcFunc combos'!$Q$8:$Q$343,0),0)&gt;0,1,0)</f>
        <v>0</v>
      </c>
      <c r="BE70" s="127">
        <f ca="1">IF(IFERROR(MATCH(_xlfn.CONCAT($B70,",",BE$4),'22 SpcFunc &amp; VentSpcFunc combos'!$Q$8:$Q$343,0),0)&gt;0,1,0)</f>
        <v>0</v>
      </c>
      <c r="BF70" s="127">
        <f ca="1">IF(IFERROR(MATCH(_xlfn.CONCAT($B70,",",BF$4),'22 SpcFunc &amp; VentSpcFunc combos'!$Q$8:$Q$343,0),0)&gt;0,1,0)</f>
        <v>0</v>
      </c>
      <c r="BG70" s="127">
        <f ca="1">IF(IFERROR(MATCH(_xlfn.CONCAT($B70,",",BG$4),'22 SpcFunc &amp; VentSpcFunc combos'!$Q$8:$Q$343,0),0)&gt;0,1,0)</f>
        <v>0</v>
      </c>
      <c r="BH70" s="127">
        <f ca="1">IF(IFERROR(MATCH(_xlfn.CONCAT($B70,",",BH$4),'22 SpcFunc &amp; VentSpcFunc combos'!$Q$8:$Q$343,0),0)&gt;0,1,0)</f>
        <v>0</v>
      </c>
      <c r="BI70" s="127">
        <f ca="1">IF(IFERROR(MATCH(_xlfn.CONCAT($B70,",",BI$4),'22 SpcFunc &amp; VentSpcFunc combos'!$Q$8:$Q$343,0),0)&gt;0,1,0)</f>
        <v>0</v>
      </c>
      <c r="BJ70" s="127">
        <f ca="1">IF(IFERROR(MATCH(_xlfn.CONCAT($B70,",",BJ$4),'22 SpcFunc &amp; VentSpcFunc combos'!$Q$8:$Q$343,0),0)&gt;0,1,0)</f>
        <v>0</v>
      </c>
      <c r="BK70" s="127">
        <f ca="1">IF(IFERROR(MATCH(_xlfn.CONCAT($B70,",",BK$4),'22 SpcFunc &amp; VentSpcFunc combos'!$Q$8:$Q$343,0),0)&gt;0,1,0)</f>
        <v>0</v>
      </c>
      <c r="BL70" s="127">
        <f ca="1">IF(IFERROR(MATCH(_xlfn.CONCAT($B70,",",BL$4),'22 SpcFunc &amp; VentSpcFunc combos'!$Q$8:$Q$343,0),0)&gt;0,1,0)</f>
        <v>0</v>
      </c>
      <c r="BM70" s="127">
        <f ca="1">IF(IFERROR(MATCH(_xlfn.CONCAT($B70,",",BM$4),'22 SpcFunc &amp; VentSpcFunc combos'!$Q$8:$Q$343,0),0)&gt;0,1,0)</f>
        <v>0</v>
      </c>
      <c r="BN70" s="127">
        <f ca="1">IF(IFERROR(MATCH(_xlfn.CONCAT($B70,",",BN$4),'22 SpcFunc &amp; VentSpcFunc combos'!$Q$8:$Q$343,0),0)&gt;0,1,0)</f>
        <v>0</v>
      </c>
      <c r="BO70" s="127">
        <f ca="1">IF(IFERROR(MATCH(_xlfn.CONCAT($B70,",",BO$4),'22 SpcFunc &amp; VentSpcFunc combos'!$Q$8:$Q$343,0),0)&gt;0,1,0)</f>
        <v>0</v>
      </c>
      <c r="BP70" s="127">
        <f ca="1">IF(IFERROR(MATCH(_xlfn.CONCAT($B70,",",BP$4),'22 SpcFunc &amp; VentSpcFunc combos'!$Q$8:$Q$343,0),0)&gt;0,1,0)</f>
        <v>0</v>
      </c>
      <c r="BQ70" s="127">
        <f ca="1">IF(IFERROR(MATCH(_xlfn.CONCAT($B70,",",BQ$4),'22 SpcFunc &amp; VentSpcFunc combos'!$Q$8:$Q$343,0),0)&gt;0,1,0)</f>
        <v>0</v>
      </c>
      <c r="BR70" s="127">
        <f ca="1">IF(IFERROR(MATCH(_xlfn.CONCAT($B70,",",BR$4),'22 SpcFunc &amp; VentSpcFunc combos'!$Q$8:$Q$343,0),0)&gt;0,1,0)</f>
        <v>0</v>
      </c>
      <c r="BS70" s="127">
        <f ca="1">IF(IFERROR(MATCH(_xlfn.CONCAT($B70,",",BS$4),'22 SpcFunc &amp; VentSpcFunc combos'!$Q$8:$Q$343,0),0)&gt;0,1,0)</f>
        <v>0</v>
      </c>
      <c r="BT70" s="127">
        <f ca="1">IF(IFERROR(MATCH(_xlfn.CONCAT($B70,",",BT$4),'22 SpcFunc &amp; VentSpcFunc combos'!$Q$8:$Q$343,0),0)&gt;0,1,0)</f>
        <v>0</v>
      </c>
      <c r="BU70" s="127">
        <f ca="1">IF(IFERROR(MATCH(_xlfn.CONCAT($B70,",",BU$4),'22 SpcFunc &amp; VentSpcFunc combos'!$Q$8:$Q$343,0),0)&gt;0,1,0)</f>
        <v>0</v>
      </c>
      <c r="BV70" s="127">
        <f ca="1">IF(IFERROR(MATCH(_xlfn.CONCAT($B70,",",BV$4),'22 SpcFunc &amp; VentSpcFunc combos'!$Q$8:$Q$343,0),0)&gt;0,1,0)</f>
        <v>0</v>
      </c>
      <c r="BW70" s="127">
        <f ca="1">IF(IFERROR(MATCH(_xlfn.CONCAT($B70,",",BW$4),'22 SpcFunc &amp; VentSpcFunc combos'!$Q$8:$Q$343,0),0)&gt;0,1,0)</f>
        <v>0</v>
      </c>
      <c r="BX70" s="127">
        <f ca="1">IF(IFERROR(MATCH(_xlfn.CONCAT($B70,",",BX$4),'22 SpcFunc &amp; VentSpcFunc combos'!$Q$8:$Q$343,0),0)&gt;0,1,0)</f>
        <v>0</v>
      </c>
      <c r="BY70" s="127">
        <f ca="1">IF(IFERROR(MATCH(_xlfn.CONCAT($B70,",",BY$4),'22 SpcFunc &amp; VentSpcFunc combos'!$Q$8:$Q$343,0),0)&gt;0,1,0)</f>
        <v>0</v>
      </c>
      <c r="BZ70" s="127">
        <f ca="1">IF(IFERROR(MATCH(_xlfn.CONCAT($B70,",",BZ$4),'22 SpcFunc &amp; VentSpcFunc combos'!$Q$8:$Q$343,0),0)&gt;0,1,0)</f>
        <v>0</v>
      </c>
      <c r="CA70" s="127">
        <f ca="1">IF(IFERROR(MATCH(_xlfn.CONCAT($B70,",",CA$4),'22 SpcFunc &amp; VentSpcFunc combos'!$Q$8:$Q$343,0),0)&gt;0,1,0)</f>
        <v>0</v>
      </c>
      <c r="CB70" s="127">
        <f ca="1">IF(IFERROR(MATCH(_xlfn.CONCAT($B70,",",CB$4),'22 SpcFunc &amp; VentSpcFunc combos'!$Q$8:$Q$343,0),0)&gt;0,1,0)</f>
        <v>0</v>
      </c>
      <c r="CC70" s="127">
        <f ca="1">IF(IFERROR(MATCH(_xlfn.CONCAT($B70,",",CC$4),'22 SpcFunc &amp; VentSpcFunc combos'!$Q$8:$Q$343,0),0)&gt;0,1,0)</f>
        <v>0</v>
      </c>
      <c r="CD70" s="127">
        <f ca="1">IF(IFERROR(MATCH(_xlfn.CONCAT($B70,",",CD$4),'22 SpcFunc &amp; VentSpcFunc combos'!$Q$8:$Q$343,0),0)&gt;0,1,0)</f>
        <v>0</v>
      </c>
      <c r="CE70" s="127">
        <f ca="1">IF(IFERROR(MATCH(_xlfn.CONCAT($B70,",",CE$4),'22 SpcFunc &amp; VentSpcFunc combos'!$Q$8:$Q$343,0),0)&gt;0,1,0)</f>
        <v>0</v>
      </c>
      <c r="CF70" s="127">
        <f ca="1">IF(IFERROR(MATCH(_xlfn.CONCAT($B70,",",CF$4),'22 SpcFunc &amp; VentSpcFunc combos'!$Q$8:$Q$343,0),0)&gt;0,1,0)</f>
        <v>0</v>
      </c>
      <c r="CG70" s="127">
        <f ca="1">IF(IFERROR(MATCH(_xlfn.CONCAT($B70,",",CG$4),'22 SpcFunc &amp; VentSpcFunc combos'!$Q$8:$Q$343,0),0)&gt;0,1,0)</f>
        <v>0</v>
      </c>
      <c r="CH70" s="127">
        <f ca="1">IF(IFERROR(MATCH(_xlfn.CONCAT($B70,",",CH$4),'22 SpcFunc &amp; VentSpcFunc combos'!$Q$8:$Q$343,0),0)&gt;0,1,0)</f>
        <v>0</v>
      </c>
      <c r="CI70" s="127">
        <f ca="1">IF(IFERROR(MATCH(_xlfn.CONCAT($B70,",",CI$4),'22 SpcFunc &amp; VentSpcFunc combos'!$Q$8:$Q$343,0),0)&gt;0,1,0)</f>
        <v>0</v>
      </c>
      <c r="CJ70" s="127">
        <f ca="1">IF(IFERROR(MATCH(_xlfn.CONCAT($B70,",",CJ$4),'22 SpcFunc &amp; VentSpcFunc combos'!$Q$8:$Q$343,0),0)&gt;0,1,0)</f>
        <v>0</v>
      </c>
      <c r="CK70" s="127">
        <f ca="1">IF(IFERROR(MATCH(_xlfn.CONCAT($B70,",",CK$4),'22 SpcFunc &amp; VentSpcFunc combos'!$Q$8:$Q$343,0),0)&gt;0,1,0)</f>
        <v>0</v>
      </c>
      <c r="CL70" s="127">
        <f ca="1">IF(IFERROR(MATCH(_xlfn.CONCAT($B70,",",CL$4),'22 SpcFunc &amp; VentSpcFunc combos'!$Q$8:$Q$343,0),0)&gt;0,1,0)</f>
        <v>0</v>
      </c>
      <c r="CM70" s="127">
        <f ca="1">IF(IFERROR(MATCH(_xlfn.CONCAT($B70,",",CM$4),'22 SpcFunc &amp; VentSpcFunc combos'!$Q$8:$Q$343,0),0)&gt;0,1,0)</f>
        <v>1</v>
      </c>
      <c r="CN70" s="127">
        <f ca="1">IF(IFERROR(MATCH(_xlfn.CONCAT($B70,",",CN$4),'22 SpcFunc &amp; VentSpcFunc combos'!$Q$8:$Q$343,0),0)&gt;0,1,0)</f>
        <v>0</v>
      </c>
      <c r="CO70" s="127">
        <f ca="1">IF(IFERROR(MATCH(_xlfn.CONCAT($B70,",",CO$4),'22 SpcFunc &amp; VentSpcFunc combos'!$Q$8:$Q$343,0),0)&gt;0,1,0)</f>
        <v>0</v>
      </c>
      <c r="CP70" s="127">
        <f ca="1">IF(IFERROR(MATCH(_xlfn.CONCAT($B70,",",CP$4),'22 SpcFunc &amp; VentSpcFunc combos'!$Q$8:$Q$343,0),0)&gt;0,1,0)</f>
        <v>0</v>
      </c>
      <c r="CQ70" s="127">
        <f ca="1">IF(IFERROR(MATCH(_xlfn.CONCAT($B70,",",CQ$4),'22 SpcFunc &amp; VentSpcFunc combos'!$Q$8:$Q$343,0),0)&gt;0,1,0)</f>
        <v>0</v>
      </c>
      <c r="CR70" s="127">
        <f ca="1">IF(IFERROR(MATCH(_xlfn.CONCAT($B70,",",CR$4),'22 SpcFunc &amp; VentSpcFunc combos'!$Q$8:$Q$343,0),0)&gt;0,1,0)</f>
        <v>1</v>
      </c>
      <c r="CS70" s="127">
        <f ca="1">IF(IFERROR(MATCH(_xlfn.CONCAT($B70,",",CS$4),'22 SpcFunc &amp; VentSpcFunc combos'!$Q$8:$Q$343,0),0)&gt;0,1,0)</f>
        <v>1</v>
      </c>
      <c r="CT70" s="127">
        <f ca="1">IF(IFERROR(MATCH(_xlfn.CONCAT($B70,",",CT$4),'22 SpcFunc &amp; VentSpcFunc combos'!$Q$8:$Q$343,0),0)&gt;0,1,0)</f>
        <v>0</v>
      </c>
      <c r="CU70" s="106" t="s">
        <v>959</v>
      </c>
      <c r="CV70">
        <f t="shared" ref="CV70:CV88" ca="1" si="5">SUM(C70:CT70)</f>
        <v>4</v>
      </c>
    </row>
    <row r="71" spans="2:100" x14ac:dyDescent="0.2">
      <c r="B71" t="str">
        <f>'For CSV - 2022 SpcFuncData'!B72</f>
        <v>Sports Arena - Playing Area (2,000 - 5,000 Spectators)</v>
      </c>
      <c r="C71" s="127">
        <f ca="1">IF(IFERROR(MATCH(_xlfn.CONCAT($B71,",",C$4),'22 SpcFunc &amp; VentSpcFunc combos'!$Q$8:$Q$343,0),0)&gt;0,1,0)</f>
        <v>0</v>
      </c>
      <c r="D71" s="127">
        <f ca="1">IF(IFERROR(MATCH(_xlfn.CONCAT($B71,",",D$4),'22 SpcFunc &amp; VentSpcFunc combos'!$Q$8:$Q$343,0),0)&gt;0,1,0)</f>
        <v>0</v>
      </c>
      <c r="E71" s="127">
        <f ca="1">IF(IFERROR(MATCH(_xlfn.CONCAT($B71,",",E$4),'22 SpcFunc &amp; VentSpcFunc combos'!$Q$8:$Q$343,0),0)&gt;0,1,0)</f>
        <v>0</v>
      </c>
      <c r="F71" s="127">
        <f ca="1">IF(IFERROR(MATCH(_xlfn.CONCAT($B71,",",F$4),'22 SpcFunc &amp; VentSpcFunc combos'!$Q$8:$Q$343,0),0)&gt;0,1,0)</f>
        <v>0</v>
      </c>
      <c r="G71" s="127">
        <f ca="1">IF(IFERROR(MATCH(_xlfn.CONCAT($B71,",",G$4),'22 SpcFunc &amp; VentSpcFunc combos'!$Q$8:$Q$343,0),0)&gt;0,1,0)</f>
        <v>0</v>
      </c>
      <c r="H71" s="127">
        <f ca="1">IF(IFERROR(MATCH(_xlfn.CONCAT($B71,",",H$4),'22 SpcFunc &amp; VentSpcFunc combos'!$Q$8:$Q$343,0),0)&gt;0,1,0)</f>
        <v>0</v>
      </c>
      <c r="I71" s="127">
        <f ca="1">IF(IFERROR(MATCH(_xlfn.CONCAT($B71,",",I$4),'22 SpcFunc &amp; VentSpcFunc combos'!$Q$8:$Q$343,0),0)&gt;0,1,0)</f>
        <v>0</v>
      </c>
      <c r="J71" s="127">
        <f ca="1">IF(IFERROR(MATCH(_xlfn.CONCAT($B71,",",J$4),'22 SpcFunc &amp; VentSpcFunc combos'!$Q$8:$Q$343,0),0)&gt;0,1,0)</f>
        <v>0</v>
      </c>
      <c r="K71" s="127">
        <f ca="1">IF(IFERROR(MATCH(_xlfn.CONCAT($B71,",",K$4),'22 SpcFunc &amp; VentSpcFunc combos'!$Q$8:$Q$343,0),0)&gt;0,1,0)</f>
        <v>0</v>
      </c>
      <c r="L71" s="127">
        <f ca="1">IF(IFERROR(MATCH(_xlfn.CONCAT($B71,",",L$4),'22 SpcFunc &amp; VentSpcFunc combos'!$Q$8:$Q$343,0),0)&gt;0,1,0)</f>
        <v>0</v>
      </c>
      <c r="M71" s="127">
        <f ca="1">IF(IFERROR(MATCH(_xlfn.CONCAT($B71,",",M$4),'22 SpcFunc &amp; VentSpcFunc combos'!$Q$8:$Q$343,0),0)&gt;0,1,0)</f>
        <v>0</v>
      </c>
      <c r="N71" s="127">
        <f ca="1">IF(IFERROR(MATCH(_xlfn.CONCAT($B71,",",N$4),'22 SpcFunc &amp; VentSpcFunc combos'!$Q$8:$Q$343,0),0)&gt;0,1,0)</f>
        <v>0</v>
      </c>
      <c r="O71" s="127">
        <f ca="1">IF(IFERROR(MATCH(_xlfn.CONCAT($B71,",",O$4),'22 SpcFunc &amp; VentSpcFunc combos'!$Q$8:$Q$343,0),0)&gt;0,1,0)</f>
        <v>0</v>
      </c>
      <c r="P71" s="127">
        <f ca="1">IF(IFERROR(MATCH(_xlfn.CONCAT($B71,",",P$4),'22 SpcFunc &amp; VentSpcFunc combos'!$Q$8:$Q$343,0),0)&gt;0,1,0)</f>
        <v>0</v>
      </c>
      <c r="Q71" s="127">
        <f ca="1">IF(IFERROR(MATCH(_xlfn.CONCAT($B71,",",Q$4),'22 SpcFunc &amp; VentSpcFunc combos'!$Q$8:$Q$343,0),0)&gt;0,1,0)</f>
        <v>0</v>
      </c>
      <c r="R71" s="127">
        <f ca="1">IF(IFERROR(MATCH(_xlfn.CONCAT($B71,",",R$4),'22 SpcFunc &amp; VentSpcFunc combos'!$Q$8:$Q$343,0),0)&gt;0,1,0)</f>
        <v>0</v>
      </c>
      <c r="S71" s="127">
        <f ca="1">IF(IFERROR(MATCH(_xlfn.CONCAT($B71,",",S$4),'22 SpcFunc &amp; VentSpcFunc combos'!$Q$8:$Q$343,0),0)&gt;0,1,0)</f>
        <v>0</v>
      </c>
      <c r="T71" s="127">
        <f ca="1">IF(IFERROR(MATCH(_xlfn.CONCAT($B71,",",T$4),'22 SpcFunc &amp; VentSpcFunc combos'!$Q$8:$Q$343,0),0)&gt;0,1,0)</f>
        <v>0</v>
      </c>
      <c r="U71" s="127">
        <f ca="1">IF(IFERROR(MATCH(_xlfn.CONCAT($B71,",",U$4),'22 SpcFunc &amp; VentSpcFunc combos'!$Q$8:$Q$343,0),0)&gt;0,1,0)</f>
        <v>0</v>
      </c>
      <c r="V71" s="127">
        <f ca="1">IF(IFERROR(MATCH(_xlfn.CONCAT($B71,",",V$4),'22 SpcFunc &amp; VentSpcFunc combos'!$Q$8:$Q$343,0),0)&gt;0,1,0)</f>
        <v>0</v>
      </c>
      <c r="W71" s="127">
        <f ca="1">IF(IFERROR(MATCH(_xlfn.CONCAT($B71,",",W$4),'22 SpcFunc &amp; VentSpcFunc combos'!$Q$8:$Q$343,0),0)&gt;0,1,0)</f>
        <v>0</v>
      </c>
      <c r="X71" s="127">
        <f ca="1">IF(IFERROR(MATCH(_xlfn.CONCAT($B71,",",X$4),'22 SpcFunc &amp; VentSpcFunc combos'!$Q$8:$Q$343,0),0)&gt;0,1,0)</f>
        <v>0</v>
      </c>
      <c r="Y71" s="127">
        <f ca="1">IF(IFERROR(MATCH(_xlfn.CONCAT($B71,",",Y$4),'22 SpcFunc &amp; VentSpcFunc combos'!$Q$8:$Q$343,0),0)&gt;0,1,0)</f>
        <v>0</v>
      </c>
      <c r="Z71" s="127">
        <f ca="1">IF(IFERROR(MATCH(_xlfn.CONCAT($B71,",",Z$4),'22 SpcFunc &amp; VentSpcFunc combos'!$Q$8:$Q$343,0),0)&gt;0,1,0)</f>
        <v>0</v>
      </c>
      <c r="AA71" s="127">
        <f ca="1">IF(IFERROR(MATCH(_xlfn.CONCAT($B71,",",AA$4),'22 SpcFunc &amp; VentSpcFunc combos'!$Q$8:$Q$343,0),0)&gt;0,1,0)</f>
        <v>1</v>
      </c>
      <c r="AB71" s="127">
        <f ca="1">IF(IFERROR(MATCH(_xlfn.CONCAT($B71,",",AB$4),'22 SpcFunc &amp; VentSpcFunc combos'!$Q$8:$Q$343,0),0)&gt;0,1,0)</f>
        <v>0</v>
      </c>
      <c r="AC71" s="127">
        <f ca="1">IF(IFERROR(MATCH(_xlfn.CONCAT($B71,",",AC$4),'22 SpcFunc &amp; VentSpcFunc combos'!$Q$8:$Q$343,0),0)&gt;0,1,0)</f>
        <v>0</v>
      </c>
      <c r="AD71" s="127">
        <f ca="1">IF(IFERROR(MATCH(_xlfn.CONCAT($B71,",",AD$4),'22 SpcFunc &amp; VentSpcFunc combos'!$Q$8:$Q$343,0),0)&gt;0,1,0)</f>
        <v>0</v>
      </c>
      <c r="AE71" s="127">
        <f ca="1">IF(IFERROR(MATCH(_xlfn.CONCAT($B71,",",AE$4),'22 SpcFunc &amp; VentSpcFunc combos'!$Q$8:$Q$343,0),0)&gt;0,1,0)</f>
        <v>0</v>
      </c>
      <c r="AF71" s="127">
        <f ca="1">IF(IFERROR(MATCH(_xlfn.CONCAT($B71,",",AF$4),'22 SpcFunc &amp; VentSpcFunc combos'!$Q$8:$Q$343,0),0)&gt;0,1,0)</f>
        <v>0</v>
      </c>
      <c r="AG71" s="127">
        <f ca="1">IF(IFERROR(MATCH(_xlfn.CONCAT($B71,",",AG$4),'22 SpcFunc &amp; VentSpcFunc combos'!$Q$8:$Q$343,0),0)&gt;0,1,0)</f>
        <v>0</v>
      </c>
      <c r="AH71" s="127">
        <f ca="1">IF(IFERROR(MATCH(_xlfn.CONCAT($B71,",",AH$4),'22 SpcFunc &amp; VentSpcFunc combos'!$Q$8:$Q$343,0),0)&gt;0,1,0)</f>
        <v>0</v>
      </c>
      <c r="AI71" s="127">
        <f ca="1">IF(IFERROR(MATCH(_xlfn.CONCAT($B71,",",AI$4),'22 SpcFunc &amp; VentSpcFunc combos'!$Q$8:$Q$343,0),0)&gt;0,1,0)</f>
        <v>0</v>
      </c>
      <c r="AJ71" s="127">
        <f ca="1">IF(IFERROR(MATCH(_xlfn.CONCAT($B71,",",AJ$4),'22 SpcFunc &amp; VentSpcFunc combos'!$Q$8:$Q$343,0),0)&gt;0,1,0)</f>
        <v>0</v>
      </c>
      <c r="AK71" s="127">
        <f ca="1">IF(IFERROR(MATCH(_xlfn.CONCAT($B71,",",AK$4),'22 SpcFunc &amp; VentSpcFunc combos'!$Q$8:$Q$343,0),0)&gt;0,1,0)</f>
        <v>0</v>
      </c>
      <c r="AL71" s="127">
        <f ca="1">IF(IFERROR(MATCH(_xlfn.CONCAT($B71,",",AL$4),'22 SpcFunc &amp; VentSpcFunc combos'!$Q$8:$Q$343,0),0)&gt;0,1,0)</f>
        <v>0</v>
      </c>
      <c r="AM71" s="127">
        <f ca="1">IF(IFERROR(MATCH(_xlfn.CONCAT($B71,",",AM$4),'22 SpcFunc &amp; VentSpcFunc combos'!$Q$8:$Q$343,0),0)&gt;0,1,0)</f>
        <v>0</v>
      </c>
      <c r="AN71" s="127">
        <f ca="1">IF(IFERROR(MATCH(_xlfn.CONCAT($B71,",",AN$4),'22 SpcFunc &amp; VentSpcFunc combos'!$Q$8:$Q$343,0),0)&gt;0,1,0)</f>
        <v>0</v>
      </c>
      <c r="AO71" s="127">
        <f ca="1">IF(IFERROR(MATCH(_xlfn.CONCAT($B71,",",AO$4),'22 SpcFunc &amp; VentSpcFunc combos'!$Q$8:$Q$343,0),0)&gt;0,1,0)</f>
        <v>0</v>
      </c>
      <c r="AP71" s="127">
        <f ca="1">IF(IFERROR(MATCH(_xlfn.CONCAT($B71,",",AP$4),'22 SpcFunc &amp; VentSpcFunc combos'!$Q$8:$Q$343,0),0)&gt;0,1,0)</f>
        <v>0</v>
      </c>
      <c r="AQ71" s="127">
        <f ca="1">IF(IFERROR(MATCH(_xlfn.CONCAT($B71,",",AQ$4),'22 SpcFunc &amp; VentSpcFunc combos'!$Q$8:$Q$343,0),0)&gt;0,1,0)</f>
        <v>0</v>
      </c>
      <c r="AR71" s="127">
        <f ca="1">IF(IFERROR(MATCH(_xlfn.CONCAT($B71,",",AR$4),'22 SpcFunc &amp; VentSpcFunc combos'!$Q$8:$Q$343,0),0)&gt;0,1,0)</f>
        <v>0</v>
      </c>
      <c r="AS71" s="127">
        <f ca="1">IF(IFERROR(MATCH(_xlfn.CONCAT($B71,",",AS$4),'22 SpcFunc &amp; VentSpcFunc combos'!$Q$8:$Q$343,0),0)&gt;0,1,0)</f>
        <v>0</v>
      </c>
      <c r="AT71" s="127">
        <f ca="1">IF(IFERROR(MATCH(_xlfn.CONCAT($B71,",",AT$4),'22 SpcFunc &amp; VentSpcFunc combos'!$Q$8:$Q$343,0),0)&gt;0,1,0)</f>
        <v>0</v>
      </c>
      <c r="AU71" s="127">
        <f ca="1">IF(IFERROR(MATCH(_xlfn.CONCAT($B71,",",AU$4),'22 SpcFunc &amp; VentSpcFunc combos'!$Q$8:$Q$343,0),0)&gt;0,1,0)</f>
        <v>0</v>
      </c>
      <c r="AV71" s="127">
        <f ca="1">IF(IFERROR(MATCH(_xlfn.CONCAT($B71,",",AV$4),'22 SpcFunc &amp; VentSpcFunc combos'!$Q$8:$Q$343,0),0)&gt;0,1,0)</f>
        <v>0</v>
      </c>
      <c r="AW71" s="127">
        <f ca="1">IF(IFERROR(MATCH(_xlfn.CONCAT($B71,",",AW$4),'22 SpcFunc &amp; VentSpcFunc combos'!$Q$8:$Q$343,0),0)&gt;0,1,0)</f>
        <v>0</v>
      </c>
      <c r="AX71" s="127">
        <f ca="1">IF(IFERROR(MATCH(_xlfn.CONCAT($B71,",",AX$4),'22 SpcFunc &amp; VentSpcFunc combos'!$Q$8:$Q$343,0),0)&gt;0,1,0)</f>
        <v>0</v>
      </c>
      <c r="AY71" s="127">
        <f ca="1">IF(IFERROR(MATCH(_xlfn.CONCAT($B71,",",AY$4),'22 SpcFunc &amp; VentSpcFunc combos'!$Q$8:$Q$343,0),0)&gt;0,1,0)</f>
        <v>0</v>
      </c>
      <c r="AZ71" s="127">
        <f ca="1">IF(IFERROR(MATCH(_xlfn.CONCAT($B71,",",AZ$4),'22 SpcFunc &amp; VentSpcFunc combos'!$Q$8:$Q$343,0),0)&gt;0,1,0)</f>
        <v>0</v>
      </c>
      <c r="BA71" s="127">
        <f ca="1">IF(IFERROR(MATCH(_xlfn.CONCAT($B71,",",BA$4),'22 SpcFunc &amp; VentSpcFunc combos'!$Q$8:$Q$343,0),0)&gt;0,1,0)</f>
        <v>0</v>
      </c>
      <c r="BB71" s="127">
        <f ca="1">IF(IFERROR(MATCH(_xlfn.CONCAT($B71,",",BB$4),'22 SpcFunc &amp; VentSpcFunc combos'!$Q$8:$Q$343,0),0)&gt;0,1,0)</f>
        <v>0</v>
      </c>
      <c r="BC71" s="127">
        <f ca="1">IF(IFERROR(MATCH(_xlfn.CONCAT($B71,",",BC$4),'22 SpcFunc &amp; VentSpcFunc combos'!$Q$8:$Q$343,0),0)&gt;0,1,0)</f>
        <v>0</v>
      </c>
      <c r="BD71" s="127">
        <f ca="1">IF(IFERROR(MATCH(_xlfn.CONCAT($B71,",",BD$4),'22 SpcFunc &amp; VentSpcFunc combos'!$Q$8:$Q$343,0),0)&gt;0,1,0)</f>
        <v>0</v>
      </c>
      <c r="BE71" s="127">
        <f ca="1">IF(IFERROR(MATCH(_xlfn.CONCAT($B71,",",BE$4),'22 SpcFunc &amp; VentSpcFunc combos'!$Q$8:$Q$343,0),0)&gt;0,1,0)</f>
        <v>0</v>
      </c>
      <c r="BF71" s="127">
        <f ca="1">IF(IFERROR(MATCH(_xlfn.CONCAT($B71,",",BF$4),'22 SpcFunc &amp; VentSpcFunc combos'!$Q$8:$Q$343,0),0)&gt;0,1,0)</f>
        <v>0</v>
      </c>
      <c r="BG71" s="127">
        <f ca="1">IF(IFERROR(MATCH(_xlfn.CONCAT($B71,",",BG$4),'22 SpcFunc &amp; VentSpcFunc combos'!$Q$8:$Q$343,0),0)&gt;0,1,0)</f>
        <v>0</v>
      </c>
      <c r="BH71" s="127">
        <f ca="1">IF(IFERROR(MATCH(_xlfn.CONCAT($B71,",",BH$4),'22 SpcFunc &amp; VentSpcFunc combos'!$Q$8:$Q$343,0),0)&gt;0,1,0)</f>
        <v>0</v>
      </c>
      <c r="BI71" s="127">
        <f ca="1">IF(IFERROR(MATCH(_xlfn.CONCAT($B71,",",BI$4),'22 SpcFunc &amp; VentSpcFunc combos'!$Q$8:$Q$343,0),0)&gt;0,1,0)</f>
        <v>0</v>
      </c>
      <c r="BJ71" s="127">
        <f ca="1">IF(IFERROR(MATCH(_xlfn.CONCAT($B71,",",BJ$4),'22 SpcFunc &amp; VentSpcFunc combos'!$Q$8:$Q$343,0),0)&gt;0,1,0)</f>
        <v>0</v>
      </c>
      <c r="BK71" s="127">
        <f ca="1">IF(IFERROR(MATCH(_xlfn.CONCAT($B71,",",BK$4),'22 SpcFunc &amp; VentSpcFunc combos'!$Q$8:$Q$343,0),0)&gt;0,1,0)</f>
        <v>0</v>
      </c>
      <c r="BL71" s="127">
        <f ca="1">IF(IFERROR(MATCH(_xlfn.CONCAT($B71,",",BL$4),'22 SpcFunc &amp; VentSpcFunc combos'!$Q$8:$Q$343,0),0)&gt;0,1,0)</f>
        <v>0</v>
      </c>
      <c r="BM71" s="127">
        <f ca="1">IF(IFERROR(MATCH(_xlfn.CONCAT($B71,",",BM$4),'22 SpcFunc &amp; VentSpcFunc combos'!$Q$8:$Q$343,0),0)&gt;0,1,0)</f>
        <v>0</v>
      </c>
      <c r="BN71" s="127">
        <f ca="1">IF(IFERROR(MATCH(_xlfn.CONCAT($B71,",",BN$4),'22 SpcFunc &amp; VentSpcFunc combos'!$Q$8:$Q$343,0),0)&gt;0,1,0)</f>
        <v>0</v>
      </c>
      <c r="BO71" s="127">
        <f ca="1">IF(IFERROR(MATCH(_xlfn.CONCAT($B71,",",BO$4),'22 SpcFunc &amp; VentSpcFunc combos'!$Q$8:$Q$343,0),0)&gt;0,1,0)</f>
        <v>0</v>
      </c>
      <c r="BP71" s="127">
        <f ca="1">IF(IFERROR(MATCH(_xlfn.CONCAT($B71,",",BP$4),'22 SpcFunc &amp; VentSpcFunc combos'!$Q$8:$Q$343,0),0)&gt;0,1,0)</f>
        <v>0</v>
      </c>
      <c r="BQ71" s="127">
        <f ca="1">IF(IFERROR(MATCH(_xlfn.CONCAT($B71,",",BQ$4),'22 SpcFunc &amp; VentSpcFunc combos'!$Q$8:$Q$343,0),0)&gt;0,1,0)</f>
        <v>0</v>
      </c>
      <c r="BR71" s="127">
        <f ca="1">IF(IFERROR(MATCH(_xlfn.CONCAT($B71,",",BR$4),'22 SpcFunc &amp; VentSpcFunc combos'!$Q$8:$Q$343,0),0)&gt;0,1,0)</f>
        <v>0</v>
      </c>
      <c r="BS71" s="127">
        <f ca="1">IF(IFERROR(MATCH(_xlfn.CONCAT($B71,",",BS$4),'22 SpcFunc &amp; VentSpcFunc combos'!$Q$8:$Q$343,0),0)&gt;0,1,0)</f>
        <v>0</v>
      </c>
      <c r="BT71" s="127">
        <f ca="1">IF(IFERROR(MATCH(_xlfn.CONCAT($B71,",",BT$4),'22 SpcFunc &amp; VentSpcFunc combos'!$Q$8:$Q$343,0),0)&gt;0,1,0)</f>
        <v>0</v>
      </c>
      <c r="BU71" s="127">
        <f ca="1">IF(IFERROR(MATCH(_xlfn.CONCAT($B71,",",BU$4),'22 SpcFunc &amp; VentSpcFunc combos'!$Q$8:$Q$343,0),0)&gt;0,1,0)</f>
        <v>0</v>
      </c>
      <c r="BV71" s="127">
        <f ca="1">IF(IFERROR(MATCH(_xlfn.CONCAT($B71,",",BV$4),'22 SpcFunc &amp; VentSpcFunc combos'!$Q$8:$Q$343,0),0)&gt;0,1,0)</f>
        <v>0</v>
      </c>
      <c r="BW71" s="127">
        <f ca="1">IF(IFERROR(MATCH(_xlfn.CONCAT($B71,",",BW$4),'22 SpcFunc &amp; VentSpcFunc combos'!$Q$8:$Q$343,0),0)&gt;0,1,0)</f>
        <v>0</v>
      </c>
      <c r="BX71" s="127">
        <f ca="1">IF(IFERROR(MATCH(_xlfn.CONCAT($B71,",",BX$4),'22 SpcFunc &amp; VentSpcFunc combos'!$Q$8:$Q$343,0),0)&gt;0,1,0)</f>
        <v>0</v>
      </c>
      <c r="BY71" s="127">
        <f ca="1">IF(IFERROR(MATCH(_xlfn.CONCAT($B71,",",BY$4),'22 SpcFunc &amp; VentSpcFunc combos'!$Q$8:$Q$343,0),0)&gt;0,1,0)</f>
        <v>0</v>
      </c>
      <c r="BZ71" s="127">
        <f ca="1">IF(IFERROR(MATCH(_xlfn.CONCAT($B71,",",BZ$4),'22 SpcFunc &amp; VentSpcFunc combos'!$Q$8:$Q$343,0),0)&gt;0,1,0)</f>
        <v>0</v>
      </c>
      <c r="CA71" s="127">
        <f ca="1">IF(IFERROR(MATCH(_xlfn.CONCAT($B71,",",CA$4),'22 SpcFunc &amp; VentSpcFunc combos'!$Q$8:$Q$343,0),0)&gt;0,1,0)</f>
        <v>0</v>
      </c>
      <c r="CB71" s="127">
        <f ca="1">IF(IFERROR(MATCH(_xlfn.CONCAT($B71,",",CB$4),'22 SpcFunc &amp; VentSpcFunc combos'!$Q$8:$Q$343,0),0)&gt;0,1,0)</f>
        <v>0</v>
      </c>
      <c r="CC71" s="127">
        <f ca="1">IF(IFERROR(MATCH(_xlfn.CONCAT($B71,",",CC$4),'22 SpcFunc &amp; VentSpcFunc combos'!$Q$8:$Q$343,0),0)&gt;0,1,0)</f>
        <v>0</v>
      </c>
      <c r="CD71" s="127">
        <f ca="1">IF(IFERROR(MATCH(_xlfn.CONCAT($B71,",",CD$4),'22 SpcFunc &amp; VentSpcFunc combos'!$Q$8:$Q$343,0),0)&gt;0,1,0)</f>
        <v>0</v>
      </c>
      <c r="CE71" s="127">
        <f ca="1">IF(IFERROR(MATCH(_xlfn.CONCAT($B71,",",CE$4),'22 SpcFunc &amp; VentSpcFunc combos'!$Q$8:$Q$343,0),0)&gt;0,1,0)</f>
        <v>0</v>
      </c>
      <c r="CF71" s="127">
        <f ca="1">IF(IFERROR(MATCH(_xlfn.CONCAT($B71,",",CF$4),'22 SpcFunc &amp; VentSpcFunc combos'!$Q$8:$Q$343,0),0)&gt;0,1,0)</f>
        <v>0</v>
      </c>
      <c r="CG71" s="127">
        <f ca="1">IF(IFERROR(MATCH(_xlfn.CONCAT($B71,",",CG$4),'22 SpcFunc &amp; VentSpcFunc combos'!$Q$8:$Q$343,0),0)&gt;0,1,0)</f>
        <v>0</v>
      </c>
      <c r="CH71" s="127">
        <f ca="1">IF(IFERROR(MATCH(_xlfn.CONCAT($B71,",",CH$4),'22 SpcFunc &amp; VentSpcFunc combos'!$Q$8:$Q$343,0),0)&gt;0,1,0)</f>
        <v>0</v>
      </c>
      <c r="CI71" s="127">
        <f ca="1">IF(IFERROR(MATCH(_xlfn.CONCAT($B71,",",CI$4),'22 SpcFunc &amp; VentSpcFunc combos'!$Q$8:$Q$343,0),0)&gt;0,1,0)</f>
        <v>0</v>
      </c>
      <c r="CJ71" s="127">
        <f ca="1">IF(IFERROR(MATCH(_xlfn.CONCAT($B71,",",CJ$4),'22 SpcFunc &amp; VentSpcFunc combos'!$Q$8:$Q$343,0),0)&gt;0,1,0)</f>
        <v>0</v>
      </c>
      <c r="CK71" s="127">
        <f ca="1">IF(IFERROR(MATCH(_xlfn.CONCAT($B71,",",CK$4),'22 SpcFunc &amp; VentSpcFunc combos'!$Q$8:$Q$343,0),0)&gt;0,1,0)</f>
        <v>0</v>
      </c>
      <c r="CL71" s="127">
        <f ca="1">IF(IFERROR(MATCH(_xlfn.CONCAT($B71,",",CL$4),'22 SpcFunc &amp; VentSpcFunc combos'!$Q$8:$Q$343,0),0)&gt;0,1,0)</f>
        <v>0</v>
      </c>
      <c r="CM71" s="127">
        <f ca="1">IF(IFERROR(MATCH(_xlfn.CONCAT($B71,",",CM$4),'22 SpcFunc &amp; VentSpcFunc combos'!$Q$8:$Q$343,0),0)&gt;0,1,0)</f>
        <v>1</v>
      </c>
      <c r="CN71" s="127">
        <f ca="1">IF(IFERROR(MATCH(_xlfn.CONCAT($B71,",",CN$4),'22 SpcFunc &amp; VentSpcFunc combos'!$Q$8:$Q$343,0),0)&gt;0,1,0)</f>
        <v>0</v>
      </c>
      <c r="CO71" s="127">
        <f ca="1">IF(IFERROR(MATCH(_xlfn.CONCAT($B71,",",CO$4),'22 SpcFunc &amp; VentSpcFunc combos'!$Q$8:$Q$343,0),0)&gt;0,1,0)</f>
        <v>0</v>
      </c>
      <c r="CP71" s="127">
        <f ca="1">IF(IFERROR(MATCH(_xlfn.CONCAT($B71,",",CP$4),'22 SpcFunc &amp; VentSpcFunc combos'!$Q$8:$Q$343,0),0)&gt;0,1,0)</f>
        <v>0</v>
      </c>
      <c r="CQ71" s="127">
        <f ca="1">IF(IFERROR(MATCH(_xlfn.CONCAT($B71,",",CQ$4),'22 SpcFunc &amp; VentSpcFunc combos'!$Q$8:$Q$343,0),0)&gt;0,1,0)</f>
        <v>0</v>
      </c>
      <c r="CR71" s="127">
        <f ca="1">IF(IFERROR(MATCH(_xlfn.CONCAT($B71,",",CR$4),'22 SpcFunc &amp; VentSpcFunc combos'!$Q$8:$Q$343,0),0)&gt;0,1,0)</f>
        <v>1</v>
      </c>
      <c r="CS71" s="127">
        <f ca="1">IF(IFERROR(MATCH(_xlfn.CONCAT($B71,",",CS$4),'22 SpcFunc &amp; VentSpcFunc combos'!$Q$8:$Q$343,0),0)&gt;0,1,0)</f>
        <v>1</v>
      </c>
      <c r="CT71" s="127">
        <f ca="1">IF(IFERROR(MATCH(_xlfn.CONCAT($B71,",",CT$4),'22 SpcFunc &amp; VentSpcFunc combos'!$Q$8:$Q$343,0),0)&gt;0,1,0)</f>
        <v>0</v>
      </c>
      <c r="CU71" s="106" t="s">
        <v>959</v>
      </c>
      <c r="CV71">
        <f t="shared" ca="1" si="5"/>
        <v>4</v>
      </c>
    </row>
    <row r="72" spans="2:100" x14ac:dyDescent="0.2">
      <c r="B72" t="str">
        <f>'For CSV - 2022 SpcFuncData'!B73</f>
        <v>Sports Arena - Playing Area (&lt; 2,000 Spectators)</v>
      </c>
      <c r="C72" s="127">
        <f ca="1">IF(IFERROR(MATCH(_xlfn.CONCAT($B72,",",C$4),'22 SpcFunc &amp; VentSpcFunc combos'!$Q$8:$Q$343,0),0)&gt;0,1,0)</f>
        <v>0</v>
      </c>
      <c r="D72" s="127">
        <f ca="1">IF(IFERROR(MATCH(_xlfn.CONCAT($B72,",",D$4),'22 SpcFunc &amp; VentSpcFunc combos'!$Q$8:$Q$343,0),0)&gt;0,1,0)</f>
        <v>0</v>
      </c>
      <c r="E72" s="127">
        <f ca="1">IF(IFERROR(MATCH(_xlfn.CONCAT($B72,",",E$4),'22 SpcFunc &amp; VentSpcFunc combos'!$Q$8:$Q$343,0),0)&gt;0,1,0)</f>
        <v>0</v>
      </c>
      <c r="F72" s="127">
        <f ca="1">IF(IFERROR(MATCH(_xlfn.CONCAT($B72,",",F$4),'22 SpcFunc &amp; VentSpcFunc combos'!$Q$8:$Q$343,0),0)&gt;0,1,0)</f>
        <v>0</v>
      </c>
      <c r="G72" s="127">
        <f ca="1">IF(IFERROR(MATCH(_xlfn.CONCAT($B72,",",G$4),'22 SpcFunc &amp; VentSpcFunc combos'!$Q$8:$Q$343,0),0)&gt;0,1,0)</f>
        <v>0</v>
      </c>
      <c r="H72" s="127">
        <f ca="1">IF(IFERROR(MATCH(_xlfn.CONCAT($B72,",",H$4),'22 SpcFunc &amp; VentSpcFunc combos'!$Q$8:$Q$343,0),0)&gt;0,1,0)</f>
        <v>0</v>
      </c>
      <c r="I72" s="127">
        <f ca="1">IF(IFERROR(MATCH(_xlfn.CONCAT($B72,",",I$4),'22 SpcFunc &amp; VentSpcFunc combos'!$Q$8:$Q$343,0),0)&gt;0,1,0)</f>
        <v>0</v>
      </c>
      <c r="J72" s="127">
        <f ca="1">IF(IFERROR(MATCH(_xlfn.CONCAT($B72,",",J$4),'22 SpcFunc &amp; VentSpcFunc combos'!$Q$8:$Q$343,0),0)&gt;0,1,0)</f>
        <v>0</v>
      </c>
      <c r="K72" s="127">
        <f ca="1">IF(IFERROR(MATCH(_xlfn.CONCAT($B72,",",K$4),'22 SpcFunc &amp; VentSpcFunc combos'!$Q$8:$Q$343,0),0)&gt;0,1,0)</f>
        <v>0</v>
      </c>
      <c r="L72" s="127">
        <f ca="1">IF(IFERROR(MATCH(_xlfn.CONCAT($B72,",",L$4),'22 SpcFunc &amp; VentSpcFunc combos'!$Q$8:$Q$343,0),0)&gt;0,1,0)</f>
        <v>0</v>
      </c>
      <c r="M72" s="127">
        <f ca="1">IF(IFERROR(MATCH(_xlfn.CONCAT($B72,",",M$4),'22 SpcFunc &amp; VentSpcFunc combos'!$Q$8:$Q$343,0),0)&gt;0,1,0)</f>
        <v>0</v>
      </c>
      <c r="N72" s="127">
        <f ca="1">IF(IFERROR(MATCH(_xlfn.CONCAT($B72,",",N$4),'22 SpcFunc &amp; VentSpcFunc combos'!$Q$8:$Q$343,0),0)&gt;0,1,0)</f>
        <v>0</v>
      </c>
      <c r="O72" s="127">
        <f ca="1">IF(IFERROR(MATCH(_xlfn.CONCAT($B72,",",O$4),'22 SpcFunc &amp; VentSpcFunc combos'!$Q$8:$Q$343,0),0)&gt;0,1,0)</f>
        <v>0</v>
      </c>
      <c r="P72" s="127">
        <f ca="1">IF(IFERROR(MATCH(_xlfn.CONCAT($B72,",",P$4),'22 SpcFunc &amp; VentSpcFunc combos'!$Q$8:$Q$343,0),0)&gt;0,1,0)</f>
        <v>0</v>
      </c>
      <c r="Q72" s="127">
        <f ca="1">IF(IFERROR(MATCH(_xlfn.CONCAT($B72,",",Q$4),'22 SpcFunc &amp; VentSpcFunc combos'!$Q$8:$Q$343,0),0)&gt;0,1,0)</f>
        <v>0</v>
      </c>
      <c r="R72" s="127">
        <f ca="1">IF(IFERROR(MATCH(_xlfn.CONCAT($B72,",",R$4),'22 SpcFunc &amp; VentSpcFunc combos'!$Q$8:$Q$343,0),0)&gt;0,1,0)</f>
        <v>0</v>
      </c>
      <c r="S72" s="127">
        <f ca="1">IF(IFERROR(MATCH(_xlfn.CONCAT($B72,",",S$4),'22 SpcFunc &amp; VentSpcFunc combos'!$Q$8:$Q$343,0),0)&gt;0,1,0)</f>
        <v>0</v>
      </c>
      <c r="T72" s="127">
        <f ca="1">IF(IFERROR(MATCH(_xlfn.CONCAT($B72,",",T$4),'22 SpcFunc &amp; VentSpcFunc combos'!$Q$8:$Q$343,0),0)&gt;0,1,0)</f>
        <v>0</v>
      </c>
      <c r="U72" s="127">
        <f ca="1">IF(IFERROR(MATCH(_xlfn.CONCAT($B72,",",U$4),'22 SpcFunc &amp; VentSpcFunc combos'!$Q$8:$Q$343,0),0)&gt;0,1,0)</f>
        <v>0</v>
      </c>
      <c r="V72" s="127">
        <f ca="1">IF(IFERROR(MATCH(_xlfn.CONCAT($B72,",",V$4),'22 SpcFunc &amp; VentSpcFunc combos'!$Q$8:$Q$343,0),0)&gt;0,1,0)</f>
        <v>0</v>
      </c>
      <c r="W72" s="127">
        <f ca="1">IF(IFERROR(MATCH(_xlfn.CONCAT($B72,",",W$4),'22 SpcFunc &amp; VentSpcFunc combos'!$Q$8:$Q$343,0),0)&gt;0,1,0)</f>
        <v>0</v>
      </c>
      <c r="X72" s="127">
        <f ca="1">IF(IFERROR(MATCH(_xlfn.CONCAT($B72,",",X$4),'22 SpcFunc &amp; VentSpcFunc combos'!$Q$8:$Q$343,0),0)&gt;0,1,0)</f>
        <v>0</v>
      </c>
      <c r="Y72" s="127">
        <f ca="1">IF(IFERROR(MATCH(_xlfn.CONCAT($B72,",",Y$4),'22 SpcFunc &amp; VentSpcFunc combos'!$Q$8:$Q$343,0),0)&gt;0,1,0)</f>
        <v>0</v>
      </c>
      <c r="Z72" s="127">
        <f ca="1">IF(IFERROR(MATCH(_xlfn.CONCAT($B72,",",Z$4),'22 SpcFunc &amp; VentSpcFunc combos'!$Q$8:$Q$343,0),0)&gt;0,1,0)</f>
        <v>0</v>
      </c>
      <c r="AA72" s="127">
        <f ca="1">IF(IFERROR(MATCH(_xlfn.CONCAT($B72,",",AA$4),'22 SpcFunc &amp; VentSpcFunc combos'!$Q$8:$Q$343,0),0)&gt;0,1,0)</f>
        <v>1</v>
      </c>
      <c r="AB72" s="127">
        <f ca="1">IF(IFERROR(MATCH(_xlfn.CONCAT($B72,",",AB$4),'22 SpcFunc &amp; VentSpcFunc combos'!$Q$8:$Q$343,0),0)&gt;0,1,0)</f>
        <v>0</v>
      </c>
      <c r="AC72" s="127">
        <f ca="1">IF(IFERROR(MATCH(_xlfn.CONCAT($B72,",",AC$4),'22 SpcFunc &amp; VentSpcFunc combos'!$Q$8:$Q$343,0),0)&gt;0,1,0)</f>
        <v>0</v>
      </c>
      <c r="AD72" s="127">
        <f ca="1">IF(IFERROR(MATCH(_xlfn.CONCAT($B72,",",AD$4),'22 SpcFunc &amp; VentSpcFunc combos'!$Q$8:$Q$343,0),0)&gt;0,1,0)</f>
        <v>0</v>
      </c>
      <c r="AE72" s="127">
        <f ca="1">IF(IFERROR(MATCH(_xlfn.CONCAT($B72,",",AE$4),'22 SpcFunc &amp; VentSpcFunc combos'!$Q$8:$Q$343,0),0)&gt;0,1,0)</f>
        <v>0</v>
      </c>
      <c r="AF72" s="127">
        <f ca="1">IF(IFERROR(MATCH(_xlfn.CONCAT($B72,",",AF$4),'22 SpcFunc &amp; VentSpcFunc combos'!$Q$8:$Q$343,0),0)&gt;0,1,0)</f>
        <v>0</v>
      </c>
      <c r="AG72" s="127">
        <f ca="1">IF(IFERROR(MATCH(_xlfn.CONCAT($B72,",",AG$4),'22 SpcFunc &amp; VentSpcFunc combos'!$Q$8:$Q$343,0),0)&gt;0,1,0)</f>
        <v>0</v>
      </c>
      <c r="AH72" s="127">
        <f ca="1">IF(IFERROR(MATCH(_xlfn.CONCAT($B72,",",AH$4),'22 SpcFunc &amp; VentSpcFunc combos'!$Q$8:$Q$343,0),0)&gt;0,1,0)</f>
        <v>0</v>
      </c>
      <c r="AI72" s="127">
        <f ca="1">IF(IFERROR(MATCH(_xlfn.CONCAT($B72,",",AI$4),'22 SpcFunc &amp; VentSpcFunc combos'!$Q$8:$Q$343,0),0)&gt;0,1,0)</f>
        <v>0</v>
      </c>
      <c r="AJ72" s="127">
        <f ca="1">IF(IFERROR(MATCH(_xlfn.CONCAT($B72,",",AJ$4),'22 SpcFunc &amp; VentSpcFunc combos'!$Q$8:$Q$343,0),0)&gt;0,1,0)</f>
        <v>0</v>
      </c>
      <c r="AK72" s="127">
        <f ca="1">IF(IFERROR(MATCH(_xlfn.CONCAT($B72,",",AK$4),'22 SpcFunc &amp; VentSpcFunc combos'!$Q$8:$Q$343,0),0)&gt;0,1,0)</f>
        <v>0</v>
      </c>
      <c r="AL72" s="127">
        <f ca="1">IF(IFERROR(MATCH(_xlfn.CONCAT($B72,",",AL$4),'22 SpcFunc &amp; VentSpcFunc combos'!$Q$8:$Q$343,0),0)&gt;0,1,0)</f>
        <v>0</v>
      </c>
      <c r="AM72" s="127">
        <f ca="1">IF(IFERROR(MATCH(_xlfn.CONCAT($B72,",",AM$4),'22 SpcFunc &amp; VentSpcFunc combos'!$Q$8:$Q$343,0),0)&gt;0,1,0)</f>
        <v>0</v>
      </c>
      <c r="AN72" s="127">
        <f ca="1">IF(IFERROR(MATCH(_xlfn.CONCAT($B72,",",AN$4),'22 SpcFunc &amp; VentSpcFunc combos'!$Q$8:$Q$343,0),0)&gt;0,1,0)</f>
        <v>0</v>
      </c>
      <c r="AO72" s="127">
        <f ca="1">IF(IFERROR(MATCH(_xlfn.CONCAT($B72,",",AO$4),'22 SpcFunc &amp; VentSpcFunc combos'!$Q$8:$Q$343,0),0)&gt;0,1,0)</f>
        <v>0</v>
      </c>
      <c r="AP72" s="127">
        <f ca="1">IF(IFERROR(MATCH(_xlfn.CONCAT($B72,",",AP$4),'22 SpcFunc &amp; VentSpcFunc combos'!$Q$8:$Q$343,0),0)&gt;0,1,0)</f>
        <v>0</v>
      </c>
      <c r="AQ72" s="127">
        <f ca="1">IF(IFERROR(MATCH(_xlfn.CONCAT($B72,",",AQ$4),'22 SpcFunc &amp; VentSpcFunc combos'!$Q$8:$Q$343,0),0)&gt;0,1,0)</f>
        <v>0</v>
      </c>
      <c r="AR72" s="127">
        <f ca="1">IF(IFERROR(MATCH(_xlfn.CONCAT($B72,",",AR$4),'22 SpcFunc &amp; VentSpcFunc combos'!$Q$8:$Q$343,0),0)&gt;0,1,0)</f>
        <v>0</v>
      </c>
      <c r="AS72" s="127">
        <f ca="1">IF(IFERROR(MATCH(_xlfn.CONCAT($B72,",",AS$4),'22 SpcFunc &amp; VentSpcFunc combos'!$Q$8:$Q$343,0),0)&gt;0,1,0)</f>
        <v>0</v>
      </c>
      <c r="AT72" s="127">
        <f ca="1">IF(IFERROR(MATCH(_xlfn.CONCAT($B72,",",AT$4),'22 SpcFunc &amp; VentSpcFunc combos'!$Q$8:$Q$343,0),0)&gt;0,1,0)</f>
        <v>0</v>
      </c>
      <c r="AU72" s="127">
        <f ca="1">IF(IFERROR(MATCH(_xlfn.CONCAT($B72,",",AU$4),'22 SpcFunc &amp; VentSpcFunc combos'!$Q$8:$Q$343,0),0)&gt;0,1,0)</f>
        <v>0</v>
      </c>
      <c r="AV72" s="127">
        <f ca="1">IF(IFERROR(MATCH(_xlfn.CONCAT($B72,",",AV$4),'22 SpcFunc &amp; VentSpcFunc combos'!$Q$8:$Q$343,0),0)&gt;0,1,0)</f>
        <v>0</v>
      </c>
      <c r="AW72" s="127">
        <f ca="1">IF(IFERROR(MATCH(_xlfn.CONCAT($B72,",",AW$4),'22 SpcFunc &amp; VentSpcFunc combos'!$Q$8:$Q$343,0),0)&gt;0,1,0)</f>
        <v>0</v>
      </c>
      <c r="AX72" s="127">
        <f ca="1">IF(IFERROR(MATCH(_xlfn.CONCAT($B72,",",AX$4),'22 SpcFunc &amp; VentSpcFunc combos'!$Q$8:$Q$343,0),0)&gt;0,1,0)</f>
        <v>0</v>
      </c>
      <c r="AY72" s="127">
        <f ca="1">IF(IFERROR(MATCH(_xlfn.CONCAT($B72,",",AY$4),'22 SpcFunc &amp; VentSpcFunc combos'!$Q$8:$Q$343,0),0)&gt;0,1,0)</f>
        <v>0</v>
      </c>
      <c r="AZ72" s="127">
        <f ca="1">IF(IFERROR(MATCH(_xlfn.CONCAT($B72,",",AZ$4),'22 SpcFunc &amp; VentSpcFunc combos'!$Q$8:$Q$343,0),0)&gt;0,1,0)</f>
        <v>0</v>
      </c>
      <c r="BA72" s="127">
        <f ca="1">IF(IFERROR(MATCH(_xlfn.CONCAT($B72,",",BA$4),'22 SpcFunc &amp; VentSpcFunc combos'!$Q$8:$Q$343,0),0)&gt;0,1,0)</f>
        <v>0</v>
      </c>
      <c r="BB72" s="127">
        <f ca="1">IF(IFERROR(MATCH(_xlfn.CONCAT($B72,",",BB$4),'22 SpcFunc &amp; VentSpcFunc combos'!$Q$8:$Q$343,0),0)&gt;0,1,0)</f>
        <v>0</v>
      </c>
      <c r="BC72" s="127">
        <f ca="1">IF(IFERROR(MATCH(_xlfn.CONCAT($B72,",",BC$4),'22 SpcFunc &amp; VentSpcFunc combos'!$Q$8:$Q$343,0),0)&gt;0,1,0)</f>
        <v>0</v>
      </c>
      <c r="BD72" s="127">
        <f ca="1">IF(IFERROR(MATCH(_xlfn.CONCAT($B72,",",BD$4),'22 SpcFunc &amp; VentSpcFunc combos'!$Q$8:$Q$343,0),0)&gt;0,1,0)</f>
        <v>0</v>
      </c>
      <c r="BE72" s="127">
        <f ca="1">IF(IFERROR(MATCH(_xlfn.CONCAT($B72,",",BE$4),'22 SpcFunc &amp; VentSpcFunc combos'!$Q$8:$Q$343,0),0)&gt;0,1,0)</f>
        <v>0</v>
      </c>
      <c r="BF72" s="127">
        <f ca="1">IF(IFERROR(MATCH(_xlfn.CONCAT($B72,",",BF$4),'22 SpcFunc &amp; VentSpcFunc combos'!$Q$8:$Q$343,0),0)&gt;0,1,0)</f>
        <v>0</v>
      </c>
      <c r="BG72" s="127">
        <f ca="1">IF(IFERROR(MATCH(_xlfn.CONCAT($B72,",",BG$4),'22 SpcFunc &amp; VentSpcFunc combos'!$Q$8:$Q$343,0),0)&gt;0,1,0)</f>
        <v>0</v>
      </c>
      <c r="BH72" s="127">
        <f ca="1">IF(IFERROR(MATCH(_xlfn.CONCAT($B72,",",BH$4),'22 SpcFunc &amp; VentSpcFunc combos'!$Q$8:$Q$343,0),0)&gt;0,1,0)</f>
        <v>0</v>
      </c>
      <c r="BI72" s="127">
        <f ca="1">IF(IFERROR(MATCH(_xlfn.CONCAT($B72,",",BI$4),'22 SpcFunc &amp; VentSpcFunc combos'!$Q$8:$Q$343,0),0)&gt;0,1,0)</f>
        <v>0</v>
      </c>
      <c r="BJ72" s="127">
        <f ca="1">IF(IFERROR(MATCH(_xlfn.CONCAT($B72,",",BJ$4),'22 SpcFunc &amp; VentSpcFunc combos'!$Q$8:$Q$343,0),0)&gt;0,1,0)</f>
        <v>0</v>
      </c>
      <c r="BK72" s="127">
        <f ca="1">IF(IFERROR(MATCH(_xlfn.CONCAT($B72,",",BK$4),'22 SpcFunc &amp; VentSpcFunc combos'!$Q$8:$Q$343,0),0)&gt;0,1,0)</f>
        <v>0</v>
      </c>
      <c r="BL72" s="127">
        <f ca="1">IF(IFERROR(MATCH(_xlfn.CONCAT($B72,",",BL$4),'22 SpcFunc &amp; VentSpcFunc combos'!$Q$8:$Q$343,0),0)&gt;0,1,0)</f>
        <v>0</v>
      </c>
      <c r="BM72" s="127">
        <f ca="1">IF(IFERROR(MATCH(_xlfn.CONCAT($B72,",",BM$4),'22 SpcFunc &amp; VentSpcFunc combos'!$Q$8:$Q$343,0),0)&gt;0,1,0)</f>
        <v>0</v>
      </c>
      <c r="BN72" s="127">
        <f ca="1">IF(IFERROR(MATCH(_xlfn.CONCAT($B72,",",BN$4),'22 SpcFunc &amp; VentSpcFunc combos'!$Q$8:$Q$343,0),0)&gt;0,1,0)</f>
        <v>0</v>
      </c>
      <c r="BO72" s="127">
        <f ca="1">IF(IFERROR(MATCH(_xlfn.CONCAT($B72,",",BO$4),'22 SpcFunc &amp; VentSpcFunc combos'!$Q$8:$Q$343,0),0)&gt;0,1,0)</f>
        <v>0</v>
      </c>
      <c r="BP72" s="127">
        <f ca="1">IF(IFERROR(MATCH(_xlfn.CONCAT($B72,",",BP$4),'22 SpcFunc &amp; VentSpcFunc combos'!$Q$8:$Q$343,0),0)&gt;0,1,0)</f>
        <v>0</v>
      </c>
      <c r="BQ72" s="127">
        <f ca="1">IF(IFERROR(MATCH(_xlfn.CONCAT($B72,",",BQ$4),'22 SpcFunc &amp; VentSpcFunc combos'!$Q$8:$Q$343,0),0)&gt;0,1,0)</f>
        <v>0</v>
      </c>
      <c r="BR72" s="127">
        <f ca="1">IF(IFERROR(MATCH(_xlfn.CONCAT($B72,",",BR$4),'22 SpcFunc &amp; VentSpcFunc combos'!$Q$8:$Q$343,0),0)&gt;0,1,0)</f>
        <v>0</v>
      </c>
      <c r="BS72" s="127">
        <f ca="1">IF(IFERROR(MATCH(_xlfn.CONCAT($B72,",",BS$4),'22 SpcFunc &amp; VentSpcFunc combos'!$Q$8:$Q$343,0),0)&gt;0,1,0)</f>
        <v>0</v>
      </c>
      <c r="BT72" s="127">
        <f ca="1">IF(IFERROR(MATCH(_xlfn.CONCAT($B72,",",BT$4),'22 SpcFunc &amp; VentSpcFunc combos'!$Q$8:$Q$343,0),0)&gt;0,1,0)</f>
        <v>0</v>
      </c>
      <c r="BU72" s="127">
        <f ca="1">IF(IFERROR(MATCH(_xlfn.CONCAT($B72,",",BU$4),'22 SpcFunc &amp; VentSpcFunc combos'!$Q$8:$Q$343,0),0)&gt;0,1,0)</f>
        <v>0</v>
      </c>
      <c r="BV72" s="127">
        <f ca="1">IF(IFERROR(MATCH(_xlfn.CONCAT($B72,",",BV$4),'22 SpcFunc &amp; VentSpcFunc combos'!$Q$8:$Q$343,0),0)&gt;0,1,0)</f>
        <v>0</v>
      </c>
      <c r="BW72" s="127">
        <f ca="1">IF(IFERROR(MATCH(_xlfn.CONCAT($B72,",",BW$4),'22 SpcFunc &amp; VentSpcFunc combos'!$Q$8:$Q$343,0),0)&gt;0,1,0)</f>
        <v>0</v>
      </c>
      <c r="BX72" s="127">
        <f ca="1">IF(IFERROR(MATCH(_xlfn.CONCAT($B72,",",BX$4),'22 SpcFunc &amp; VentSpcFunc combos'!$Q$8:$Q$343,0),0)&gt;0,1,0)</f>
        <v>0</v>
      </c>
      <c r="BY72" s="127">
        <f ca="1">IF(IFERROR(MATCH(_xlfn.CONCAT($B72,",",BY$4),'22 SpcFunc &amp; VentSpcFunc combos'!$Q$8:$Q$343,0),0)&gt;0,1,0)</f>
        <v>0</v>
      </c>
      <c r="BZ72" s="127">
        <f ca="1">IF(IFERROR(MATCH(_xlfn.CONCAT($B72,",",BZ$4),'22 SpcFunc &amp; VentSpcFunc combos'!$Q$8:$Q$343,0),0)&gt;0,1,0)</f>
        <v>0</v>
      </c>
      <c r="CA72" s="127">
        <f ca="1">IF(IFERROR(MATCH(_xlfn.CONCAT($B72,",",CA$4),'22 SpcFunc &amp; VentSpcFunc combos'!$Q$8:$Q$343,0),0)&gt;0,1,0)</f>
        <v>0</v>
      </c>
      <c r="CB72" s="127">
        <f ca="1">IF(IFERROR(MATCH(_xlfn.CONCAT($B72,",",CB$4),'22 SpcFunc &amp; VentSpcFunc combos'!$Q$8:$Q$343,0),0)&gt;0,1,0)</f>
        <v>0</v>
      </c>
      <c r="CC72" s="127">
        <f ca="1">IF(IFERROR(MATCH(_xlfn.CONCAT($B72,",",CC$4),'22 SpcFunc &amp; VentSpcFunc combos'!$Q$8:$Q$343,0),0)&gt;0,1,0)</f>
        <v>0</v>
      </c>
      <c r="CD72" s="127">
        <f ca="1">IF(IFERROR(MATCH(_xlfn.CONCAT($B72,",",CD$4),'22 SpcFunc &amp; VentSpcFunc combos'!$Q$8:$Q$343,0),0)&gt;0,1,0)</f>
        <v>0</v>
      </c>
      <c r="CE72" s="127">
        <f ca="1">IF(IFERROR(MATCH(_xlfn.CONCAT($B72,",",CE$4),'22 SpcFunc &amp; VentSpcFunc combos'!$Q$8:$Q$343,0),0)&gt;0,1,0)</f>
        <v>0</v>
      </c>
      <c r="CF72" s="127">
        <f ca="1">IF(IFERROR(MATCH(_xlfn.CONCAT($B72,",",CF$4),'22 SpcFunc &amp; VentSpcFunc combos'!$Q$8:$Q$343,0),0)&gt;0,1,0)</f>
        <v>0</v>
      </c>
      <c r="CG72" s="127">
        <f ca="1">IF(IFERROR(MATCH(_xlfn.CONCAT($B72,",",CG$4),'22 SpcFunc &amp; VentSpcFunc combos'!$Q$8:$Q$343,0),0)&gt;0,1,0)</f>
        <v>0</v>
      </c>
      <c r="CH72" s="127">
        <f ca="1">IF(IFERROR(MATCH(_xlfn.CONCAT($B72,",",CH$4),'22 SpcFunc &amp; VentSpcFunc combos'!$Q$8:$Q$343,0),0)&gt;0,1,0)</f>
        <v>0</v>
      </c>
      <c r="CI72" s="127">
        <f ca="1">IF(IFERROR(MATCH(_xlfn.CONCAT($B72,",",CI$4),'22 SpcFunc &amp; VentSpcFunc combos'!$Q$8:$Q$343,0),0)&gt;0,1,0)</f>
        <v>0</v>
      </c>
      <c r="CJ72" s="127">
        <f ca="1">IF(IFERROR(MATCH(_xlfn.CONCAT($B72,",",CJ$4),'22 SpcFunc &amp; VentSpcFunc combos'!$Q$8:$Q$343,0),0)&gt;0,1,0)</f>
        <v>0</v>
      </c>
      <c r="CK72" s="127">
        <f ca="1">IF(IFERROR(MATCH(_xlfn.CONCAT($B72,",",CK$4),'22 SpcFunc &amp; VentSpcFunc combos'!$Q$8:$Q$343,0),0)&gt;0,1,0)</f>
        <v>0</v>
      </c>
      <c r="CL72" s="127">
        <f ca="1">IF(IFERROR(MATCH(_xlfn.CONCAT($B72,",",CL$4),'22 SpcFunc &amp; VentSpcFunc combos'!$Q$8:$Q$343,0),0)&gt;0,1,0)</f>
        <v>0</v>
      </c>
      <c r="CM72" s="127">
        <f ca="1">IF(IFERROR(MATCH(_xlfn.CONCAT($B72,",",CM$4),'22 SpcFunc &amp; VentSpcFunc combos'!$Q$8:$Q$343,0),0)&gt;0,1,0)</f>
        <v>1</v>
      </c>
      <c r="CN72" s="127">
        <f ca="1">IF(IFERROR(MATCH(_xlfn.CONCAT($B72,",",CN$4),'22 SpcFunc &amp; VentSpcFunc combos'!$Q$8:$Q$343,0),0)&gt;0,1,0)</f>
        <v>0</v>
      </c>
      <c r="CO72" s="127">
        <f ca="1">IF(IFERROR(MATCH(_xlfn.CONCAT($B72,",",CO$4),'22 SpcFunc &amp; VentSpcFunc combos'!$Q$8:$Q$343,0),0)&gt;0,1,0)</f>
        <v>0</v>
      </c>
      <c r="CP72" s="127">
        <f ca="1">IF(IFERROR(MATCH(_xlfn.CONCAT($B72,",",CP$4),'22 SpcFunc &amp; VentSpcFunc combos'!$Q$8:$Q$343,0),0)&gt;0,1,0)</f>
        <v>0</v>
      </c>
      <c r="CQ72" s="127">
        <f ca="1">IF(IFERROR(MATCH(_xlfn.CONCAT($B72,",",CQ$4),'22 SpcFunc &amp; VentSpcFunc combos'!$Q$8:$Q$343,0),0)&gt;0,1,0)</f>
        <v>0</v>
      </c>
      <c r="CR72" s="127">
        <f ca="1">IF(IFERROR(MATCH(_xlfn.CONCAT($B72,",",CR$4),'22 SpcFunc &amp; VentSpcFunc combos'!$Q$8:$Q$343,0),0)&gt;0,1,0)</f>
        <v>1</v>
      </c>
      <c r="CS72" s="127">
        <f ca="1">IF(IFERROR(MATCH(_xlfn.CONCAT($B72,",",CS$4),'22 SpcFunc &amp; VentSpcFunc combos'!$Q$8:$Q$343,0),0)&gt;0,1,0)</f>
        <v>1</v>
      </c>
      <c r="CT72" s="127">
        <f ca="1">IF(IFERROR(MATCH(_xlfn.CONCAT($B72,",",CT$4),'22 SpcFunc &amp; VentSpcFunc combos'!$Q$8:$Q$343,0),0)&gt;0,1,0)</f>
        <v>0</v>
      </c>
      <c r="CU72" s="106" t="s">
        <v>959</v>
      </c>
      <c r="CV72">
        <f t="shared" ca="1" si="5"/>
        <v>4</v>
      </c>
    </row>
    <row r="73" spans="2:100" x14ac:dyDescent="0.2">
      <c r="B73" t="str">
        <f>'For CSV - 2022 SpcFuncData'!B74</f>
        <v>Sports Arena - Playing Area (Recreational)</v>
      </c>
      <c r="C73" s="127">
        <f ca="1">IF(IFERROR(MATCH(_xlfn.CONCAT($B73,",",C$4),'22 SpcFunc &amp; VentSpcFunc combos'!$Q$8:$Q$343,0),0)&gt;0,1,0)</f>
        <v>0</v>
      </c>
      <c r="D73" s="127">
        <f ca="1">IF(IFERROR(MATCH(_xlfn.CONCAT($B73,",",D$4),'22 SpcFunc &amp; VentSpcFunc combos'!$Q$8:$Q$343,0),0)&gt;0,1,0)</f>
        <v>0</v>
      </c>
      <c r="E73" s="127">
        <f ca="1">IF(IFERROR(MATCH(_xlfn.CONCAT($B73,",",E$4),'22 SpcFunc &amp; VentSpcFunc combos'!$Q$8:$Q$343,0),0)&gt;0,1,0)</f>
        <v>0</v>
      </c>
      <c r="F73" s="127">
        <f ca="1">IF(IFERROR(MATCH(_xlfn.CONCAT($B73,",",F$4),'22 SpcFunc &amp; VentSpcFunc combos'!$Q$8:$Q$343,0),0)&gt;0,1,0)</f>
        <v>0</v>
      </c>
      <c r="G73" s="127">
        <f ca="1">IF(IFERROR(MATCH(_xlfn.CONCAT($B73,",",G$4),'22 SpcFunc &amp; VentSpcFunc combos'!$Q$8:$Q$343,0),0)&gt;0,1,0)</f>
        <v>0</v>
      </c>
      <c r="H73" s="127">
        <f ca="1">IF(IFERROR(MATCH(_xlfn.CONCAT($B73,",",H$4),'22 SpcFunc &amp; VentSpcFunc combos'!$Q$8:$Q$343,0),0)&gt;0,1,0)</f>
        <v>0</v>
      </c>
      <c r="I73" s="127">
        <f ca="1">IF(IFERROR(MATCH(_xlfn.CONCAT($B73,",",I$4),'22 SpcFunc &amp; VentSpcFunc combos'!$Q$8:$Q$343,0),0)&gt;0,1,0)</f>
        <v>0</v>
      </c>
      <c r="J73" s="127">
        <f ca="1">IF(IFERROR(MATCH(_xlfn.CONCAT($B73,",",J$4),'22 SpcFunc &amp; VentSpcFunc combos'!$Q$8:$Q$343,0),0)&gt;0,1,0)</f>
        <v>0</v>
      </c>
      <c r="K73" s="127">
        <f ca="1">IF(IFERROR(MATCH(_xlfn.CONCAT($B73,",",K$4),'22 SpcFunc &amp; VentSpcFunc combos'!$Q$8:$Q$343,0),0)&gt;0,1,0)</f>
        <v>0</v>
      </c>
      <c r="L73" s="127">
        <f ca="1">IF(IFERROR(MATCH(_xlfn.CONCAT($B73,",",L$4),'22 SpcFunc &amp; VentSpcFunc combos'!$Q$8:$Q$343,0),0)&gt;0,1,0)</f>
        <v>0</v>
      </c>
      <c r="M73" s="127">
        <f ca="1">IF(IFERROR(MATCH(_xlfn.CONCAT($B73,",",M$4),'22 SpcFunc &amp; VentSpcFunc combos'!$Q$8:$Q$343,0),0)&gt;0,1,0)</f>
        <v>0</v>
      </c>
      <c r="N73" s="127">
        <f ca="1">IF(IFERROR(MATCH(_xlfn.CONCAT($B73,",",N$4),'22 SpcFunc &amp; VentSpcFunc combos'!$Q$8:$Q$343,0),0)&gt;0,1,0)</f>
        <v>0</v>
      </c>
      <c r="O73" s="127">
        <f ca="1">IF(IFERROR(MATCH(_xlfn.CONCAT($B73,",",O$4),'22 SpcFunc &amp; VentSpcFunc combos'!$Q$8:$Q$343,0),0)&gt;0,1,0)</f>
        <v>0</v>
      </c>
      <c r="P73" s="127">
        <f ca="1">IF(IFERROR(MATCH(_xlfn.CONCAT($B73,",",P$4),'22 SpcFunc &amp; VentSpcFunc combos'!$Q$8:$Q$343,0),0)&gt;0,1,0)</f>
        <v>0</v>
      </c>
      <c r="Q73" s="127">
        <f ca="1">IF(IFERROR(MATCH(_xlfn.CONCAT($B73,",",Q$4),'22 SpcFunc &amp; VentSpcFunc combos'!$Q$8:$Q$343,0),0)&gt;0,1,0)</f>
        <v>0</v>
      </c>
      <c r="R73" s="127">
        <f ca="1">IF(IFERROR(MATCH(_xlfn.CONCAT($B73,",",R$4),'22 SpcFunc &amp; VentSpcFunc combos'!$Q$8:$Q$343,0),0)&gt;0,1,0)</f>
        <v>0</v>
      </c>
      <c r="S73" s="127">
        <f ca="1">IF(IFERROR(MATCH(_xlfn.CONCAT($B73,",",S$4),'22 SpcFunc &amp; VentSpcFunc combos'!$Q$8:$Q$343,0),0)&gt;0,1,0)</f>
        <v>0</v>
      </c>
      <c r="T73" s="127">
        <f ca="1">IF(IFERROR(MATCH(_xlfn.CONCAT($B73,",",T$4),'22 SpcFunc &amp; VentSpcFunc combos'!$Q$8:$Q$343,0),0)&gt;0,1,0)</f>
        <v>0</v>
      </c>
      <c r="U73" s="127">
        <f ca="1">IF(IFERROR(MATCH(_xlfn.CONCAT($B73,",",U$4),'22 SpcFunc &amp; VentSpcFunc combos'!$Q$8:$Q$343,0),0)&gt;0,1,0)</f>
        <v>0</v>
      </c>
      <c r="V73" s="127">
        <f ca="1">IF(IFERROR(MATCH(_xlfn.CONCAT($B73,",",V$4),'22 SpcFunc &amp; VentSpcFunc combos'!$Q$8:$Q$343,0),0)&gt;0,1,0)</f>
        <v>0</v>
      </c>
      <c r="W73" s="127">
        <f ca="1">IF(IFERROR(MATCH(_xlfn.CONCAT($B73,",",W$4),'22 SpcFunc &amp; VentSpcFunc combos'!$Q$8:$Q$343,0),0)&gt;0,1,0)</f>
        <v>0</v>
      </c>
      <c r="X73" s="127">
        <f ca="1">IF(IFERROR(MATCH(_xlfn.CONCAT($B73,",",X$4),'22 SpcFunc &amp; VentSpcFunc combos'!$Q$8:$Q$343,0),0)&gt;0,1,0)</f>
        <v>0</v>
      </c>
      <c r="Y73" s="127">
        <f ca="1">IF(IFERROR(MATCH(_xlfn.CONCAT($B73,",",Y$4),'22 SpcFunc &amp; VentSpcFunc combos'!$Q$8:$Q$343,0),0)&gt;0,1,0)</f>
        <v>0</v>
      </c>
      <c r="Z73" s="127">
        <f ca="1">IF(IFERROR(MATCH(_xlfn.CONCAT($B73,",",Z$4),'22 SpcFunc &amp; VentSpcFunc combos'!$Q$8:$Q$343,0),0)&gt;0,1,0)</f>
        <v>0</v>
      </c>
      <c r="AA73" s="127">
        <f ca="1">IF(IFERROR(MATCH(_xlfn.CONCAT($B73,",",AA$4),'22 SpcFunc &amp; VentSpcFunc combos'!$Q$8:$Q$343,0),0)&gt;0,1,0)</f>
        <v>0</v>
      </c>
      <c r="AB73" s="127">
        <f ca="1">IF(IFERROR(MATCH(_xlfn.CONCAT($B73,",",AB$4),'22 SpcFunc &amp; VentSpcFunc combos'!$Q$8:$Q$343,0),0)&gt;0,1,0)</f>
        <v>0</v>
      </c>
      <c r="AC73" s="127">
        <f ca="1">IF(IFERROR(MATCH(_xlfn.CONCAT($B73,",",AC$4),'22 SpcFunc &amp; VentSpcFunc combos'!$Q$8:$Q$343,0),0)&gt;0,1,0)</f>
        <v>0</v>
      </c>
      <c r="AD73" s="127">
        <f ca="1">IF(IFERROR(MATCH(_xlfn.CONCAT($B73,",",AD$4),'22 SpcFunc &amp; VentSpcFunc combos'!$Q$8:$Q$343,0),0)&gt;0,1,0)</f>
        <v>0</v>
      </c>
      <c r="AE73" s="127">
        <f ca="1">IF(IFERROR(MATCH(_xlfn.CONCAT($B73,",",AE$4),'22 SpcFunc &amp; VentSpcFunc combos'!$Q$8:$Q$343,0),0)&gt;0,1,0)</f>
        <v>0</v>
      </c>
      <c r="AF73" s="127">
        <f ca="1">IF(IFERROR(MATCH(_xlfn.CONCAT($B73,",",AF$4),'22 SpcFunc &amp; VentSpcFunc combos'!$Q$8:$Q$343,0),0)&gt;0,1,0)</f>
        <v>0</v>
      </c>
      <c r="AG73" s="127">
        <f ca="1">IF(IFERROR(MATCH(_xlfn.CONCAT($B73,",",AG$4),'22 SpcFunc &amp; VentSpcFunc combos'!$Q$8:$Q$343,0),0)&gt;0,1,0)</f>
        <v>0</v>
      </c>
      <c r="AH73" s="127">
        <f ca="1">IF(IFERROR(MATCH(_xlfn.CONCAT($B73,",",AH$4),'22 SpcFunc &amp; VentSpcFunc combos'!$Q$8:$Q$343,0),0)&gt;0,1,0)</f>
        <v>0</v>
      </c>
      <c r="AI73" s="127">
        <f ca="1">IF(IFERROR(MATCH(_xlfn.CONCAT($B73,",",AI$4),'22 SpcFunc &amp; VentSpcFunc combos'!$Q$8:$Q$343,0),0)&gt;0,1,0)</f>
        <v>0</v>
      </c>
      <c r="AJ73" s="127">
        <f ca="1">IF(IFERROR(MATCH(_xlfn.CONCAT($B73,",",AJ$4),'22 SpcFunc &amp; VentSpcFunc combos'!$Q$8:$Q$343,0),0)&gt;0,1,0)</f>
        <v>0</v>
      </c>
      <c r="AK73" s="127">
        <f ca="1">IF(IFERROR(MATCH(_xlfn.CONCAT($B73,",",AK$4),'22 SpcFunc &amp; VentSpcFunc combos'!$Q$8:$Q$343,0),0)&gt;0,1,0)</f>
        <v>0</v>
      </c>
      <c r="AL73" s="127">
        <f ca="1">IF(IFERROR(MATCH(_xlfn.CONCAT($B73,",",AL$4),'22 SpcFunc &amp; VentSpcFunc combos'!$Q$8:$Q$343,0),0)&gt;0,1,0)</f>
        <v>0</v>
      </c>
      <c r="AM73" s="127">
        <f ca="1">IF(IFERROR(MATCH(_xlfn.CONCAT($B73,",",AM$4),'22 SpcFunc &amp; VentSpcFunc combos'!$Q$8:$Q$343,0),0)&gt;0,1,0)</f>
        <v>0</v>
      </c>
      <c r="AN73" s="127">
        <f ca="1">IF(IFERROR(MATCH(_xlfn.CONCAT($B73,",",AN$4),'22 SpcFunc &amp; VentSpcFunc combos'!$Q$8:$Q$343,0),0)&gt;0,1,0)</f>
        <v>0</v>
      </c>
      <c r="AO73" s="127">
        <f ca="1">IF(IFERROR(MATCH(_xlfn.CONCAT($B73,",",AO$4),'22 SpcFunc &amp; VentSpcFunc combos'!$Q$8:$Q$343,0),0)&gt;0,1,0)</f>
        <v>0</v>
      </c>
      <c r="AP73" s="127">
        <f ca="1">IF(IFERROR(MATCH(_xlfn.CONCAT($B73,",",AP$4),'22 SpcFunc &amp; VentSpcFunc combos'!$Q$8:$Q$343,0),0)&gt;0,1,0)</f>
        <v>0</v>
      </c>
      <c r="AQ73" s="127">
        <f ca="1">IF(IFERROR(MATCH(_xlfn.CONCAT($B73,",",AQ$4),'22 SpcFunc &amp; VentSpcFunc combos'!$Q$8:$Q$343,0),0)&gt;0,1,0)</f>
        <v>0</v>
      </c>
      <c r="AR73" s="127">
        <f ca="1">IF(IFERROR(MATCH(_xlfn.CONCAT($B73,",",AR$4),'22 SpcFunc &amp; VentSpcFunc combos'!$Q$8:$Q$343,0),0)&gt;0,1,0)</f>
        <v>0</v>
      </c>
      <c r="AS73" s="127">
        <f ca="1">IF(IFERROR(MATCH(_xlfn.CONCAT($B73,",",AS$4),'22 SpcFunc &amp; VentSpcFunc combos'!$Q$8:$Q$343,0),0)&gt;0,1,0)</f>
        <v>0</v>
      </c>
      <c r="AT73" s="127">
        <f ca="1">IF(IFERROR(MATCH(_xlfn.CONCAT($B73,",",AT$4),'22 SpcFunc &amp; VentSpcFunc combos'!$Q$8:$Q$343,0),0)&gt;0,1,0)</f>
        <v>0</v>
      </c>
      <c r="AU73" s="127">
        <f ca="1">IF(IFERROR(MATCH(_xlfn.CONCAT($B73,",",AU$4),'22 SpcFunc &amp; VentSpcFunc combos'!$Q$8:$Q$343,0),0)&gt;0,1,0)</f>
        <v>0</v>
      </c>
      <c r="AV73" s="127">
        <f ca="1">IF(IFERROR(MATCH(_xlfn.CONCAT($B73,",",AV$4),'22 SpcFunc &amp; VentSpcFunc combos'!$Q$8:$Q$343,0),0)&gt;0,1,0)</f>
        <v>0</v>
      </c>
      <c r="AW73" s="127">
        <f ca="1">IF(IFERROR(MATCH(_xlfn.CONCAT($B73,",",AW$4),'22 SpcFunc &amp; VentSpcFunc combos'!$Q$8:$Q$343,0),0)&gt;0,1,0)</f>
        <v>0</v>
      </c>
      <c r="AX73" s="127">
        <f ca="1">IF(IFERROR(MATCH(_xlfn.CONCAT($B73,",",AX$4),'22 SpcFunc &amp; VentSpcFunc combos'!$Q$8:$Q$343,0),0)&gt;0,1,0)</f>
        <v>0</v>
      </c>
      <c r="AY73" s="127">
        <f ca="1">IF(IFERROR(MATCH(_xlfn.CONCAT($B73,",",AY$4),'22 SpcFunc &amp; VentSpcFunc combos'!$Q$8:$Q$343,0),0)&gt;0,1,0)</f>
        <v>0</v>
      </c>
      <c r="AZ73" s="127">
        <f ca="1">IF(IFERROR(MATCH(_xlfn.CONCAT($B73,",",AZ$4),'22 SpcFunc &amp; VentSpcFunc combos'!$Q$8:$Q$343,0),0)&gt;0,1,0)</f>
        <v>0</v>
      </c>
      <c r="BA73" s="127">
        <f ca="1">IF(IFERROR(MATCH(_xlfn.CONCAT($B73,",",BA$4),'22 SpcFunc &amp; VentSpcFunc combos'!$Q$8:$Q$343,0),0)&gt;0,1,0)</f>
        <v>0</v>
      </c>
      <c r="BB73" s="127">
        <f ca="1">IF(IFERROR(MATCH(_xlfn.CONCAT($B73,",",BB$4),'22 SpcFunc &amp; VentSpcFunc combos'!$Q$8:$Q$343,0),0)&gt;0,1,0)</f>
        <v>0</v>
      </c>
      <c r="BC73" s="127">
        <f ca="1">IF(IFERROR(MATCH(_xlfn.CONCAT($B73,",",BC$4),'22 SpcFunc &amp; VentSpcFunc combos'!$Q$8:$Q$343,0),0)&gt;0,1,0)</f>
        <v>0</v>
      </c>
      <c r="BD73" s="127">
        <f ca="1">IF(IFERROR(MATCH(_xlfn.CONCAT($B73,",",BD$4),'22 SpcFunc &amp; VentSpcFunc combos'!$Q$8:$Q$343,0),0)&gt;0,1,0)</f>
        <v>0</v>
      </c>
      <c r="BE73" s="127">
        <f ca="1">IF(IFERROR(MATCH(_xlfn.CONCAT($B73,",",BE$4),'22 SpcFunc &amp; VentSpcFunc combos'!$Q$8:$Q$343,0),0)&gt;0,1,0)</f>
        <v>0</v>
      </c>
      <c r="BF73" s="127">
        <f ca="1">IF(IFERROR(MATCH(_xlfn.CONCAT($B73,",",BF$4),'22 SpcFunc &amp; VentSpcFunc combos'!$Q$8:$Q$343,0),0)&gt;0,1,0)</f>
        <v>0</v>
      </c>
      <c r="BG73" s="127">
        <f ca="1">IF(IFERROR(MATCH(_xlfn.CONCAT($B73,",",BG$4),'22 SpcFunc &amp; VentSpcFunc combos'!$Q$8:$Q$343,0),0)&gt;0,1,0)</f>
        <v>0</v>
      </c>
      <c r="BH73" s="127">
        <f ca="1">IF(IFERROR(MATCH(_xlfn.CONCAT($B73,",",BH$4),'22 SpcFunc &amp; VentSpcFunc combos'!$Q$8:$Q$343,0),0)&gt;0,1,0)</f>
        <v>0</v>
      </c>
      <c r="BI73" s="127">
        <f ca="1">IF(IFERROR(MATCH(_xlfn.CONCAT($B73,",",BI$4),'22 SpcFunc &amp; VentSpcFunc combos'!$Q$8:$Q$343,0),0)&gt;0,1,0)</f>
        <v>0</v>
      </c>
      <c r="BJ73" s="127">
        <f ca="1">IF(IFERROR(MATCH(_xlfn.CONCAT($B73,",",BJ$4),'22 SpcFunc &amp; VentSpcFunc combos'!$Q$8:$Q$343,0),0)&gt;0,1,0)</f>
        <v>0</v>
      </c>
      <c r="BK73" s="127">
        <f ca="1">IF(IFERROR(MATCH(_xlfn.CONCAT($B73,",",BK$4),'22 SpcFunc &amp; VentSpcFunc combos'!$Q$8:$Q$343,0),0)&gt;0,1,0)</f>
        <v>0</v>
      </c>
      <c r="BL73" s="127">
        <f ca="1">IF(IFERROR(MATCH(_xlfn.CONCAT($B73,",",BL$4),'22 SpcFunc &amp; VentSpcFunc combos'!$Q$8:$Q$343,0),0)&gt;0,1,0)</f>
        <v>0</v>
      </c>
      <c r="BM73" s="127">
        <f ca="1">IF(IFERROR(MATCH(_xlfn.CONCAT($B73,",",BM$4),'22 SpcFunc &amp; VentSpcFunc combos'!$Q$8:$Q$343,0),0)&gt;0,1,0)</f>
        <v>0</v>
      </c>
      <c r="BN73" s="127">
        <f ca="1">IF(IFERROR(MATCH(_xlfn.CONCAT($B73,",",BN$4),'22 SpcFunc &amp; VentSpcFunc combos'!$Q$8:$Q$343,0),0)&gt;0,1,0)</f>
        <v>0</v>
      </c>
      <c r="BO73" s="127">
        <f ca="1">IF(IFERROR(MATCH(_xlfn.CONCAT($B73,",",BO$4),'22 SpcFunc &amp; VentSpcFunc combos'!$Q$8:$Q$343,0),0)&gt;0,1,0)</f>
        <v>0</v>
      </c>
      <c r="BP73" s="127">
        <f ca="1">IF(IFERROR(MATCH(_xlfn.CONCAT($B73,",",BP$4),'22 SpcFunc &amp; VentSpcFunc combos'!$Q$8:$Q$343,0),0)&gt;0,1,0)</f>
        <v>0</v>
      </c>
      <c r="BQ73" s="127">
        <f ca="1">IF(IFERROR(MATCH(_xlfn.CONCAT($B73,",",BQ$4),'22 SpcFunc &amp; VentSpcFunc combos'!$Q$8:$Q$343,0),0)&gt;0,1,0)</f>
        <v>0</v>
      </c>
      <c r="BR73" s="127">
        <f ca="1">IF(IFERROR(MATCH(_xlfn.CONCAT($B73,",",BR$4),'22 SpcFunc &amp; VentSpcFunc combos'!$Q$8:$Q$343,0),0)&gt;0,1,0)</f>
        <v>0</v>
      </c>
      <c r="BS73" s="127">
        <f ca="1">IF(IFERROR(MATCH(_xlfn.CONCAT($B73,",",BS$4),'22 SpcFunc &amp; VentSpcFunc combos'!$Q$8:$Q$343,0),0)&gt;0,1,0)</f>
        <v>0</v>
      </c>
      <c r="BT73" s="127">
        <f ca="1">IF(IFERROR(MATCH(_xlfn.CONCAT($B73,",",BT$4),'22 SpcFunc &amp; VentSpcFunc combos'!$Q$8:$Q$343,0),0)&gt;0,1,0)</f>
        <v>0</v>
      </c>
      <c r="BU73" s="127">
        <f ca="1">IF(IFERROR(MATCH(_xlfn.CONCAT($B73,",",BU$4),'22 SpcFunc &amp; VentSpcFunc combos'!$Q$8:$Q$343,0),0)&gt;0,1,0)</f>
        <v>0</v>
      </c>
      <c r="BV73" s="127">
        <f ca="1">IF(IFERROR(MATCH(_xlfn.CONCAT($B73,",",BV$4),'22 SpcFunc &amp; VentSpcFunc combos'!$Q$8:$Q$343,0),0)&gt;0,1,0)</f>
        <v>0</v>
      </c>
      <c r="BW73" s="127">
        <f ca="1">IF(IFERROR(MATCH(_xlfn.CONCAT($B73,",",BW$4),'22 SpcFunc &amp; VentSpcFunc combos'!$Q$8:$Q$343,0),0)&gt;0,1,0)</f>
        <v>0</v>
      </c>
      <c r="BX73" s="127">
        <f ca="1">IF(IFERROR(MATCH(_xlfn.CONCAT($B73,",",BX$4),'22 SpcFunc &amp; VentSpcFunc combos'!$Q$8:$Q$343,0),0)&gt;0,1,0)</f>
        <v>0</v>
      </c>
      <c r="BY73" s="127">
        <f ca="1">IF(IFERROR(MATCH(_xlfn.CONCAT($B73,",",BY$4),'22 SpcFunc &amp; VentSpcFunc combos'!$Q$8:$Q$343,0),0)&gt;0,1,0)</f>
        <v>0</v>
      </c>
      <c r="BZ73" s="127">
        <f ca="1">IF(IFERROR(MATCH(_xlfn.CONCAT($B73,",",BZ$4),'22 SpcFunc &amp; VentSpcFunc combos'!$Q$8:$Q$343,0),0)&gt;0,1,0)</f>
        <v>0</v>
      </c>
      <c r="CA73" s="127">
        <f ca="1">IF(IFERROR(MATCH(_xlfn.CONCAT($B73,",",CA$4),'22 SpcFunc &amp; VentSpcFunc combos'!$Q$8:$Q$343,0),0)&gt;0,1,0)</f>
        <v>0</v>
      </c>
      <c r="CB73" s="127">
        <f ca="1">IF(IFERROR(MATCH(_xlfn.CONCAT($B73,",",CB$4),'22 SpcFunc &amp; VentSpcFunc combos'!$Q$8:$Q$343,0),0)&gt;0,1,0)</f>
        <v>0</v>
      </c>
      <c r="CC73" s="127">
        <f ca="1">IF(IFERROR(MATCH(_xlfn.CONCAT($B73,",",CC$4),'22 SpcFunc &amp; VentSpcFunc combos'!$Q$8:$Q$343,0),0)&gt;0,1,0)</f>
        <v>0</v>
      </c>
      <c r="CD73" s="127">
        <f ca="1">IF(IFERROR(MATCH(_xlfn.CONCAT($B73,",",CD$4),'22 SpcFunc &amp; VentSpcFunc combos'!$Q$8:$Q$343,0),0)&gt;0,1,0)</f>
        <v>0</v>
      </c>
      <c r="CE73" s="127">
        <f ca="1">IF(IFERROR(MATCH(_xlfn.CONCAT($B73,",",CE$4),'22 SpcFunc &amp; VentSpcFunc combos'!$Q$8:$Q$343,0),0)&gt;0,1,0)</f>
        <v>0</v>
      </c>
      <c r="CF73" s="127">
        <f ca="1">IF(IFERROR(MATCH(_xlfn.CONCAT($B73,",",CF$4),'22 SpcFunc &amp; VentSpcFunc combos'!$Q$8:$Q$343,0),0)&gt;0,1,0)</f>
        <v>0</v>
      </c>
      <c r="CG73" s="127">
        <f ca="1">IF(IFERROR(MATCH(_xlfn.CONCAT($B73,",",CG$4),'22 SpcFunc &amp; VentSpcFunc combos'!$Q$8:$Q$343,0),0)&gt;0,1,0)</f>
        <v>0</v>
      </c>
      <c r="CH73" s="127">
        <f ca="1">IF(IFERROR(MATCH(_xlfn.CONCAT($B73,",",CH$4),'22 SpcFunc &amp; VentSpcFunc combos'!$Q$8:$Q$343,0),0)&gt;0,1,0)</f>
        <v>0</v>
      </c>
      <c r="CI73" s="127">
        <f ca="1">IF(IFERROR(MATCH(_xlfn.CONCAT($B73,",",CI$4),'22 SpcFunc &amp; VentSpcFunc combos'!$Q$8:$Q$343,0),0)&gt;0,1,0)</f>
        <v>0</v>
      </c>
      <c r="CJ73" s="127">
        <f ca="1">IF(IFERROR(MATCH(_xlfn.CONCAT($B73,",",CJ$4),'22 SpcFunc &amp; VentSpcFunc combos'!$Q$8:$Q$343,0),0)&gt;0,1,0)</f>
        <v>0</v>
      </c>
      <c r="CK73" s="127">
        <f ca="1">IF(IFERROR(MATCH(_xlfn.CONCAT($B73,",",CK$4),'22 SpcFunc &amp; VentSpcFunc combos'!$Q$8:$Q$343,0),0)&gt;0,1,0)</f>
        <v>0</v>
      </c>
      <c r="CL73" s="127">
        <f ca="1">IF(IFERROR(MATCH(_xlfn.CONCAT($B73,",",CL$4),'22 SpcFunc &amp; VentSpcFunc combos'!$Q$8:$Q$343,0),0)&gt;0,1,0)</f>
        <v>0</v>
      </c>
      <c r="CM73" s="127">
        <f ca="1">IF(IFERROR(MATCH(_xlfn.CONCAT($B73,",",CM$4),'22 SpcFunc &amp; VentSpcFunc combos'!$Q$8:$Q$343,0),0)&gt;0,1,0)</f>
        <v>1</v>
      </c>
      <c r="CN73" s="127">
        <f ca="1">IF(IFERROR(MATCH(_xlfn.CONCAT($B73,",",CN$4),'22 SpcFunc &amp; VentSpcFunc combos'!$Q$8:$Q$343,0),0)&gt;0,1,0)</f>
        <v>1</v>
      </c>
      <c r="CO73" s="127">
        <f ca="1">IF(IFERROR(MATCH(_xlfn.CONCAT($B73,",",CO$4),'22 SpcFunc &amp; VentSpcFunc combos'!$Q$8:$Q$343,0),0)&gt;0,1,0)</f>
        <v>1</v>
      </c>
      <c r="CP73" s="127">
        <f ca="1">IF(IFERROR(MATCH(_xlfn.CONCAT($B73,",",CP$4),'22 SpcFunc &amp; VentSpcFunc combos'!$Q$8:$Q$343,0),0)&gt;0,1,0)</f>
        <v>0</v>
      </c>
      <c r="CQ73" s="127">
        <f ca="1">IF(IFERROR(MATCH(_xlfn.CONCAT($B73,",",CQ$4),'22 SpcFunc &amp; VentSpcFunc combos'!$Q$8:$Q$343,0),0)&gt;0,1,0)</f>
        <v>0</v>
      </c>
      <c r="CR73" s="127">
        <f ca="1">IF(IFERROR(MATCH(_xlfn.CONCAT($B73,",",CR$4),'22 SpcFunc &amp; VentSpcFunc combos'!$Q$8:$Q$343,0),0)&gt;0,1,0)</f>
        <v>1</v>
      </c>
      <c r="CS73" s="127">
        <f ca="1">IF(IFERROR(MATCH(_xlfn.CONCAT($B73,",",CS$4),'22 SpcFunc &amp; VentSpcFunc combos'!$Q$8:$Q$343,0),0)&gt;0,1,0)</f>
        <v>1</v>
      </c>
      <c r="CT73" s="127">
        <f ca="1">IF(IFERROR(MATCH(_xlfn.CONCAT($B73,",",CT$4),'22 SpcFunc &amp; VentSpcFunc combos'!$Q$8:$Q$343,0),0)&gt;0,1,0)</f>
        <v>0</v>
      </c>
      <c r="CU73" s="106" t="s">
        <v>959</v>
      </c>
      <c r="CV73">
        <f t="shared" ca="1" si="5"/>
        <v>5</v>
      </c>
    </row>
    <row r="74" spans="2:100" x14ac:dyDescent="0.2">
      <c r="B74" t="str">
        <f>'For CSV - 2022 SpcFuncData'!B75</f>
        <v>Theater Area (Motion Picture)</v>
      </c>
      <c r="C74" s="127">
        <f ca="1">IF(IFERROR(MATCH(_xlfn.CONCAT($B74,",",C$4),'22 SpcFunc &amp; VentSpcFunc combos'!$Q$8:$Q$343,0),0)&gt;0,1,0)</f>
        <v>1</v>
      </c>
      <c r="D74" s="127">
        <f ca="1">IF(IFERROR(MATCH(_xlfn.CONCAT($B74,",",D$4),'22 SpcFunc &amp; VentSpcFunc combos'!$Q$8:$Q$343,0),0)&gt;0,1,0)</f>
        <v>0</v>
      </c>
      <c r="E74" s="127">
        <f ca="1">IF(IFERROR(MATCH(_xlfn.CONCAT($B74,",",E$4),'22 SpcFunc &amp; VentSpcFunc combos'!$Q$8:$Q$343,0),0)&gt;0,1,0)</f>
        <v>0</v>
      </c>
      <c r="F74" s="127">
        <f ca="1">IF(IFERROR(MATCH(_xlfn.CONCAT($B74,",",F$4),'22 SpcFunc &amp; VentSpcFunc combos'!$Q$8:$Q$343,0),0)&gt;0,1,0)</f>
        <v>0</v>
      </c>
      <c r="G74" s="127">
        <f ca="1">IF(IFERROR(MATCH(_xlfn.CONCAT($B74,",",G$4),'22 SpcFunc &amp; VentSpcFunc combos'!$Q$8:$Q$343,0),0)&gt;0,1,0)</f>
        <v>0</v>
      </c>
      <c r="H74" s="127">
        <f ca="1">IF(IFERROR(MATCH(_xlfn.CONCAT($B74,",",H$4),'22 SpcFunc &amp; VentSpcFunc combos'!$Q$8:$Q$343,0),0)&gt;0,1,0)</f>
        <v>0</v>
      </c>
      <c r="I74" s="127">
        <f ca="1">IF(IFERROR(MATCH(_xlfn.CONCAT($B74,",",I$4),'22 SpcFunc &amp; VentSpcFunc combos'!$Q$8:$Q$343,0),0)&gt;0,1,0)</f>
        <v>0</v>
      </c>
      <c r="J74" s="127">
        <f ca="1">IF(IFERROR(MATCH(_xlfn.CONCAT($B74,",",J$4),'22 SpcFunc &amp; VentSpcFunc combos'!$Q$8:$Q$343,0),0)&gt;0,1,0)</f>
        <v>0</v>
      </c>
      <c r="K74" s="127">
        <f ca="1">IF(IFERROR(MATCH(_xlfn.CONCAT($B74,",",K$4),'22 SpcFunc &amp; VentSpcFunc combos'!$Q$8:$Q$343,0),0)&gt;0,1,0)</f>
        <v>0</v>
      </c>
      <c r="L74" s="127">
        <f ca="1">IF(IFERROR(MATCH(_xlfn.CONCAT($B74,",",L$4),'22 SpcFunc &amp; VentSpcFunc combos'!$Q$8:$Q$343,0),0)&gt;0,1,0)</f>
        <v>0</v>
      </c>
      <c r="M74" s="127">
        <f ca="1">IF(IFERROR(MATCH(_xlfn.CONCAT($B74,",",M$4),'22 SpcFunc &amp; VentSpcFunc combos'!$Q$8:$Q$343,0),0)&gt;0,1,0)</f>
        <v>0</v>
      </c>
      <c r="N74" s="127">
        <f ca="1">IF(IFERROR(MATCH(_xlfn.CONCAT($B74,",",N$4),'22 SpcFunc &amp; VentSpcFunc combos'!$Q$8:$Q$343,0),0)&gt;0,1,0)</f>
        <v>0</v>
      </c>
      <c r="O74" s="127">
        <f ca="1">IF(IFERROR(MATCH(_xlfn.CONCAT($B74,",",O$4),'22 SpcFunc &amp; VentSpcFunc combos'!$Q$8:$Q$343,0),0)&gt;0,1,0)</f>
        <v>0</v>
      </c>
      <c r="P74" s="127">
        <f ca="1">IF(IFERROR(MATCH(_xlfn.CONCAT($B74,",",P$4),'22 SpcFunc &amp; VentSpcFunc combos'!$Q$8:$Q$343,0),0)&gt;0,1,0)</f>
        <v>0</v>
      </c>
      <c r="Q74" s="127">
        <f ca="1">IF(IFERROR(MATCH(_xlfn.CONCAT($B74,",",Q$4),'22 SpcFunc &amp; VentSpcFunc combos'!$Q$8:$Q$343,0),0)&gt;0,1,0)</f>
        <v>0</v>
      </c>
      <c r="R74" s="127">
        <f ca="1">IF(IFERROR(MATCH(_xlfn.CONCAT($B74,",",R$4),'22 SpcFunc &amp; VentSpcFunc combos'!$Q$8:$Q$343,0),0)&gt;0,1,0)</f>
        <v>0</v>
      </c>
      <c r="S74" s="127">
        <f ca="1">IF(IFERROR(MATCH(_xlfn.CONCAT($B74,",",S$4),'22 SpcFunc &amp; VentSpcFunc combos'!$Q$8:$Q$343,0),0)&gt;0,1,0)</f>
        <v>0</v>
      </c>
      <c r="T74" s="127">
        <f ca="1">IF(IFERROR(MATCH(_xlfn.CONCAT($B74,",",T$4),'22 SpcFunc &amp; VentSpcFunc combos'!$Q$8:$Q$343,0),0)&gt;0,1,0)</f>
        <v>0</v>
      </c>
      <c r="U74" s="127">
        <f ca="1">IF(IFERROR(MATCH(_xlfn.CONCAT($B74,",",U$4),'22 SpcFunc &amp; VentSpcFunc combos'!$Q$8:$Q$343,0),0)&gt;0,1,0)</f>
        <v>0</v>
      </c>
      <c r="V74" s="127">
        <f ca="1">IF(IFERROR(MATCH(_xlfn.CONCAT($B74,",",V$4),'22 SpcFunc &amp; VentSpcFunc combos'!$Q$8:$Q$343,0),0)&gt;0,1,0)</f>
        <v>0</v>
      </c>
      <c r="W74" s="127">
        <f ca="1">IF(IFERROR(MATCH(_xlfn.CONCAT($B74,",",W$4),'22 SpcFunc &amp; VentSpcFunc combos'!$Q$8:$Q$343,0),0)&gt;0,1,0)</f>
        <v>0</v>
      </c>
      <c r="X74" s="127">
        <f ca="1">IF(IFERROR(MATCH(_xlfn.CONCAT($B74,",",X$4),'22 SpcFunc &amp; VentSpcFunc combos'!$Q$8:$Q$343,0),0)&gt;0,1,0)</f>
        <v>0</v>
      </c>
      <c r="Y74" s="127">
        <f ca="1">IF(IFERROR(MATCH(_xlfn.CONCAT($B74,",",Y$4),'22 SpcFunc &amp; VentSpcFunc combos'!$Q$8:$Q$343,0),0)&gt;0,1,0)</f>
        <v>0</v>
      </c>
      <c r="Z74" s="127">
        <f ca="1">IF(IFERROR(MATCH(_xlfn.CONCAT($B74,",",Z$4),'22 SpcFunc &amp; VentSpcFunc combos'!$Q$8:$Q$343,0),0)&gt;0,1,0)</f>
        <v>0</v>
      </c>
      <c r="AA74" s="127">
        <f ca="1">IF(IFERROR(MATCH(_xlfn.CONCAT($B74,",",AA$4),'22 SpcFunc &amp; VentSpcFunc combos'!$Q$8:$Q$343,0),0)&gt;0,1,0)</f>
        <v>0</v>
      </c>
      <c r="AB74" s="127">
        <f ca="1">IF(IFERROR(MATCH(_xlfn.CONCAT($B74,",",AB$4),'22 SpcFunc &amp; VentSpcFunc combos'!$Q$8:$Q$343,0),0)&gt;0,1,0)</f>
        <v>0</v>
      </c>
      <c r="AC74" s="127">
        <f ca="1">IF(IFERROR(MATCH(_xlfn.CONCAT($B74,",",AC$4),'22 SpcFunc &amp; VentSpcFunc combos'!$Q$8:$Q$343,0),0)&gt;0,1,0)</f>
        <v>0</v>
      </c>
      <c r="AD74" s="127">
        <f ca="1">IF(IFERROR(MATCH(_xlfn.CONCAT($B74,",",AD$4),'22 SpcFunc &amp; VentSpcFunc combos'!$Q$8:$Q$343,0),0)&gt;0,1,0)</f>
        <v>0</v>
      </c>
      <c r="AE74" s="127">
        <f ca="1">IF(IFERROR(MATCH(_xlfn.CONCAT($B74,",",AE$4),'22 SpcFunc &amp; VentSpcFunc combos'!$Q$8:$Q$343,0),0)&gt;0,1,0)</f>
        <v>0</v>
      </c>
      <c r="AF74" s="127">
        <f ca="1">IF(IFERROR(MATCH(_xlfn.CONCAT($B74,",",AF$4),'22 SpcFunc &amp; VentSpcFunc combos'!$Q$8:$Q$343,0),0)&gt;0,1,0)</f>
        <v>0</v>
      </c>
      <c r="AG74" s="127">
        <f ca="1">IF(IFERROR(MATCH(_xlfn.CONCAT($B74,",",AG$4),'22 SpcFunc &amp; VentSpcFunc combos'!$Q$8:$Q$343,0),0)&gt;0,1,0)</f>
        <v>0</v>
      </c>
      <c r="AH74" s="127">
        <f ca="1">IF(IFERROR(MATCH(_xlfn.CONCAT($B74,",",AH$4),'22 SpcFunc &amp; VentSpcFunc combos'!$Q$8:$Q$343,0),0)&gt;0,1,0)</f>
        <v>0</v>
      </c>
      <c r="AI74" s="127">
        <f ca="1">IF(IFERROR(MATCH(_xlfn.CONCAT($B74,",",AI$4),'22 SpcFunc &amp; VentSpcFunc combos'!$Q$8:$Q$343,0),0)&gt;0,1,0)</f>
        <v>0</v>
      </c>
      <c r="AJ74" s="127">
        <f ca="1">IF(IFERROR(MATCH(_xlfn.CONCAT($B74,",",AJ$4),'22 SpcFunc &amp; VentSpcFunc combos'!$Q$8:$Q$343,0),0)&gt;0,1,0)</f>
        <v>0</v>
      </c>
      <c r="AK74" s="127">
        <f ca="1">IF(IFERROR(MATCH(_xlfn.CONCAT($B74,",",AK$4),'22 SpcFunc &amp; VentSpcFunc combos'!$Q$8:$Q$343,0),0)&gt;0,1,0)</f>
        <v>0</v>
      </c>
      <c r="AL74" s="127">
        <f ca="1">IF(IFERROR(MATCH(_xlfn.CONCAT($B74,",",AL$4),'22 SpcFunc &amp; VentSpcFunc combos'!$Q$8:$Q$343,0),0)&gt;0,1,0)</f>
        <v>0</v>
      </c>
      <c r="AM74" s="127">
        <f ca="1">IF(IFERROR(MATCH(_xlfn.CONCAT($B74,",",AM$4),'22 SpcFunc &amp; VentSpcFunc combos'!$Q$8:$Q$343,0),0)&gt;0,1,0)</f>
        <v>0</v>
      </c>
      <c r="AN74" s="127">
        <f ca="1">IF(IFERROR(MATCH(_xlfn.CONCAT($B74,",",AN$4),'22 SpcFunc &amp; VentSpcFunc combos'!$Q$8:$Q$343,0),0)&gt;0,1,0)</f>
        <v>0</v>
      </c>
      <c r="AO74" s="127">
        <f ca="1">IF(IFERROR(MATCH(_xlfn.CONCAT($B74,",",AO$4),'22 SpcFunc &amp; VentSpcFunc combos'!$Q$8:$Q$343,0),0)&gt;0,1,0)</f>
        <v>0</v>
      </c>
      <c r="AP74" s="127">
        <f ca="1">IF(IFERROR(MATCH(_xlfn.CONCAT($B74,",",AP$4),'22 SpcFunc &amp; VentSpcFunc combos'!$Q$8:$Q$343,0),0)&gt;0,1,0)</f>
        <v>0</v>
      </c>
      <c r="AQ74" s="127">
        <f ca="1">IF(IFERROR(MATCH(_xlfn.CONCAT($B74,",",AQ$4),'22 SpcFunc &amp; VentSpcFunc combos'!$Q$8:$Q$343,0),0)&gt;0,1,0)</f>
        <v>0</v>
      </c>
      <c r="AR74" s="127">
        <f ca="1">IF(IFERROR(MATCH(_xlfn.CONCAT($B74,",",AR$4),'22 SpcFunc &amp; VentSpcFunc combos'!$Q$8:$Q$343,0),0)&gt;0,1,0)</f>
        <v>0</v>
      </c>
      <c r="AS74" s="127">
        <f ca="1">IF(IFERROR(MATCH(_xlfn.CONCAT($B74,",",AS$4),'22 SpcFunc &amp; VentSpcFunc combos'!$Q$8:$Q$343,0),0)&gt;0,1,0)</f>
        <v>0</v>
      </c>
      <c r="AT74" s="127">
        <f ca="1">IF(IFERROR(MATCH(_xlfn.CONCAT($B74,",",AT$4),'22 SpcFunc &amp; VentSpcFunc combos'!$Q$8:$Q$343,0),0)&gt;0,1,0)</f>
        <v>0</v>
      </c>
      <c r="AU74" s="127">
        <f ca="1">IF(IFERROR(MATCH(_xlfn.CONCAT($B74,",",AU$4),'22 SpcFunc &amp; VentSpcFunc combos'!$Q$8:$Q$343,0),0)&gt;0,1,0)</f>
        <v>0</v>
      </c>
      <c r="AV74" s="127">
        <f ca="1">IF(IFERROR(MATCH(_xlfn.CONCAT($B74,",",AV$4),'22 SpcFunc &amp; VentSpcFunc combos'!$Q$8:$Q$343,0),0)&gt;0,1,0)</f>
        <v>0</v>
      </c>
      <c r="AW74" s="127">
        <f ca="1">IF(IFERROR(MATCH(_xlfn.CONCAT($B74,",",AW$4),'22 SpcFunc &amp; VentSpcFunc combos'!$Q$8:$Q$343,0),0)&gt;0,1,0)</f>
        <v>0</v>
      </c>
      <c r="AX74" s="127">
        <f ca="1">IF(IFERROR(MATCH(_xlfn.CONCAT($B74,",",AX$4),'22 SpcFunc &amp; VentSpcFunc combos'!$Q$8:$Q$343,0),0)&gt;0,1,0)</f>
        <v>0</v>
      </c>
      <c r="AY74" s="127">
        <f ca="1">IF(IFERROR(MATCH(_xlfn.CONCAT($B74,",",AY$4),'22 SpcFunc &amp; VentSpcFunc combos'!$Q$8:$Q$343,0),0)&gt;0,1,0)</f>
        <v>0</v>
      </c>
      <c r="AZ74" s="127">
        <f ca="1">IF(IFERROR(MATCH(_xlfn.CONCAT($B74,",",AZ$4),'22 SpcFunc &amp; VentSpcFunc combos'!$Q$8:$Q$343,0),0)&gt;0,1,0)</f>
        <v>0</v>
      </c>
      <c r="BA74" s="127">
        <f ca="1">IF(IFERROR(MATCH(_xlfn.CONCAT($B74,",",BA$4),'22 SpcFunc &amp; VentSpcFunc combos'!$Q$8:$Q$343,0),0)&gt;0,1,0)</f>
        <v>0</v>
      </c>
      <c r="BB74" s="127">
        <f ca="1">IF(IFERROR(MATCH(_xlfn.CONCAT($B74,",",BB$4),'22 SpcFunc &amp; VentSpcFunc combos'!$Q$8:$Q$343,0),0)&gt;0,1,0)</f>
        <v>0</v>
      </c>
      <c r="BC74" s="127">
        <f ca="1">IF(IFERROR(MATCH(_xlfn.CONCAT($B74,",",BC$4),'22 SpcFunc &amp; VentSpcFunc combos'!$Q$8:$Q$343,0),0)&gt;0,1,0)</f>
        <v>0</v>
      </c>
      <c r="BD74" s="127">
        <f ca="1">IF(IFERROR(MATCH(_xlfn.CONCAT($B74,",",BD$4),'22 SpcFunc &amp; VentSpcFunc combos'!$Q$8:$Q$343,0),0)&gt;0,1,0)</f>
        <v>0</v>
      </c>
      <c r="BE74" s="127">
        <f ca="1">IF(IFERROR(MATCH(_xlfn.CONCAT($B74,",",BE$4),'22 SpcFunc &amp; VentSpcFunc combos'!$Q$8:$Q$343,0),0)&gt;0,1,0)</f>
        <v>0</v>
      </c>
      <c r="BF74" s="127">
        <f ca="1">IF(IFERROR(MATCH(_xlfn.CONCAT($B74,",",BF$4),'22 SpcFunc &amp; VentSpcFunc combos'!$Q$8:$Q$343,0),0)&gt;0,1,0)</f>
        <v>0</v>
      </c>
      <c r="BG74" s="127">
        <f ca="1">IF(IFERROR(MATCH(_xlfn.CONCAT($B74,",",BG$4),'22 SpcFunc &amp; VentSpcFunc combos'!$Q$8:$Q$343,0),0)&gt;0,1,0)</f>
        <v>0</v>
      </c>
      <c r="BH74" s="127">
        <f ca="1">IF(IFERROR(MATCH(_xlfn.CONCAT($B74,",",BH$4),'22 SpcFunc &amp; VentSpcFunc combos'!$Q$8:$Q$343,0),0)&gt;0,1,0)</f>
        <v>0</v>
      </c>
      <c r="BI74" s="127">
        <f ca="1">IF(IFERROR(MATCH(_xlfn.CONCAT($B74,",",BI$4),'22 SpcFunc &amp; VentSpcFunc combos'!$Q$8:$Q$343,0),0)&gt;0,1,0)</f>
        <v>0</v>
      </c>
      <c r="BJ74" s="127">
        <f ca="1">IF(IFERROR(MATCH(_xlfn.CONCAT($B74,",",BJ$4),'22 SpcFunc &amp; VentSpcFunc combos'!$Q$8:$Q$343,0),0)&gt;0,1,0)</f>
        <v>0</v>
      </c>
      <c r="BK74" s="127">
        <f ca="1">IF(IFERROR(MATCH(_xlfn.CONCAT($B74,",",BK$4),'22 SpcFunc &amp; VentSpcFunc combos'!$Q$8:$Q$343,0),0)&gt;0,1,0)</f>
        <v>0</v>
      </c>
      <c r="BL74" s="127">
        <f ca="1">IF(IFERROR(MATCH(_xlfn.CONCAT($B74,",",BL$4),'22 SpcFunc &amp; VentSpcFunc combos'!$Q$8:$Q$343,0),0)&gt;0,1,0)</f>
        <v>0</v>
      </c>
      <c r="BM74" s="127">
        <f ca="1">IF(IFERROR(MATCH(_xlfn.CONCAT($B74,",",BM$4),'22 SpcFunc &amp; VentSpcFunc combos'!$Q$8:$Q$343,0),0)&gt;0,1,0)</f>
        <v>0</v>
      </c>
      <c r="BN74" s="127">
        <f ca="1">IF(IFERROR(MATCH(_xlfn.CONCAT($B74,",",BN$4),'22 SpcFunc &amp; VentSpcFunc combos'!$Q$8:$Q$343,0),0)&gt;0,1,0)</f>
        <v>0</v>
      </c>
      <c r="BO74" s="127">
        <f ca="1">IF(IFERROR(MATCH(_xlfn.CONCAT($B74,",",BO$4),'22 SpcFunc &amp; VentSpcFunc combos'!$Q$8:$Q$343,0),0)&gt;0,1,0)</f>
        <v>0</v>
      </c>
      <c r="BP74" s="127">
        <f ca="1">IF(IFERROR(MATCH(_xlfn.CONCAT($B74,",",BP$4),'22 SpcFunc &amp; VentSpcFunc combos'!$Q$8:$Q$343,0),0)&gt;0,1,0)</f>
        <v>0</v>
      </c>
      <c r="BQ74" s="127">
        <f ca="1">IF(IFERROR(MATCH(_xlfn.CONCAT($B74,",",BQ$4),'22 SpcFunc &amp; VentSpcFunc combos'!$Q$8:$Q$343,0),0)&gt;0,1,0)</f>
        <v>0</v>
      </c>
      <c r="BR74" s="127">
        <f ca="1">IF(IFERROR(MATCH(_xlfn.CONCAT($B74,",",BR$4),'22 SpcFunc &amp; VentSpcFunc combos'!$Q$8:$Q$343,0),0)&gt;0,1,0)</f>
        <v>0</v>
      </c>
      <c r="BS74" s="127">
        <f ca="1">IF(IFERROR(MATCH(_xlfn.CONCAT($B74,",",BS$4),'22 SpcFunc &amp; VentSpcFunc combos'!$Q$8:$Q$343,0),0)&gt;0,1,0)</f>
        <v>0</v>
      </c>
      <c r="BT74" s="127">
        <f ca="1">IF(IFERROR(MATCH(_xlfn.CONCAT($B74,",",BT$4),'22 SpcFunc &amp; VentSpcFunc combos'!$Q$8:$Q$343,0),0)&gt;0,1,0)</f>
        <v>0</v>
      </c>
      <c r="BU74" s="127">
        <f ca="1">IF(IFERROR(MATCH(_xlfn.CONCAT($B74,",",BU$4),'22 SpcFunc &amp; VentSpcFunc combos'!$Q$8:$Q$343,0),0)&gt;0,1,0)</f>
        <v>0</v>
      </c>
      <c r="BV74" s="127">
        <f ca="1">IF(IFERROR(MATCH(_xlfn.CONCAT($B74,",",BV$4),'22 SpcFunc &amp; VentSpcFunc combos'!$Q$8:$Q$343,0),0)&gt;0,1,0)</f>
        <v>0</v>
      </c>
      <c r="BW74" s="127">
        <f ca="1">IF(IFERROR(MATCH(_xlfn.CONCAT($B74,",",BW$4),'22 SpcFunc &amp; VentSpcFunc combos'!$Q$8:$Q$343,0),0)&gt;0,1,0)</f>
        <v>0</v>
      </c>
      <c r="BX74" s="127">
        <f ca="1">IF(IFERROR(MATCH(_xlfn.CONCAT($B74,",",BX$4),'22 SpcFunc &amp; VentSpcFunc combos'!$Q$8:$Q$343,0),0)&gt;0,1,0)</f>
        <v>0</v>
      </c>
      <c r="BY74" s="127">
        <f ca="1">IF(IFERROR(MATCH(_xlfn.CONCAT($B74,",",BY$4),'22 SpcFunc &amp; VentSpcFunc combos'!$Q$8:$Q$343,0),0)&gt;0,1,0)</f>
        <v>0</v>
      </c>
      <c r="BZ74" s="127">
        <f ca="1">IF(IFERROR(MATCH(_xlfn.CONCAT($B74,",",BZ$4),'22 SpcFunc &amp; VentSpcFunc combos'!$Q$8:$Q$343,0),0)&gt;0,1,0)</f>
        <v>0</v>
      </c>
      <c r="CA74" s="127">
        <f ca="1">IF(IFERROR(MATCH(_xlfn.CONCAT($B74,",",CA$4),'22 SpcFunc &amp; VentSpcFunc combos'!$Q$8:$Q$343,0),0)&gt;0,1,0)</f>
        <v>0</v>
      </c>
      <c r="CB74" s="127">
        <f ca="1">IF(IFERROR(MATCH(_xlfn.CONCAT($B74,",",CB$4),'22 SpcFunc &amp; VentSpcFunc combos'!$Q$8:$Q$343,0),0)&gt;0,1,0)</f>
        <v>0</v>
      </c>
      <c r="CC74" s="127">
        <f ca="1">IF(IFERROR(MATCH(_xlfn.CONCAT($B74,",",CC$4),'22 SpcFunc &amp; VentSpcFunc combos'!$Q$8:$Q$343,0),0)&gt;0,1,0)</f>
        <v>0</v>
      </c>
      <c r="CD74" s="127">
        <f ca="1">IF(IFERROR(MATCH(_xlfn.CONCAT($B74,",",CD$4),'22 SpcFunc &amp; VentSpcFunc combos'!$Q$8:$Q$343,0),0)&gt;0,1,0)</f>
        <v>0</v>
      </c>
      <c r="CE74" s="127">
        <f ca="1">IF(IFERROR(MATCH(_xlfn.CONCAT($B74,",",CE$4),'22 SpcFunc &amp; VentSpcFunc combos'!$Q$8:$Q$343,0),0)&gt;0,1,0)</f>
        <v>0</v>
      </c>
      <c r="CF74" s="127">
        <f ca="1">IF(IFERROR(MATCH(_xlfn.CONCAT($B74,",",CF$4),'22 SpcFunc &amp; VentSpcFunc combos'!$Q$8:$Q$343,0),0)&gt;0,1,0)</f>
        <v>0</v>
      </c>
      <c r="CG74" s="127">
        <f ca="1">IF(IFERROR(MATCH(_xlfn.CONCAT($B74,",",CG$4),'22 SpcFunc &amp; VentSpcFunc combos'!$Q$8:$Q$343,0),0)&gt;0,1,0)</f>
        <v>0</v>
      </c>
      <c r="CH74" s="127">
        <f ca="1">IF(IFERROR(MATCH(_xlfn.CONCAT($B74,",",CH$4),'22 SpcFunc &amp; VentSpcFunc combos'!$Q$8:$Q$343,0),0)&gt;0,1,0)</f>
        <v>0</v>
      </c>
      <c r="CI74" s="127">
        <f ca="1">IF(IFERROR(MATCH(_xlfn.CONCAT($B74,",",CI$4),'22 SpcFunc &amp; VentSpcFunc combos'!$Q$8:$Q$343,0),0)&gt;0,1,0)</f>
        <v>0</v>
      </c>
      <c r="CJ74" s="127">
        <f ca="1">IF(IFERROR(MATCH(_xlfn.CONCAT($B74,",",CJ$4),'22 SpcFunc &amp; VentSpcFunc combos'!$Q$8:$Q$343,0),0)&gt;0,1,0)</f>
        <v>0</v>
      </c>
      <c r="CK74" s="127">
        <f ca="1">IF(IFERROR(MATCH(_xlfn.CONCAT($B74,",",CK$4),'22 SpcFunc &amp; VentSpcFunc combos'!$Q$8:$Q$343,0),0)&gt;0,1,0)</f>
        <v>0</v>
      </c>
      <c r="CL74" s="127">
        <f ca="1">IF(IFERROR(MATCH(_xlfn.CONCAT($B74,",",CL$4),'22 SpcFunc &amp; VentSpcFunc combos'!$Q$8:$Q$343,0),0)&gt;0,1,0)</f>
        <v>0</v>
      </c>
      <c r="CM74" s="127">
        <f ca="1">IF(IFERROR(MATCH(_xlfn.CONCAT($B74,",",CM$4),'22 SpcFunc &amp; VentSpcFunc combos'!$Q$8:$Q$343,0),0)&gt;0,1,0)</f>
        <v>0</v>
      </c>
      <c r="CN74" s="127">
        <f ca="1">IF(IFERROR(MATCH(_xlfn.CONCAT($B74,",",CN$4),'22 SpcFunc &amp; VentSpcFunc combos'!$Q$8:$Q$343,0),0)&gt;0,1,0)</f>
        <v>0</v>
      </c>
      <c r="CO74" s="127">
        <f ca="1">IF(IFERROR(MATCH(_xlfn.CONCAT($B74,",",CO$4),'22 SpcFunc &amp; VentSpcFunc combos'!$Q$8:$Q$343,0),0)&gt;0,1,0)</f>
        <v>0</v>
      </c>
      <c r="CP74" s="127">
        <f ca="1">IF(IFERROR(MATCH(_xlfn.CONCAT($B74,",",CP$4),'22 SpcFunc &amp; VentSpcFunc combos'!$Q$8:$Q$343,0),0)&gt;0,1,0)</f>
        <v>0</v>
      </c>
      <c r="CQ74" s="127">
        <f ca="1">IF(IFERROR(MATCH(_xlfn.CONCAT($B74,",",CQ$4),'22 SpcFunc &amp; VentSpcFunc combos'!$Q$8:$Q$343,0),0)&gt;0,1,0)</f>
        <v>0</v>
      </c>
      <c r="CR74" s="127">
        <f ca="1">IF(IFERROR(MATCH(_xlfn.CONCAT($B74,",",CR$4),'22 SpcFunc &amp; VentSpcFunc combos'!$Q$8:$Q$343,0),0)&gt;0,1,0)</f>
        <v>0</v>
      </c>
      <c r="CS74" s="127">
        <f ca="1">IF(IFERROR(MATCH(_xlfn.CONCAT($B74,",",CS$4),'22 SpcFunc &amp; VentSpcFunc combos'!$Q$8:$Q$343,0),0)&gt;0,1,0)</f>
        <v>0</v>
      </c>
      <c r="CT74" s="127">
        <f ca="1">IF(IFERROR(MATCH(_xlfn.CONCAT($B74,",",CT$4),'22 SpcFunc &amp; VentSpcFunc combos'!$Q$8:$Q$343,0),0)&gt;0,1,0)</f>
        <v>0</v>
      </c>
      <c r="CU74" s="106" t="s">
        <v>959</v>
      </c>
      <c r="CV74">
        <f t="shared" ca="1" si="5"/>
        <v>1</v>
      </c>
    </row>
    <row r="75" spans="2:100" x14ac:dyDescent="0.2">
      <c r="B75" t="str">
        <f>'For CSV - 2022 SpcFuncData'!B76</f>
        <v>Theater Area (Performance)</v>
      </c>
      <c r="C75" s="127">
        <f ca="1">IF(IFERROR(MATCH(_xlfn.CONCAT($B75,",",C$4),'22 SpcFunc &amp; VentSpcFunc combos'!$Q$8:$Q$343,0),0)&gt;0,1,0)</f>
        <v>0</v>
      </c>
      <c r="D75" s="127">
        <f ca="1">IF(IFERROR(MATCH(_xlfn.CONCAT($B75,",",D$4),'22 SpcFunc &amp; VentSpcFunc combos'!$Q$8:$Q$343,0),0)&gt;0,1,0)</f>
        <v>0</v>
      </c>
      <c r="E75" s="127">
        <f ca="1">IF(IFERROR(MATCH(_xlfn.CONCAT($B75,",",E$4),'22 SpcFunc &amp; VentSpcFunc combos'!$Q$8:$Q$343,0),0)&gt;0,1,0)</f>
        <v>0</v>
      </c>
      <c r="F75" s="127">
        <f ca="1">IF(IFERROR(MATCH(_xlfn.CONCAT($B75,",",F$4),'22 SpcFunc &amp; VentSpcFunc combos'!$Q$8:$Q$343,0),0)&gt;0,1,0)</f>
        <v>0</v>
      </c>
      <c r="G75" s="127">
        <f ca="1">IF(IFERROR(MATCH(_xlfn.CONCAT($B75,",",G$4),'22 SpcFunc &amp; VentSpcFunc combos'!$Q$8:$Q$343,0),0)&gt;0,1,0)</f>
        <v>0</v>
      </c>
      <c r="H75" s="127">
        <f ca="1">IF(IFERROR(MATCH(_xlfn.CONCAT($B75,",",H$4),'22 SpcFunc &amp; VentSpcFunc combos'!$Q$8:$Q$343,0),0)&gt;0,1,0)</f>
        <v>0</v>
      </c>
      <c r="I75" s="127">
        <f ca="1">IF(IFERROR(MATCH(_xlfn.CONCAT($B75,",",I$4),'22 SpcFunc &amp; VentSpcFunc combos'!$Q$8:$Q$343,0),0)&gt;0,1,0)</f>
        <v>0</v>
      </c>
      <c r="J75" s="127">
        <f ca="1">IF(IFERROR(MATCH(_xlfn.CONCAT($B75,",",J$4),'22 SpcFunc &amp; VentSpcFunc combos'!$Q$8:$Q$343,0),0)&gt;0,1,0)</f>
        <v>0</v>
      </c>
      <c r="K75" s="127">
        <f ca="1">IF(IFERROR(MATCH(_xlfn.CONCAT($B75,",",K$4),'22 SpcFunc &amp; VentSpcFunc combos'!$Q$8:$Q$343,0),0)&gt;0,1,0)</f>
        <v>0</v>
      </c>
      <c r="L75" s="127">
        <f ca="1">IF(IFERROR(MATCH(_xlfn.CONCAT($B75,",",L$4),'22 SpcFunc &amp; VentSpcFunc combos'!$Q$8:$Q$343,0),0)&gt;0,1,0)</f>
        <v>0</v>
      </c>
      <c r="M75" s="127">
        <f ca="1">IF(IFERROR(MATCH(_xlfn.CONCAT($B75,",",M$4),'22 SpcFunc &amp; VentSpcFunc combos'!$Q$8:$Q$343,0),0)&gt;0,1,0)</f>
        <v>0</v>
      </c>
      <c r="N75" s="127">
        <f ca="1">IF(IFERROR(MATCH(_xlfn.CONCAT($B75,",",N$4),'22 SpcFunc &amp; VentSpcFunc combos'!$Q$8:$Q$343,0),0)&gt;0,1,0)</f>
        <v>0</v>
      </c>
      <c r="O75" s="127">
        <f ca="1">IF(IFERROR(MATCH(_xlfn.CONCAT($B75,",",O$4),'22 SpcFunc &amp; VentSpcFunc combos'!$Q$8:$Q$343,0),0)&gt;0,1,0)</f>
        <v>0</v>
      </c>
      <c r="P75" s="127">
        <f ca="1">IF(IFERROR(MATCH(_xlfn.CONCAT($B75,",",P$4),'22 SpcFunc &amp; VentSpcFunc combos'!$Q$8:$Q$343,0),0)&gt;0,1,0)</f>
        <v>0</v>
      </c>
      <c r="Q75" s="127">
        <f ca="1">IF(IFERROR(MATCH(_xlfn.CONCAT($B75,",",Q$4),'22 SpcFunc &amp; VentSpcFunc combos'!$Q$8:$Q$343,0),0)&gt;0,1,0)</f>
        <v>0</v>
      </c>
      <c r="R75" s="127">
        <f ca="1">IF(IFERROR(MATCH(_xlfn.CONCAT($B75,",",R$4),'22 SpcFunc &amp; VentSpcFunc combos'!$Q$8:$Q$343,0),0)&gt;0,1,0)</f>
        <v>0</v>
      </c>
      <c r="S75" s="127">
        <f ca="1">IF(IFERROR(MATCH(_xlfn.CONCAT($B75,",",S$4),'22 SpcFunc &amp; VentSpcFunc combos'!$Q$8:$Q$343,0),0)&gt;0,1,0)</f>
        <v>0</v>
      </c>
      <c r="T75" s="127">
        <f ca="1">IF(IFERROR(MATCH(_xlfn.CONCAT($B75,",",T$4),'22 SpcFunc &amp; VentSpcFunc combos'!$Q$8:$Q$343,0),0)&gt;0,1,0)</f>
        <v>0</v>
      </c>
      <c r="U75" s="127">
        <f ca="1">IF(IFERROR(MATCH(_xlfn.CONCAT($B75,",",U$4),'22 SpcFunc &amp; VentSpcFunc combos'!$Q$8:$Q$343,0),0)&gt;0,1,0)</f>
        <v>0</v>
      </c>
      <c r="V75" s="127">
        <f ca="1">IF(IFERROR(MATCH(_xlfn.CONCAT($B75,",",V$4),'22 SpcFunc &amp; VentSpcFunc combos'!$Q$8:$Q$343,0),0)&gt;0,1,0)</f>
        <v>1</v>
      </c>
      <c r="W75" s="127">
        <f ca="1">IF(IFERROR(MATCH(_xlfn.CONCAT($B75,",",W$4),'22 SpcFunc &amp; VentSpcFunc combos'!$Q$8:$Q$343,0),0)&gt;0,1,0)</f>
        <v>0</v>
      </c>
      <c r="X75" s="127">
        <f ca="1">IF(IFERROR(MATCH(_xlfn.CONCAT($B75,",",X$4),'22 SpcFunc &amp; VentSpcFunc combos'!$Q$8:$Q$343,0),0)&gt;0,1,0)</f>
        <v>0</v>
      </c>
      <c r="Y75" s="127">
        <f ca="1">IF(IFERROR(MATCH(_xlfn.CONCAT($B75,",",Y$4),'22 SpcFunc &amp; VentSpcFunc combos'!$Q$8:$Q$343,0),0)&gt;0,1,0)</f>
        <v>0</v>
      </c>
      <c r="Z75" s="127">
        <f ca="1">IF(IFERROR(MATCH(_xlfn.CONCAT($B75,",",Z$4),'22 SpcFunc &amp; VentSpcFunc combos'!$Q$8:$Q$343,0),0)&gt;0,1,0)</f>
        <v>0</v>
      </c>
      <c r="AA75" s="127">
        <f ca="1">IF(IFERROR(MATCH(_xlfn.CONCAT($B75,",",AA$4),'22 SpcFunc &amp; VentSpcFunc combos'!$Q$8:$Q$343,0),0)&gt;0,1,0)</f>
        <v>0</v>
      </c>
      <c r="AB75" s="127">
        <f ca="1">IF(IFERROR(MATCH(_xlfn.CONCAT($B75,",",AB$4),'22 SpcFunc &amp; VentSpcFunc combos'!$Q$8:$Q$343,0),0)&gt;0,1,0)</f>
        <v>0</v>
      </c>
      <c r="AC75" s="127">
        <f ca="1">IF(IFERROR(MATCH(_xlfn.CONCAT($B75,",",AC$4),'22 SpcFunc &amp; VentSpcFunc combos'!$Q$8:$Q$343,0),0)&gt;0,1,0)</f>
        <v>0</v>
      </c>
      <c r="AD75" s="127">
        <f ca="1">IF(IFERROR(MATCH(_xlfn.CONCAT($B75,",",AD$4),'22 SpcFunc &amp; VentSpcFunc combos'!$Q$8:$Q$343,0),0)&gt;0,1,0)</f>
        <v>0</v>
      </c>
      <c r="AE75" s="127">
        <f ca="1">IF(IFERROR(MATCH(_xlfn.CONCAT($B75,",",AE$4),'22 SpcFunc &amp; VentSpcFunc combos'!$Q$8:$Q$343,0),0)&gt;0,1,0)</f>
        <v>0</v>
      </c>
      <c r="AF75" s="127">
        <f ca="1">IF(IFERROR(MATCH(_xlfn.CONCAT($B75,",",AF$4),'22 SpcFunc &amp; VentSpcFunc combos'!$Q$8:$Q$343,0),0)&gt;0,1,0)</f>
        <v>0</v>
      </c>
      <c r="AG75" s="127">
        <f ca="1">IF(IFERROR(MATCH(_xlfn.CONCAT($B75,",",AG$4),'22 SpcFunc &amp; VentSpcFunc combos'!$Q$8:$Q$343,0),0)&gt;0,1,0)</f>
        <v>0</v>
      </c>
      <c r="AH75" s="127">
        <f ca="1">IF(IFERROR(MATCH(_xlfn.CONCAT($B75,",",AH$4),'22 SpcFunc &amp; VentSpcFunc combos'!$Q$8:$Q$343,0),0)&gt;0,1,0)</f>
        <v>0</v>
      </c>
      <c r="AI75" s="127">
        <f ca="1">IF(IFERROR(MATCH(_xlfn.CONCAT($B75,",",AI$4),'22 SpcFunc &amp; VentSpcFunc combos'!$Q$8:$Q$343,0),0)&gt;0,1,0)</f>
        <v>0</v>
      </c>
      <c r="AJ75" s="127">
        <f ca="1">IF(IFERROR(MATCH(_xlfn.CONCAT($B75,",",AJ$4),'22 SpcFunc &amp; VentSpcFunc combos'!$Q$8:$Q$343,0),0)&gt;0,1,0)</f>
        <v>0</v>
      </c>
      <c r="AK75" s="127">
        <f ca="1">IF(IFERROR(MATCH(_xlfn.CONCAT($B75,",",AK$4),'22 SpcFunc &amp; VentSpcFunc combos'!$Q$8:$Q$343,0),0)&gt;0,1,0)</f>
        <v>0</v>
      </c>
      <c r="AL75" s="127">
        <f ca="1">IF(IFERROR(MATCH(_xlfn.CONCAT($B75,",",AL$4),'22 SpcFunc &amp; VentSpcFunc combos'!$Q$8:$Q$343,0),0)&gt;0,1,0)</f>
        <v>0</v>
      </c>
      <c r="AM75" s="127">
        <f ca="1">IF(IFERROR(MATCH(_xlfn.CONCAT($B75,",",AM$4),'22 SpcFunc &amp; VentSpcFunc combos'!$Q$8:$Q$343,0),0)&gt;0,1,0)</f>
        <v>0</v>
      </c>
      <c r="AN75" s="127">
        <f ca="1">IF(IFERROR(MATCH(_xlfn.CONCAT($B75,",",AN$4),'22 SpcFunc &amp; VentSpcFunc combos'!$Q$8:$Q$343,0),0)&gt;0,1,0)</f>
        <v>0</v>
      </c>
      <c r="AO75" s="127">
        <f ca="1">IF(IFERROR(MATCH(_xlfn.CONCAT($B75,",",AO$4),'22 SpcFunc &amp; VentSpcFunc combos'!$Q$8:$Q$343,0),0)&gt;0,1,0)</f>
        <v>0</v>
      </c>
      <c r="AP75" s="127">
        <f ca="1">IF(IFERROR(MATCH(_xlfn.CONCAT($B75,",",AP$4),'22 SpcFunc &amp; VentSpcFunc combos'!$Q$8:$Q$343,0),0)&gt;0,1,0)</f>
        <v>0</v>
      </c>
      <c r="AQ75" s="127">
        <f ca="1">IF(IFERROR(MATCH(_xlfn.CONCAT($B75,",",AQ$4),'22 SpcFunc &amp; VentSpcFunc combos'!$Q$8:$Q$343,0),0)&gt;0,1,0)</f>
        <v>0</v>
      </c>
      <c r="AR75" s="127">
        <f ca="1">IF(IFERROR(MATCH(_xlfn.CONCAT($B75,",",AR$4),'22 SpcFunc &amp; VentSpcFunc combos'!$Q$8:$Q$343,0),0)&gt;0,1,0)</f>
        <v>0</v>
      </c>
      <c r="AS75" s="127">
        <f ca="1">IF(IFERROR(MATCH(_xlfn.CONCAT($B75,",",AS$4),'22 SpcFunc &amp; VentSpcFunc combos'!$Q$8:$Q$343,0),0)&gt;0,1,0)</f>
        <v>0</v>
      </c>
      <c r="AT75" s="127">
        <f ca="1">IF(IFERROR(MATCH(_xlfn.CONCAT($B75,",",AT$4),'22 SpcFunc &amp; VentSpcFunc combos'!$Q$8:$Q$343,0),0)&gt;0,1,0)</f>
        <v>0</v>
      </c>
      <c r="AU75" s="127">
        <f ca="1">IF(IFERROR(MATCH(_xlfn.CONCAT($B75,",",AU$4),'22 SpcFunc &amp; VentSpcFunc combos'!$Q$8:$Q$343,0),0)&gt;0,1,0)</f>
        <v>0</v>
      </c>
      <c r="AV75" s="127">
        <f ca="1">IF(IFERROR(MATCH(_xlfn.CONCAT($B75,",",AV$4),'22 SpcFunc &amp; VentSpcFunc combos'!$Q$8:$Q$343,0),0)&gt;0,1,0)</f>
        <v>0</v>
      </c>
      <c r="AW75" s="127">
        <f ca="1">IF(IFERROR(MATCH(_xlfn.CONCAT($B75,",",AW$4),'22 SpcFunc &amp; VentSpcFunc combos'!$Q$8:$Q$343,0),0)&gt;0,1,0)</f>
        <v>0</v>
      </c>
      <c r="AX75" s="127">
        <f ca="1">IF(IFERROR(MATCH(_xlfn.CONCAT($B75,",",AX$4),'22 SpcFunc &amp; VentSpcFunc combos'!$Q$8:$Q$343,0),0)&gt;0,1,0)</f>
        <v>0</v>
      </c>
      <c r="AY75" s="127">
        <f ca="1">IF(IFERROR(MATCH(_xlfn.CONCAT($B75,",",AY$4),'22 SpcFunc &amp; VentSpcFunc combos'!$Q$8:$Q$343,0),0)&gt;0,1,0)</f>
        <v>0</v>
      </c>
      <c r="AZ75" s="127">
        <f ca="1">IF(IFERROR(MATCH(_xlfn.CONCAT($B75,",",AZ$4),'22 SpcFunc &amp; VentSpcFunc combos'!$Q$8:$Q$343,0),0)&gt;0,1,0)</f>
        <v>0</v>
      </c>
      <c r="BA75" s="127">
        <f ca="1">IF(IFERROR(MATCH(_xlfn.CONCAT($B75,",",BA$4),'22 SpcFunc &amp; VentSpcFunc combos'!$Q$8:$Q$343,0),0)&gt;0,1,0)</f>
        <v>0</v>
      </c>
      <c r="BB75" s="127">
        <f ca="1">IF(IFERROR(MATCH(_xlfn.CONCAT($B75,",",BB$4),'22 SpcFunc &amp; VentSpcFunc combos'!$Q$8:$Q$343,0),0)&gt;0,1,0)</f>
        <v>0</v>
      </c>
      <c r="BC75" s="127">
        <f ca="1">IF(IFERROR(MATCH(_xlfn.CONCAT($B75,",",BC$4),'22 SpcFunc &amp; VentSpcFunc combos'!$Q$8:$Q$343,0),0)&gt;0,1,0)</f>
        <v>0</v>
      </c>
      <c r="BD75" s="127">
        <f ca="1">IF(IFERROR(MATCH(_xlfn.CONCAT($B75,",",BD$4),'22 SpcFunc &amp; VentSpcFunc combos'!$Q$8:$Q$343,0),0)&gt;0,1,0)</f>
        <v>0</v>
      </c>
      <c r="BE75" s="127">
        <f ca="1">IF(IFERROR(MATCH(_xlfn.CONCAT($B75,",",BE$4),'22 SpcFunc &amp; VentSpcFunc combos'!$Q$8:$Q$343,0),0)&gt;0,1,0)</f>
        <v>0</v>
      </c>
      <c r="BF75" s="127">
        <f ca="1">IF(IFERROR(MATCH(_xlfn.CONCAT($B75,",",BF$4),'22 SpcFunc &amp; VentSpcFunc combos'!$Q$8:$Q$343,0),0)&gt;0,1,0)</f>
        <v>0</v>
      </c>
      <c r="BG75" s="127">
        <f ca="1">IF(IFERROR(MATCH(_xlfn.CONCAT($B75,",",BG$4),'22 SpcFunc &amp; VentSpcFunc combos'!$Q$8:$Q$343,0),0)&gt;0,1,0)</f>
        <v>0</v>
      </c>
      <c r="BH75" s="127">
        <f ca="1">IF(IFERROR(MATCH(_xlfn.CONCAT($B75,",",BH$4),'22 SpcFunc &amp; VentSpcFunc combos'!$Q$8:$Q$343,0),0)&gt;0,1,0)</f>
        <v>1</v>
      </c>
      <c r="BI75" s="127">
        <f ca="1">IF(IFERROR(MATCH(_xlfn.CONCAT($B75,",",BI$4),'22 SpcFunc &amp; VentSpcFunc combos'!$Q$8:$Q$343,0),0)&gt;0,1,0)</f>
        <v>0</v>
      </c>
      <c r="BJ75" s="127">
        <f ca="1">IF(IFERROR(MATCH(_xlfn.CONCAT($B75,",",BJ$4),'22 SpcFunc &amp; VentSpcFunc combos'!$Q$8:$Q$343,0),0)&gt;0,1,0)</f>
        <v>0</v>
      </c>
      <c r="BK75" s="127">
        <f ca="1">IF(IFERROR(MATCH(_xlfn.CONCAT($B75,",",BK$4),'22 SpcFunc &amp; VentSpcFunc combos'!$Q$8:$Q$343,0),0)&gt;0,1,0)</f>
        <v>0</v>
      </c>
      <c r="BL75" s="127">
        <f ca="1">IF(IFERROR(MATCH(_xlfn.CONCAT($B75,",",BL$4),'22 SpcFunc &amp; VentSpcFunc combos'!$Q$8:$Q$343,0),0)&gt;0,1,0)</f>
        <v>0</v>
      </c>
      <c r="BM75" s="127">
        <f ca="1">IF(IFERROR(MATCH(_xlfn.CONCAT($B75,",",BM$4),'22 SpcFunc &amp; VentSpcFunc combos'!$Q$8:$Q$343,0),0)&gt;0,1,0)</f>
        <v>0</v>
      </c>
      <c r="BN75" s="127">
        <f ca="1">IF(IFERROR(MATCH(_xlfn.CONCAT($B75,",",BN$4),'22 SpcFunc &amp; VentSpcFunc combos'!$Q$8:$Q$343,0),0)&gt;0,1,0)</f>
        <v>0</v>
      </c>
      <c r="BO75" s="127">
        <f ca="1">IF(IFERROR(MATCH(_xlfn.CONCAT($B75,",",BO$4),'22 SpcFunc &amp; VentSpcFunc combos'!$Q$8:$Q$343,0),0)&gt;0,1,0)</f>
        <v>0</v>
      </c>
      <c r="BP75" s="127">
        <f ca="1">IF(IFERROR(MATCH(_xlfn.CONCAT($B75,",",BP$4),'22 SpcFunc &amp; VentSpcFunc combos'!$Q$8:$Q$343,0),0)&gt;0,1,0)</f>
        <v>0</v>
      </c>
      <c r="BQ75" s="127">
        <f ca="1">IF(IFERROR(MATCH(_xlfn.CONCAT($B75,",",BQ$4),'22 SpcFunc &amp; VentSpcFunc combos'!$Q$8:$Q$343,0),0)&gt;0,1,0)</f>
        <v>0</v>
      </c>
      <c r="BR75" s="127">
        <f ca="1">IF(IFERROR(MATCH(_xlfn.CONCAT($B75,",",BR$4),'22 SpcFunc &amp; VentSpcFunc combos'!$Q$8:$Q$343,0),0)&gt;0,1,0)</f>
        <v>0</v>
      </c>
      <c r="BS75" s="127">
        <f ca="1">IF(IFERROR(MATCH(_xlfn.CONCAT($B75,",",BS$4),'22 SpcFunc &amp; VentSpcFunc combos'!$Q$8:$Q$343,0),0)&gt;0,1,0)</f>
        <v>0</v>
      </c>
      <c r="BT75" s="127">
        <f ca="1">IF(IFERROR(MATCH(_xlfn.CONCAT($B75,",",BT$4),'22 SpcFunc &amp; VentSpcFunc combos'!$Q$8:$Q$343,0),0)&gt;0,1,0)</f>
        <v>0</v>
      </c>
      <c r="BU75" s="127">
        <f ca="1">IF(IFERROR(MATCH(_xlfn.CONCAT($B75,",",BU$4),'22 SpcFunc &amp; VentSpcFunc combos'!$Q$8:$Q$343,0),0)&gt;0,1,0)</f>
        <v>0</v>
      </c>
      <c r="BV75" s="127">
        <f ca="1">IF(IFERROR(MATCH(_xlfn.CONCAT($B75,",",BV$4),'22 SpcFunc &amp; VentSpcFunc combos'!$Q$8:$Q$343,0),0)&gt;0,1,0)</f>
        <v>0</v>
      </c>
      <c r="BW75" s="127">
        <f ca="1">IF(IFERROR(MATCH(_xlfn.CONCAT($B75,",",BW$4),'22 SpcFunc &amp; VentSpcFunc combos'!$Q$8:$Q$343,0),0)&gt;0,1,0)</f>
        <v>0</v>
      </c>
      <c r="BX75" s="127">
        <f ca="1">IF(IFERROR(MATCH(_xlfn.CONCAT($B75,",",BX$4),'22 SpcFunc &amp; VentSpcFunc combos'!$Q$8:$Q$343,0),0)&gt;0,1,0)</f>
        <v>0</v>
      </c>
      <c r="BY75" s="127">
        <f ca="1">IF(IFERROR(MATCH(_xlfn.CONCAT($B75,",",BY$4),'22 SpcFunc &amp; VentSpcFunc combos'!$Q$8:$Q$343,0),0)&gt;0,1,0)</f>
        <v>0</v>
      </c>
      <c r="BZ75" s="127">
        <f ca="1">IF(IFERROR(MATCH(_xlfn.CONCAT($B75,",",BZ$4),'22 SpcFunc &amp; VentSpcFunc combos'!$Q$8:$Q$343,0),0)&gt;0,1,0)</f>
        <v>0</v>
      </c>
      <c r="CA75" s="127">
        <f ca="1">IF(IFERROR(MATCH(_xlfn.CONCAT($B75,",",CA$4),'22 SpcFunc &amp; VentSpcFunc combos'!$Q$8:$Q$343,0),0)&gt;0,1,0)</f>
        <v>0</v>
      </c>
      <c r="CB75" s="127">
        <f ca="1">IF(IFERROR(MATCH(_xlfn.CONCAT($B75,",",CB$4),'22 SpcFunc &amp; VentSpcFunc combos'!$Q$8:$Q$343,0),0)&gt;0,1,0)</f>
        <v>0</v>
      </c>
      <c r="CC75" s="127">
        <f ca="1">IF(IFERROR(MATCH(_xlfn.CONCAT($B75,",",CC$4),'22 SpcFunc &amp; VentSpcFunc combos'!$Q$8:$Q$343,0),0)&gt;0,1,0)</f>
        <v>0</v>
      </c>
      <c r="CD75" s="127">
        <f ca="1">IF(IFERROR(MATCH(_xlfn.CONCAT($B75,",",CD$4),'22 SpcFunc &amp; VentSpcFunc combos'!$Q$8:$Q$343,0),0)&gt;0,1,0)</f>
        <v>0</v>
      </c>
      <c r="CE75" s="127">
        <f ca="1">IF(IFERROR(MATCH(_xlfn.CONCAT($B75,",",CE$4),'22 SpcFunc &amp; VentSpcFunc combos'!$Q$8:$Q$343,0),0)&gt;0,1,0)</f>
        <v>0</v>
      </c>
      <c r="CF75" s="127">
        <f ca="1">IF(IFERROR(MATCH(_xlfn.CONCAT($B75,",",CF$4),'22 SpcFunc &amp; VentSpcFunc combos'!$Q$8:$Q$343,0),0)&gt;0,1,0)</f>
        <v>0</v>
      </c>
      <c r="CG75" s="127">
        <f ca="1">IF(IFERROR(MATCH(_xlfn.CONCAT($B75,",",CG$4),'22 SpcFunc &amp; VentSpcFunc combos'!$Q$8:$Q$343,0),0)&gt;0,1,0)</f>
        <v>0</v>
      </c>
      <c r="CH75" s="127">
        <f ca="1">IF(IFERROR(MATCH(_xlfn.CONCAT($B75,",",CH$4),'22 SpcFunc &amp; VentSpcFunc combos'!$Q$8:$Q$343,0),0)&gt;0,1,0)</f>
        <v>0</v>
      </c>
      <c r="CI75" s="127">
        <f ca="1">IF(IFERROR(MATCH(_xlfn.CONCAT($B75,",",CI$4),'22 SpcFunc &amp; VentSpcFunc combos'!$Q$8:$Q$343,0),0)&gt;0,1,0)</f>
        <v>0</v>
      </c>
      <c r="CJ75" s="127">
        <f ca="1">IF(IFERROR(MATCH(_xlfn.CONCAT($B75,",",CJ$4),'22 SpcFunc &amp; VentSpcFunc combos'!$Q$8:$Q$343,0),0)&gt;0,1,0)</f>
        <v>0</v>
      </c>
      <c r="CK75" s="127">
        <f ca="1">IF(IFERROR(MATCH(_xlfn.CONCAT($B75,",",CK$4),'22 SpcFunc &amp; VentSpcFunc combos'!$Q$8:$Q$343,0),0)&gt;0,1,0)</f>
        <v>0</v>
      </c>
      <c r="CL75" s="127">
        <f ca="1">IF(IFERROR(MATCH(_xlfn.CONCAT($B75,",",CL$4),'22 SpcFunc &amp; VentSpcFunc combos'!$Q$8:$Q$343,0),0)&gt;0,1,0)</f>
        <v>0</v>
      </c>
      <c r="CM75" s="127">
        <f ca="1">IF(IFERROR(MATCH(_xlfn.CONCAT($B75,",",CM$4),'22 SpcFunc &amp; VentSpcFunc combos'!$Q$8:$Q$343,0),0)&gt;0,1,0)</f>
        <v>0</v>
      </c>
      <c r="CN75" s="127">
        <f ca="1">IF(IFERROR(MATCH(_xlfn.CONCAT($B75,",",CN$4),'22 SpcFunc &amp; VentSpcFunc combos'!$Q$8:$Q$343,0),0)&gt;0,1,0)</f>
        <v>0</v>
      </c>
      <c r="CO75" s="127">
        <f ca="1">IF(IFERROR(MATCH(_xlfn.CONCAT($B75,",",CO$4),'22 SpcFunc &amp; VentSpcFunc combos'!$Q$8:$Q$343,0),0)&gt;0,1,0)</f>
        <v>0</v>
      </c>
      <c r="CP75" s="127">
        <f ca="1">IF(IFERROR(MATCH(_xlfn.CONCAT($B75,",",CP$4),'22 SpcFunc &amp; VentSpcFunc combos'!$Q$8:$Q$343,0),0)&gt;0,1,0)</f>
        <v>0</v>
      </c>
      <c r="CQ75" s="127">
        <f ca="1">IF(IFERROR(MATCH(_xlfn.CONCAT($B75,",",CQ$4),'22 SpcFunc &amp; VentSpcFunc combos'!$Q$8:$Q$343,0),0)&gt;0,1,0)</f>
        <v>1</v>
      </c>
      <c r="CR75" s="127">
        <f ca="1">IF(IFERROR(MATCH(_xlfn.CONCAT($B75,",",CR$4),'22 SpcFunc &amp; VentSpcFunc combos'!$Q$8:$Q$343,0),0)&gt;0,1,0)</f>
        <v>0</v>
      </c>
      <c r="CS75" s="127">
        <f ca="1">IF(IFERROR(MATCH(_xlfn.CONCAT($B75,",",CS$4),'22 SpcFunc &amp; VentSpcFunc combos'!$Q$8:$Q$343,0),0)&gt;0,1,0)</f>
        <v>0</v>
      </c>
      <c r="CT75" s="127">
        <f ca="1">IF(IFERROR(MATCH(_xlfn.CONCAT($B75,",",CT$4),'22 SpcFunc &amp; VentSpcFunc combos'!$Q$8:$Q$343,0),0)&gt;0,1,0)</f>
        <v>0</v>
      </c>
      <c r="CU75" s="106" t="s">
        <v>959</v>
      </c>
      <c r="CV75">
        <f t="shared" ca="1" si="5"/>
        <v>3</v>
      </c>
    </row>
    <row r="76" spans="2:100" x14ac:dyDescent="0.2">
      <c r="B76" t="str">
        <f>'For CSV - 2022 SpcFuncData'!B77</f>
        <v>Transportation Function (Baggage Area)</v>
      </c>
      <c r="C76" s="127">
        <f ca="1">IF(IFERROR(MATCH(_xlfn.CONCAT($B76,",",C$4),'22 SpcFunc &amp; VentSpcFunc combos'!$Q$8:$Q$343,0),0)&gt;0,1,0)</f>
        <v>0</v>
      </c>
      <c r="D76" s="127">
        <f ca="1">IF(IFERROR(MATCH(_xlfn.CONCAT($B76,",",D$4),'22 SpcFunc &amp; VentSpcFunc combos'!$Q$8:$Q$343,0),0)&gt;0,1,0)</f>
        <v>0</v>
      </c>
      <c r="E76" s="127">
        <f ca="1">IF(IFERROR(MATCH(_xlfn.CONCAT($B76,",",E$4),'22 SpcFunc &amp; VentSpcFunc combos'!$Q$8:$Q$343,0),0)&gt;0,1,0)</f>
        <v>0</v>
      </c>
      <c r="F76" s="127">
        <f ca="1">IF(IFERROR(MATCH(_xlfn.CONCAT($B76,",",F$4),'22 SpcFunc &amp; VentSpcFunc combos'!$Q$8:$Q$343,0),0)&gt;0,1,0)</f>
        <v>0</v>
      </c>
      <c r="G76" s="127">
        <f ca="1">IF(IFERROR(MATCH(_xlfn.CONCAT($B76,",",G$4),'22 SpcFunc &amp; VentSpcFunc combos'!$Q$8:$Q$343,0),0)&gt;0,1,0)</f>
        <v>0</v>
      </c>
      <c r="H76" s="127">
        <f ca="1">IF(IFERROR(MATCH(_xlfn.CONCAT($B76,",",H$4),'22 SpcFunc &amp; VentSpcFunc combos'!$Q$8:$Q$343,0),0)&gt;0,1,0)</f>
        <v>0</v>
      </c>
      <c r="I76" s="127">
        <f ca="1">IF(IFERROR(MATCH(_xlfn.CONCAT($B76,",",I$4),'22 SpcFunc &amp; VentSpcFunc combos'!$Q$8:$Q$343,0),0)&gt;0,1,0)</f>
        <v>0</v>
      </c>
      <c r="J76" s="127">
        <f ca="1">IF(IFERROR(MATCH(_xlfn.CONCAT($B76,",",J$4),'22 SpcFunc &amp; VentSpcFunc combos'!$Q$8:$Q$343,0),0)&gt;0,1,0)</f>
        <v>0</v>
      </c>
      <c r="K76" s="127">
        <f ca="1">IF(IFERROR(MATCH(_xlfn.CONCAT($B76,",",K$4),'22 SpcFunc &amp; VentSpcFunc combos'!$Q$8:$Q$343,0),0)&gt;0,1,0)</f>
        <v>0</v>
      </c>
      <c r="L76" s="127">
        <f ca="1">IF(IFERROR(MATCH(_xlfn.CONCAT($B76,",",L$4),'22 SpcFunc &amp; VentSpcFunc combos'!$Q$8:$Q$343,0),0)&gt;0,1,0)</f>
        <v>0</v>
      </c>
      <c r="M76" s="127">
        <f ca="1">IF(IFERROR(MATCH(_xlfn.CONCAT($B76,",",M$4),'22 SpcFunc &amp; VentSpcFunc combos'!$Q$8:$Q$343,0),0)&gt;0,1,0)</f>
        <v>0</v>
      </c>
      <c r="N76" s="127">
        <f ca="1">IF(IFERROR(MATCH(_xlfn.CONCAT($B76,",",N$4),'22 SpcFunc &amp; VentSpcFunc combos'!$Q$8:$Q$343,0),0)&gt;0,1,0)</f>
        <v>0</v>
      </c>
      <c r="O76" s="127">
        <f ca="1">IF(IFERROR(MATCH(_xlfn.CONCAT($B76,",",O$4),'22 SpcFunc &amp; VentSpcFunc combos'!$Q$8:$Q$343,0),0)&gt;0,1,0)</f>
        <v>0</v>
      </c>
      <c r="P76" s="127">
        <f ca="1">IF(IFERROR(MATCH(_xlfn.CONCAT($B76,",",P$4),'22 SpcFunc &amp; VentSpcFunc combos'!$Q$8:$Q$343,0),0)&gt;0,1,0)</f>
        <v>0</v>
      </c>
      <c r="Q76" s="127">
        <f ca="1">IF(IFERROR(MATCH(_xlfn.CONCAT($B76,",",Q$4),'22 SpcFunc &amp; VentSpcFunc combos'!$Q$8:$Q$343,0),0)&gt;0,1,0)</f>
        <v>0</v>
      </c>
      <c r="R76" s="127">
        <f ca="1">IF(IFERROR(MATCH(_xlfn.CONCAT($B76,",",R$4),'22 SpcFunc &amp; VentSpcFunc combos'!$Q$8:$Q$343,0),0)&gt;0,1,0)</f>
        <v>0</v>
      </c>
      <c r="S76" s="127">
        <f ca="1">IF(IFERROR(MATCH(_xlfn.CONCAT($B76,",",S$4),'22 SpcFunc &amp; VentSpcFunc combos'!$Q$8:$Q$343,0),0)&gt;0,1,0)</f>
        <v>0</v>
      </c>
      <c r="T76" s="127">
        <f ca="1">IF(IFERROR(MATCH(_xlfn.CONCAT($B76,",",T$4),'22 SpcFunc &amp; VentSpcFunc combos'!$Q$8:$Q$343,0),0)&gt;0,1,0)</f>
        <v>0</v>
      </c>
      <c r="U76" s="127">
        <f ca="1">IF(IFERROR(MATCH(_xlfn.CONCAT($B76,",",U$4),'22 SpcFunc &amp; VentSpcFunc combos'!$Q$8:$Q$343,0),0)&gt;0,1,0)</f>
        <v>0</v>
      </c>
      <c r="V76" s="127">
        <f ca="1">IF(IFERROR(MATCH(_xlfn.CONCAT($B76,",",V$4),'22 SpcFunc &amp; VentSpcFunc combos'!$Q$8:$Q$343,0),0)&gt;0,1,0)</f>
        <v>0</v>
      </c>
      <c r="W76" s="127">
        <f ca="1">IF(IFERROR(MATCH(_xlfn.CONCAT($B76,",",W$4),'22 SpcFunc &amp; VentSpcFunc combos'!$Q$8:$Q$343,0),0)&gt;0,1,0)</f>
        <v>0</v>
      </c>
      <c r="X76" s="127">
        <f ca="1">IF(IFERROR(MATCH(_xlfn.CONCAT($B76,",",X$4),'22 SpcFunc &amp; VentSpcFunc combos'!$Q$8:$Q$343,0),0)&gt;0,1,0)</f>
        <v>0</v>
      </c>
      <c r="Y76" s="127">
        <f ca="1">IF(IFERROR(MATCH(_xlfn.CONCAT($B76,",",Y$4),'22 SpcFunc &amp; VentSpcFunc combos'!$Q$8:$Q$343,0),0)&gt;0,1,0)</f>
        <v>0</v>
      </c>
      <c r="Z76" s="127">
        <f ca="1">IF(IFERROR(MATCH(_xlfn.CONCAT($B76,",",Z$4),'22 SpcFunc &amp; VentSpcFunc combos'!$Q$8:$Q$343,0),0)&gt;0,1,0)</f>
        <v>0</v>
      </c>
      <c r="AA76" s="127">
        <f ca="1">IF(IFERROR(MATCH(_xlfn.CONCAT($B76,",",AA$4),'22 SpcFunc &amp; VentSpcFunc combos'!$Q$8:$Q$343,0),0)&gt;0,1,0)</f>
        <v>0</v>
      </c>
      <c r="AB76" s="127">
        <f ca="1">IF(IFERROR(MATCH(_xlfn.CONCAT($B76,",",AB$4),'22 SpcFunc &amp; VentSpcFunc combos'!$Q$8:$Q$343,0),0)&gt;0,1,0)</f>
        <v>0</v>
      </c>
      <c r="AC76" s="127">
        <f ca="1">IF(IFERROR(MATCH(_xlfn.CONCAT($B76,",",AC$4),'22 SpcFunc &amp; VentSpcFunc combos'!$Q$8:$Q$343,0),0)&gt;0,1,0)</f>
        <v>0</v>
      </c>
      <c r="AD76" s="127">
        <f ca="1">IF(IFERROR(MATCH(_xlfn.CONCAT($B76,",",AD$4),'22 SpcFunc &amp; VentSpcFunc combos'!$Q$8:$Q$343,0),0)&gt;0,1,0)</f>
        <v>0</v>
      </c>
      <c r="AE76" s="127">
        <f ca="1">IF(IFERROR(MATCH(_xlfn.CONCAT($B76,",",AE$4),'22 SpcFunc &amp; VentSpcFunc combos'!$Q$8:$Q$343,0),0)&gt;0,1,0)</f>
        <v>0</v>
      </c>
      <c r="AF76" s="127">
        <f ca="1">IF(IFERROR(MATCH(_xlfn.CONCAT($B76,",",AF$4),'22 SpcFunc &amp; VentSpcFunc combos'!$Q$8:$Q$343,0),0)&gt;0,1,0)</f>
        <v>0</v>
      </c>
      <c r="AG76" s="127">
        <f ca="1">IF(IFERROR(MATCH(_xlfn.CONCAT($B76,",",AG$4),'22 SpcFunc &amp; VentSpcFunc combos'!$Q$8:$Q$343,0),0)&gt;0,1,0)</f>
        <v>0</v>
      </c>
      <c r="AH76" s="127">
        <f ca="1">IF(IFERROR(MATCH(_xlfn.CONCAT($B76,",",AH$4),'22 SpcFunc &amp; VentSpcFunc combos'!$Q$8:$Q$343,0),0)&gt;0,1,0)</f>
        <v>0</v>
      </c>
      <c r="AI76" s="127">
        <f ca="1">IF(IFERROR(MATCH(_xlfn.CONCAT($B76,",",AI$4),'22 SpcFunc &amp; VentSpcFunc combos'!$Q$8:$Q$343,0),0)&gt;0,1,0)</f>
        <v>0</v>
      </c>
      <c r="AJ76" s="127">
        <f ca="1">IF(IFERROR(MATCH(_xlfn.CONCAT($B76,",",AJ$4),'22 SpcFunc &amp; VentSpcFunc combos'!$Q$8:$Q$343,0),0)&gt;0,1,0)</f>
        <v>0</v>
      </c>
      <c r="AK76" s="127">
        <f ca="1">IF(IFERROR(MATCH(_xlfn.CONCAT($B76,",",AK$4),'22 SpcFunc &amp; VentSpcFunc combos'!$Q$8:$Q$343,0),0)&gt;0,1,0)</f>
        <v>0</v>
      </c>
      <c r="AL76" s="127">
        <f ca="1">IF(IFERROR(MATCH(_xlfn.CONCAT($B76,",",AL$4),'22 SpcFunc &amp; VentSpcFunc combos'!$Q$8:$Q$343,0),0)&gt;0,1,0)</f>
        <v>0</v>
      </c>
      <c r="AM76" s="127">
        <f ca="1">IF(IFERROR(MATCH(_xlfn.CONCAT($B76,",",AM$4),'22 SpcFunc &amp; VentSpcFunc combos'!$Q$8:$Q$343,0),0)&gt;0,1,0)</f>
        <v>0</v>
      </c>
      <c r="AN76" s="127">
        <f ca="1">IF(IFERROR(MATCH(_xlfn.CONCAT($B76,",",AN$4),'22 SpcFunc &amp; VentSpcFunc combos'!$Q$8:$Q$343,0),0)&gt;0,1,0)</f>
        <v>0</v>
      </c>
      <c r="AO76" s="127">
        <f ca="1">IF(IFERROR(MATCH(_xlfn.CONCAT($B76,",",AO$4),'22 SpcFunc &amp; VentSpcFunc combos'!$Q$8:$Q$343,0),0)&gt;0,1,0)</f>
        <v>0</v>
      </c>
      <c r="AP76" s="127">
        <f ca="1">IF(IFERROR(MATCH(_xlfn.CONCAT($B76,",",AP$4),'22 SpcFunc &amp; VentSpcFunc combos'!$Q$8:$Q$343,0),0)&gt;0,1,0)</f>
        <v>0</v>
      </c>
      <c r="AQ76" s="127">
        <f ca="1">IF(IFERROR(MATCH(_xlfn.CONCAT($B76,",",AQ$4),'22 SpcFunc &amp; VentSpcFunc combos'!$Q$8:$Q$343,0),0)&gt;0,1,0)</f>
        <v>0</v>
      </c>
      <c r="AR76" s="127">
        <f ca="1">IF(IFERROR(MATCH(_xlfn.CONCAT($B76,",",AR$4),'22 SpcFunc &amp; VentSpcFunc combos'!$Q$8:$Q$343,0),0)&gt;0,1,0)</f>
        <v>0</v>
      </c>
      <c r="AS76" s="127">
        <f ca="1">IF(IFERROR(MATCH(_xlfn.CONCAT($B76,",",AS$4),'22 SpcFunc &amp; VentSpcFunc combos'!$Q$8:$Q$343,0),0)&gt;0,1,0)</f>
        <v>0</v>
      </c>
      <c r="AT76" s="127">
        <f ca="1">IF(IFERROR(MATCH(_xlfn.CONCAT($B76,",",AT$4),'22 SpcFunc &amp; VentSpcFunc combos'!$Q$8:$Q$343,0),0)&gt;0,1,0)</f>
        <v>0</v>
      </c>
      <c r="AU76" s="127">
        <f ca="1">IF(IFERROR(MATCH(_xlfn.CONCAT($B76,",",AU$4),'22 SpcFunc &amp; VentSpcFunc combos'!$Q$8:$Q$343,0),0)&gt;0,1,0)</f>
        <v>0</v>
      </c>
      <c r="AV76" s="127">
        <f ca="1">IF(IFERROR(MATCH(_xlfn.CONCAT($B76,",",AV$4),'22 SpcFunc &amp; VentSpcFunc combos'!$Q$8:$Q$343,0),0)&gt;0,1,0)</f>
        <v>0</v>
      </c>
      <c r="AW76" s="127">
        <f ca="1">IF(IFERROR(MATCH(_xlfn.CONCAT($B76,",",AW$4),'22 SpcFunc &amp; VentSpcFunc combos'!$Q$8:$Q$343,0),0)&gt;0,1,0)</f>
        <v>0</v>
      </c>
      <c r="AX76" s="127">
        <f ca="1">IF(IFERROR(MATCH(_xlfn.CONCAT($B76,",",AX$4),'22 SpcFunc &amp; VentSpcFunc combos'!$Q$8:$Q$343,0),0)&gt;0,1,0)</f>
        <v>0</v>
      </c>
      <c r="AY76" s="127">
        <f ca="1">IF(IFERROR(MATCH(_xlfn.CONCAT($B76,",",AY$4),'22 SpcFunc &amp; VentSpcFunc combos'!$Q$8:$Q$343,0),0)&gt;0,1,0)</f>
        <v>0</v>
      </c>
      <c r="AZ76" s="127">
        <f ca="1">IF(IFERROR(MATCH(_xlfn.CONCAT($B76,",",AZ$4),'22 SpcFunc &amp; VentSpcFunc combos'!$Q$8:$Q$343,0),0)&gt;0,1,0)</f>
        <v>0</v>
      </c>
      <c r="BA76" s="127">
        <f ca="1">IF(IFERROR(MATCH(_xlfn.CONCAT($B76,",",BA$4),'22 SpcFunc &amp; VentSpcFunc combos'!$Q$8:$Q$343,0),0)&gt;0,1,0)</f>
        <v>0</v>
      </c>
      <c r="BB76" s="127">
        <f ca="1">IF(IFERROR(MATCH(_xlfn.CONCAT($B76,",",BB$4),'22 SpcFunc &amp; VentSpcFunc combos'!$Q$8:$Q$343,0),0)&gt;0,1,0)</f>
        <v>0</v>
      </c>
      <c r="BC76" s="127">
        <f ca="1">IF(IFERROR(MATCH(_xlfn.CONCAT($B76,",",BC$4),'22 SpcFunc &amp; VentSpcFunc combos'!$Q$8:$Q$343,0),0)&gt;0,1,0)</f>
        <v>0</v>
      </c>
      <c r="BD76" s="127">
        <f ca="1">IF(IFERROR(MATCH(_xlfn.CONCAT($B76,",",BD$4),'22 SpcFunc &amp; VentSpcFunc combos'!$Q$8:$Q$343,0),0)&gt;0,1,0)</f>
        <v>0</v>
      </c>
      <c r="BE76" s="127">
        <f ca="1">IF(IFERROR(MATCH(_xlfn.CONCAT($B76,",",BE$4),'22 SpcFunc &amp; VentSpcFunc combos'!$Q$8:$Q$343,0),0)&gt;0,1,0)</f>
        <v>0</v>
      </c>
      <c r="BF76" s="127">
        <f ca="1">IF(IFERROR(MATCH(_xlfn.CONCAT($B76,",",BF$4),'22 SpcFunc &amp; VentSpcFunc combos'!$Q$8:$Q$343,0),0)&gt;0,1,0)</f>
        <v>0</v>
      </c>
      <c r="BG76" s="127">
        <f ca="1">IF(IFERROR(MATCH(_xlfn.CONCAT($B76,",",BG$4),'22 SpcFunc &amp; VentSpcFunc combos'!$Q$8:$Q$343,0),0)&gt;0,1,0)</f>
        <v>0</v>
      </c>
      <c r="BH76" s="127">
        <f ca="1">IF(IFERROR(MATCH(_xlfn.CONCAT($B76,",",BH$4),'22 SpcFunc &amp; VentSpcFunc combos'!$Q$8:$Q$343,0),0)&gt;0,1,0)</f>
        <v>0</v>
      </c>
      <c r="BI76" s="127">
        <f ca="1">IF(IFERROR(MATCH(_xlfn.CONCAT($B76,",",BI$4),'22 SpcFunc &amp; VentSpcFunc combos'!$Q$8:$Q$343,0),0)&gt;0,1,0)</f>
        <v>0</v>
      </c>
      <c r="BJ76" s="127">
        <f ca="1">IF(IFERROR(MATCH(_xlfn.CONCAT($B76,",",BJ$4),'22 SpcFunc &amp; VentSpcFunc combos'!$Q$8:$Q$343,0),0)&gt;0,1,0)</f>
        <v>0</v>
      </c>
      <c r="BK76" s="127">
        <f ca="1">IF(IFERROR(MATCH(_xlfn.CONCAT($B76,",",BK$4),'22 SpcFunc &amp; VentSpcFunc combos'!$Q$8:$Q$343,0),0)&gt;0,1,0)</f>
        <v>0</v>
      </c>
      <c r="BL76" s="127">
        <f ca="1">IF(IFERROR(MATCH(_xlfn.CONCAT($B76,",",BL$4),'22 SpcFunc &amp; VentSpcFunc combos'!$Q$8:$Q$343,0),0)&gt;0,1,0)</f>
        <v>0</v>
      </c>
      <c r="BM76" s="127">
        <f ca="1">IF(IFERROR(MATCH(_xlfn.CONCAT($B76,",",BM$4),'22 SpcFunc &amp; VentSpcFunc combos'!$Q$8:$Q$343,0),0)&gt;0,1,0)</f>
        <v>0</v>
      </c>
      <c r="BN76" s="127">
        <f ca="1">IF(IFERROR(MATCH(_xlfn.CONCAT($B76,",",BN$4),'22 SpcFunc &amp; VentSpcFunc combos'!$Q$8:$Q$343,0),0)&gt;0,1,0)</f>
        <v>0</v>
      </c>
      <c r="BO76" s="127">
        <f ca="1">IF(IFERROR(MATCH(_xlfn.CONCAT($B76,",",BO$4),'22 SpcFunc &amp; VentSpcFunc combos'!$Q$8:$Q$343,0),0)&gt;0,1,0)</f>
        <v>0</v>
      </c>
      <c r="BP76" s="127">
        <f ca="1">IF(IFERROR(MATCH(_xlfn.CONCAT($B76,",",BP$4),'22 SpcFunc &amp; VentSpcFunc combos'!$Q$8:$Q$343,0),0)&gt;0,1,0)</f>
        <v>0</v>
      </c>
      <c r="BQ76" s="127">
        <f ca="1">IF(IFERROR(MATCH(_xlfn.CONCAT($B76,",",BQ$4),'22 SpcFunc &amp; VentSpcFunc combos'!$Q$8:$Q$343,0),0)&gt;0,1,0)</f>
        <v>1</v>
      </c>
      <c r="BR76" s="127">
        <f ca="1">IF(IFERROR(MATCH(_xlfn.CONCAT($B76,",",BR$4),'22 SpcFunc &amp; VentSpcFunc combos'!$Q$8:$Q$343,0),0)&gt;0,1,0)</f>
        <v>0</v>
      </c>
      <c r="BS76" s="127">
        <f ca="1">IF(IFERROR(MATCH(_xlfn.CONCAT($B76,",",BS$4),'22 SpcFunc &amp; VentSpcFunc combos'!$Q$8:$Q$343,0),0)&gt;0,1,0)</f>
        <v>1</v>
      </c>
      <c r="BT76" s="127">
        <f ca="1">IF(IFERROR(MATCH(_xlfn.CONCAT($B76,",",BT$4),'22 SpcFunc &amp; VentSpcFunc combos'!$Q$8:$Q$343,0),0)&gt;0,1,0)</f>
        <v>0</v>
      </c>
      <c r="BU76" s="127">
        <f ca="1">IF(IFERROR(MATCH(_xlfn.CONCAT($B76,",",BU$4),'22 SpcFunc &amp; VentSpcFunc combos'!$Q$8:$Q$343,0),0)&gt;0,1,0)</f>
        <v>0</v>
      </c>
      <c r="BV76" s="127">
        <f ca="1">IF(IFERROR(MATCH(_xlfn.CONCAT($B76,",",BV$4),'22 SpcFunc &amp; VentSpcFunc combos'!$Q$8:$Q$343,0),0)&gt;0,1,0)</f>
        <v>0</v>
      </c>
      <c r="BW76" s="127">
        <f ca="1">IF(IFERROR(MATCH(_xlfn.CONCAT($B76,",",BW$4),'22 SpcFunc &amp; VentSpcFunc combos'!$Q$8:$Q$343,0),0)&gt;0,1,0)</f>
        <v>0</v>
      </c>
      <c r="BX76" s="127">
        <f ca="1">IF(IFERROR(MATCH(_xlfn.CONCAT($B76,",",BX$4),'22 SpcFunc &amp; VentSpcFunc combos'!$Q$8:$Q$343,0),0)&gt;0,1,0)</f>
        <v>0</v>
      </c>
      <c r="BY76" s="127">
        <f ca="1">IF(IFERROR(MATCH(_xlfn.CONCAT($B76,",",BY$4),'22 SpcFunc &amp; VentSpcFunc combos'!$Q$8:$Q$343,0),0)&gt;0,1,0)</f>
        <v>0</v>
      </c>
      <c r="BZ76" s="127">
        <f ca="1">IF(IFERROR(MATCH(_xlfn.CONCAT($B76,",",BZ$4),'22 SpcFunc &amp; VentSpcFunc combos'!$Q$8:$Q$343,0),0)&gt;0,1,0)</f>
        <v>0</v>
      </c>
      <c r="CA76" s="127">
        <f ca="1">IF(IFERROR(MATCH(_xlfn.CONCAT($B76,",",CA$4),'22 SpcFunc &amp; VentSpcFunc combos'!$Q$8:$Q$343,0),0)&gt;0,1,0)</f>
        <v>0</v>
      </c>
      <c r="CB76" s="127">
        <f ca="1">IF(IFERROR(MATCH(_xlfn.CONCAT($B76,",",CB$4),'22 SpcFunc &amp; VentSpcFunc combos'!$Q$8:$Q$343,0),0)&gt;0,1,0)</f>
        <v>0</v>
      </c>
      <c r="CC76" s="127">
        <f ca="1">IF(IFERROR(MATCH(_xlfn.CONCAT($B76,",",CC$4),'22 SpcFunc &amp; VentSpcFunc combos'!$Q$8:$Q$343,0),0)&gt;0,1,0)</f>
        <v>0</v>
      </c>
      <c r="CD76" s="127">
        <f ca="1">IF(IFERROR(MATCH(_xlfn.CONCAT($B76,",",CD$4),'22 SpcFunc &amp; VentSpcFunc combos'!$Q$8:$Q$343,0),0)&gt;0,1,0)</f>
        <v>0</v>
      </c>
      <c r="CE76" s="127">
        <f ca="1">IF(IFERROR(MATCH(_xlfn.CONCAT($B76,",",CE$4),'22 SpcFunc &amp; VentSpcFunc combos'!$Q$8:$Q$343,0),0)&gt;0,1,0)</f>
        <v>0</v>
      </c>
      <c r="CF76" s="127">
        <f ca="1">IF(IFERROR(MATCH(_xlfn.CONCAT($B76,",",CF$4),'22 SpcFunc &amp; VentSpcFunc combos'!$Q$8:$Q$343,0),0)&gt;0,1,0)</f>
        <v>0</v>
      </c>
      <c r="CG76" s="127">
        <f ca="1">IF(IFERROR(MATCH(_xlfn.CONCAT($B76,",",CG$4),'22 SpcFunc &amp; VentSpcFunc combos'!$Q$8:$Q$343,0),0)&gt;0,1,0)</f>
        <v>0</v>
      </c>
      <c r="CH76" s="127">
        <f ca="1">IF(IFERROR(MATCH(_xlfn.CONCAT($B76,",",CH$4),'22 SpcFunc &amp; VentSpcFunc combos'!$Q$8:$Q$343,0),0)&gt;0,1,0)</f>
        <v>0</v>
      </c>
      <c r="CI76" s="127">
        <f ca="1">IF(IFERROR(MATCH(_xlfn.CONCAT($B76,",",CI$4),'22 SpcFunc &amp; VentSpcFunc combos'!$Q$8:$Q$343,0),0)&gt;0,1,0)</f>
        <v>0</v>
      </c>
      <c r="CJ76" s="127">
        <f ca="1">IF(IFERROR(MATCH(_xlfn.CONCAT($B76,",",CJ$4),'22 SpcFunc &amp; VentSpcFunc combos'!$Q$8:$Q$343,0),0)&gt;0,1,0)</f>
        <v>0</v>
      </c>
      <c r="CK76" s="127">
        <f ca="1">IF(IFERROR(MATCH(_xlfn.CONCAT($B76,",",CK$4),'22 SpcFunc &amp; VentSpcFunc combos'!$Q$8:$Q$343,0),0)&gt;0,1,0)</f>
        <v>0</v>
      </c>
      <c r="CL76" s="127">
        <f ca="1">IF(IFERROR(MATCH(_xlfn.CONCAT($B76,",",CL$4),'22 SpcFunc &amp; VentSpcFunc combos'!$Q$8:$Q$343,0),0)&gt;0,1,0)</f>
        <v>0</v>
      </c>
      <c r="CM76" s="127">
        <f ca="1">IF(IFERROR(MATCH(_xlfn.CONCAT($B76,",",CM$4),'22 SpcFunc &amp; VentSpcFunc combos'!$Q$8:$Q$343,0),0)&gt;0,1,0)</f>
        <v>0</v>
      </c>
      <c r="CN76" s="127">
        <f ca="1">IF(IFERROR(MATCH(_xlfn.CONCAT($B76,",",CN$4),'22 SpcFunc &amp; VentSpcFunc combos'!$Q$8:$Q$343,0),0)&gt;0,1,0)</f>
        <v>0</v>
      </c>
      <c r="CO76" s="127">
        <f ca="1">IF(IFERROR(MATCH(_xlfn.CONCAT($B76,",",CO$4),'22 SpcFunc &amp; VentSpcFunc combos'!$Q$8:$Q$343,0),0)&gt;0,1,0)</f>
        <v>0</v>
      </c>
      <c r="CP76" s="127">
        <f ca="1">IF(IFERROR(MATCH(_xlfn.CONCAT($B76,",",CP$4),'22 SpcFunc &amp; VentSpcFunc combos'!$Q$8:$Q$343,0),0)&gt;0,1,0)</f>
        <v>0</v>
      </c>
      <c r="CQ76" s="127">
        <f ca="1">IF(IFERROR(MATCH(_xlfn.CONCAT($B76,",",CQ$4),'22 SpcFunc &amp; VentSpcFunc combos'!$Q$8:$Q$343,0),0)&gt;0,1,0)</f>
        <v>0</v>
      </c>
      <c r="CR76" s="127">
        <f ca="1">IF(IFERROR(MATCH(_xlfn.CONCAT($B76,",",CR$4),'22 SpcFunc &amp; VentSpcFunc combos'!$Q$8:$Q$343,0),0)&gt;0,1,0)</f>
        <v>0</v>
      </c>
      <c r="CS76" s="127">
        <f ca="1">IF(IFERROR(MATCH(_xlfn.CONCAT($B76,",",CS$4),'22 SpcFunc &amp; VentSpcFunc combos'!$Q$8:$Q$343,0),0)&gt;0,1,0)</f>
        <v>0</v>
      </c>
      <c r="CT76" s="127">
        <f ca="1">IF(IFERROR(MATCH(_xlfn.CONCAT($B76,",",CT$4),'22 SpcFunc &amp; VentSpcFunc combos'!$Q$8:$Q$343,0),0)&gt;0,1,0)</f>
        <v>0</v>
      </c>
      <c r="CU76" s="106" t="s">
        <v>959</v>
      </c>
      <c r="CV76">
        <f t="shared" ca="1" si="5"/>
        <v>2</v>
      </c>
    </row>
    <row r="77" spans="2:100" x14ac:dyDescent="0.2">
      <c r="B77" t="str">
        <f>'For CSV - 2022 SpcFuncData'!B78</f>
        <v>Transportation Function (Ticketing Area)</v>
      </c>
      <c r="C77" s="127">
        <f ca="1">IF(IFERROR(MATCH(_xlfn.CONCAT($B77,",",C$4),'22 SpcFunc &amp; VentSpcFunc combos'!$Q$8:$Q$343,0),0)&gt;0,1,0)</f>
        <v>0</v>
      </c>
      <c r="D77" s="127">
        <f ca="1">IF(IFERROR(MATCH(_xlfn.CONCAT($B77,",",D$4),'22 SpcFunc &amp; VentSpcFunc combos'!$Q$8:$Q$343,0),0)&gt;0,1,0)</f>
        <v>0</v>
      </c>
      <c r="E77" s="127">
        <f ca="1">IF(IFERROR(MATCH(_xlfn.CONCAT($B77,",",E$4),'22 SpcFunc &amp; VentSpcFunc combos'!$Q$8:$Q$343,0),0)&gt;0,1,0)</f>
        <v>0</v>
      </c>
      <c r="F77" s="127">
        <f ca="1">IF(IFERROR(MATCH(_xlfn.CONCAT($B77,",",F$4),'22 SpcFunc &amp; VentSpcFunc combos'!$Q$8:$Q$343,0),0)&gt;0,1,0)</f>
        <v>0</v>
      </c>
      <c r="G77" s="127">
        <f ca="1">IF(IFERROR(MATCH(_xlfn.CONCAT($B77,",",G$4),'22 SpcFunc &amp; VentSpcFunc combos'!$Q$8:$Q$343,0),0)&gt;0,1,0)</f>
        <v>1</v>
      </c>
      <c r="H77" s="127">
        <f ca="1">IF(IFERROR(MATCH(_xlfn.CONCAT($B77,",",H$4),'22 SpcFunc &amp; VentSpcFunc combos'!$Q$8:$Q$343,0),0)&gt;0,1,0)</f>
        <v>0</v>
      </c>
      <c r="I77" s="127">
        <f ca="1">IF(IFERROR(MATCH(_xlfn.CONCAT($B77,",",I$4),'22 SpcFunc &amp; VentSpcFunc combos'!$Q$8:$Q$343,0),0)&gt;0,1,0)</f>
        <v>0</v>
      </c>
      <c r="J77" s="127">
        <f ca="1">IF(IFERROR(MATCH(_xlfn.CONCAT($B77,",",J$4),'22 SpcFunc &amp; VentSpcFunc combos'!$Q$8:$Q$343,0),0)&gt;0,1,0)</f>
        <v>0</v>
      </c>
      <c r="K77" s="127">
        <f ca="1">IF(IFERROR(MATCH(_xlfn.CONCAT($B77,",",K$4),'22 SpcFunc &amp; VentSpcFunc combos'!$Q$8:$Q$343,0),0)&gt;0,1,0)</f>
        <v>0</v>
      </c>
      <c r="L77" s="127">
        <f ca="1">IF(IFERROR(MATCH(_xlfn.CONCAT($B77,",",L$4),'22 SpcFunc &amp; VentSpcFunc combos'!$Q$8:$Q$343,0),0)&gt;0,1,0)</f>
        <v>0</v>
      </c>
      <c r="M77" s="127">
        <f ca="1">IF(IFERROR(MATCH(_xlfn.CONCAT($B77,",",M$4),'22 SpcFunc &amp; VentSpcFunc combos'!$Q$8:$Q$343,0),0)&gt;0,1,0)</f>
        <v>0</v>
      </c>
      <c r="N77" s="127">
        <f ca="1">IF(IFERROR(MATCH(_xlfn.CONCAT($B77,",",N$4),'22 SpcFunc &amp; VentSpcFunc combos'!$Q$8:$Q$343,0),0)&gt;0,1,0)</f>
        <v>0</v>
      </c>
      <c r="O77" s="127">
        <f ca="1">IF(IFERROR(MATCH(_xlfn.CONCAT($B77,",",O$4),'22 SpcFunc &amp; VentSpcFunc combos'!$Q$8:$Q$343,0),0)&gt;0,1,0)</f>
        <v>0</v>
      </c>
      <c r="P77" s="127">
        <f ca="1">IF(IFERROR(MATCH(_xlfn.CONCAT($B77,",",P$4),'22 SpcFunc &amp; VentSpcFunc combos'!$Q$8:$Q$343,0),0)&gt;0,1,0)</f>
        <v>0</v>
      </c>
      <c r="Q77" s="127">
        <f ca="1">IF(IFERROR(MATCH(_xlfn.CONCAT($B77,",",Q$4),'22 SpcFunc &amp; VentSpcFunc combos'!$Q$8:$Q$343,0),0)&gt;0,1,0)</f>
        <v>0</v>
      </c>
      <c r="R77" s="127">
        <f ca="1">IF(IFERROR(MATCH(_xlfn.CONCAT($B77,",",R$4),'22 SpcFunc &amp; VentSpcFunc combos'!$Q$8:$Q$343,0),0)&gt;0,1,0)</f>
        <v>0</v>
      </c>
      <c r="S77" s="127">
        <f ca="1">IF(IFERROR(MATCH(_xlfn.CONCAT($B77,",",S$4),'22 SpcFunc &amp; VentSpcFunc combos'!$Q$8:$Q$343,0),0)&gt;0,1,0)</f>
        <v>0</v>
      </c>
      <c r="T77" s="127">
        <f ca="1">IF(IFERROR(MATCH(_xlfn.CONCAT($B77,",",T$4),'22 SpcFunc &amp; VentSpcFunc combos'!$Q$8:$Q$343,0),0)&gt;0,1,0)</f>
        <v>0</v>
      </c>
      <c r="U77" s="127">
        <f ca="1">IF(IFERROR(MATCH(_xlfn.CONCAT($B77,",",U$4),'22 SpcFunc &amp; VentSpcFunc combos'!$Q$8:$Q$343,0),0)&gt;0,1,0)</f>
        <v>0</v>
      </c>
      <c r="V77" s="127">
        <f ca="1">IF(IFERROR(MATCH(_xlfn.CONCAT($B77,",",V$4),'22 SpcFunc &amp; VentSpcFunc combos'!$Q$8:$Q$343,0),0)&gt;0,1,0)</f>
        <v>0</v>
      </c>
      <c r="W77" s="127">
        <f ca="1">IF(IFERROR(MATCH(_xlfn.CONCAT($B77,",",W$4),'22 SpcFunc &amp; VentSpcFunc combos'!$Q$8:$Q$343,0),0)&gt;0,1,0)</f>
        <v>0</v>
      </c>
      <c r="X77" s="127">
        <f ca="1">IF(IFERROR(MATCH(_xlfn.CONCAT($B77,",",X$4),'22 SpcFunc &amp; VentSpcFunc combos'!$Q$8:$Q$343,0),0)&gt;0,1,0)</f>
        <v>0</v>
      </c>
      <c r="Y77" s="127">
        <f ca="1">IF(IFERROR(MATCH(_xlfn.CONCAT($B77,",",Y$4),'22 SpcFunc &amp; VentSpcFunc combos'!$Q$8:$Q$343,0),0)&gt;0,1,0)</f>
        <v>0</v>
      </c>
      <c r="Z77" s="127">
        <f ca="1">IF(IFERROR(MATCH(_xlfn.CONCAT($B77,",",Z$4),'22 SpcFunc &amp; VentSpcFunc combos'!$Q$8:$Q$343,0),0)&gt;0,1,0)</f>
        <v>0</v>
      </c>
      <c r="AA77" s="127">
        <f ca="1">IF(IFERROR(MATCH(_xlfn.CONCAT($B77,",",AA$4),'22 SpcFunc &amp; VentSpcFunc combos'!$Q$8:$Q$343,0),0)&gt;0,1,0)</f>
        <v>0</v>
      </c>
      <c r="AB77" s="127">
        <f ca="1">IF(IFERROR(MATCH(_xlfn.CONCAT($B77,",",AB$4),'22 SpcFunc &amp; VentSpcFunc combos'!$Q$8:$Q$343,0),0)&gt;0,1,0)</f>
        <v>0</v>
      </c>
      <c r="AC77" s="127">
        <f ca="1">IF(IFERROR(MATCH(_xlfn.CONCAT($B77,",",AC$4),'22 SpcFunc &amp; VentSpcFunc combos'!$Q$8:$Q$343,0),0)&gt;0,1,0)</f>
        <v>0</v>
      </c>
      <c r="AD77" s="127">
        <f ca="1">IF(IFERROR(MATCH(_xlfn.CONCAT($B77,",",AD$4),'22 SpcFunc &amp; VentSpcFunc combos'!$Q$8:$Q$343,0),0)&gt;0,1,0)</f>
        <v>0</v>
      </c>
      <c r="AE77" s="127">
        <f ca="1">IF(IFERROR(MATCH(_xlfn.CONCAT($B77,",",AE$4),'22 SpcFunc &amp; VentSpcFunc combos'!$Q$8:$Q$343,0),0)&gt;0,1,0)</f>
        <v>0</v>
      </c>
      <c r="AF77" s="127">
        <f ca="1">IF(IFERROR(MATCH(_xlfn.CONCAT($B77,",",AF$4),'22 SpcFunc &amp; VentSpcFunc combos'!$Q$8:$Q$343,0),0)&gt;0,1,0)</f>
        <v>0</v>
      </c>
      <c r="AG77" s="127">
        <f ca="1">IF(IFERROR(MATCH(_xlfn.CONCAT($B77,",",AG$4),'22 SpcFunc &amp; VentSpcFunc combos'!$Q$8:$Q$343,0),0)&gt;0,1,0)</f>
        <v>0</v>
      </c>
      <c r="AH77" s="127">
        <f ca="1">IF(IFERROR(MATCH(_xlfn.CONCAT($B77,",",AH$4),'22 SpcFunc &amp; VentSpcFunc combos'!$Q$8:$Q$343,0),0)&gt;0,1,0)</f>
        <v>0</v>
      </c>
      <c r="AI77" s="127">
        <f ca="1">IF(IFERROR(MATCH(_xlfn.CONCAT($B77,",",AI$4),'22 SpcFunc &amp; VentSpcFunc combos'!$Q$8:$Q$343,0),0)&gt;0,1,0)</f>
        <v>0</v>
      </c>
      <c r="AJ77" s="127">
        <f ca="1">IF(IFERROR(MATCH(_xlfn.CONCAT($B77,",",AJ$4),'22 SpcFunc &amp; VentSpcFunc combos'!$Q$8:$Q$343,0),0)&gt;0,1,0)</f>
        <v>0</v>
      </c>
      <c r="AK77" s="127">
        <f ca="1">IF(IFERROR(MATCH(_xlfn.CONCAT($B77,",",AK$4),'22 SpcFunc &amp; VentSpcFunc combos'!$Q$8:$Q$343,0),0)&gt;0,1,0)</f>
        <v>0</v>
      </c>
      <c r="AL77" s="127">
        <f ca="1">IF(IFERROR(MATCH(_xlfn.CONCAT($B77,",",AL$4),'22 SpcFunc &amp; VentSpcFunc combos'!$Q$8:$Q$343,0),0)&gt;0,1,0)</f>
        <v>0</v>
      </c>
      <c r="AM77" s="127">
        <f ca="1">IF(IFERROR(MATCH(_xlfn.CONCAT($B77,",",AM$4),'22 SpcFunc &amp; VentSpcFunc combos'!$Q$8:$Q$343,0),0)&gt;0,1,0)</f>
        <v>0</v>
      </c>
      <c r="AN77" s="127">
        <f ca="1">IF(IFERROR(MATCH(_xlfn.CONCAT($B77,",",AN$4),'22 SpcFunc &amp; VentSpcFunc combos'!$Q$8:$Q$343,0),0)&gt;0,1,0)</f>
        <v>0</v>
      </c>
      <c r="AO77" s="127">
        <f ca="1">IF(IFERROR(MATCH(_xlfn.CONCAT($B77,",",AO$4),'22 SpcFunc &amp; VentSpcFunc combos'!$Q$8:$Q$343,0),0)&gt;0,1,0)</f>
        <v>0</v>
      </c>
      <c r="AP77" s="127">
        <f ca="1">IF(IFERROR(MATCH(_xlfn.CONCAT($B77,",",AP$4),'22 SpcFunc &amp; VentSpcFunc combos'!$Q$8:$Q$343,0),0)&gt;0,1,0)</f>
        <v>0</v>
      </c>
      <c r="AQ77" s="127">
        <f ca="1">IF(IFERROR(MATCH(_xlfn.CONCAT($B77,",",AQ$4),'22 SpcFunc &amp; VentSpcFunc combos'!$Q$8:$Q$343,0),0)&gt;0,1,0)</f>
        <v>0</v>
      </c>
      <c r="AR77" s="127">
        <f ca="1">IF(IFERROR(MATCH(_xlfn.CONCAT($B77,",",AR$4),'22 SpcFunc &amp; VentSpcFunc combos'!$Q$8:$Q$343,0),0)&gt;0,1,0)</f>
        <v>0</v>
      </c>
      <c r="AS77" s="127">
        <f ca="1">IF(IFERROR(MATCH(_xlfn.CONCAT($B77,",",AS$4),'22 SpcFunc &amp; VentSpcFunc combos'!$Q$8:$Q$343,0),0)&gt;0,1,0)</f>
        <v>0</v>
      </c>
      <c r="AT77" s="127">
        <f ca="1">IF(IFERROR(MATCH(_xlfn.CONCAT($B77,",",AT$4),'22 SpcFunc &amp; VentSpcFunc combos'!$Q$8:$Q$343,0),0)&gt;0,1,0)</f>
        <v>0</v>
      </c>
      <c r="AU77" s="127">
        <f ca="1">IF(IFERROR(MATCH(_xlfn.CONCAT($B77,",",AU$4),'22 SpcFunc &amp; VentSpcFunc combos'!$Q$8:$Q$343,0),0)&gt;0,1,0)</f>
        <v>0</v>
      </c>
      <c r="AV77" s="127">
        <f ca="1">IF(IFERROR(MATCH(_xlfn.CONCAT($B77,",",AV$4),'22 SpcFunc &amp; VentSpcFunc combos'!$Q$8:$Q$343,0),0)&gt;0,1,0)</f>
        <v>0</v>
      </c>
      <c r="AW77" s="127">
        <f ca="1">IF(IFERROR(MATCH(_xlfn.CONCAT($B77,",",AW$4),'22 SpcFunc &amp; VentSpcFunc combos'!$Q$8:$Q$343,0),0)&gt;0,1,0)</f>
        <v>0</v>
      </c>
      <c r="AX77" s="127">
        <f ca="1">IF(IFERROR(MATCH(_xlfn.CONCAT($B77,",",AX$4),'22 SpcFunc &amp; VentSpcFunc combos'!$Q$8:$Q$343,0),0)&gt;0,1,0)</f>
        <v>0</v>
      </c>
      <c r="AY77" s="127">
        <f ca="1">IF(IFERROR(MATCH(_xlfn.CONCAT($B77,",",AY$4),'22 SpcFunc &amp; VentSpcFunc combos'!$Q$8:$Q$343,0),0)&gt;0,1,0)</f>
        <v>0</v>
      </c>
      <c r="AZ77" s="127">
        <f ca="1">IF(IFERROR(MATCH(_xlfn.CONCAT($B77,",",AZ$4),'22 SpcFunc &amp; VentSpcFunc combos'!$Q$8:$Q$343,0),0)&gt;0,1,0)</f>
        <v>0</v>
      </c>
      <c r="BA77" s="127">
        <f ca="1">IF(IFERROR(MATCH(_xlfn.CONCAT($B77,",",BA$4),'22 SpcFunc &amp; VentSpcFunc combos'!$Q$8:$Q$343,0),0)&gt;0,1,0)</f>
        <v>0</v>
      </c>
      <c r="BB77" s="127">
        <f ca="1">IF(IFERROR(MATCH(_xlfn.CONCAT($B77,",",BB$4),'22 SpcFunc &amp; VentSpcFunc combos'!$Q$8:$Q$343,0),0)&gt;0,1,0)</f>
        <v>0</v>
      </c>
      <c r="BC77" s="127">
        <f ca="1">IF(IFERROR(MATCH(_xlfn.CONCAT($B77,",",BC$4),'22 SpcFunc &amp; VentSpcFunc combos'!$Q$8:$Q$343,0),0)&gt;0,1,0)</f>
        <v>0</v>
      </c>
      <c r="BD77" s="127">
        <f ca="1">IF(IFERROR(MATCH(_xlfn.CONCAT($B77,",",BD$4),'22 SpcFunc &amp; VentSpcFunc combos'!$Q$8:$Q$343,0),0)&gt;0,1,0)</f>
        <v>0</v>
      </c>
      <c r="BE77" s="127">
        <f ca="1">IF(IFERROR(MATCH(_xlfn.CONCAT($B77,",",BE$4),'22 SpcFunc &amp; VentSpcFunc combos'!$Q$8:$Q$343,0),0)&gt;0,1,0)</f>
        <v>0</v>
      </c>
      <c r="BF77" s="127">
        <f ca="1">IF(IFERROR(MATCH(_xlfn.CONCAT($B77,",",BF$4),'22 SpcFunc &amp; VentSpcFunc combos'!$Q$8:$Q$343,0),0)&gt;0,1,0)</f>
        <v>0</v>
      </c>
      <c r="BG77" s="127">
        <f ca="1">IF(IFERROR(MATCH(_xlfn.CONCAT($B77,",",BG$4),'22 SpcFunc &amp; VentSpcFunc combos'!$Q$8:$Q$343,0),0)&gt;0,1,0)</f>
        <v>0</v>
      </c>
      <c r="BH77" s="127">
        <f ca="1">IF(IFERROR(MATCH(_xlfn.CONCAT($B77,",",BH$4),'22 SpcFunc &amp; VentSpcFunc combos'!$Q$8:$Q$343,0),0)&gt;0,1,0)</f>
        <v>0</v>
      </c>
      <c r="BI77" s="127">
        <f ca="1">IF(IFERROR(MATCH(_xlfn.CONCAT($B77,",",BI$4),'22 SpcFunc &amp; VentSpcFunc combos'!$Q$8:$Q$343,0),0)&gt;0,1,0)</f>
        <v>0</v>
      </c>
      <c r="BJ77" s="127">
        <f ca="1">IF(IFERROR(MATCH(_xlfn.CONCAT($B77,",",BJ$4),'22 SpcFunc &amp; VentSpcFunc combos'!$Q$8:$Q$343,0),0)&gt;0,1,0)</f>
        <v>0</v>
      </c>
      <c r="BK77" s="127">
        <f ca="1">IF(IFERROR(MATCH(_xlfn.CONCAT($B77,",",BK$4),'22 SpcFunc &amp; VentSpcFunc combos'!$Q$8:$Q$343,0),0)&gt;0,1,0)</f>
        <v>0</v>
      </c>
      <c r="BL77" s="127">
        <f ca="1">IF(IFERROR(MATCH(_xlfn.CONCAT($B77,",",BL$4),'22 SpcFunc &amp; VentSpcFunc combos'!$Q$8:$Q$343,0),0)&gt;0,1,0)</f>
        <v>0</v>
      </c>
      <c r="BM77" s="127">
        <f ca="1">IF(IFERROR(MATCH(_xlfn.CONCAT($B77,",",BM$4),'22 SpcFunc &amp; VentSpcFunc combos'!$Q$8:$Q$343,0),0)&gt;0,1,0)</f>
        <v>0</v>
      </c>
      <c r="BN77" s="127">
        <f ca="1">IF(IFERROR(MATCH(_xlfn.CONCAT($B77,",",BN$4),'22 SpcFunc &amp; VentSpcFunc combos'!$Q$8:$Q$343,0),0)&gt;0,1,0)</f>
        <v>0</v>
      </c>
      <c r="BO77" s="127">
        <f ca="1">IF(IFERROR(MATCH(_xlfn.CONCAT($B77,",",BO$4),'22 SpcFunc &amp; VentSpcFunc combos'!$Q$8:$Q$343,0),0)&gt;0,1,0)</f>
        <v>0</v>
      </c>
      <c r="BP77" s="127">
        <f ca="1">IF(IFERROR(MATCH(_xlfn.CONCAT($B77,",",BP$4),'22 SpcFunc &amp; VentSpcFunc combos'!$Q$8:$Q$343,0),0)&gt;0,1,0)</f>
        <v>0</v>
      </c>
      <c r="BQ77" s="127">
        <f ca="1">IF(IFERROR(MATCH(_xlfn.CONCAT($B77,",",BQ$4),'22 SpcFunc &amp; VentSpcFunc combos'!$Q$8:$Q$343,0),0)&gt;0,1,0)</f>
        <v>0</v>
      </c>
      <c r="BR77" s="127">
        <f ca="1">IF(IFERROR(MATCH(_xlfn.CONCAT($B77,",",BR$4),'22 SpcFunc &amp; VentSpcFunc combos'!$Q$8:$Q$343,0),0)&gt;0,1,0)</f>
        <v>0</v>
      </c>
      <c r="BS77" s="127">
        <f ca="1">IF(IFERROR(MATCH(_xlfn.CONCAT($B77,",",BS$4),'22 SpcFunc &amp; VentSpcFunc combos'!$Q$8:$Q$343,0),0)&gt;0,1,0)</f>
        <v>1</v>
      </c>
      <c r="BT77" s="127">
        <f ca="1">IF(IFERROR(MATCH(_xlfn.CONCAT($B77,",",BT$4),'22 SpcFunc &amp; VentSpcFunc combos'!$Q$8:$Q$343,0),0)&gt;0,1,0)</f>
        <v>0</v>
      </c>
      <c r="BU77" s="127">
        <f ca="1">IF(IFERROR(MATCH(_xlfn.CONCAT($B77,",",BU$4),'22 SpcFunc &amp; VentSpcFunc combos'!$Q$8:$Q$343,0),0)&gt;0,1,0)</f>
        <v>0</v>
      </c>
      <c r="BV77" s="127">
        <f ca="1">IF(IFERROR(MATCH(_xlfn.CONCAT($B77,",",BV$4),'22 SpcFunc &amp; VentSpcFunc combos'!$Q$8:$Q$343,0),0)&gt;0,1,0)</f>
        <v>0</v>
      </c>
      <c r="BW77" s="127">
        <f ca="1">IF(IFERROR(MATCH(_xlfn.CONCAT($B77,",",BW$4),'22 SpcFunc &amp; VentSpcFunc combos'!$Q$8:$Q$343,0),0)&gt;0,1,0)</f>
        <v>0</v>
      </c>
      <c r="BX77" s="127">
        <f ca="1">IF(IFERROR(MATCH(_xlfn.CONCAT($B77,",",BX$4),'22 SpcFunc &amp; VentSpcFunc combos'!$Q$8:$Q$343,0),0)&gt;0,1,0)</f>
        <v>0</v>
      </c>
      <c r="BY77" s="127">
        <f ca="1">IF(IFERROR(MATCH(_xlfn.CONCAT($B77,",",BY$4),'22 SpcFunc &amp; VentSpcFunc combos'!$Q$8:$Q$343,0),0)&gt;0,1,0)</f>
        <v>0</v>
      </c>
      <c r="BZ77" s="127">
        <f ca="1">IF(IFERROR(MATCH(_xlfn.CONCAT($B77,",",BZ$4),'22 SpcFunc &amp; VentSpcFunc combos'!$Q$8:$Q$343,0),0)&gt;0,1,0)</f>
        <v>0</v>
      </c>
      <c r="CA77" s="127">
        <f ca="1">IF(IFERROR(MATCH(_xlfn.CONCAT($B77,",",CA$4),'22 SpcFunc &amp; VentSpcFunc combos'!$Q$8:$Q$343,0),0)&gt;0,1,0)</f>
        <v>0</v>
      </c>
      <c r="CB77" s="127">
        <f ca="1">IF(IFERROR(MATCH(_xlfn.CONCAT($B77,",",CB$4),'22 SpcFunc &amp; VentSpcFunc combos'!$Q$8:$Q$343,0),0)&gt;0,1,0)</f>
        <v>0</v>
      </c>
      <c r="CC77" s="127">
        <f ca="1">IF(IFERROR(MATCH(_xlfn.CONCAT($B77,",",CC$4),'22 SpcFunc &amp; VentSpcFunc combos'!$Q$8:$Q$343,0),0)&gt;0,1,0)</f>
        <v>0</v>
      </c>
      <c r="CD77" s="127">
        <f ca="1">IF(IFERROR(MATCH(_xlfn.CONCAT($B77,",",CD$4),'22 SpcFunc &amp; VentSpcFunc combos'!$Q$8:$Q$343,0),0)&gt;0,1,0)</f>
        <v>0</v>
      </c>
      <c r="CE77" s="127">
        <f ca="1">IF(IFERROR(MATCH(_xlfn.CONCAT($B77,",",CE$4),'22 SpcFunc &amp; VentSpcFunc combos'!$Q$8:$Q$343,0),0)&gt;0,1,0)</f>
        <v>0</v>
      </c>
      <c r="CF77" s="127">
        <f ca="1">IF(IFERROR(MATCH(_xlfn.CONCAT($B77,",",CF$4),'22 SpcFunc &amp; VentSpcFunc combos'!$Q$8:$Q$343,0),0)&gt;0,1,0)</f>
        <v>0</v>
      </c>
      <c r="CG77" s="127">
        <f ca="1">IF(IFERROR(MATCH(_xlfn.CONCAT($B77,",",CG$4),'22 SpcFunc &amp; VentSpcFunc combos'!$Q$8:$Q$343,0),0)&gt;0,1,0)</f>
        <v>0</v>
      </c>
      <c r="CH77" s="127">
        <f ca="1">IF(IFERROR(MATCH(_xlfn.CONCAT($B77,",",CH$4),'22 SpcFunc &amp; VentSpcFunc combos'!$Q$8:$Q$343,0),0)&gt;0,1,0)</f>
        <v>0</v>
      </c>
      <c r="CI77" s="127">
        <f ca="1">IF(IFERROR(MATCH(_xlfn.CONCAT($B77,",",CI$4),'22 SpcFunc &amp; VentSpcFunc combos'!$Q$8:$Q$343,0),0)&gt;0,1,0)</f>
        <v>0</v>
      </c>
      <c r="CJ77" s="127">
        <f ca="1">IF(IFERROR(MATCH(_xlfn.CONCAT($B77,",",CJ$4),'22 SpcFunc &amp; VentSpcFunc combos'!$Q$8:$Q$343,0),0)&gt;0,1,0)</f>
        <v>0</v>
      </c>
      <c r="CK77" s="127">
        <f ca="1">IF(IFERROR(MATCH(_xlfn.CONCAT($B77,",",CK$4),'22 SpcFunc &amp; VentSpcFunc combos'!$Q$8:$Q$343,0),0)&gt;0,1,0)</f>
        <v>0</v>
      </c>
      <c r="CL77" s="127">
        <f ca="1">IF(IFERROR(MATCH(_xlfn.CONCAT($B77,",",CL$4),'22 SpcFunc &amp; VentSpcFunc combos'!$Q$8:$Q$343,0),0)&gt;0,1,0)</f>
        <v>0</v>
      </c>
      <c r="CM77" s="127">
        <f ca="1">IF(IFERROR(MATCH(_xlfn.CONCAT($B77,",",CM$4),'22 SpcFunc &amp; VentSpcFunc combos'!$Q$8:$Q$343,0),0)&gt;0,1,0)</f>
        <v>0</v>
      </c>
      <c r="CN77" s="127">
        <f ca="1">IF(IFERROR(MATCH(_xlfn.CONCAT($B77,",",CN$4),'22 SpcFunc &amp; VentSpcFunc combos'!$Q$8:$Q$343,0),0)&gt;0,1,0)</f>
        <v>0</v>
      </c>
      <c r="CO77" s="127">
        <f ca="1">IF(IFERROR(MATCH(_xlfn.CONCAT($B77,",",CO$4),'22 SpcFunc &amp; VentSpcFunc combos'!$Q$8:$Q$343,0),0)&gt;0,1,0)</f>
        <v>0</v>
      </c>
      <c r="CP77" s="127">
        <f ca="1">IF(IFERROR(MATCH(_xlfn.CONCAT($B77,",",CP$4),'22 SpcFunc &amp; VentSpcFunc combos'!$Q$8:$Q$343,0),0)&gt;0,1,0)</f>
        <v>0</v>
      </c>
      <c r="CQ77" s="127">
        <f ca="1">IF(IFERROR(MATCH(_xlfn.CONCAT($B77,",",CQ$4),'22 SpcFunc &amp; VentSpcFunc combos'!$Q$8:$Q$343,0),0)&gt;0,1,0)</f>
        <v>0</v>
      </c>
      <c r="CR77" s="127">
        <f ca="1">IF(IFERROR(MATCH(_xlfn.CONCAT($B77,",",CR$4),'22 SpcFunc &amp; VentSpcFunc combos'!$Q$8:$Q$343,0),0)&gt;0,1,0)</f>
        <v>0</v>
      </c>
      <c r="CS77" s="127">
        <f ca="1">IF(IFERROR(MATCH(_xlfn.CONCAT($B77,",",CS$4),'22 SpcFunc &amp; VentSpcFunc combos'!$Q$8:$Q$343,0),0)&gt;0,1,0)</f>
        <v>0</v>
      </c>
      <c r="CT77" s="127">
        <f ca="1">IF(IFERROR(MATCH(_xlfn.CONCAT($B77,",",CT$4),'22 SpcFunc &amp; VentSpcFunc combos'!$Q$8:$Q$343,0),0)&gt;0,1,0)</f>
        <v>0</v>
      </c>
      <c r="CU77" s="106" t="s">
        <v>959</v>
      </c>
      <c r="CV77">
        <f t="shared" ca="1" si="5"/>
        <v>2</v>
      </c>
    </row>
    <row r="78" spans="2:100" x14ac:dyDescent="0.2">
      <c r="B78" t="str">
        <f>'For CSV - 2022 SpcFuncData'!B79</f>
        <v>Unleased Tenant Area</v>
      </c>
      <c r="C78" s="127">
        <f ca="1">IF(IFERROR(MATCH(_xlfn.CONCAT($B78,",",C$4),'22 SpcFunc &amp; VentSpcFunc combos'!$Q$8:$Q$343,0),0)&gt;0,1,0)</f>
        <v>0</v>
      </c>
      <c r="D78" s="127">
        <f ca="1">IF(IFERROR(MATCH(_xlfn.CONCAT($B78,",",D$4),'22 SpcFunc &amp; VentSpcFunc combos'!$Q$8:$Q$343,0),0)&gt;0,1,0)</f>
        <v>0</v>
      </c>
      <c r="E78" s="127">
        <f ca="1">IF(IFERROR(MATCH(_xlfn.CONCAT($B78,",",E$4),'22 SpcFunc &amp; VentSpcFunc combos'!$Q$8:$Q$343,0),0)&gt;0,1,0)</f>
        <v>0</v>
      </c>
      <c r="F78" s="127">
        <f ca="1">IF(IFERROR(MATCH(_xlfn.CONCAT($B78,",",F$4),'22 SpcFunc &amp; VentSpcFunc combos'!$Q$8:$Q$343,0),0)&gt;0,1,0)</f>
        <v>0</v>
      </c>
      <c r="G78" s="127">
        <f ca="1">IF(IFERROR(MATCH(_xlfn.CONCAT($B78,",",G$4),'22 SpcFunc &amp; VentSpcFunc combos'!$Q$8:$Q$343,0),0)&gt;0,1,0)</f>
        <v>0</v>
      </c>
      <c r="H78" s="127">
        <f ca="1">IF(IFERROR(MATCH(_xlfn.CONCAT($B78,",",H$4),'22 SpcFunc &amp; VentSpcFunc combos'!$Q$8:$Q$343,0),0)&gt;0,1,0)</f>
        <v>0</v>
      </c>
      <c r="I78" s="127">
        <f ca="1">IF(IFERROR(MATCH(_xlfn.CONCAT($B78,",",I$4),'22 SpcFunc &amp; VentSpcFunc combos'!$Q$8:$Q$343,0),0)&gt;0,1,0)</f>
        <v>0</v>
      </c>
      <c r="J78" s="127">
        <f ca="1">IF(IFERROR(MATCH(_xlfn.CONCAT($B78,",",J$4),'22 SpcFunc &amp; VentSpcFunc combos'!$Q$8:$Q$343,0),0)&gt;0,1,0)</f>
        <v>0</v>
      </c>
      <c r="K78" s="127">
        <f ca="1">IF(IFERROR(MATCH(_xlfn.CONCAT($B78,",",K$4),'22 SpcFunc &amp; VentSpcFunc combos'!$Q$8:$Q$343,0),0)&gt;0,1,0)</f>
        <v>0</v>
      </c>
      <c r="L78" s="127">
        <f ca="1">IF(IFERROR(MATCH(_xlfn.CONCAT($B78,",",L$4),'22 SpcFunc &amp; VentSpcFunc combos'!$Q$8:$Q$343,0),0)&gt;0,1,0)</f>
        <v>0</v>
      </c>
      <c r="M78" s="127">
        <f ca="1">IF(IFERROR(MATCH(_xlfn.CONCAT($B78,",",M$4),'22 SpcFunc &amp; VentSpcFunc combos'!$Q$8:$Q$343,0),0)&gt;0,1,0)</f>
        <v>0</v>
      </c>
      <c r="N78" s="127">
        <f ca="1">IF(IFERROR(MATCH(_xlfn.CONCAT($B78,",",N$4),'22 SpcFunc &amp; VentSpcFunc combos'!$Q$8:$Q$343,0),0)&gt;0,1,0)</f>
        <v>0</v>
      </c>
      <c r="O78" s="127">
        <f ca="1">IF(IFERROR(MATCH(_xlfn.CONCAT($B78,",",O$4),'22 SpcFunc &amp; VentSpcFunc combos'!$Q$8:$Q$343,0),0)&gt;0,1,0)</f>
        <v>0</v>
      </c>
      <c r="P78" s="127">
        <f ca="1">IF(IFERROR(MATCH(_xlfn.CONCAT($B78,",",P$4),'22 SpcFunc &amp; VentSpcFunc combos'!$Q$8:$Q$343,0),0)&gt;0,1,0)</f>
        <v>0</v>
      </c>
      <c r="Q78" s="127">
        <f ca="1">IF(IFERROR(MATCH(_xlfn.CONCAT($B78,",",Q$4),'22 SpcFunc &amp; VentSpcFunc combos'!$Q$8:$Q$343,0),0)&gt;0,1,0)</f>
        <v>0</v>
      </c>
      <c r="R78" s="127">
        <f ca="1">IF(IFERROR(MATCH(_xlfn.CONCAT($B78,",",R$4),'22 SpcFunc &amp; VentSpcFunc combos'!$Q$8:$Q$343,0),0)&gt;0,1,0)</f>
        <v>0</v>
      </c>
      <c r="S78" s="127">
        <f ca="1">IF(IFERROR(MATCH(_xlfn.CONCAT($B78,",",S$4),'22 SpcFunc &amp; VentSpcFunc combos'!$Q$8:$Q$343,0),0)&gt;0,1,0)</f>
        <v>0</v>
      </c>
      <c r="T78" s="127">
        <f ca="1">IF(IFERROR(MATCH(_xlfn.CONCAT($B78,",",T$4),'22 SpcFunc &amp; VentSpcFunc combos'!$Q$8:$Q$343,0),0)&gt;0,1,0)</f>
        <v>0</v>
      </c>
      <c r="U78" s="127">
        <f ca="1">IF(IFERROR(MATCH(_xlfn.CONCAT($B78,",",U$4),'22 SpcFunc &amp; VentSpcFunc combos'!$Q$8:$Q$343,0),0)&gt;0,1,0)</f>
        <v>0</v>
      </c>
      <c r="V78" s="127">
        <f ca="1">IF(IFERROR(MATCH(_xlfn.CONCAT($B78,",",V$4),'22 SpcFunc &amp; VentSpcFunc combos'!$Q$8:$Q$343,0),0)&gt;0,1,0)</f>
        <v>0</v>
      </c>
      <c r="W78" s="127">
        <f ca="1">IF(IFERROR(MATCH(_xlfn.CONCAT($B78,",",W$4),'22 SpcFunc &amp; VentSpcFunc combos'!$Q$8:$Q$343,0),0)&gt;0,1,0)</f>
        <v>0</v>
      </c>
      <c r="X78" s="127">
        <f ca="1">IF(IFERROR(MATCH(_xlfn.CONCAT($B78,",",X$4),'22 SpcFunc &amp; VentSpcFunc combos'!$Q$8:$Q$343,0),0)&gt;0,1,0)</f>
        <v>0</v>
      </c>
      <c r="Y78" s="127">
        <f ca="1">IF(IFERROR(MATCH(_xlfn.CONCAT($B78,",",Y$4),'22 SpcFunc &amp; VentSpcFunc combos'!$Q$8:$Q$343,0),0)&gt;0,1,0)</f>
        <v>0</v>
      </c>
      <c r="Z78" s="127">
        <f ca="1">IF(IFERROR(MATCH(_xlfn.CONCAT($B78,",",Z$4),'22 SpcFunc &amp; VentSpcFunc combos'!$Q$8:$Q$343,0),0)&gt;0,1,0)</f>
        <v>0</v>
      </c>
      <c r="AA78" s="127">
        <f ca="1">IF(IFERROR(MATCH(_xlfn.CONCAT($B78,",",AA$4),'22 SpcFunc &amp; VentSpcFunc combos'!$Q$8:$Q$343,0),0)&gt;0,1,0)</f>
        <v>0</v>
      </c>
      <c r="AB78" s="127">
        <f ca="1">IF(IFERROR(MATCH(_xlfn.CONCAT($B78,",",AB$4),'22 SpcFunc &amp; VentSpcFunc combos'!$Q$8:$Q$343,0),0)&gt;0,1,0)</f>
        <v>0</v>
      </c>
      <c r="AC78" s="127">
        <f ca="1">IF(IFERROR(MATCH(_xlfn.CONCAT($B78,",",AC$4),'22 SpcFunc &amp; VentSpcFunc combos'!$Q$8:$Q$343,0),0)&gt;0,1,0)</f>
        <v>0</v>
      </c>
      <c r="AD78" s="127">
        <f ca="1">IF(IFERROR(MATCH(_xlfn.CONCAT($B78,",",AD$4),'22 SpcFunc &amp; VentSpcFunc combos'!$Q$8:$Q$343,0),0)&gt;0,1,0)</f>
        <v>0</v>
      </c>
      <c r="AE78" s="127">
        <f ca="1">IF(IFERROR(MATCH(_xlfn.CONCAT($B78,",",AE$4),'22 SpcFunc &amp; VentSpcFunc combos'!$Q$8:$Q$343,0),0)&gt;0,1,0)</f>
        <v>0</v>
      </c>
      <c r="AF78" s="127">
        <f ca="1">IF(IFERROR(MATCH(_xlfn.CONCAT($B78,",",AF$4),'22 SpcFunc &amp; VentSpcFunc combos'!$Q$8:$Q$343,0),0)&gt;0,1,0)</f>
        <v>0</v>
      </c>
      <c r="AG78" s="127">
        <f ca="1">IF(IFERROR(MATCH(_xlfn.CONCAT($B78,",",AG$4),'22 SpcFunc &amp; VentSpcFunc combos'!$Q$8:$Q$343,0),0)&gt;0,1,0)</f>
        <v>0</v>
      </c>
      <c r="AH78" s="127">
        <f ca="1">IF(IFERROR(MATCH(_xlfn.CONCAT($B78,",",AH$4),'22 SpcFunc &amp; VentSpcFunc combos'!$Q$8:$Q$343,0),0)&gt;0,1,0)</f>
        <v>0</v>
      </c>
      <c r="AI78" s="127">
        <f ca="1">IF(IFERROR(MATCH(_xlfn.CONCAT($B78,",",AI$4),'22 SpcFunc &amp; VentSpcFunc combos'!$Q$8:$Q$343,0),0)&gt;0,1,0)</f>
        <v>0</v>
      </c>
      <c r="AJ78" s="127">
        <f ca="1">IF(IFERROR(MATCH(_xlfn.CONCAT($B78,",",AJ$4),'22 SpcFunc &amp; VentSpcFunc combos'!$Q$8:$Q$343,0),0)&gt;0,1,0)</f>
        <v>0</v>
      </c>
      <c r="AK78" s="127">
        <f ca="1">IF(IFERROR(MATCH(_xlfn.CONCAT($B78,",",AK$4),'22 SpcFunc &amp; VentSpcFunc combos'!$Q$8:$Q$343,0),0)&gt;0,1,0)</f>
        <v>0</v>
      </c>
      <c r="AL78" s="127">
        <f ca="1">IF(IFERROR(MATCH(_xlfn.CONCAT($B78,",",AL$4),'22 SpcFunc &amp; VentSpcFunc combos'!$Q$8:$Q$343,0),0)&gt;0,1,0)</f>
        <v>0</v>
      </c>
      <c r="AM78" s="127">
        <f ca="1">IF(IFERROR(MATCH(_xlfn.CONCAT($B78,",",AM$4),'22 SpcFunc &amp; VentSpcFunc combos'!$Q$8:$Q$343,0),0)&gt;0,1,0)</f>
        <v>0</v>
      </c>
      <c r="AN78" s="127">
        <f ca="1">IF(IFERROR(MATCH(_xlfn.CONCAT($B78,",",AN$4),'22 SpcFunc &amp; VentSpcFunc combos'!$Q$8:$Q$343,0),0)&gt;0,1,0)</f>
        <v>0</v>
      </c>
      <c r="AO78" s="127">
        <f ca="1">IF(IFERROR(MATCH(_xlfn.CONCAT($B78,",",AO$4),'22 SpcFunc &amp; VentSpcFunc combos'!$Q$8:$Q$343,0),0)&gt;0,1,0)</f>
        <v>0</v>
      </c>
      <c r="AP78" s="127">
        <f ca="1">IF(IFERROR(MATCH(_xlfn.CONCAT($B78,",",AP$4),'22 SpcFunc &amp; VentSpcFunc combos'!$Q$8:$Q$343,0),0)&gt;0,1,0)</f>
        <v>0</v>
      </c>
      <c r="AQ78" s="127">
        <f ca="1">IF(IFERROR(MATCH(_xlfn.CONCAT($B78,",",AQ$4),'22 SpcFunc &amp; VentSpcFunc combos'!$Q$8:$Q$343,0),0)&gt;0,1,0)</f>
        <v>0</v>
      </c>
      <c r="AR78" s="127">
        <f ca="1">IF(IFERROR(MATCH(_xlfn.CONCAT($B78,",",AR$4),'22 SpcFunc &amp; VentSpcFunc combos'!$Q$8:$Q$343,0),0)&gt;0,1,0)</f>
        <v>0</v>
      </c>
      <c r="AS78" s="127">
        <f ca="1">IF(IFERROR(MATCH(_xlfn.CONCAT($B78,",",AS$4),'22 SpcFunc &amp; VentSpcFunc combos'!$Q$8:$Q$343,0),0)&gt;0,1,0)</f>
        <v>1</v>
      </c>
      <c r="AT78" s="127">
        <f ca="1">IF(IFERROR(MATCH(_xlfn.CONCAT($B78,",",AT$4),'22 SpcFunc &amp; VentSpcFunc combos'!$Q$8:$Q$343,0),0)&gt;0,1,0)</f>
        <v>0</v>
      </c>
      <c r="AU78" s="127">
        <f ca="1">IF(IFERROR(MATCH(_xlfn.CONCAT($B78,",",AU$4),'22 SpcFunc &amp; VentSpcFunc combos'!$Q$8:$Q$343,0),0)&gt;0,1,0)</f>
        <v>1</v>
      </c>
      <c r="AV78" s="127">
        <f ca="1">IF(IFERROR(MATCH(_xlfn.CONCAT($B78,",",AV$4),'22 SpcFunc &amp; VentSpcFunc combos'!$Q$8:$Q$343,0),0)&gt;0,1,0)</f>
        <v>0</v>
      </c>
      <c r="AW78" s="127">
        <f ca="1">IF(IFERROR(MATCH(_xlfn.CONCAT($B78,",",AW$4),'22 SpcFunc &amp; VentSpcFunc combos'!$Q$8:$Q$343,0),0)&gt;0,1,0)</f>
        <v>0</v>
      </c>
      <c r="AX78" s="127">
        <f ca="1">IF(IFERROR(MATCH(_xlfn.CONCAT($B78,",",AX$4),'22 SpcFunc &amp; VentSpcFunc combos'!$Q$8:$Q$343,0),0)&gt;0,1,0)</f>
        <v>0</v>
      </c>
      <c r="AY78" s="127">
        <f ca="1">IF(IFERROR(MATCH(_xlfn.CONCAT($B78,",",AY$4),'22 SpcFunc &amp; VentSpcFunc combos'!$Q$8:$Q$343,0),0)&gt;0,1,0)</f>
        <v>0</v>
      </c>
      <c r="AZ78" s="127">
        <f ca="1">IF(IFERROR(MATCH(_xlfn.CONCAT($B78,",",AZ$4),'22 SpcFunc &amp; VentSpcFunc combos'!$Q$8:$Q$343,0),0)&gt;0,1,0)</f>
        <v>0</v>
      </c>
      <c r="BA78" s="127">
        <f ca="1">IF(IFERROR(MATCH(_xlfn.CONCAT($B78,",",BA$4),'22 SpcFunc &amp; VentSpcFunc combos'!$Q$8:$Q$343,0),0)&gt;0,1,0)</f>
        <v>0</v>
      </c>
      <c r="BB78" s="127">
        <f ca="1">IF(IFERROR(MATCH(_xlfn.CONCAT($B78,",",BB$4),'22 SpcFunc &amp; VentSpcFunc combos'!$Q$8:$Q$343,0),0)&gt;0,1,0)</f>
        <v>0</v>
      </c>
      <c r="BC78" s="127">
        <f ca="1">IF(IFERROR(MATCH(_xlfn.CONCAT($B78,",",BC$4),'22 SpcFunc &amp; VentSpcFunc combos'!$Q$8:$Q$343,0),0)&gt;0,1,0)</f>
        <v>0</v>
      </c>
      <c r="BD78" s="127">
        <f ca="1">IF(IFERROR(MATCH(_xlfn.CONCAT($B78,",",BD$4),'22 SpcFunc &amp; VentSpcFunc combos'!$Q$8:$Q$343,0),0)&gt;0,1,0)</f>
        <v>0</v>
      </c>
      <c r="BE78" s="127">
        <f ca="1">IF(IFERROR(MATCH(_xlfn.CONCAT($B78,",",BE$4),'22 SpcFunc &amp; VentSpcFunc combos'!$Q$8:$Q$343,0),0)&gt;0,1,0)</f>
        <v>0</v>
      </c>
      <c r="BF78" s="127">
        <f ca="1">IF(IFERROR(MATCH(_xlfn.CONCAT($B78,",",BF$4),'22 SpcFunc &amp; VentSpcFunc combos'!$Q$8:$Q$343,0),0)&gt;0,1,0)</f>
        <v>0</v>
      </c>
      <c r="BG78" s="127">
        <f ca="1">IF(IFERROR(MATCH(_xlfn.CONCAT($B78,",",BG$4),'22 SpcFunc &amp; VentSpcFunc combos'!$Q$8:$Q$343,0),0)&gt;0,1,0)</f>
        <v>0</v>
      </c>
      <c r="BH78" s="127">
        <f ca="1">IF(IFERROR(MATCH(_xlfn.CONCAT($B78,",",BH$4),'22 SpcFunc &amp; VentSpcFunc combos'!$Q$8:$Q$343,0),0)&gt;0,1,0)</f>
        <v>1</v>
      </c>
      <c r="BI78" s="127">
        <f ca="1">IF(IFERROR(MATCH(_xlfn.CONCAT($B78,",",BI$4),'22 SpcFunc &amp; VentSpcFunc combos'!$Q$8:$Q$343,0),0)&gt;0,1,0)</f>
        <v>0</v>
      </c>
      <c r="BJ78" s="127">
        <f ca="1">IF(IFERROR(MATCH(_xlfn.CONCAT($B78,",",BJ$4),'22 SpcFunc &amp; VentSpcFunc combos'!$Q$8:$Q$343,0),0)&gt;0,1,0)</f>
        <v>0</v>
      </c>
      <c r="BK78" s="127">
        <f ca="1">IF(IFERROR(MATCH(_xlfn.CONCAT($B78,",",BK$4),'22 SpcFunc &amp; VentSpcFunc combos'!$Q$8:$Q$343,0),0)&gt;0,1,0)</f>
        <v>0</v>
      </c>
      <c r="BL78" s="127">
        <f ca="1">IF(IFERROR(MATCH(_xlfn.CONCAT($B78,",",BL$4),'22 SpcFunc &amp; VentSpcFunc combos'!$Q$8:$Q$343,0),0)&gt;0,1,0)</f>
        <v>0</v>
      </c>
      <c r="BM78" s="127">
        <f ca="1">IF(IFERROR(MATCH(_xlfn.CONCAT($B78,",",BM$4),'22 SpcFunc &amp; VentSpcFunc combos'!$Q$8:$Q$343,0),0)&gt;0,1,0)</f>
        <v>0</v>
      </c>
      <c r="BN78" s="127">
        <f ca="1">IF(IFERROR(MATCH(_xlfn.CONCAT($B78,",",BN$4),'22 SpcFunc &amp; VentSpcFunc combos'!$Q$8:$Q$343,0),0)&gt;0,1,0)</f>
        <v>0</v>
      </c>
      <c r="BO78" s="127">
        <f ca="1">IF(IFERROR(MATCH(_xlfn.CONCAT($B78,",",BO$4),'22 SpcFunc &amp; VentSpcFunc combos'!$Q$8:$Q$343,0),0)&gt;0,1,0)</f>
        <v>0</v>
      </c>
      <c r="BP78" s="127">
        <f ca="1">IF(IFERROR(MATCH(_xlfn.CONCAT($B78,",",BP$4),'22 SpcFunc &amp; VentSpcFunc combos'!$Q$8:$Q$343,0),0)&gt;0,1,0)</f>
        <v>0</v>
      </c>
      <c r="BQ78" s="127">
        <f ca="1">IF(IFERROR(MATCH(_xlfn.CONCAT($B78,",",BQ$4),'22 SpcFunc &amp; VentSpcFunc combos'!$Q$8:$Q$343,0),0)&gt;0,1,0)</f>
        <v>0</v>
      </c>
      <c r="BR78" s="127">
        <f ca="1">IF(IFERROR(MATCH(_xlfn.CONCAT($B78,",",BR$4),'22 SpcFunc &amp; VentSpcFunc combos'!$Q$8:$Q$343,0),0)&gt;0,1,0)</f>
        <v>0</v>
      </c>
      <c r="BS78" s="127">
        <f ca="1">IF(IFERROR(MATCH(_xlfn.CONCAT($B78,",",BS$4),'22 SpcFunc &amp; VentSpcFunc combos'!$Q$8:$Q$343,0),0)&gt;0,1,0)</f>
        <v>0</v>
      </c>
      <c r="BT78" s="127">
        <f ca="1">IF(IFERROR(MATCH(_xlfn.CONCAT($B78,",",BT$4),'22 SpcFunc &amp; VentSpcFunc combos'!$Q$8:$Q$343,0),0)&gt;0,1,0)</f>
        <v>1</v>
      </c>
      <c r="BU78" s="127">
        <f ca="1">IF(IFERROR(MATCH(_xlfn.CONCAT($B78,",",BU$4),'22 SpcFunc &amp; VentSpcFunc combos'!$Q$8:$Q$343,0),0)&gt;0,1,0)</f>
        <v>0</v>
      </c>
      <c r="BV78" s="127">
        <f ca="1">IF(IFERROR(MATCH(_xlfn.CONCAT($B78,",",BV$4),'22 SpcFunc &amp; VentSpcFunc combos'!$Q$8:$Q$343,0),0)&gt;0,1,0)</f>
        <v>0</v>
      </c>
      <c r="BW78" s="127">
        <f ca="1">IF(IFERROR(MATCH(_xlfn.CONCAT($B78,",",BW$4),'22 SpcFunc &amp; VentSpcFunc combos'!$Q$8:$Q$343,0),0)&gt;0,1,0)</f>
        <v>0</v>
      </c>
      <c r="BX78" s="127">
        <f ca="1">IF(IFERROR(MATCH(_xlfn.CONCAT($B78,",",BX$4),'22 SpcFunc &amp; VentSpcFunc combos'!$Q$8:$Q$343,0),0)&gt;0,1,0)</f>
        <v>1</v>
      </c>
      <c r="BY78" s="127">
        <f ca="1">IF(IFERROR(MATCH(_xlfn.CONCAT($B78,",",BY$4),'22 SpcFunc &amp; VentSpcFunc combos'!$Q$8:$Q$343,0),0)&gt;0,1,0)</f>
        <v>0</v>
      </c>
      <c r="BZ78" s="127">
        <f ca="1">IF(IFERROR(MATCH(_xlfn.CONCAT($B78,",",BZ$4),'22 SpcFunc &amp; VentSpcFunc combos'!$Q$8:$Q$343,0),0)&gt;0,1,0)</f>
        <v>0</v>
      </c>
      <c r="CA78" s="127">
        <f ca="1">IF(IFERROR(MATCH(_xlfn.CONCAT($B78,",",CA$4),'22 SpcFunc &amp; VentSpcFunc combos'!$Q$8:$Q$343,0),0)&gt;0,1,0)</f>
        <v>0</v>
      </c>
      <c r="CB78" s="127">
        <f ca="1">IF(IFERROR(MATCH(_xlfn.CONCAT($B78,",",CB$4),'22 SpcFunc &amp; VentSpcFunc combos'!$Q$8:$Q$343,0),0)&gt;0,1,0)</f>
        <v>0</v>
      </c>
      <c r="CC78" s="127">
        <f ca="1">IF(IFERROR(MATCH(_xlfn.CONCAT($B78,",",CC$4),'22 SpcFunc &amp; VentSpcFunc combos'!$Q$8:$Q$343,0),0)&gt;0,1,0)</f>
        <v>0</v>
      </c>
      <c r="CD78" s="127">
        <f ca="1">IF(IFERROR(MATCH(_xlfn.CONCAT($B78,",",CD$4),'22 SpcFunc &amp; VentSpcFunc combos'!$Q$8:$Q$343,0),0)&gt;0,1,0)</f>
        <v>0</v>
      </c>
      <c r="CE78" s="127">
        <f ca="1">IF(IFERROR(MATCH(_xlfn.CONCAT($B78,",",CE$4),'22 SpcFunc &amp; VentSpcFunc combos'!$Q$8:$Q$343,0),0)&gt;0,1,0)</f>
        <v>0</v>
      </c>
      <c r="CF78" s="127">
        <f ca="1">IF(IFERROR(MATCH(_xlfn.CONCAT($B78,",",CF$4),'22 SpcFunc &amp; VentSpcFunc combos'!$Q$8:$Q$343,0),0)&gt;0,1,0)</f>
        <v>0</v>
      </c>
      <c r="CG78" s="127">
        <f ca="1">IF(IFERROR(MATCH(_xlfn.CONCAT($B78,",",CG$4),'22 SpcFunc &amp; VentSpcFunc combos'!$Q$8:$Q$343,0),0)&gt;0,1,0)</f>
        <v>1</v>
      </c>
      <c r="CH78" s="127">
        <f ca="1">IF(IFERROR(MATCH(_xlfn.CONCAT($B78,",",CH$4),'22 SpcFunc &amp; VentSpcFunc combos'!$Q$8:$Q$343,0),0)&gt;0,1,0)</f>
        <v>0</v>
      </c>
      <c r="CI78" s="127">
        <f ca="1">IF(IFERROR(MATCH(_xlfn.CONCAT($B78,",",CI$4),'22 SpcFunc &amp; VentSpcFunc combos'!$Q$8:$Q$343,0),0)&gt;0,1,0)</f>
        <v>0</v>
      </c>
      <c r="CJ78" s="127">
        <f ca="1">IF(IFERROR(MATCH(_xlfn.CONCAT($B78,",",CJ$4),'22 SpcFunc &amp; VentSpcFunc combos'!$Q$8:$Q$343,0),0)&gt;0,1,0)</f>
        <v>0</v>
      </c>
      <c r="CK78" s="127">
        <f ca="1">IF(IFERROR(MATCH(_xlfn.CONCAT($B78,",",CK$4),'22 SpcFunc &amp; VentSpcFunc combos'!$Q$8:$Q$343,0),0)&gt;0,1,0)</f>
        <v>0</v>
      </c>
      <c r="CL78" s="127">
        <f ca="1">IF(IFERROR(MATCH(_xlfn.CONCAT($B78,",",CL$4),'22 SpcFunc &amp; VentSpcFunc combos'!$Q$8:$Q$343,0),0)&gt;0,1,0)</f>
        <v>0</v>
      </c>
      <c r="CM78" s="127">
        <f ca="1">IF(IFERROR(MATCH(_xlfn.CONCAT($B78,",",CM$4),'22 SpcFunc &amp; VentSpcFunc combos'!$Q$8:$Q$343,0),0)&gt;0,1,0)</f>
        <v>0</v>
      </c>
      <c r="CN78" s="127">
        <f ca="1">IF(IFERROR(MATCH(_xlfn.CONCAT($B78,",",CN$4),'22 SpcFunc &amp; VentSpcFunc combos'!$Q$8:$Q$343,0),0)&gt;0,1,0)</f>
        <v>0</v>
      </c>
      <c r="CO78" s="127">
        <f ca="1">IF(IFERROR(MATCH(_xlfn.CONCAT($B78,",",CO$4),'22 SpcFunc &amp; VentSpcFunc combos'!$Q$8:$Q$343,0),0)&gt;0,1,0)</f>
        <v>0</v>
      </c>
      <c r="CP78" s="127">
        <f ca="1">IF(IFERROR(MATCH(_xlfn.CONCAT($B78,",",CP$4),'22 SpcFunc &amp; VentSpcFunc combos'!$Q$8:$Q$343,0),0)&gt;0,1,0)</f>
        <v>0</v>
      </c>
      <c r="CQ78" s="127">
        <f ca="1">IF(IFERROR(MATCH(_xlfn.CONCAT($B78,",",CQ$4),'22 SpcFunc &amp; VentSpcFunc combos'!$Q$8:$Q$343,0),0)&gt;0,1,0)</f>
        <v>0</v>
      </c>
      <c r="CR78" s="127">
        <f ca="1">IF(IFERROR(MATCH(_xlfn.CONCAT($B78,",",CR$4),'22 SpcFunc &amp; VentSpcFunc combos'!$Q$8:$Q$343,0),0)&gt;0,1,0)</f>
        <v>0</v>
      </c>
      <c r="CS78" s="127">
        <f ca="1">IF(IFERROR(MATCH(_xlfn.CONCAT($B78,",",CS$4),'22 SpcFunc &amp; VentSpcFunc combos'!$Q$8:$Q$343,0),0)&gt;0,1,0)</f>
        <v>0</v>
      </c>
      <c r="CT78" s="127">
        <f ca="1">IF(IFERROR(MATCH(_xlfn.CONCAT($B78,",",CT$4),'22 SpcFunc &amp; VentSpcFunc combos'!$Q$8:$Q$343,0),0)&gt;0,1,0)</f>
        <v>0</v>
      </c>
      <c r="CU78" s="106" t="s">
        <v>959</v>
      </c>
      <c r="CV78">
        <f t="shared" ca="1" si="5"/>
        <v>6</v>
      </c>
    </row>
    <row r="79" spans="2:100" x14ac:dyDescent="0.2">
      <c r="B79" t="str">
        <f>'For CSV - 2022 SpcFuncData'!B80</f>
        <v>Unoccupied-Exclude from Gross Floor Area</v>
      </c>
      <c r="C79" s="127">
        <f ca="1">IF(IFERROR(MATCH(_xlfn.CONCAT($B79,",",C$4),'22 SpcFunc &amp; VentSpcFunc combos'!$Q$8:$Q$343,0),0)&gt;0,1,0)</f>
        <v>0</v>
      </c>
      <c r="D79" s="127">
        <f ca="1">IF(IFERROR(MATCH(_xlfn.CONCAT($B79,",",D$4),'22 SpcFunc &amp; VentSpcFunc combos'!$Q$8:$Q$343,0),0)&gt;0,1,0)</f>
        <v>0</v>
      </c>
      <c r="E79" s="127">
        <f ca="1">IF(IFERROR(MATCH(_xlfn.CONCAT($B79,",",E$4),'22 SpcFunc &amp; VentSpcFunc combos'!$Q$8:$Q$343,0),0)&gt;0,1,0)</f>
        <v>0</v>
      </c>
      <c r="F79" s="127">
        <f ca="1">IF(IFERROR(MATCH(_xlfn.CONCAT($B79,",",F$4),'22 SpcFunc &amp; VentSpcFunc combos'!$Q$8:$Q$343,0),0)&gt;0,1,0)</f>
        <v>0</v>
      </c>
      <c r="G79" s="127">
        <f ca="1">IF(IFERROR(MATCH(_xlfn.CONCAT($B79,",",G$4),'22 SpcFunc &amp; VentSpcFunc combos'!$Q$8:$Q$343,0),0)&gt;0,1,0)</f>
        <v>0</v>
      </c>
      <c r="H79" s="127">
        <f ca="1">IF(IFERROR(MATCH(_xlfn.CONCAT($B79,",",H$4),'22 SpcFunc &amp; VentSpcFunc combos'!$Q$8:$Q$343,0),0)&gt;0,1,0)</f>
        <v>0</v>
      </c>
      <c r="I79" s="127">
        <f ca="1">IF(IFERROR(MATCH(_xlfn.CONCAT($B79,",",I$4),'22 SpcFunc &amp; VentSpcFunc combos'!$Q$8:$Q$343,0),0)&gt;0,1,0)</f>
        <v>0</v>
      </c>
      <c r="J79" s="127">
        <f ca="1">IF(IFERROR(MATCH(_xlfn.CONCAT($B79,",",J$4),'22 SpcFunc &amp; VentSpcFunc combos'!$Q$8:$Q$343,0),0)&gt;0,1,0)</f>
        <v>0</v>
      </c>
      <c r="K79" s="127">
        <f ca="1">IF(IFERROR(MATCH(_xlfn.CONCAT($B79,",",K$4),'22 SpcFunc &amp; VentSpcFunc combos'!$Q$8:$Q$343,0),0)&gt;0,1,0)</f>
        <v>0</v>
      </c>
      <c r="L79" s="127">
        <f ca="1">IF(IFERROR(MATCH(_xlfn.CONCAT($B79,",",L$4),'22 SpcFunc &amp; VentSpcFunc combos'!$Q$8:$Q$343,0),0)&gt;0,1,0)</f>
        <v>0</v>
      </c>
      <c r="M79" s="127">
        <f ca="1">IF(IFERROR(MATCH(_xlfn.CONCAT($B79,",",M$4),'22 SpcFunc &amp; VentSpcFunc combos'!$Q$8:$Q$343,0),0)&gt;0,1,0)</f>
        <v>0</v>
      </c>
      <c r="N79" s="127">
        <f ca="1">IF(IFERROR(MATCH(_xlfn.CONCAT($B79,",",N$4),'22 SpcFunc &amp; VentSpcFunc combos'!$Q$8:$Q$343,0),0)&gt;0,1,0)</f>
        <v>0</v>
      </c>
      <c r="O79" s="127">
        <f ca="1">IF(IFERROR(MATCH(_xlfn.CONCAT($B79,",",O$4),'22 SpcFunc &amp; VentSpcFunc combos'!$Q$8:$Q$343,0),0)&gt;0,1,0)</f>
        <v>0</v>
      </c>
      <c r="P79" s="127">
        <f ca="1">IF(IFERROR(MATCH(_xlfn.CONCAT($B79,",",P$4),'22 SpcFunc &amp; VentSpcFunc combos'!$Q$8:$Q$343,0),0)&gt;0,1,0)</f>
        <v>0</v>
      </c>
      <c r="Q79" s="127">
        <f ca="1">IF(IFERROR(MATCH(_xlfn.CONCAT($B79,",",Q$4),'22 SpcFunc &amp; VentSpcFunc combos'!$Q$8:$Q$343,0),0)&gt;0,1,0)</f>
        <v>0</v>
      </c>
      <c r="R79" s="127">
        <f ca="1">IF(IFERROR(MATCH(_xlfn.CONCAT($B79,",",R$4),'22 SpcFunc &amp; VentSpcFunc combos'!$Q$8:$Q$343,0),0)&gt;0,1,0)</f>
        <v>0</v>
      </c>
      <c r="S79" s="127">
        <f ca="1">IF(IFERROR(MATCH(_xlfn.CONCAT($B79,",",S$4),'22 SpcFunc &amp; VentSpcFunc combos'!$Q$8:$Q$343,0),0)&gt;0,1,0)</f>
        <v>0</v>
      </c>
      <c r="T79" s="127">
        <f ca="1">IF(IFERROR(MATCH(_xlfn.CONCAT($B79,",",T$4),'22 SpcFunc &amp; VentSpcFunc combos'!$Q$8:$Q$343,0),0)&gt;0,1,0)</f>
        <v>0</v>
      </c>
      <c r="U79" s="127">
        <f ca="1">IF(IFERROR(MATCH(_xlfn.CONCAT($B79,",",U$4),'22 SpcFunc &amp; VentSpcFunc combos'!$Q$8:$Q$343,0),0)&gt;0,1,0)</f>
        <v>0</v>
      </c>
      <c r="V79" s="127">
        <f ca="1">IF(IFERROR(MATCH(_xlfn.CONCAT($B79,",",V$4),'22 SpcFunc &amp; VentSpcFunc combos'!$Q$8:$Q$343,0),0)&gt;0,1,0)</f>
        <v>0</v>
      </c>
      <c r="W79" s="127">
        <f ca="1">IF(IFERROR(MATCH(_xlfn.CONCAT($B79,",",W$4),'22 SpcFunc &amp; VentSpcFunc combos'!$Q$8:$Q$343,0),0)&gt;0,1,0)</f>
        <v>0</v>
      </c>
      <c r="X79" s="127">
        <f ca="1">IF(IFERROR(MATCH(_xlfn.CONCAT($B79,",",X$4),'22 SpcFunc &amp; VentSpcFunc combos'!$Q$8:$Q$343,0),0)&gt;0,1,0)</f>
        <v>0</v>
      </c>
      <c r="Y79" s="127">
        <f ca="1">IF(IFERROR(MATCH(_xlfn.CONCAT($B79,",",Y$4),'22 SpcFunc &amp; VentSpcFunc combos'!$Q$8:$Q$343,0),0)&gt;0,1,0)</f>
        <v>0</v>
      </c>
      <c r="Z79" s="127">
        <f ca="1">IF(IFERROR(MATCH(_xlfn.CONCAT($B79,",",Z$4),'22 SpcFunc &amp; VentSpcFunc combos'!$Q$8:$Q$343,0),0)&gt;0,1,0)</f>
        <v>0</v>
      </c>
      <c r="AA79" s="127">
        <f ca="1">IF(IFERROR(MATCH(_xlfn.CONCAT($B79,",",AA$4),'22 SpcFunc &amp; VentSpcFunc combos'!$Q$8:$Q$343,0),0)&gt;0,1,0)</f>
        <v>0</v>
      </c>
      <c r="AB79" s="127">
        <f ca="1">IF(IFERROR(MATCH(_xlfn.CONCAT($B79,",",AB$4),'22 SpcFunc &amp; VentSpcFunc combos'!$Q$8:$Q$343,0),0)&gt;0,1,0)</f>
        <v>0</v>
      </c>
      <c r="AC79" s="127">
        <f ca="1">IF(IFERROR(MATCH(_xlfn.CONCAT($B79,",",AC$4),'22 SpcFunc &amp; VentSpcFunc combos'!$Q$8:$Q$343,0),0)&gt;0,1,0)</f>
        <v>0</v>
      </c>
      <c r="AD79" s="127">
        <f ca="1">IF(IFERROR(MATCH(_xlfn.CONCAT($B79,",",AD$4),'22 SpcFunc &amp; VentSpcFunc combos'!$Q$8:$Q$343,0),0)&gt;0,1,0)</f>
        <v>0</v>
      </c>
      <c r="AE79" s="127">
        <f ca="1">IF(IFERROR(MATCH(_xlfn.CONCAT($B79,",",AE$4),'22 SpcFunc &amp; VentSpcFunc combos'!$Q$8:$Q$343,0),0)&gt;0,1,0)</f>
        <v>0</v>
      </c>
      <c r="AF79" s="127">
        <f ca="1">IF(IFERROR(MATCH(_xlfn.CONCAT($B79,",",AF$4),'22 SpcFunc &amp; VentSpcFunc combos'!$Q$8:$Q$343,0),0)&gt;0,1,0)</f>
        <v>0</v>
      </c>
      <c r="AG79" s="127">
        <f ca="1">IF(IFERROR(MATCH(_xlfn.CONCAT($B79,",",AG$4),'22 SpcFunc &amp; VentSpcFunc combos'!$Q$8:$Q$343,0),0)&gt;0,1,0)</f>
        <v>0</v>
      </c>
      <c r="AH79" s="127">
        <f ca="1">IF(IFERROR(MATCH(_xlfn.CONCAT($B79,",",AH$4),'22 SpcFunc &amp; VentSpcFunc combos'!$Q$8:$Q$343,0),0)&gt;0,1,0)</f>
        <v>0</v>
      </c>
      <c r="AI79" s="127">
        <f ca="1">IF(IFERROR(MATCH(_xlfn.CONCAT($B79,",",AI$4),'22 SpcFunc &amp; VentSpcFunc combos'!$Q$8:$Q$343,0),0)&gt;0,1,0)</f>
        <v>0</v>
      </c>
      <c r="AJ79" s="127">
        <f ca="1">IF(IFERROR(MATCH(_xlfn.CONCAT($B79,",",AJ$4),'22 SpcFunc &amp; VentSpcFunc combos'!$Q$8:$Q$343,0),0)&gt;0,1,0)</f>
        <v>0</v>
      </c>
      <c r="AK79" s="127">
        <f ca="1">IF(IFERROR(MATCH(_xlfn.CONCAT($B79,",",AK$4),'22 SpcFunc &amp; VentSpcFunc combos'!$Q$8:$Q$343,0),0)&gt;0,1,0)</f>
        <v>0</v>
      </c>
      <c r="AL79" s="127">
        <f ca="1">IF(IFERROR(MATCH(_xlfn.CONCAT($B79,",",AL$4),'22 SpcFunc &amp; VentSpcFunc combos'!$Q$8:$Q$343,0),0)&gt;0,1,0)</f>
        <v>0</v>
      </c>
      <c r="AM79" s="127">
        <f ca="1">IF(IFERROR(MATCH(_xlfn.CONCAT($B79,",",AM$4),'22 SpcFunc &amp; VentSpcFunc combos'!$Q$8:$Q$343,0),0)&gt;0,1,0)</f>
        <v>0</v>
      </c>
      <c r="AN79" s="127">
        <f ca="1">IF(IFERROR(MATCH(_xlfn.CONCAT($B79,",",AN$4),'22 SpcFunc &amp; VentSpcFunc combos'!$Q$8:$Q$343,0),0)&gt;0,1,0)</f>
        <v>0</v>
      </c>
      <c r="AO79" s="127">
        <f ca="1">IF(IFERROR(MATCH(_xlfn.CONCAT($B79,",",AO$4),'22 SpcFunc &amp; VentSpcFunc combos'!$Q$8:$Q$343,0),0)&gt;0,1,0)</f>
        <v>0</v>
      </c>
      <c r="AP79" s="127">
        <f ca="1">IF(IFERROR(MATCH(_xlfn.CONCAT($B79,",",AP$4),'22 SpcFunc &amp; VentSpcFunc combos'!$Q$8:$Q$343,0),0)&gt;0,1,0)</f>
        <v>0</v>
      </c>
      <c r="AQ79" s="127">
        <f ca="1">IF(IFERROR(MATCH(_xlfn.CONCAT($B79,",",AQ$4),'22 SpcFunc &amp; VentSpcFunc combos'!$Q$8:$Q$343,0),0)&gt;0,1,0)</f>
        <v>0</v>
      </c>
      <c r="AR79" s="127">
        <f ca="1">IF(IFERROR(MATCH(_xlfn.CONCAT($B79,",",AR$4),'22 SpcFunc &amp; VentSpcFunc combos'!$Q$8:$Q$343,0),0)&gt;0,1,0)</f>
        <v>0</v>
      </c>
      <c r="AS79" s="127">
        <f ca="1">IF(IFERROR(MATCH(_xlfn.CONCAT($B79,",",AS$4),'22 SpcFunc &amp; VentSpcFunc combos'!$Q$8:$Q$343,0),0)&gt;0,1,0)</f>
        <v>0</v>
      </c>
      <c r="AT79" s="127">
        <f ca="1">IF(IFERROR(MATCH(_xlfn.CONCAT($B79,",",AT$4),'22 SpcFunc &amp; VentSpcFunc combos'!$Q$8:$Q$343,0),0)&gt;0,1,0)</f>
        <v>0</v>
      </c>
      <c r="AU79" s="127">
        <f ca="1">IF(IFERROR(MATCH(_xlfn.CONCAT($B79,",",AU$4),'22 SpcFunc &amp; VentSpcFunc combos'!$Q$8:$Q$343,0),0)&gt;0,1,0)</f>
        <v>0</v>
      </c>
      <c r="AV79" s="127">
        <f ca="1">IF(IFERROR(MATCH(_xlfn.CONCAT($B79,",",AV$4),'22 SpcFunc &amp; VentSpcFunc combos'!$Q$8:$Q$343,0),0)&gt;0,1,0)</f>
        <v>0</v>
      </c>
      <c r="AW79" s="127">
        <f ca="1">IF(IFERROR(MATCH(_xlfn.CONCAT($B79,",",AW$4),'22 SpcFunc &amp; VentSpcFunc combos'!$Q$8:$Q$343,0),0)&gt;0,1,0)</f>
        <v>0</v>
      </c>
      <c r="AX79" s="127">
        <f ca="1">IF(IFERROR(MATCH(_xlfn.CONCAT($B79,",",AX$4),'22 SpcFunc &amp; VentSpcFunc combos'!$Q$8:$Q$343,0),0)&gt;0,1,0)</f>
        <v>0</v>
      </c>
      <c r="AY79" s="127">
        <f ca="1">IF(IFERROR(MATCH(_xlfn.CONCAT($B79,",",AY$4),'22 SpcFunc &amp; VentSpcFunc combos'!$Q$8:$Q$343,0),0)&gt;0,1,0)</f>
        <v>0</v>
      </c>
      <c r="AZ79" s="127">
        <f ca="1">IF(IFERROR(MATCH(_xlfn.CONCAT($B79,",",AZ$4),'22 SpcFunc &amp; VentSpcFunc combos'!$Q$8:$Q$343,0),0)&gt;0,1,0)</f>
        <v>0</v>
      </c>
      <c r="BA79" s="127">
        <f ca="1">IF(IFERROR(MATCH(_xlfn.CONCAT($B79,",",BA$4),'22 SpcFunc &amp; VentSpcFunc combos'!$Q$8:$Q$343,0),0)&gt;0,1,0)</f>
        <v>0</v>
      </c>
      <c r="BB79" s="127">
        <f ca="1">IF(IFERROR(MATCH(_xlfn.CONCAT($B79,",",BB$4),'22 SpcFunc &amp; VentSpcFunc combos'!$Q$8:$Q$343,0),0)&gt;0,1,0)</f>
        <v>0</v>
      </c>
      <c r="BC79" s="127">
        <f ca="1">IF(IFERROR(MATCH(_xlfn.CONCAT($B79,",",BC$4),'22 SpcFunc &amp; VentSpcFunc combos'!$Q$8:$Q$343,0),0)&gt;0,1,0)</f>
        <v>0</v>
      </c>
      <c r="BD79" s="127">
        <f ca="1">IF(IFERROR(MATCH(_xlfn.CONCAT($B79,",",BD$4),'22 SpcFunc &amp; VentSpcFunc combos'!$Q$8:$Q$343,0),0)&gt;0,1,0)</f>
        <v>0</v>
      </c>
      <c r="BE79" s="127">
        <f ca="1">IF(IFERROR(MATCH(_xlfn.CONCAT($B79,",",BE$4),'22 SpcFunc &amp; VentSpcFunc combos'!$Q$8:$Q$343,0),0)&gt;0,1,0)</f>
        <v>0</v>
      </c>
      <c r="BF79" s="127">
        <f ca="1">IF(IFERROR(MATCH(_xlfn.CONCAT($B79,",",BF$4),'22 SpcFunc &amp; VentSpcFunc combos'!$Q$8:$Q$343,0),0)&gt;0,1,0)</f>
        <v>0</v>
      </c>
      <c r="BG79" s="127">
        <f ca="1">IF(IFERROR(MATCH(_xlfn.CONCAT($B79,",",BG$4),'22 SpcFunc &amp; VentSpcFunc combos'!$Q$8:$Q$343,0),0)&gt;0,1,0)</f>
        <v>0</v>
      </c>
      <c r="BH79" s="127">
        <f ca="1">IF(IFERROR(MATCH(_xlfn.CONCAT($B79,",",BH$4),'22 SpcFunc &amp; VentSpcFunc combos'!$Q$8:$Q$343,0),0)&gt;0,1,0)</f>
        <v>0</v>
      </c>
      <c r="BI79" s="127">
        <f ca="1">IF(IFERROR(MATCH(_xlfn.CONCAT($B79,",",BI$4),'22 SpcFunc &amp; VentSpcFunc combos'!$Q$8:$Q$343,0),0)&gt;0,1,0)</f>
        <v>0</v>
      </c>
      <c r="BJ79" s="127">
        <f ca="1">IF(IFERROR(MATCH(_xlfn.CONCAT($B79,",",BJ$4),'22 SpcFunc &amp; VentSpcFunc combos'!$Q$8:$Q$343,0),0)&gt;0,1,0)</f>
        <v>0</v>
      </c>
      <c r="BK79" s="127">
        <f ca="1">IF(IFERROR(MATCH(_xlfn.CONCAT($B79,",",BK$4),'22 SpcFunc &amp; VentSpcFunc combos'!$Q$8:$Q$343,0),0)&gt;0,1,0)</f>
        <v>0</v>
      </c>
      <c r="BL79" s="127">
        <f ca="1">IF(IFERROR(MATCH(_xlfn.CONCAT($B79,",",BL$4),'22 SpcFunc &amp; VentSpcFunc combos'!$Q$8:$Q$343,0),0)&gt;0,1,0)</f>
        <v>0</v>
      </c>
      <c r="BM79" s="127">
        <f ca="1">IF(IFERROR(MATCH(_xlfn.CONCAT($B79,",",BM$4),'22 SpcFunc &amp; VentSpcFunc combos'!$Q$8:$Q$343,0),0)&gt;0,1,0)</f>
        <v>0</v>
      </c>
      <c r="BN79" s="127">
        <f ca="1">IF(IFERROR(MATCH(_xlfn.CONCAT($B79,",",BN$4),'22 SpcFunc &amp; VentSpcFunc combos'!$Q$8:$Q$343,0),0)&gt;0,1,0)</f>
        <v>0</v>
      </c>
      <c r="BO79" s="127">
        <f ca="1">IF(IFERROR(MATCH(_xlfn.CONCAT($B79,",",BO$4),'22 SpcFunc &amp; VentSpcFunc combos'!$Q$8:$Q$343,0),0)&gt;0,1,0)</f>
        <v>0</v>
      </c>
      <c r="BP79" s="127">
        <f ca="1">IF(IFERROR(MATCH(_xlfn.CONCAT($B79,",",BP$4),'22 SpcFunc &amp; VentSpcFunc combos'!$Q$8:$Q$343,0),0)&gt;0,1,0)</f>
        <v>0</v>
      </c>
      <c r="BQ79" s="127">
        <f ca="1">IF(IFERROR(MATCH(_xlfn.CONCAT($B79,",",BQ$4),'22 SpcFunc &amp; VentSpcFunc combos'!$Q$8:$Q$343,0),0)&gt;0,1,0)</f>
        <v>0</v>
      </c>
      <c r="BR79" s="127">
        <f ca="1">IF(IFERROR(MATCH(_xlfn.CONCAT($B79,",",BR$4),'22 SpcFunc &amp; VentSpcFunc combos'!$Q$8:$Q$343,0),0)&gt;0,1,0)</f>
        <v>0</v>
      </c>
      <c r="BS79" s="127">
        <f ca="1">IF(IFERROR(MATCH(_xlfn.CONCAT($B79,",",BS$4),'22 SpcFunc &amp; VentSpcFunc combos'!$Q$8:$Q$343,0),0)&gt;0,1,0)</f>
        <v>0</v>
      </c>
      <c r="BT79" s="127">
        <f ca="1">IF(IFERROR(MATCH(_xlfn.CONCAT($B79,",",BT$4),'22 SpcFunc &amp; VentSpcFunc combos'!$Q$8:$Q$343,0),0)&gt;0,1,0)</f>
        <v>0</v>
      </c>
      <c r="BU79" s="127">
        <f ca="1">IF(IFERROR(MATCH(_xlfn.CONCAT($B79,",",BU$4),'22 SpcFunc &amp; VentSpcFunc combos'!$Q$8:$Q$343,0),0)&gt;0,1,0)</f>
        <v>0</v>
      </c>
      <c r="BV79" s="127">
        <f ca="1">IF(IFERROR(MATCH(_xlfn.CONCAT($B79,",",BV$4),'22 SpcFunc &amp; VentSpcFunc combos'!$Q$8:$Q$343,0),0)&gt;0,1,0)</f>
        <v>0</v>
      </c>
      <c r="BW79" s="127">
        <f ca="1">IF(IFERROR(MATCH(_xlfn.CONCAT($B79,",",BW$4),'22 SpcFunc &amp; VentSpcFunc combos'!$Q$8:$Q$343,0),0)&gt;0,1,0)</f>
        <v>0</v>
      </c>
      <c r="BX79" s="127">
        <f ca="1">IF(IFERROR(MATCH(_xlfn.CONCAT($B79,",",BX$4),'22 SpcFunc &amp; VentSpcFunc combos'!$Q$8:$Q$343,0),0)&gt;0,1,0)</f>
        <v>0</v>
      </c>
      <c r="BY79" s="127">
        <f ca="1">IF(IFERROR(MATCH(_xlfn.CONCAT($B79,",",BY$4),'22 SpcFunc &amp; VentSpcFunc combos'!$Q$8:$Q$343,0),0)&gt;0,1,0)</f>
        <v>0</v>
      </c>
      <c r="BZ79" s="127">
        <f ca="1">IF(IFERROR(MATCH(_xlfn.CONCAT($B79,",",BZ$4),'22 SpcFunc &amp; VentSpcFunc combos'!$Q$8:$Q$343,0),0)&gt;0,1,0)</f>
        <v>0</v>
      </c>
      <c r="CA79" s="127">
        <f ca="1">IF(IFERROR(MATCH(_xlfn.CONCAT($B79,",",CA$4),'22 SpcFunc &amp; VentSpcFunc combos'!$Q$8:$Q$343,0),0)&gt;0,1,0)</f>
        <v>0</v>
      </c>
      <c r="CB79" s="127">
        <f ca="1">IF(IFERROR(MATCH(_xlfn.CONCAT($B79,",",CB$4),'22 SpcFunc &amp; VentSpcFunc combos'!$Q$8:$Q$343,0),0)&gt;0,1,0)</f>
        <v>0</v>
      </c>
      <c r="CC79" s="127">
        <f ca="1">IF(IFERROR(MATCH(_xlfn.CONCAT($B79,",",CC$4),'22 SpcFunc &amp; VentSpcFunc combos'!$Q$8:$Q$343,0),0)&gt;0,1,0)</f>
        <v>0</v>
      </c>
      <c r="CD79" s="127">
        <f ca="1">IF(IFERROR(MATCH(_xlfn.CONCAT($B79,",",CD$4),'22 SpcFunc &amp; VentSpcFunc combos'!$Q$8:$Q$343,0),0)&gt;0,1,0)</f>
        <v>0</v>
      </c>
      <c r="CE79" s="127">
        <f ca="1">IF(IFERROR(MATCH(_xlfn.CONCAT($B79,",",CE$4),'22 SpcFunc &amp; VentSpcFunc combos'!$Q$8:$Q$343,0),0)&gt;0,1,0)</f>
        <v>0</v>
      </c>
      <c r="CF79" s="127">
        <f ca="1">IF(IFERROR(MATCH(_xlfn.CONCAT($B79,",",CF$4),'22 SpcFunc &amp; VentSpcFunc combos'!$Q$8:$Q$343,0),0)&gt;0,1,0)</f>
        <v>0</v>
      </c>
      <c r="CG79" s="127">
        <f ca="1">IF(IFERROR(MATCH(_xlfn.CONCAT($B79,",",CG$4),'22 SpcFunc &amp; VentSpcFunc combos'!$Q$8:$Q$343,0),0)&gt;0,1,0)</f>
        <v>0</v>
      </c>
      <c r="CH79" s="127">
        <f ca="1">IF(IFERROR(MATCH(_xlfn.CONCAT($B79,",",CH$4),'22 SpcFunc &amp; VentSpcFunc combos'!$Q$8:$Q$343,0),0)&gt;0,1,0)</f>
        <v>0</v>
      </c>
      <c r="CI79" s="127">
        <f ca="1">IF(IFERROR(MATCH(_xlfn.CONCAT($B79,",",CI$4),'22 SpcFunc &amp; VentSpcFunc combos'!$Q$8:$Q$343,0),0)&gt;0,1,0)</f>
        <v>0</v>
      </c>
      <c r="CJ79" s="127">
        <f ca="1">IF(IFERROR(MATCH(_xlfn.CONCAT($B79,",",CJ$4),'22 SpcFunc &amp; VentSpcFunc combos'!$Q$8:$Q$343,0),0)&gt;0,1,0)</f>
        <v>0</v>
      </c>
      <c r="CK79" s="127">
        <f ca="1">IF(IFERROR(MATCH(_xlfn.CONCAT($B79,",",CK$4),'22 SpcFunc &amp; VentSpcFunc combos'!$Q$8:$Q$343,0),0)&gt;0,1,0)</f>
        <v>0</v>
      </c>
      <c r="CL79" s="127">
        <f ca="1">IF(IFERROR(MATCH(_xlfn.CONCAT($B79,",",CL$4),'22 SpcFunc &amp; VentSpcFunc combos'!$Q$8:$Q$343,0),0)&gt;0,1,0)</f>
        <v>0</v>
      </c>
      <c r="CM79" s="127">
        <f ca="1">IF(IFERROR(MATCH(_xlfn.CONCAT($B79,",",CM$4),'22 SpcFunc &amp; VentSpcFunc combos'!$Q$8:$Q$343,0),0)&gt;0,1,0)</f>
        <v>0</v>
      </c>
      <c r="CN79" s="127">
        <f ca="1">IF(IFERROR(MATCH(_xlfn.CONCAT($B79,",",CN$4),'22 SpcFunc &amp; VentSpcFunc combos'!$Q$8:$Q$343,0),0)&gt;0,1,0)</f>
        <v>0</v>
      </c>
      <c r="CO79" s="127">
        <f ca="1">IF(IFERROR(MATCH(_xlfn.CONCAT($B79,",",CO$4),'22 SpcFunc &amp; VentSpcFunc combos'!$Q$8:$Q$343,0),0)&gt;0,1,0)</f>
        <v>0</v>
      </c>
      <c r="CP79" s="127">
        <f ca="1">IF(IFERROR(MATCH(_xlfn.CONCAT($B79,",",CP$4),'22 SpcFunc &amp; VentSpcFunc combos'!$Q$8:$Q$343,0),0)&gt;0,1,0)</f>
        <v>0</v>
      </c>
      <c r="CQ79" s="127">
        <f ca="1">IF(IFERROR(MATCH(_xlfn.CONCAT($B79,",",CQ$4),'22 SpcFunc &amp; VentSpcFunc combos'!$Q$8:$Q$343,0),0)&gt;0,1,0)</f>
        <v>0</v>
      </c>
      <c r="CR79" s="127">
        <f ca="1">IF(IFERROR(MATCH(_xlfn.CONCAT($B79,",",CR$4),'22 SpcFunc &amp; VentSpcFunc combos'!$Q$8:$Q$343,0),0)&gt;0,1,0)</f>
        <v>0</v>
      </c>
      <c r="CS79" s="127">
        <f ca="1">IF(IFERROR(MATCH(_xlfn.CONCAT($B79,",",CS$4),'22 SpcFunc &amp; VentSpcFunc combos'!$Q$8:$Q$343,0),0)&gt;0,1,0)</f>
        <v>0</v>
      </c>
      <c r="CT79" s="127">
        <f ca="1">IF(IFERROR(MATCH(_xlfn.CONCAT($B79,",",CT$4),'22 SpcFunc &amp; VentSpcFunc combos'!$Q$8:$Q$343,0),0)&gt;0,1,0)</f>
        <v>1</v>
      </c>
      <c r="CU79" s="106" t="s">
        <v>959</v>
      </c>
      <c r="CV79">
        <f t="shared" ca="1" si="5"/>
        <v>1</v>
      </c>
    </row>
    <row r="80" spans="2:100" x14ac:dyDescent="0.2">
      <c r="B80" t="str">
        <f>'For CSV - 2022 SpcFuncData'!B81</f>
        <v>Unoccupied-Include in Gross Floor Area</v>
      </c>
      <c r="C80" s="127">
        <f ca="1">IF(IFERROR(MATCH(_xlfn.CONCAT($B80,",",C$4),'22 SpcFunc &amp; VentSpcFunc combos'!$Q$8:$Q$343,0),0)&gt;0,1,0)</f>
        <v>0</v>
      </c>
      <c r="D80" s="127">
        <f ca="1">IF(IFERROR(MATCH(_xlfn.CONCAT($B80,",",D$4),'22 SpcFunc &amp; VentSpcFunc combos'!$Q$8:$Q$343,0),0)&gt;0,1,0)</f>
        <v>0</v>
      </c>
      <c r="E80" s="127">
        <f ca="1">IF(IFERROR(MATCH(_xlfn.CONCAT($B80,",",E$4),'22 SpcFunc &amp; VentSpcFunc combos'!$Q$8:$Q$343,0),0)&gt;0,1,0)</f>
        <v>0</v>
      </c>
      <c r="F80" s="127">
        <f ca="1">IF(IFERROR(MATCH(_xlfn.CONCAT($B80,",",F$4),'22 SpcFunc &amp; VentSpcFunc combos'!$Q$8:$Q$343,0),0)&gt;0,1,0)</f>
        <v>0</v>
      </c>
      <c r="G80" s="127">
        <f ca="1">IF(IFERROR(MATCH(_xlfn.CONCAT($B80,",",G$4),'22 SpcFunc &amp; VentSpcFunc combos'!$Q$8:$Q$343,0),0)&gt;0,1,0)</f>
        <v>0</v>
      </c>
      <c r="H80" s="127">
        <f ca="1">IF(IFERROR(MATCH(_xlfn.CONCAT($B80,",",H$4),'22 SpcFunc &amp; VentSpcFunc combos'!$Q$8:$Q$343,0),0)&gt;0,1,0)</f>
        <v>0</v>
      </c>
      <c r="I80" s="127">
        <f ca="1">IF(IFERROR(MATCH(_xlfn.CONCAT($B80,",",I$4),'22 SpcFunc &amp; VentSpcFunc combos'!$Q$8:$Q$343,0),0)&gt;0,1,0)</f>
        <v>0</v>
      </c>
      <c r="J80" s="127">
        <f ca="1">IF(IFERROR(MATCH(_xlfn.CONCAT($B80,",",J$4),'22 SpcFunc &amp; VentSpcFunc combos'!$Q$8:$Q$343,0),0)&gt;0,1,0)</f>
        <v>0</v>
      </c>
      <c r="K80" s="127">
        <f ca="1">IF(IFERROR(MATCH(_xlfn.CONCAT($B80,",",K$4),'22 SpcFunc &amp; VentSpcFunc combos'!$Q$8:$Q$343,0),0)&gt;0,1,0)</f>
        <v>0</v>
      </c>
      <c r="L80" s="127">
        <f ca="1">IF(IFERROR(MATCH(_xlfn.CONCAT($B80,",",L$4),'22 SpcFunc &amp; VentSpcFunc combos'!$Q$8:$Q$343,0),0)&gt;0,1,0)</f>
        <v>0</v>
      </c>
      <c r="M80" s="127">
        <f ca="1">IF(IFERROR(MATCH(_xlfn.CONCAT($B80,",",M$4),'22 SpcFunc &amp; VentSpcFunc combos'!$Q$8:$Q$343,0),0)&gt;0,1,0)</f>
        <v>0</v>
      </c>
      <c r="N80" s="127">
        <f ca="1">IF(IFERROR(MATCH(_xlfn.CONCAT($B80,",",N$4),'22 SpcFunc &amp; VentSpcFunc combos'!$Q$8:$Q$343,0),0)&gt;0,1,0)</f>
        <v>0</v>
      </c>
      <c r="O80" s="127">
        <f ca="1">IF(IFERROR(MATCH(_xlfn.CONCAT($B80,",",O$4),'22 SpcFunc &amp; VentSpcFunc combos'!$Q$8:$Q$343,0),0)&gt;0,1,0)</f>
        <v>0</v>
      </c>
      <c r="P80" s="127">
        <f ca="1">IF(IFERROR(MATCH(_xlfn.CONCAT($B80,",",P$4),'22 SpcFunc &amp; VentSpcFunc combos'!$Q$8:$Q$343,0),0)&gt;0,1,0)</f>
        <v>0</v>
      </c>
      <c r="Q80" s="127">
        <f ca="1">IF(IFERROR(MATCH(_xlfn.CONCAT($B80,",",Q$4),'22 SpcFunc &amp; VentSpcFunc combos'!$Q$8:$Q$343,0),0)&gt;0,1,0)</f>
        <v>0</v>
      </c>
      <c r="R80" s="127">
        <f ca="1">IF(IFERROR(MATCH(_xlfn.CONCAT($B80,",",R$4),'22 SpcFunc &amp; VentSpcFunc combos'!$Q$8:$Q$343,0),0)&gt;0,1,0)</f>
        <v>0</v>
      </c>
      <c r="S80" s="127">
        <f ca="1">IF(IFERROR(MATCH(_xlfn.CONCAT($B80,",",S$4),'22 SpcFunc &amp; VentSpcFunc combos'!$Q$8:$Q$343,0),0)&gt;0,1,0)</f>
        <v>0</v>
      </c>
      <c r="T80" s="127">
        <f ca="1">IF(IFERROR(MATCH(_xlfn.CONCAT($B80,",",T$4),'22 SpcFunc &amp; VentSpcFunc combos'!$Q$8:$Q$343,0),0)&gt;0,1,0)</f>
        <v>0</v>
      </c>
      <c r="U80" s="127">
        <f ca="1">IF(IFERROR(MATCH(_xlfn.CONCAT($B80,",",U$4),'22 SpcFunc &amp; VentSpcFunc combos'!$Q$8:$Q$343,0),0)&gt;0,1,0)</f>
        <v>0</v>
      </c>
      <c r="V80" s="127">
        <f ca="1">IF(IFERROR(MATCH(_xlfn.CONCAT($B80,",",V$4),'22 SpcFunc &amp; VentSpcFunc combos'!$Q$8:$Q$343,0),0)&gt;0,1,0)</f>
        <v>0</v>
      </c>
      <c r="W80" s="127">
        <f ca="1">IF(IFERROR(MATCH(_xlfn.CONCAT($B80,",",W$4),'22 SpcFunc &amp; VentSpcFunc combos'!$Q$8:$Q$343,0),0)&gt;0,1,0)</f>
        <v>0</v>
      </c>
      <c r="X80" s="127">
        <f ca="1">IF(IFERROR(MATCH(_xlfn.CONCAT($B80,",",X$4),'22 SpcFunc &amp; VentSpcFunc combos'!$Q$8:$Q$343,0),0)&gt;0,1,0)</f>
        <v>0</v>
      </c>
      <c r="Y80" s="127">
        <f ca="1">IF(IFERROR(MATCH(_xlfn.CONCAT($B80,",",Y$4),'22 SpcFunc &amp; VentSpcFunc combos'!$Q$8:$Q$343,0),0)&gt;0,1,0)</f>
        <v>0</v>
      </c>
      <c r="Z80" s="127">
        <f ca="1">IF(IFERROR(MATCH(_xlfn.CONCAT($B80,",",Z$4),'22 SpcFunc &amp; VentSpcFunc combos'!$Q$8:$Q$343,0),0)&gt;0,1,0)</f>
        <v>0</v>
      </c>
      <c r="AA80" s="127">
        <f ca="1">IF(IFERROR(MATCH(_xlfn.CONCAT($B80,",",AA$4),'22 SpcFunc &amp; VentSpcFunc combos'!$Q$8:$Q$343,0),0)&gt;0,1,0)</f>
        <v>0</v>
      </c>
      <c r="AB80" s="127">
        <f ca="1">IF(IFERROR(MATCH(_xlfn.CONCAT($B80,",",AB$4),'22 SpcFunc &amp; VentSpcFunc combos'!$Q$8:$Q$343,0),0)&gt;0,1,0)</f>
        <v>0</v>
      </c>
      <c r="AC80" s="127">
        <f ca="1">IF(IFERROR(MATCH(_xlfn.CONCAT($B80,",",AC$4),'22 SpcFunc &amp; VentSpcFunc combos'!$Q$8:$Q$343,0),0)&gt;0,1,0)</f>
        <v>0</v>
      </c>
      <c r="AD80" s="127">
        <f ca="1">IF(IFERROR(MATCH(_xlfn.CONCAT($B80,",",AD$4),'22 SpcFunc &amp; VentSpcFunc combos'!$Q$8:$Q$343,0),0)&gt;0,1,0)</f>
        <v>0</v>
      </c>
      <c r="AE80" s="127">
        <f ca="1">IF(IFERROR(MATCH(_xlfn.CONCAT($B80,",",AE$4),'22 SpcFunc &amp; VentSpcFunc combos'!$Q$8:$Q$343,0),0)&gt;0,1,0)</f>
        <v>0</v>
      </c>
      <c r="AF80" s="127">
        <f ca="1">IF(IFERROR(MATCH(_xlfn.CONCAT($B80,",",AF$4),'22 SpcFunc &amp; VentSpcFunc combos'!$Q$8:$Q$343,0),0)&gt;0,1,0)</f>
        <v>0</v>
      </c>
      <c r="AG80" s="127">
        <f ca="1">IF(IFERROR(MATCH(_xlfn.CONCAT($B80,",",AG$4),'22 SpcFunc &amp; VentSpcFunc combos'!$Q$8:$Q$343,0),0)&gt;0,1,0)</f>
        <v>0</v>
      </c>
      <c r="AH80" s="127">
        <f ca="1">IF(IFERROR(MATCH(_xlfn.CONCAT($B80,",",AH$4),'22 SpcFunc &amp; VentSpcFunc combos'!$Q$8:$Q$343,0),0)&gt;0,1,0)</f>
        <v>0</v>
      </c>
      <c r="AI80" s="127">
        <f ca="1">IF(IFERROR(MATCH(_xlfn.CONCAT($B80,",",AI$4),'22 SpcFunc &amp; VentSpcFunc combos'!$Q$8:$Q$343,0),0)&gt;0,1,0)</f>
        <v>0</v>
      </c>
      <c r="AJ80" s="127">
        <f ca="1">IF(IFERROR(MATCH(_xlfn.CONCAT($B80,",",AJ$4),'22 SpcFunc &amp; VentSpcFunc combos'!$Q$8:$Q$343,0),0)&gt;0,1,0)</f>
        <v>0</v>
      </c>
      <c r="AK80" s="127">
        <f ca="1">IF(IFERROR(MATCH(_xlfn.CONCAT($B80,",",AK$4),'22 SpcFunc &amp; VentSpcFunc combos'!$Q$8:$Q$343,0),0)&gt;0,1,0)</f>
        <v>0</v>
      </c>
      <c r="AL80" s="127">
        <f ca="1">IF(IFERROR(MATCH(_xlfn.CONCAT($B80,",",AL$4),'22 SpcFunc &amp; VentSpcFunc combos'!$Q$8:$Q$343,0),0)&gt;0,1,0)</f>
        <v>0</v>
      </c>
      <c r="AM80" s="127">
        <f ca="1">IF(IFERROR(MATCH(_xlfn.CONCAT($B80,",",AM$4),'22 SpcFunc &amp; VentSpcFunc combos'!$Q$8:$Q$343,0),0)&gt;0,1,0)</f>
        <v>0</v>
      </c>
      <c r="AN80" s="127">
        <f ca="1">IF(IFERROR(MATCH(_xlfn.CONCAT($B80,",",AN$4),'22 SpcFunc &amp; VentSpcFunc combos'!$Q$8:$Q$343,0),0)&gt;0,1,0)</f>
        <v>0</v>
      </c>
      <c r="AO80" s="127">
        <f ca="1">IF(IFERROR(MATCH(_xlfn.CONCAT($B80,",",AO$4),'22 SpcFunc &amp; VentSpcFunc combos'!$Q$8:$Q$343,0),0)&gt;0,1,0)</f>
        <v>0</v>
      </c>
      <c r="AP80" s="127">
        <f ca="1">IF(IFERROR(MATCH(_xlfn.CONCAT($B80,",",AP$4),'22 SpcFunc &amp; VentSpcFunc combos'!$Q$8:$Q$343,0),0)&gt;0,1,0)</f>
        <v>0</v>
      </c>
      <c r="AQ80" s="127">
        <f ca="1">IF(IFERROR(MATCH(_xlfn.CONCAT($B80,",",AQ$4),'22 SpcFunc &amp; VentSpcFunc combos'!$Q$8:$Q$343,0),0)&gt;0,1,0)</f>
        <v>0</v>
      </c>
      <c r="AR80" s="127">
        <f ca="1">IF(IFERROR(MATCH(_xlfn.CONCAT($B80,",",AR$4),'22 SpcFunc &amp; VentSpcFunc combos'!$Q$8:$Q$343,0),0)&gt;0,1,0)</f>
        <v>0</v>
      </c>
      <c r="AS80" s="127">
        <f ca="1">IF(IFERROR(MATCH(_xlfn.CONCAT($B80,",",AS$4),'22 SpcFunc &amp; VentSpcFunc combos'!$Q$8:$Q$343,0),0)&gt;0,1,0)</f>
        <v>0</v>
      </c>
      <c r="AT80" s="127">
        <f ca="1">IF(IFERROR(MATCH(_xlfn.CONCAT($B80,",",AT$4),'22 SpcFunc &amp; VentSpcFunc combos'!$Q$8:$Q$343,0),0)&gt;0,1,0)</f>
        <v>0</v>
      </c>
      <c r="AU80" s="127">
        <f ca="1">IF(IFERROR(MATCH(_xlfn.CONCAT($B80,",",AU$4),'22 SpcFunc &amp; VentSpcFunc combos'!$Q$8:$Q$343,0),0)&gt;0,1,0)</f>
        <v>0</v>
      </c>
      <c r="AV80" s="127">
        <f ca="1">IF(IFERROR(MATCH(_xlfn.CONCAT($B80,",",AV$4),'22 SpcFunc &amp; VentSpcFunc combos'!$Q$8:$Q$343,0),0)&gt;0,1,0)</f>
        <v>0</v>
      </c>
      <c r="AW80" s="127">
        <f ca="1">IF(IFERROR(MATCH(_xlfn.CONCAT($B80,",",AW$4),'22 SpcFunc &amp; VentSpcFunc combos'!$Q$8:$Q$343,0),0)&gt;0,1,0)</f>
        <v>0</v>
      </c>
      <c r="AX80" s="127">
        <f ca="1">IF(IFERROR(MATCH(_xlfn.CONCAT($B80,",",AX$4),'22 SpcFunc &amp; VentSpcFunc combos'!$Q$8:$Q$343,0),0)&gt;0,1,0)</f>
        <v>0</v>
      </c>
      <c r="AY80" s="127">
        <f ca="1">IF(IFERROR(MATCH(_xlfn.CONCAT($B80,",",AY$4),'22 SpcFunc &amp; VentSpcFunc combos'!$Q$8:$Q$343,0),0)&gt;0,1,0)</f>
        <v>0</v>
      </c>
      <c r="AZ80" s="127">
        <f ca="1">IF(IFERROR(MATCH(_xlfn.CONCAT($B80,",",AZ$4),'22 SpcFunc &amp; VentSpcFunc combos'!$Q$8:$Q$343,0),0)&gt;0,1,0)</f>
        <v>0</v>
      </c>
      <c r="BA80" s="127">
        <f ca="1">IF(IFERROR(MATCH(_xlfn.CONCAT($B80,",",BA$4),'22 SpcFunc &amp; VentSpcFunc combos'!$Q$8:$Q$343,0),0)&gt;0,1,0)</f>
        <v>0</v>
      </c>
      <c r="BB80" s="127">
        <f ca="1">IF(IFERROR(MATCH(_xlfn.CONCAT($B80,",",BB$4),'22 SpcFunc &amp; VentSpcFunc combos'!$Q$8:$Q$343,0),0)&gt;0,1,0)</f>
        <v>0</v>
      </c>
      <c r="BC80" s="127">
        <f ca="1">IF(IFERROR(MATCH(_xlfn.CONCAT($B80,",",BC$4),'22 SpcFunc &amp; VentSpcFunc combos'!$Q$8:$Q$343,0),0)&gt;0,1,0)</f>
        <v>0</v>
      </c>
      <c r="BD80" s="127">
        <f ca="1">IF(IFERROR(MATCH(_xlfn.CONCAT($B80,",",BD$4),'22 SpcFunc &amp; VentSpcFunc combos'!$Q$8:$Q$343,0),0)&gt;0,1,0)</f>
        <v>0</v>
      </c>
      <c r="BE80" s="127">
        <f ca="1">IF(IFERROR(MATCH(_xlfn.CONCAT($B80,",",BE$4),'22 SpcFunc &amp; VentSpcFunc combos'!$Q$8:$Q$343,0),0)&gt;0,1,0)</f>
        <v>0</v>
      </c>
      <c r="BF80" s="127">
        <f ca="1">IF(IFERROR(MATCH(_xlfn.CONCAT($B80,",",BF$4),'22 SpcFunc &amp; VentSpcFunc combos'!$Q$8:$Q$343,0),0)&gt;0,1,0)</f>
        <v>0</v>
      </c>
      <c r="BG80" s="127">
        <f ca="1">IF(IFERROR(MATCH(_xlfn.CONCAT($B80,",",BG$4),'22 SpcFunc &amp; VentSpcFunc combos'!$Q$8:$Q$343,0),0)&gt;0,1,0)</f>
        <v>0</v>
      </c>
      <c r="BH80" s="127">
        <f ca="1">IF(IFERROR(MATCH(_xlfn.CONCAT($B80,",",BH$4),'22 SpcFunc &amp; VentSpcFunc combos'!$Q$8:$Q$343,0),0)&gt;0,1,0)</f>
        <v>0</v>
      </c>
      <c r="BI80" s="127">
        <f ca="1">IF(IFERROR(MATCH(_xlfn.CONCAT($B80,",",BI$4),'22 SpcFunc &amp; VentSpcFunc combos'!$Q$8:$Q$343,0),0)&gt;0,1,0)</f>
        <v>0</v>
      </c>
      <c r="BJ80" s="127">
        <f ca="1">IF(IFERROR(MATCH(_xlfn.CONCAT($B80,",",BJ$4),'22 SpcFunc &amp; VentSpcFunc combos'!$Q$8:$Q$343,0),0)&gt;0,1,0)</f>
        <v>0</v>
      </c>
      <c r="BK80" s="127">
        <f ca="1">IF(IFERROR(MATCH(_xlfn.CONCAT($B80,",",BK$4),'22 SpcFunc &amp; VentSpcFunc combos'!$Q$8:$Q$343,0),0)&gt;0,1,0)</f>
        <v>0</v>
      </c>
      <c r="BL80" s="127">
        <f ca="1">IF(IFERROR(MATCH(_xlfn.CONCAT($B80,",",BL$4),'22 SpcFunc &amp; VentSpcFunc combos'!$Q$8:$Q$343,0),0)&gt;0,1,0)</f>
        <v>0</v>
      </c>
      <c r="BM80" s="127">
        <f ca="1">IF(IFERROR(MATCH(_xlfn.CONCAT($B80,",",BM$4),'22 SpcFunc &amp; VentSpcFunc combos'!$Q$8:$Q$343,0),0)&gt;0,1,0)</f>
        <v>0</v>
      </c>
      <c r="BN80" s="127">
        <f ca="1">IF(IFERROR(MATCH(_xlfn.CONCAT($B80,",",BN$4),'22 SpcFunc &amp; VentSpcFunc combos'!$Q$8:$Q$343,0),0)&gt;0,1,0)</f>
        <v>0</v>
      </c>
      <c r="BO80" s="127">
        <f ca="1">IF(IFERROR(MATCH(_xlfn.CONCAT($B80,",",BO$4),'22 SpcFunc &amp; VentSpcFunc combos'!$Q$8:$Q$343,0),0)&gt;0,1,0)</f>
        <v>0</v>
      </c>
      <c r="BP80" s="127">
        <f ca="1">IF(IFERROR(MATCH(_xlfn.CONCAT($B80,",",BP$4),'22 SpcFunc &amp; VentSpcFunc combos'!$Q$8:$Q$343,0),0)&gt;0,1,0)</f>
        <v>0</v>
      </c>
      <c r="BQ80" s="127">
        <f ca="1">IF(IFERROR(MATCH(_xlfn.CONCAT($B80,",",BQ$4),'22 SpcFunc &amp; VentSpcFunc combos'!$Q$8:$Q$343,0),0)&gt;0,1,0)</f>
        <v>0</v>
      </c>
      <c r="BR80" s="127">
        <f ca="1">IF(IFERROR(MATCH(_xlfn.CONCAT($B80,",",BR$4),'22 SpcFunc &amp; VentSpcFunc combos'!$Q$8:$Q$343,0),0)&gt;0,1,0)</f>
        <v>0</v>
      </c>
      <c r="BS80" s="127">
        <f ca="1">IF(IFERROR(MATCH(_xlfn.CONCAT($B80,",",BS$4),'22 SpcFunc &amp; VentSpcFunc combos'!$Q$8:$Q$343,0),0)&gt;0,1,0)</f>
        <v>0</v>
      </c>
      <c r="BT80" s="127">
        <f ca="1">IF(IFERROR(MATCH(_xlfn.CONCAT($B80,",",BT$4),'22 SpcFunc &amp; VentSpcFunc combos'!$Q$8:$Q$343,0),0)&gt;0,1,0)</f>
        <v>0</v>
      </c>
      <c r="BU80" s="127">
        <f ca="1">IF(IFERROR(MATCH(_xlfn.CONCAT($B80,",",BU$4),'22 SpcFunc &amp; VentSpcFunc combos'!$Q$8:$Q$343,0),0)&gt;0,1,0)</f>
        <v>0</v>
      </c>
      <c r="BV80" s="127">
        <f ca="1">IF(IFERROR(MATCH(_xlfn.CONCAT($B80,",",BV$4),'22 SpcFunc &amp; VentSpcFunc combos'!$Q$8:$Q$343,0),0)&gt;0,1,0)</f>
        <v>0</v>
      </c>
      <c r="BW80" s="127">
        <f ca="1">IF(IFERROR(MATCH(_xlfn.CONCAT($B80,",",BW$4),'22 SpcFunc &amp; VentSpcFunc combos'!$Q$8:$Q$343,0),0)&gt;0,1,0)</f>
        <v>0</v>
      </c>
      <c r="BX80" s="127">
        <f ca="1">IF(IFERROR(MATCH(_xlfn.CONCAT($B80,",",BX$4),'22 SpcFunc &amp; VentSpcFunc combos'!$Q$8:$Q$343,0),0)&gt;0,1,0)</f>
        <v>0</v>
      </c>
      <c r="BY80" s="127">
        <f ca="1">IF(IFERROR(MATCH(_xlfn.CONCAT($B80,",",BY$4),'22 SpcFunc &amp; VentSpcFunc combos'!$Q$8:$Q$343,0),0)&gt;0,1,0)</f>
        <v>0</v>
      </c>
      <c r="BZ80" s="127">
        <f ca="1">IF(IFERROR(MATCH(_xlfn.CONCAT($B80,",",BZ$4),'22 SpcFunc &amp; VentSpcFunc combos'!$Q$8:$Q$343,0),0)&gt;0,1,0)</f>
        <v>0</v>
      </c>
      <c r="CA80" s="127">
        <f ca="1">IF(IFERROR(MATCH(_xlfn.CONCAT($B80,",",CA$4),'22 SpcFunc &amp; VentSpcFunc combos'!$Q$8:$Q$343,0),0)&gt;0,1,0)</f>
        <v>0</v>
      </c>
      <c r="CB80" s="127">
        <f ca="1">IF(IFERROR(MATCH(_xlfn.CONCAT($B80,",",CB$4),'22 SpcFunc &amp; VentSpcFunc combos'!$Q$8:$Q$343,0),0)&gt;0,1,0)</f>
        <v>0</v>
      </c>
      <c r="CC80" s="127">
        <f ca="1">IF(IFERROR(MATCH(_xlfn.CONCAT($B80,",",CC$4),'22 SpcFunc &amp; VentSpcFunc combos'!$Q$8:$Q$343,0),0)&gt;0,1,0)</f>
        <v>0</v>
      </c>
      <c r="CD80" s="127">
        <f ca="1">IF(IFERROR(MATCH(_xlfn.CONCAT($B80,",",CD$4),'22 SpcFunc &amp; VentSpcFunc combos'!$Q$8:$Q$343,0),0)&gt;0,1,0)</f>
        <v>0</v>
      </c>
      <c r="CE80" s="127">
        <f ca="1">IF(IFERROR(MATCH(_xlfn.CONCAT($B80,",",CE$4),'22 SpcFunc &amp; VentSpcFunc combos'!$Q$8:$Q$343,0),0)&gt;0,1,0)</f>
        <v>0</v>
      </c>
      <c r="CF80" s="127">
        <f ca="1">IF(IFERROR(MATCH(_xlfn.CONCAT($B80,",",CF$4),'22 SpcFunc &amp; VentSpcFunc combos'!$Q$8:$Q$343,0),0)&gt;0,1,0)</f>
        <v>0</v>
      </c>
      <c r="CG80" s="127">
        <f ca="1">IF(IFERROR(MATCH(_xlfn.CONCAT($B80,",",CG$4),'22 SpcFunc &amp; VentSpcFunc combos'!$Q$8:$Q$343,0),0)&gt;0,1,0)</f>
        <v>0</v>
      </c>
      <c r="CH80" s="127">
        <f ca="1">IF(IFERROR(MATCH(_xlfn.CONCAT($B80,",",CH$4),'22 SpcFunc &amp; VentSpcFunc combos'!$Q$8:$Q$343,0),0)&gt;0,1,0)</f>
        <v>0</v>
      </c>
      <c r="CI80" s="127">
        <f ca="1">IF(IFERROR(MATCH(_xlfn.CONCAT($B80,",",CI$4),'22 SpcFunc &amp; VentSpcFunc combos'!$Q$8:$Q$343,0),0)&gt;0,1,0)</f>
        <v>0</v>
      </c>
      <c r="CJ80" s="127">
        <f ca="1">IF(IFERROR(MATCH(_xlfn.CONCAT($B80,",",CJ$4),'22 SpcFunc &amp; VentSpcFunc combos'!$Q$8:$Q$343,0),0)&gt;0,1,0)</f>
        <v>0</v>
      </c>
      <c r="CK80" s="127">
        <f ca="1">IF(IFERROR(MATCH(_xlfn.CONCAT($B80,",",CK$4),'22 SpcFunc &amp; VentSpcFunc combos'!$Q$8:$Q$343,0),0)&gt;0,1,0)</f>
        <v>0</v>
      </c>
      <c r="CL80" s="127">
        <f ca="1">IF(IFERROR(MATCH(_xlfn.CONCAT($B80,",",CL$4),'22 SpcFunc &amp; VentSpcFunc combos'!$Q$8:$Q$343,0),0)&gt;0,1,0)</f>
        <v>0</v>
      </c>
      <c r="CM80" s="127">
        <f ca="1">IF(IFERROR(MATCH(_xlfn.CONCAT($B80,",",CM$4),'22 SpcFunc &amp; VentSpcFunc combos'!$Q$8:$Q$343,0),0)&gt;0,1,0)</f>
        <v>0</v>
      </c>
      <c r="CN80" s="127">
        <f ca="1">IF(IFERROR(MATCH(_xlfn.CONCAT($B80,",",CN$4),'22 SpcFunc &amp; VentSpcFunc combos'!$Q$8:$Q$343,0),0)&gt;0,1,0)</f>
        <v>0</v>
      </c>
      <c r="CO80" s="127">
        <f ca="1">IF(IFERROR(MATCH(_xlfn.CONCAT($B80,",",CO$4),'22 SpcFunc &amp; VentSpcFunc combos'!$Q$8:$Q$343,0),0)&gt;0,1,0)</f>
        <v>0</v>
      </c>
      <c r="CP80" s="127">
        <f ca="1">IF(IFERROR(MATCH(_xlfn.CONCAT($B80,",",CP$4),'22 SpcFunc &amp; VentSpcFunc combos'!$Q$8:$Q$343,0),0)&gt;0,1,0)</f>
        <v>0</v>
      </c>
      <c r="CQ80" s="127">
        <f ca="1">IF(IFERROR(MATCH(_xlfn.CONCAT($B80,",",CQ$4),'22 SpcFunc &amp; VentSpcFunc combos'!$Q$8:$Q$343,0),0)&gt;0,1,0)</f>
        <v>0</v>
      </c>
      <c r="CR80" s="127">
        <f ca="1">IF(IFERROR(MATCH(_xlfn.CONCAT($B80,",",CR$4),'22 SpcFunc &amp; VentSpcFunc combos'!$Q$8:$Q$343,0),0)&gt;0,1,0)</f>
        <v>0</v>
      </c>
      <c r="CS80" s="127">
        <f ca="1">IF(IFERROR(MATCH(_xlfn.CONCAT($B80,",",CS$4),'22 SpcFunc &amp; VentSpcFunc combos'!$Q$8:$Q$343,0),0)&gt;0,1,0)</f>
        <v>0</v>
      </c>
      <c r="CT80" s="127">
        <f ca="1">IF(IFERROR(MATCH(_xlfn.CONCAT($B80,",",CT$4),'22 SpcFunc &amp; VentSpcFunc combos'!$Q$8:$Q$343,0),0)&gt;0,1,0)</f>
        <v>1</v>
      </c>
      <c r="CU80" s="106" t="s">
        <v>959</v>
      </c>
      <c r="CV80">
        <f t="shared" ca="1" si="5"/>
        <v>1</v>
      </c>
    </row>
    <row r="81" spans="2:100" x14ac:dyDescent="0.2">
      <c r="B81" t="str">
        <f>'For CSV - 2022 SpcFuncData'!B82</f>
        <v>Videoconferencing Studio</v>
      </c>
      <c r="C81" s="127">
        <f ca="1">IF(IFERROR(MATCH(_xlfn.CONCAT($B81,",",C$4),'22 SpcFunc &amp; VentSpcFunc combos'!$Q$8:$Q$343,0),0)&gt;0,1,0)</f>
        <v>0</v>
      </c>
      <c r="D81" s="127">
        <f ca="1">IF(IFERROR(MATCH(_xlfn.CONCAT($B81,",",D$4),'22 SpcFunc &amp; VentSpcFunc combos'!$Q$8:$Q$343,0),0)&gt;0,1,0)</f>
        <v>0</v>
      </c>
      <c r="E81" s="127">
        <f ca="1">IF(IFERROR(MATCH(_xlfn.CONCAT($B81,",",E$4),'22 SpcFunc &amp; VentSpcFunc combos'!$Q$8:$Q$343,0),0)&gt;0,1,0)</f>
        <v>0</v>
      </c>
      <c r="F81" s="127">
        <f ca="1">IF(IFERROR(MATCH(_xlfn.CONCAT($B81,",",F$4),'22 SpcFunc &amp; VentSpcFunc combos'!$Q$8:$Q$343,0),0)&gt;0,1,0)</f>
        <v>0</v>
      </c>
      <c r="G81" s="127">
        <f ca="1">IF(IFERROR(MATCH(_xlfn.CONCAT($B81,",",G$4),'22 SpcFunc &amp; VentSpcFunc combos'!$Q$8:$Q$343,0),0)&gt;0,1,0)</f>
        <v>0</v>
      </c>
      <c r="H81" s="127">
        <f ca="1">IF(IFERROR(MATCH(_xlfn.CONCAT($B81,",",H$4),'22 SpcFunc &amp; VentSpcFunc combos'!$Q$8:$Q$343,0),0)&gt;0,1,0)</f>
        <v>0</v>
      </c>
      <c r="I81" s="127">
        <f ca="1">IF(IFERROR(MATCH(_xlfn.CONCAT($B81,",",I$4),'22 SpcFunc &amp; VentSpcFunc combos'!$Q$8:$Q$343,0),0)&gt;0,1,0)</f>
        <v>0</v>
      </c>
      <c r="J81" s="127">
        <f ca="1">IF(IFERROR(MATCH(_xlfn.CONCAT($B81,",",J$4),'22 SpcFunc &amp; VentSpcFunc combos'!$Q$8:$Q$343,0),0)&gt;0,1,0)</f>
        <v>0</v>
      </c>
      <c r="K81" s="127">
        <f ca="1">IF(IFERROR(MATCH(_xlfn.CONCAT($B81,",",K$4),'22 SpcFunc &amp; VentSpcFunc combos'!$Q$8:$Q$343,0),0)&gt;0,1,0)</f>
        <v>0</v>
      </c>
      <c r="L81" s="127">
        <f ca="1">IF(IFERROR(MATCH(_xlfn.CONCAT($B81,",",L$4),'22 SpcFunc &amp; VentSpcFunc combos'!$Q$8:$Q$343,0),0)&gt;0,1,0)</f>
        <v>0</v>
      </c>
      <c r="M81" s="127">
        <f ca="1">IF(IFERROR(MATCH(_xlfn.CONCAT($B81,",",M$4),'22 SpcFunc &amp; VentSpcFunc combos'!$Q$8:$Q$343,0),0)&gt;0,1,0)</f>
        <v>0</v>
      </c>
      <c r="N81" s="127">
        <f ca="1">IF(IFERROR(MATCH(_xlfn.CONCAT($B81,",",N$4),'22 SpcFunc &amp; VentSpcFunc combos'!$Q$8:$Q$343,0),0)&gt;0,1,0)</f>
        <v>0</v>
      </c>
      <c r="O81" s="127">
        <f ca="1">IF(IFERROR(MATCH(_xlfn.CONCAT($B81,",",O$4),'22 SpcFunc &amp; VentSpcFunc combos'!$Q$8:$Q$343,0),0)&gt;0,1,0)</f>
        <v>0</v>
      </c>
      <c r="P81" s="127">
        <f ca="1">IF(IFERROR(MATCH(_xlfn.CONCAT($B81,",",P$4),'22 SpcFunc &amp; VentSpcFunc combos'!$Q$8:$Q$343,0),0)&gt;0,1,0)</f>
        <v>0</v>
      </c>
      <c r="Q81" s="127">
        <f ca="1">IF(IFERROR(MATCH(_xlfn.CONCAT($B81,",",Q$4),'22 SpcFunc &amp; VentSpcFunc combos'!$Q$8:$Q$343,0),0)&gt;0,1,0)</f>
        <v>0</v>
      </c>
      <c r="R81" s="127">
        <f ca="1">IF(IFERROR(MATCH(_xlfn.CONCAT($B81,",",R$4),'22 SpcFunc &amp; VentSpcFunc combos'!$Q$8:$Q$343,0),0)&gt;0,1,0)</f>
        <v>0</v>
      </c>
      <c r="S81" s="127">
        <f ca="1">IF(IFERROR(MATCH(_xlfn.CONCAT($B81,",",S$4),'22 SpcFunc &amp; VentSpcFunc combos'!$Q$8:$Q$343,0),0)&gt;0,1,0)</f>
        <v>0</v>
      </c>
      <c r="T81" s="127">
        <f ca="1">IF(IFERROR(MATCH(_xlfn.CONCAT($B81,",",T$4),'22 SpcFunc &amp; VentSpcFunc combos'!$Q$8:$Q$343,0),0)&gt;0,1,0)</f>
        <v>0</v>
      </c>
      <c r="U81" s="127">
        <f ca="1">IF(IFERROR(MATCH(_xlfn.CONCAT($B81,",",U$4),'22 SpcFunc &amp; VentSpcFunc combos'!$Q$8:$Q$343,0),0)&gt;0,1,0)</f>
        <v>0</v>
      </c>
      <c r="V81" s="127">
        <f ca="1">IF(IFERROR(MATCH(_xlfn.CONCAT($B81,",",V$4),'22 SpcFunc &amp; VentSpcFunc combos'!$Q$8:$Q$343,0),0)&gt;0,1,0)</f>
        <v>0</v>
      </c>
      <c r="W81" s="127">
        <f ca="1">IF(IFERROR(MATCH(_xlfn.CONCAT($B81,",",W$4),'22 SpcFunc &amp; VentSpcFunc combos'!$Q$8:$Q$343,0),0)&gt;0,1,0)</f>
        <v>0</v>
      </c>
      <c r="X81" s="127">
        <f ca="1">IF(IFERROR(MATCH(_xlfn.CONCAT($B81,",",X$4),'22 SpcFunc &amp; VentSpcFunc combos'!$Q$8:$Q$343,0),0)&gt;0,1,0)</f>
        <v>0</v>
      </c>
      <c r="Y81" s="127">
        <f ca="1">IF(IFERROR(MATCH(_xlfn.CONCAT($B81,",",Y$4),'22 SpcFunc &amp; VentSpcFunc combos'!$Q$8:$Q$343,0),0)&gt;0,1,0)</f>
        <v>0</v>
      </c>
      <c r="Z81" s="127">
        <f ca="1">IF(IFERROR(MATCH(_xlfn.CONCAT($B81,",",Z$4),'22 SpcFunc &amp; VentSpcFunc combos'!$Q$8:$Q$343,0),0)&gt;0,1,0)</f>
        <v>0</v>
      </c>
      <c r="AA81" s="127">
        <f ca="1">IF(IFERROR(MATCH(_xlfn.CONCAT($B81,",",AA$4),'22 SpcFunc &amp; VentSpcFunc combos'!$Q$8:$Q$343,0),0)&gt;0,1,0)</f>
        <v>0</v>
      </c>
      <c r="AB81" s="127">
        <f ca="1">IF(IFERROR(MATCH(_xlfn.CONCAT($B81,",",AB$4),'22 SpcFunc &amp; VentSpcFunc combos'!$Q$8:$Q$343,0),0)&gt;0,1,0)</f>
        <v>0</v>
      </c>
      <c r="AC81" s="127">
        <f ca="1">IF(IFERROR(MATCH(_xlfn.CONCAT($B81,",",AC$4),'22 SpcFunc &amp; VentSpcFunc combos'!$Q$8:$Q$343,0),0)&gt;0,1,0)</f>
        <v>0</v>
      </c>
      <c r="AD81" s="127">
        <f ca="1">IF(IFERROR(MATCH(_xlfn.CONCAT($B81,",",AD$4),'22 SpcFunc &amp; VentSpcFunc combos'!$Q$8:$Q$343,0),0)&gt;0,1,0)</f>
        <v>0</v>
      </c>
      <c r="AE81" s="127">
        <f ca="1">IF(IFERROR(MATCH(_xlfn.CONCAT($B81,",",AE$4),'22 SpcFunc &amp; VentSpcFunc combos'!$Q$8:$Q$343,0),0)&gt;0,1,0)</f>
        <v>0</v>
      </c>
      <c r="AF81" s="127">
        <f ca="1">IF(IFERROR(MATCH(_xlfn.CONCAT($B81,",",AF$4),'22 SpcFunc &amp; VentSpcFunc combos'!$Q$8:$Q$343,0),0)&gt;0,1,0)</f>
        <v>0</v>
      </c>
      <c r="AG81" s="127">
        <f ca="1">IF(IFERROR(MATCH(_xlfn.CONCAT($B81,",",AG$4),'22 SpcFunc &amp; VentSpcFunc combos'!$Q$8:$Q$343,0),0)&gt;0,1,0)</f>
        <v>0</v>
      </c>
      <c r="AH81" s="127">
        <f ca="1">IF(IFERROR(MATCH(_xlfn.CONCAT($B81,",",AH$4),'22 SpcFunc &amp; VentSpcFunc combos'!$Q$8:$Q$343,0),0)&gt;0,1,0)</f>
        <v>0</v>
      </c>
      <c r="AI81" s="127">
        <f ca="1">IF(IFERROR(MATCH(_xlfn.CONCAT($B81,",",AI$4),'22 SpcFunc &amp; VentSpcFunc combos'!$Q$8:$Q$343,0),0)&gt;0,1,0)</f>
        <v>0</v>
      </c>
      <c r="AJ81" s="127">
        <f ca="1">IF(IFERROR(MATCH(_xlfn.CONCAT($B81,",",AJ$4),'22 SpcFunc &amp; VentSpcFunc combos'!$Q$8:$Q$343,0),0)&gt;0,1,0)</f>
        <v>0</v>
      </c>
      <c r="AK81" s="127">
        <f ca="1">IF(IFERROR(MATCH(_xlfn.CONCAT($B81,",",AK$4),'22 SpcFunc &amp; VentSpcFunc combos'!$Q$8:$Q$343,0),0)&gt;0,1,0)</f>
        <v>0</v>
      </c>
      <c r="AL81" s="127">
        <f ca="1">IF(IFERROR(MATCH(_xlfn.CONCAT($B81,",",AL$4),'22 SpcFunc &amp; VentSpcFunc combos'!$Q$8:$Q$343,0),0)&gt;0,1,0)</f>
        <v>0</v>
      </c>
      <c r="AM81" s="127">
        <f ca="1">IF(IFERROR(MATCH(_xlfn.CONCAT($B81,",",AM$4),'22 SpcFunc &amp; VentSpcFunc combos'!$Q$8:$Q$343,0),0)&gt;0,1,0)</f>
        <v>0</v>
      </c>
      <c r="AN81" s="127">
        <f ca="1">IF(IFERROR(MATCH(_xlfn.CONCAT($B81,",",AN$4),'22 SpcFunc &amp; VentSpcFunc combos'!$Q$8:$Q$343,0),0)&gt;0,1,0)</f>
        <v>0</v>
      </c>
      <c r="AO81" s="127">
        <f ca="1">IF(IFERROR(MATCH(_xlfn.CONCAT($B81,",",AO$4),'22 SpcFunc &amp; VentSpcFunc combos'!$Q$8:$Q$343,0),0)&gt;0,1,0)</f>
        <v>0</v>
      </c>
      <c r="AP81" s="127">
        <f ca="1">IF(IFERROR(MATCH(_xlfn.CONCAT($B81,",",AP$4),'22 SpcFunc &amp; VentSpcFunc combos'!$Q$8:$Q$343,0),0)&gt;0,1,0)</f>
        <v>0</v>
      </c>
      <c r="AQ81" s="127">
        <f ca="1">IF(IFERROR(MATCH(_xlfn.CONCAT($B81,",",AQ$4),'22 SpcFunc &amp; VentSpcFunc combos'!$Q$8:$Q$343,0),0)&gt;0,1,0)</f>
        <v>0</v>
      </c>
      <c r="AR81" s="127">
        <f ca="1">IF(IFERROR(MATCH(_xlfn.CONCAT($B81,",",AR$4),'22 SpcFunc &amp; VentSpcFunc combos'!$Q$8:$Q$343,0),0)&gt;0,1,0)</f>
        <v>0</v>
      </c>
      <c r="AS81" s="127">
        <f ca="1">IF(IFERROR(MATCH(_xlfn.CONCAT($B81,",",AS$4),'22 SpcFunc &amp; VentSpcFunc combos'!$Q$8:$Q$343,0),0)&gt;0,1,0)</f>
        <v>0</v>
      </c>
      <c r="AT81" s="127">
        <f ca="1">IF(IFERROR(MATCH(_xlfn.CONCAT($B81,",",AT$4),'22 SpcFunc &amp; VentSpcFunc combos'!$Q$8:$Q$343,0),0)&gt;0,1,0)</f>
        <v>0</v>
      </c>
      <c r="AU81" s="127">
        <f ca="1">IF(IFERROR(MATCH(_xlfn.CONCAT($B81,",",AU$4),'22 SpcFunc &amp; VentSpcFunc combos'!$Q$8:$Q$343,0),0)&gt;0,1,0)</f>
        <v>0</v>
      </c>
      <c r="AV81" s="127">
        <f ca="1">IF(IFERROR(MATCH(_xlfn.CONCAT($B81,",",AV$4),'22 SpcFunc &amp; VentSpcFunc combos'!$Q$8:$Q$343,0),0)&gt;0,1,0)</f>
        <v>0</v>
      </c>
      <c r="AW81" s="127">
        <f ca="1">IF(IFERROR(MATCH(_xlfn.CONCAT($B81,",",AW$4),'22 SpcFunc &amp; VentSpcFunc combos'!$Q$8:$Q$343,0),0)&gt;0,1,0)</f>
        <v>0</v>
      </c>
      <c r="AX81" s="127">
        <f ca="1">IF(IFERROR(MATCH(_xlfn.CONCAT($B81,",",AX$4),'22 SpcFunc &amp; VentSpcFunc combos'!$Q$8:$Q$343,0),0)&gt;0,1,0)</f>
        <v>1</v>
      </c>
      <c r="AY81" s="127">
        <f ca="1">IF(IFERROR(MATCH(_xlfn.CONCAT($B81,",",AY$4),'22 SpcFunc &amp; VentSpcFunc combos'!$Q$8:$Q$343,0),0)&gt;0,1,0)</f>
        <v>0</v>
      </c>
      <c r="AZ81" s="127">
        <f ca="1">IF(IFERROR(MATCH(_xlfn.CONCAT($B81,",",AZ$4),'22 SpcFunc &amp; VentSpcFunc combos'!$Q$8:$Q$343,0),0)&gt;0,1,0)</f>
        <v>0</v>
      </c>
      <c r="BA81" s="127">
        <f ca="1">IF(IFERROR(MATCH(_xlfn.CONCAT($B81,",",BA$4),'22 SpcFunc &amp; VentSpcFunc combos'!$Q$8:$Q$343,0),0)&gt;0,1,0)</f>
        <v>0</v>
      </c>
      <c r="BB81" s="127">
        <f ca="1">IF(IFERROR(MATCH(_xlfn.CONCAT($B81,",",BB$4),'22 SpcFunc &amp; VentSpcFunc combos'!$Q$8:$Q$343,0),0)&gt;0,1,0)</f>
        <v>0</v>
      </c>
      <c r="BC81" s="127">
        <f ca="1">IF(IFERROR(MATCH(_xlfn.CONCAT($B81,",",BC$4),'22 SpcFunc &amp; VentSpcFunc combos'!$Q$8:$Q$343,0),0)&gt;0,1,0)</f>
        <v>0</v>
      </c>
      <c r="BD81" s="127">
        <f ca="1">IF(IFERROR(MATCH(_xlfn.CONCAT($B81,",",BD$4),'22 SpcFunc &amp; VentSpcFunc combos'!$Q$8:$Q$343,0),0)&gt;0,1,0)</f>
        <v>0</v>
      </c>
      <c r="BE81" s="127">
        <f ca="1">IF(IFERROR(MATCH(_xlfn.CONCAT($B81,",",BE$4),'22 SpcFunc &amp; VentSpcFunc combos'!$Q$8:$Q$343,0),0)&gt;0,1,0)</f>
        <v>0</v>
      </c>
      <c r="BF81" s="127">
        <f ca="1">IF(IFERROR(MATCH(_xlfn.CONCAT($B81,",",BF$4),'22 SpcFunc &amp; VentSpcFunc combos'!$Q$8:$Q$343,0),0)&gt;0,1,0)</f>
        <v>0</v>
      </c>
      <c r="BG81" s="127">
        <f ca="1">IF(IFERROR(MATCH(_xlfn.CONCAT($B81,",",BG$4),'22 SpcFunc &amp; VentSpcFunc combos'!$Q$8:$Q$343,0),0)&gt;0,1,0)</f>
        <v>0</v>
      </c>
      <c r="BH81" s="127">
        <f ca="1">IF(IFERROR(MATCH(_xlfn.CONCAT($B81,",",BH$4),'22 SpcFunc &amp; VentSpcFunc combos'!$Q$8:$Q$343,0),0)&gt;0,1,0)</f>
        <v>0</v>
      </c>
      <c r="BI81" s="127">
        <f ca="1">IF(IFERROR(MATCH(_xlfn.CONCAT($B81,",",BI$4),'22 SpcFunc &amp; VentSpcFunc combos'!$Q$8:$Q$343,0),0)&gt;0,1,0)</f>
        <v>0</v>
      </c>
      <c r="BJ81" s="127">
        <f ca="1">IF(IFERROR(MATCH(_xlfn.CONCAT($B81,",",BJ$4),'22 SpcFunc &amp; VentSpcFunc combos'!$Q$8:$Q$343,0),0)&gt;0,1,0)</f>
        <v>0</v>
      </c>
      <c r="BK81" s="127">
        <f ca="1">IF(IFERROR(MATCH(_xlfn.CONCAT($B81,",",BK$4),'22 SpcFunc &amp; VentSpcFunc combos'!$Q$8:$Q$343,0),0)&gt;0,1,0)</f>
        <v>0</v>
      </c>
      <c r="BL81" s="127">
        <f ca="1">IF(IFERROR(MATCH(_xlfn.CONCAT($B81,",",BL$4),'22 SpcFunc &amp; VentSpcFunc combos'!$Q$8:$Q$343,0),0)&gt;0,1,0)</f>
        <v>0</v>
      </c>
      <c r="BM81" s="127">
        <f ca="1">IF(IFERROR(MATCH(_xlfn.CONCAT($B81,",",BM$4),'22 SpcFunc &amp; VentSpcFunc combos'!$Q$8:$Q$343,0),0)&gt;0,1,0)</f>
        <v>0</v>
      </c>
      <c r="BN81" s="127">
        <f ca="1">IF(IFERROR(MATCH(_xlfn.CONCAT($B81,",",BN$4),'22 SpcFunc &amp; VentSpcFunc combos'!$Q$8:$Q$343,0),0)&gt;0,1,0)</f>
        <v>0</v>
      </c>
      <c r="BO81" s="127">
        <f ca="1">IF(IFERROR(MATCH(_xlfn.CONCAT($B81,",",BO$4),'22 SpcFunc &amp; VentSpcFunc combos'!$Q$8:$Q$343,0),0)&gt;0,1,0)</f>
        <v>0</v>
      </c>
      <c r="BP81" s="127">
        <f ca="1">IF(IFERROR(MATCH(_xlfn.CONCAT($B81,",",BP$4),'22 SpcFunc &amp; VentSpcFunc combos'!$Q$8:$Q$343,0),0)&gt;0,1,0)</f>
        <v>0</v>
      </c>
      <c r="BQ81" s="127">
        <f ca="1">IF(IFERROR(MATCH(_xlfn.CONCAT($B81,",",BQ$4),'22 SpcFunc &amp; VentSpcFunc combos'!$Q$8:$Q$343,0),0)&gt;0,1,0)</f>
        <v>0</v>
      </c>
      <c r="BR81" s="127">
        <f ca="1">IF(IFERROR(MATCH(_xlfn.CONCAT($B81,",",BR$4),'22 SpcFunc &amp; VentSpcFunc combos'!$Q$8:$Q$343,0),0)&gt;0,1,0)</f>
        <v>0</v>
      </c>
      <c r="BS81" s="127">
        <f ca="1">IF(IFERROR(MATCH(_xlfn.CONCAT($B81,",",BS$4),'22 SpcFunc &amp; VentSpcFunc combos'!$Q$8:$Q$343,0),0)&gt;0,1,0)</f>
        <v>0</v>
      </c>
      <c r="BT81" s="127">
        <f ca="1">IF(IFERROR(MATCH(_xlfn.CONCAT($B81,",",BT$4),'22 SpcFunc &amp; VentSpcFunc combos'!$Q$8:$Q$343,0),0)&gt;0,1,0)</f>
        <v>0</v>
      </c>
      <c r="BU81" s="127">
        <f ca="1">IF(IFERROR(MATCH(_xlfn.CONCAT($B81,",",BU$4),'22 SpcFunc &amp; VentSpcFunc combos'!$Q$8:$Q$343,0),0)&gt;0,1,0)</f>
        <v>0</v>
      </c>
      <c r="BV81" s="127">
        <f ca="1">IF(IFERROR(MATCH(_xlfn.CONCAT($B81,",",BV$4),'22 SpcFunc &amp; VentSpcFunc combos'!$Q$8:$Q$343,0),0)&gt;0,1,0)</f>
        <v>0</v>
      </c>
      <c r="BW81" s="127">
        <f ca="1">IF(IFERROR(MATCH(_xlfn.CONCAT($B81,",",BW$4),'22 SpcFunc &amp; VentSpcFunc combos'!$Q$8:$Q$343,0),0)&gt;0,1,0)</f>
        <v>0</v>
      </c>
      <c r="BX81" s="127">
        <f ca="1">IF(IFERROR(MATCH(_xlfn.CONCAT($B81,",",BX$4),'22 SpcFunc &amp; VentSpcFunc combos'!$Q$8:$Q$343,0),0)&gt;0,1,0)</f>
        <v>0</v>
      </c>
      <c r="BY81" s="127">
        <f ca="1">IF(IFERROR(MATCH(_xlfn.CONCAT($B81,",",BY$4),'22 SpcFunc &amp; VentSpcFunc combos'!$Q$8:$Q$343,0),0)&gt;0,1,0)</f>
        <v>0</v>
      </c>
      <c r="BZ81" s="127">
        <f ca="1">IF(IFERROR(MATCH(_xlfn.CONCAT($B81,",",BZ$4),'22 SpcFunc &amp; VentSpcFunc combos'!$Q$8:$Q$343,0),0)&gt;0,1,0)</f>
        <v>0</v>
      </c>
      <c r="CA81" s="127">
        <f ca="1">IF(IFERROR(MATCH(_xlfn.CONCAT($B81,",",CA$4),'22 SpcFunc &amp; VentSpcFunc combos'!$Q$8:$Q$343,0),0)&gt;0,1,0)</f>
        <v>0</v>
      </c>
      <c r="CB81" s="127">
        <f ca="1">IF(IFERROR(MATCH(_xlfn.CONCAT($B81,",",CB$4),'22 SpcFunc &amp; VentSpcFunc combos'!$Q$8:$Q$343,0),0)&gt;0,1,0)</f>
        <v>0</v>
      </c>
      <c r="CC81" s="127">
        <f ca="1">IF(IFERROR(MATCH(_xlfn.CONCAT($B81,",",CC$4),'22 SpcFunc &amp; VentSpcFunc combos'!$Q$8:$Q$343,0),0)&gt;0,1,0)</f>
        <v>0</v>
      </c>
      <c r="CD81" s="127">
        <f ca="1">IF(IFERROR(MATCH(_xlfn.CONCAT($B81,",",CD$4),'22 SpcFunc &amp; VentSpcFunc combos'!$Q$8:$Q$343,0),0)&gt;0,1,0)</f>
        <v>0</v>
      </c>
      <c r="CE81" s="127">
        <f ca="1">IF(IFERROR(MATCH(_xlfn.CONCAT($B81,",",CE$4),'22 SpcFunc &amp; VentSpcFunc combos'!$Q$8:$Q$343,0),0)&gt;0,1,0)</f>
        <v>0</v>
      </c>
      <c r="CF81" s="127">
        <f ca="1">IF(IFERROR(MATCH(_xlfn.CONCAT($B81,",",CF$4),'22 SpcFunc &amp; VentSpcFunc combos'!$Q$8:$Q$343,0),0)&gt;0,1,0)</f>
        <v>0</v>
      </c>
      <c r="CG81" s="127">
        <f ca="1">IF(IFERROR(MATCH(_xlfn.CONCAT($B81,",",CG$4),'22 SpcFunc &amp; VentSpcFunc combos'!$Q$8:$Q$343,0),0)&gt;0,1,0)</f>
        <v>0</v>
      </c>
      <c r="CH81" s="127">
        <f ca="1">IF(IFERROR(MATCH(_xlfn.CONCAT($B81,",",CH$4),'22 SpcFunc &amp; VentSpcFunc combos'!$Q$8:$Q$343,0),0)&gt;0,1,0)</f>
        <v>0</v>
      </c>
      <c r="CI81" s="127">
        <f ca="1">IF(IFERROR(MATCH(_xlfn.CONCAT($B81,",",CI$4),'22 SpcFunc &amp; VentSpcFunc combos'!$Q$8:$Q$343,0),0)&gt;0,1,0)</f>
        <v>0</v>
      </c>
      <c r="CJ81" s="127">
        <f ca="1">IF(IFERROR(MATCH(_xlfn.CONCAT($B81,",",CJ$4),'22 SpcFunc &amp; VentSpcFunc combos'!$Q$8:$Q$343,0),0)&gt;0,1,0)</f>
        <v>0</v>
      </c>
      <c r="CK81" s="127">
        <f ca="1">IF(IFERROR(MATCH(_xlfn.CONCAT($B81,",",CK$4),'22 SpcFunc &amp; VentSpcFunc combos'!$Q$8:$Q$343,0),0)&gt;0,1,0)</f>
        <v>0</v>
      </c>
      <c r="CL81" s="127">
        <f ca="1">IF(IFERROR(MATCH(_xlfn.CONCAT($B81,",",CL$4),'22 SpcFunc &amp; VentSpcFunc combos'!$Q$8:$Q$343,0),0)&gt;0,1,0)</f>
        <v>0</v>
      </c>
      <c r="CM81" s="127">
        <f ca="1">IF(IFERROR(MATCH(_xlfn.CONCAT($B81,",",CM$4),'22 SpcFunc &amp; VentSpcFunc combos'!$Q$8:$Q$343,0),0)&gt;0,1,0)</f>
        <v>0</v>
      </c>
      <c r="CN81" s="127">
        <f ca="1">IF(IFERROR(MATCH(_xlfn.CONCAT($B81,",",CN$4),'22 SpcFunc &amp; VentSpcFunc combos'!$Q$8:$Q$343,0),0)&gt;0,1,0)</f>
        <v>0</v>
      </c>
      <c r="CO81" s="127">
        <f ca="1">IF(IFERROR(MATCH(_xlfn.CONCAT($B81,",",CO$4),'22 SpcFunc &amp; VentSpcFunc combos'!$Q$8:$Q$343,0),0)&gt;0,1,0)</f>
        <v>0</v>
      </c>
      <c r="CP81" s="127">
        <f ca="1">IF(IFERROR(MATCH(_xlfn.CONCAT($B81,",",CP$4),'22 SpcFunc &amp; VentSpcFunc combos'!$Q$8:$Q$343,0),0)&gt;0,1,0)</f>
        <v>0</v>
      </c>
      <c r="CQ81" s="127">
        <f ca="1">IF(IFERROR(MATCH(_xlfn.CONCAT($B81,",",CQ$4),'22 SpcFunc &amp; VentSpcFunc combos'!$Q$8:$Q$343,0),0)&gt;0,1,0)</f>
        <v>0</v>
      </c>
      <c r="CR81" s="127">
        <f ca="1">IF(IFERROR(MATCH(_xlfn.CONCAT($B81,",",CR$4),'22 SpcFunc &amp; VentSpcFunc combos'!$Q$8:$Q$343,0),0)&gt;0,1,0)</f>
        <v>0</v>
      </c>
      <c r="CS81" s="127">
        <f ca="1">IF(IFERROR(MATCH(_xlfn.CONCAT($B81,",",CS$4),'22 SpcFunc &amp; VentSpcFunc combos'!$Q$8:$Q$343,0),0)&gt;0,1,0)</f>
        <v>0</v>
      </c>
      <c r="CT81" s="127">
        <f ca="1">IF(IFERROR(MATCH(_xlfn.CONCAT($B81,",",CT$4),'22 SpcFunc &amp; VentSpcFunc combos'!$Q$8:$Q$343,0),0)&gt;0,1,0)</f>
        <v>0</v>
      </c>
      <c r="CU81" s="106" t="s">
        <v>959</v>
      </c>
      <c r="CV81">
        <f t="shared" ca="1" si="5"/>
        <v>1</v>
      </c>
    </row>
    <row r="82" spans="2:100" x14ac:dyDescent="0.2">
      <c r="B82" t="str">
        <f>'For CSV - 2022 SpcFuncData'!B83</f>
        <v>All other</v>
      </c>
      <c r="C82" s="127">
        <f ca="1">IF(IFERROR(MATCH(_xlfn.CONCAT($B82,",",C$4),'22 SpcFunc &amp; VentSpcFunc combos'!$Q$8:$Q$343,0),0)&gt;0,1,0)</f>
        <v>0</v>
      </c>
      <c r="D82" s="127">
        <f ca="1">IF(IFERROR(MATCH(_xlfn.CONCAT($B82,",",D$4),'22 SpcFunc &amp; VentSpcFunc combos'!$Q$8:$Q$343,0),0)&gt;0,1,0)</f>
        <v>0</v>
      </c>
      <c r="E82" s="127">
        <f ca="1">IF(IFERROR(MATCH(_xlfn.CONCAT($B82,",",E$4),'22 SpcFunc &amp; VentSpcFunc combos'!$Q$8:$Q$343,0),0)&gt;0,1,0)</f>
        <v>0</v>
      </c>
      <c r="F82" s="127">
        <f ca="1">IF(IFERROR(MATCH(_xlfn.CONCAT($B82,",",F$4),'22 SpcFunc &amp; VentSpcFunc combos'!$Q$8:$Q$343,0),0)&gt;0,1,0)</f>
        <v>0</v>
      </c>
      <c r="G82" s="127">
        <f ca="1">IF(IFERROR(MATCH(_xlfn.CONCAT($B82,",",G$4),'22 SpcFunc &amp; VentSpcFunc combos'!$Q$8:$Q$343,0),0)&gt;0,1,0)</f>
        <v>0</v>
      </c>
      <c r="H82" s="127">
        <f ca="1">IF(IFERROR(MATCH(_xlfn.CONCAT($B82,",",H$4),'22 SpcFunc &amp; VentSpcFunc combos'!$Q$8:$Q$343,0),0)&gt;0,1,0)</f>
        <v>0</v>
      </c>
      <c r="I82" s="127">
        <f ca="1">IF(IFERROR(MATCH(_xlfn.CONCAT($B82,",",I$4),'22 SpcFunc &amp; VentSpcFunc combos'!$Q$8:$Q$343,0),0)&gt;0,1,0)</f>
        <v>0</v>
      </c>
      <c r="J82" s="127">
        <f ca="1">IF(IFERROR(MATCH(_xlfn.CONCAT($B82,",",J$4),'22 SpcFunc &amp; VentSpcFunc combos'!$Q$8:$Q$343,0),0)&gt;0,1,0)</f>
        <v>0</v>
      </c>
      <c r="K82" s="127">
        <f ca="1">IF(IFERROR(MATCH(_xlfn.CONCAT($B82,",",K$4),'22 SpcFunc &amp; VentSpcFunc combos'!$Q$8:$Q$343,0),0)&gt;0,1,0)</f>
        <v>0</v>
      </c>
      <c r="L82" s="127">
        <f ca="1">IF(IFERROR(MATCH(_xlfn.CONCAT($B82,",",L$4),'22 SpcFunc &amp; VentSpcFunc combos'!$Q$8:$Q$343,0),0)&gt;0,1,0)</f>
        <v>0</v>
      </c>
      <c r="M82" s="127">
        <f ca="1">IF(IFERROR(MATCH(_xlfn.CONCAT($B82,",",M$4),'22 SpcFunc &amp; VentSpcFunc combos'!$Q$8:$Q$343,0),0)&gt;0,1,0)</f>
        <v>0</v>
      </c>
      <c r="N82" s="127">
        <f ca="1">IF(IFERROR(MATCH(_xlfn.CONCAT($B82,",",N$4),'22 SpcFunc &amp; VentSpcFunc combos'!$Q$8:$Q$343,0),0)&gt;0,1,0)</f>
        <v>0</v>
      </c>
      <c r="O82" s="127">
        <f ca="1">IF(IFERROR(MATCH(_xlfn.CONCAT($B82,",",O$4),'22 SpcFunc &amp; VentSpcFunc combos'!$Q$8:$Q$343,0),0)&gt;0,1,0)</f>
        <v>0</v>
      </c>
      <c r="P82" s="127">
        <f ca="1">IF(IFERROR(MATCH(_xlfn.CONCAT($B82,",",P$4),'22 SpcFunc &amp; VentSpcFunc combos'!$Q$8:$Q$343,0),0)&gt;0,1,0)</f>
        <v>0</v>
      </c>
      <c r="Q82" s="127">
        <f ca="1">IF(IFERROR(MATCH(_xlfn.CONCAT($B82,",",Q$4),'22 SpcFunc &amp; VentSpcFunc combos'!$Q$8:$Q$343,0),0)&gt;0,1,0)</f>
        <v>0</v>
      </c>
      <c r="R82" s="127">
        <f ca="1">IF(IFERROR(MATCH(_xlfn.CONCAT($B82,",",R$4),'22 SpcFunc &amp; VentSpcFunc combos'!$Q$8:$Q$343,0),0)&gt;0,1,0)</f>
        <v>0</v>
      </c>
      <c r="S82" s="127">
        <f ca="1">IF(IFERROR(MATCH(_xlfn.CONCAT($B82,",",S$4),'22 SpcFunc &amp; VentSpcFunc combos'!$Q$8:$Q$343,0),0)&gt;0,1,0)</f>
        <v>0</v>
      </c>
      <c r="T82" s="127">
        <f ca="1">IF(IFERROR(MATCH(_xlfn.CONCAT($B82,",",T$4),'22 SpcFunc &amp; VentSpcFunc combos'!$Q$8:$Q$343,0),0)&gt;0,1,0)</f>
        <v>0</v>
      </c>
      <c r="U82" s="127">
        <f ca="1">IF(IFERROR(MATCH(_xlfn.CONCAT($B82,",",U$4),'22 SpcFunc &amp; VentSpcFunc combos'!$Q$8:$Q$343,0),0)&gt;0,1,0)</f>
        <v>0</v>
      </c>
      <c r="V82" s="127">
        <f ca="1">IF(IFERROR(MATCH(_xlfn.CONCAT($B82,",",V$4),'22 SpcFunc &amp; VentSpcFunc combos'!$Q$8:$Q$343,0),0)&gt;0,1,0)</f>
        <v>0</v>
      </c>
      <c r="W82" s="127">
        <f ca="1">IF(IFERROR(MATCH(_xlfn.CONCAT($B82,",",W$4),'22 SpcFunc &amp; VentSpcFunc combos'!$Q$8:$Q$343,0),0)&gt;0,1,0)</f>
        <v>0</v>
      </c>
      <c r="X82" s="127">
        <f ca="1">IF(IFERROR(MATCH(_xlfn.CONCAT($B82,",",X$4),'22 SpcFunc &amp; VentSpcFunc combos'!$Q$8:$Q$343,0),0)&gt;0,1,0)</f>
        <v>0</v>
      </c>
      <c r="Y82" s="127">
        <f ca="1">IF(IFERROR(MATCH(_xlfn.CONCAT($B82,",",Y$4),'22 SpcFunc &amp; VentSpcFunc combos'!$Q$8:$Q$343,0),0)&gt;0,1,0)</f>
        <v>0</v>
      </c>
      <c r="Z82" s="127">
        <f ca="1">IF(IFERROR(MATCH(_xlfn.CONCAT($B82,",",Z$4),'22 SpcFunc &amp; VentSpcFunc combos'!$Q$8:$Q$343,0),0)&gt;0,1,0)</f>
        <v>0</v>
      </c>
      <c r="AA82" s="127">
        <f ca="1">IF(IFERROR(MATCH(_xlfn.CONCAT($B82,",",AA$4),'22 SpcFunc &amp; VentSpcFunc combos'!$Q$8:$Q$343,0),0)&gt;0,1,0)</f>
        <v>0</v>
      </c>
      <c r="AB82" s="127">
        <f ca="1">IF(IFERROR(MATCH(_xlfn.CONCAT($B82,",",AB$4),'22 SpcFunc &amp; VentSpcFunc combos'!$Q$8:$Q$343,0),0)&gt;0,1,0)</f>
        <v>0</v>
      </c>
      <c r="AC82" s="127">
        <f ca="1">IF(IFERROR(MATCH(_xlfn.CONCAT($B82,",",AC$4),'22 SpcFunc &amp; VentSpcFunc combos'!$Q$8:$Q$343,0),0)&gt;0,1,0)</f>
        <v>1</v>
      </c>
      <c r="AD82" s="127">
        <f ca="1">IF(IFERROR(MATCH(_xlfn.CONCAT($B82,",",AD$4),'22 SpcFunc &amp; VentSpcFunc combos'!$Q$8:$Q$343,0),0)&gt;0,1,0)</f>
        <v>0</v>
      </c>
      <c r="AE82" s="127">
        <f ca="1">IF(IFERROR(MATCH(_xlfn.CONCAT($B82,",",AE$4),'22 SpcFunc &amp; VentSpcFunc combos'!$Q$8:$Q$343,0),0)&gt;0,1,0)</f>
        <v>0</v>
      </c>
      <c r="AF82" s="127">
        <f ca="1">IF(IFERROR(MATCH(_xlfn.CONCAT($B82,",",AF$4),'22 SpcFunc &amp; VentSpcFunc combos'!$Q$8:$Q$343,0),0)&gt;0,1,0)</f>
        <v>0</v>
      </c>
      <c r="AG82" s="127">
        <f ca="1">IF(IFERROR(MATCH(_xlfn.CONCAT($B82,",",AG$4),'22 SpcFunc &amp; VentSpcFunc combos'!$Q$8:$Q$343,0),0)&gt;0,1,0)</f>
        <v>0</v>
      </c>
      <c r="AH82" s="127">
        <f ca="1">IF(IFERROR(MATCH(_xlfn.CONCAT($B82,",",AH$4),'22 SpcFunc &amp; VentSpcFunc combos'!$Q$8:$Q$343,0),0)&gt;0,1,0)</f>
        <v>0</v>
      </c>
      <c r="AI82" s="127">
        <f ca="1">IF(IFERROR(MATCH(_xlfn.CONCAT($B82,",",AI$4),'22 SpcFunc &amp; VentSpcFunc combos'!$Q$8:$Q$343,0),0)&gt;0,1,0)</f>
        <v>0</v>
      </c>
      <c r="AJ82" s="127">
        <f ca="1">IF(IFERROR(MATCH(_xlfn.CONCAT($B82,",",AJ$4),'22 SpcFunc &amp; VentSpcFunc combos'!$Q$8:$Q$343,0),0)&gt;0,1,0)</f>
        <v>0</v>
      </c>
      <c r="AK82" s="127">
        <f ca="1">IF(IFERROR(MATCH(_xlfn.CONCAT($B82,",",AK$4),'22 SpcFunc &amp; VentSpcFunc combos'!$Q$8:$Q$343,0),0)&gt;0,1,0)</f>
        <v>0</v>
      </c>
      <c r="AL82" s="127">
        <f ca="1">IF(IFERROR(MATCH(_xlfn.CONCAT($B82,",",AL$4),'22 SpcFunc &amp; VentSpcFunc combos'!$Q$8:$Q$343,0),0)&gt;0,1,0)</f>
        <v>0</v>
      </c>
      <c r="AM82" s="127">
        <f ca="1">IF(IFERROR(MATCH(_xlfn.CONCAT($B82,",",AM$4),'22 SpcFunc &amp; VentSpcFunc combos'!$Q$8:$Q$343,0),0)&gt;0,1,0)</f>
        <v>0</v>
      </c>
      <c r="AN82" s="127">
        <f ca="1">IF(IFERROR(MATCH(_xlfn.CONCAT($B82,",",AN$4),'22 SpcFunc &amp; VentSpcFunc combos'!$Q$8:$Q$343,0),0)&gt;0,1,0)</f>
        <v>0</v>
      </c>
      <c r="AO82" s="127">
        <f ca="1">IF(IFERROR(MATCH(_xlfn.CONCAT($B82,",",AO$4),'22 SpcFunc &amp; VentSpcFunc combos'!$Q$8:$Q$343,0),0)&gt;0,1,0)</f>
        <v>0</v>
      </c>
      <c r="AP82" s="127">
        <f ca="1">IF(IFERROR(MATCH(_xlfn.CONCAT($B82,",",AP$4),'22 SpcFunc &amp; VentSpcFunc combos'!$Q$8:$Q$343,0),0)&gt;0,1,0)</f>
        <v>0</v>
      </c>
      <c r="AQ82" s="127">
        <f ca="1">IF(IFERROR(MATCH(_xlfn.CONCAT($B82,",",AQ$4),'22 SpcFunc &amp; VentSpcFunc combos'!$Q$8:$Q$343,0),0)&gt;0,1,0)</f>
        <v>0</v>
      </c>
      <c r="AR82" s="127">
        <f ca="1">IF(IFERROR(MATCH(_xlfn.CONCAT($B82,",",AR$4),'22 SpcFunc &amp; VentSpcFunc combos'!$Q$8:$Q$343,0),0)&gt;0,1,0)</f>
        <v>0</v>
      </c>
      <c r="AS82" s="127">
        <f ca="1">IF(IFERROR(MATCH(_xlfn.CONCAT($B82,",",AS$4),'22 SpcFunc &amp; VentSpcFunc combos'!$Q$8:$Q$343,0),0)&gt;0,1,0)</f>
        <v>0</v>
      </c>
      <c r="AT82" s="127">
        <f ca="1">IF(IFERROR(MATCH(_xlfn.CONCAT($B82,",",AT$4),'22 SpcFunc &amp; VentSpcFunc combos'!$Q$8:$Q$343,0),0)&gt;0,1,0)</f>
        <v>0</v>
      </c>
      <c r="AU82" s="127">
        <f ca="1">IF(IFERROR(MATCH(_xlfn.CONCAT($B82,",",AU$4),'22 SpcFunc &amp; VentSpcFunc combos'!$Q$8:$Q$343,0),0)&gt;0,1,0)</f>
        <v>0</v>
      </c>
      <c r="AV82" s="127">
        <f ca="1">IF(IFERROR(MATCH(_xlfn.CONCAT($B82,",",AV$4),'22 SpcFunc &amp; VentSpcFunc combos'!$Q$8:$Q$343,0),0)&gt;0,1,0)</f>
        <v>0</v>
      </c>
      <c r="AW82" s="127">
        <f ca="1">IF(IFERROR(MATCH(_xlfn.CONCAT($B82,",",AW$4),'22 SpcFunc &amp; VentSpcFunc combos'!$Q$8:$Q$343,0),0)&gt;0,1,0)</f>
        <v>0</v>
      </c>
      <c r="AX82" s="127">
        <f ca="1">IF(IFERROR(MATCH(_xlfn.CONCAT($B82,",",AX$4),'22 SpcFunc &amp; VentSpcFunc combos'!$Q$8:$Q$343,0),0)&gt;0,1,0)</f>
        <v>0</v>
      </c>
      <c r="AY82" s="127">
        <f ca="1">IF(IFERROR(MATCH(_xlfn.CONCAT($B82,",",AY$4),'22 SpcFunc &amp; VentSpcFunc combos'!$Q$8:$Q$343,0),0)&gt;0,1,0)</f>
        <v>0</v>
      </c>
      <c r="AZ82" s="127">
        <f ca="1">IF(IFERROR(MATCH(_xlfn.CONCAT($B82,",",AZ$4),'22 SpcFunc &amp; VentSpcFunc combos'!$Q$8:$Q$343,0),0)&gt;0,1,0)</f>
        <v>0</v>
      </c>
      <c r="BA82" s="127">
        <f ca="1">IF(IFERROR(MATCH(_xlfn.CONCAT($B82,",",BA$4),'22 SpcFunc &amp; VentSpcFunc combos'!$Q$8:$Q$343,0),0)&gt;0,1,0)</f>
        <v>1</v>
      </c>
      <c r="BB82" s="127">
        <f ca="1">IF(IFERROR(MATCH(_xlfn.CONCAT($B82,",",BB$4),'22 SpcFunc &amp; VentSpcFunc combos'!$Q$8:$Q$343,0),0)&gt;0,1,0)</f>
        <v>0</v>
      </c>
      <c r="BC82" s="127">
        <f ca="1">IF(IFERROR(MATCH(_xlfn.CONCAT($B82,",",BC$4),'22 SpcFunc &amp; VentSpcFunc combos'!$Q$8:$Q$343,0),0)&gt;0,1,0)</f>
        <v>0</v>
      </c>
      <c r="BD82" s="127">
        <f ca="1">IF(IFERROR(MATCH(_xlfn.CONCAT($B82,",",BD$4),'22 SpcFunc &amp; VentSpcFunc combos'!$Q$8:$Q$343,0),0)&gt;0,1,0)</f>
        <v>0</v>
      </c>
      <c r="BE82" s="127">
        <f ca="1">IF(IFERROR(MATCH(_xlfn.CONCAT($B82,",",BE$4),'22 SpcFunc &amp; VentSpcFunc combos'!$Q$8:$Q$343,0),0)&gt;0,1,0)</f>
        <v>0</v>
      </c>
      <c r="BF82" s="127">
        <f ca="1">IF(IFERROR(MATCH(_xlfn.CONCAT($B82,",",BF$4),'22 SpcFunc &amp; VentSpcFunc combos'!$Q$8:$Q$343,0),0)&gt;0,1,0)</f>
        <v>0</v>
      </c>
      <c r="BG82" s="127">
        <f ca="1">IF(IFERROR(MATCH(_xlfn.CONCAT($B82,",",BG$4),'22 SpcFunc &amp; VentSpcFunc combos'!$Q$8:$Q$343,0),0)&gt;0,1,0)</f>
        <v>0</v>
      </c>
      <c r="BH82" s="127">
        <f ca="1">IF(IFERROR(MATCH(_xlfn.CONCAT($B82,",",BH$4),'22 SpcFunc &amp; VentSpcFunc combos'!$Q$8:$Q$343,0),0)&gt;0,1,0)</f>
        <v>1</v>
      </c>
      <c r="BI82" s="127">
        <f ca="1">IF(IFERROR(MATCH(_xlfn.CONCAT($B82,",",BI$4),'22 SpcFunc &amp; VentSpcFunc combos'!$Q$8:$Q$343,0),0)&gt;0,1,0)</f>
        <v>0</v>
      </c>
      <c r="BJ82" s="127">
        <f ca="1">IF(IFERROR(MATCH(_xlfn.CONCAT($B82,",",BJ$4),'22 SpcFunc &amp; VentSpcFunc combos'!$Q$8:$Q$343,0),0)&gt;0,1,0)</f>
        <v>0</v>
      </c>
      <c r="BK82" s="127">
        <f ca="1">IF(IFERROR(MATCH(_xlfn.CONCAT($B82,",",BK$4),'22 SpcFunc &amp; VentSpcFunc combos'!$Q$8:$Q$343,0),0)&gt;0,1,0)</f>
        <v>0</v>
      </c>
      <c r="BL82" s="127">
        <f ca="1">IF(IFERROR(MATCH(_xlfn.CONCAT($B82,",",BL$4),'22 SpcFunc &amp; VentSpcFunc combos'!$Q$8:$Q$343,0),0)&gt;0,1,0)</f>
        <v>0</v>
      </c>
      <c r="BM82" s="127">
        <f ca="1">IF(IFERROR(MATCH(_xlfn.CONCAT($B82,",",BM$4),'22 SpcFunc &amp; VentSpcFunc combos'!$Q$8:$Q$343,0),0)&gt;0,1,0)</f>
        <v>0</v>
      </c>
      <c r="BN82" s="127">
        <f ca="1">IF(IFERROR(MATCH(_xlfn.CONCAT($B82,",",BN$4),'22 SpcFunc &amp; VentSpcFunc combos'!$Q$8:$Q$343,0),0)&gt;0,1,0)</f>
        <v>0</v>
      </c>
      <c r="BO82" s="127">
        <f ca="1">IF(IFERROR(MATCH(_xlfn.CONCAT($B82,",",BO$4),'22 SpcFunc &amp; VentSpcFunc combos'!$Q$8:$Q$343,0),0)&gt;0,1,0)</f>
        <v>0</v>
      </c>
      <c r="BP82" s="127">
        <f ca="1">IF(IFERROR(MATCH(_xlfn.CONCAT($B82,",",BP$4),'22 SpcFunc &amp; VentSpcFunc combos'!$Q$8:$Q$343,0),0)&gt;0,1,0)</f>
        <v>0</v>
      </c>
      <c r="BQ82" s="127">
        <f ca="1">IF(IFERROR(MATCH(_xlfn.CONCAT($B82,",",BQ$4),'22 SpcFunc &amp; VentSpcFunc combos'!$Q$8:$Q$343,0),0)&gt;0,1,0)</f>
        <v>0</v>
      </c>
      <c r="BR82" s="127">
        <f ca="1">IF(IFERROR(MATCH(_xlfn.CONCAT($B82,",",BR$4),'22 SpcFunc &amp; VentSpcFunc combos'!$Q$8:$Q$343,0),0)&gt;0,1,0)</f>
        <v>0</v>
      </c>
      <c r="BS82" s="127">
        <f ca="1">IF(IFERROR(MATCH(_xlfn.CONCAT($B82,",",BS$4),'22 SpcFunc &amp; VentSpcFunc combos'!$Q$8:$Q$343,0),0)&gt;0,1,0)</f>
        <v>0</v>
      </c>
      <c r="BT82" s="127">
        <f ca="1">IF(IFERROR(MATCH(_xlfn.CONCAT($B82,",",BT$4),'22 SpcFunc &amp; VentSpcFunc combos'!$Q$8:$Q$343,0),0)&gt;0,1,0)</f>
        <v>0</v>
      </c>
      <c r="BU82" s="127">
        <f ca="1">IF(IFERROR(MATCH(_xlfn.CONCAT($B82,",",BU$4),'22 SpcFunc &amp; VentSpcFunc combos'!$Q$8:$Q$343,0),0)&gt;0,1,0)</f>
        <v>0</v>
      </c>
      <c r="BV82" s="127">
        <f ca="1">IF(IFERROR(MATCH(_xlfn.CONCAT($B82,",",BV$4),'22 SpcFunc &amp; VentSpcFunc combos'!$Q$8:$Q$343,0),0)&gt;0,1,0)</f>
        <v>0</v>
      </c>
      <c r="BW82" s="127">
        <f ca="1">IF(IFERROR(MATCH(_xlfn.CONCAT($B82,",",BW$4),'22 SpcFunc &amp; VentSpcFunc combos'!$Q$8:$Q$343,0),0)&gt;0,1,0)</f>
        <v>0</v>
      </c>
      <c r="BX82" s="127">
        <f ca="1">IF(IFERROR(MATCH(_xlfn.CONCAT($B82,",",BX$4),'22 SpcFunc &amp; VentSpcFunc combos'!$Q$8:$Q$343,0),0)&gt;0,1,0)</f>
        <v>0</v>
      </c>
      <c r="BY82" s="127">
        <f ca="1">IF(IFERROR(MATCH(_xlfn.CONCAT($B82,",",BY$4),'22 SpcFunc &amp; VentSpcFunc combos'!$Q$8:$Q$343,0),0)&gt;0,1,0)</f>
        <v>0</v>
      </c>
      <c r="BZ82" s="127">
        <f ca="1">IF(IFERROR(MATCH(_xlfn.CONCAT($B82,",",BZ$4),'22 SpcFunc &amp; VentSpcFunc combos'!$Q$8:$Q$343,0),0)&gt;0,1,0)</f>
        <v>0</v>
      </c>
      <c r="CA82" s="127">
        <f ca="1">IF(IFERROR(MATCH(_xlfn.CONCAT($B82,",",CA$4),'22 SpcFunc &amp; VentSpcFunc combos'!$Q$8:$Q$343,0),0)&gt;0,1,0)</f>
        <v>0</v>
      </c>
      <c r="CB82" s="127">
        <f ca="1">IF(IFERROR(MATCH(_xlfn.CONCAT($B82,",",CB$4),'22 SpcFunc &amp; VentSpcFunc combos'!$Q$8:$Q$343,0),0)&gt;0,1,0)</f>
        <v>0</v>
      </c>
      <c r="CC82" s="127">
        <f ca="1">IF(IFERROR(MATCH(_xlfn.CONCAT($B82,",",CC$4),'22 SpcFunc &amp; VentSpcFunc combos'!$Q$8:$Q$343,0),0)&gt;0,1,0)</f>
        <v>0</v>
      </c>
      <c r="CD82" s="127">
        <f ca="1">IF(IFERROR(MATCH(_xlfn.CONCAT($B82,",",CD$4),'22 SpcFunc &amp; VentSpcFunc combos'!$Q$8:$Q$343,0),0)&gt;0,1,0)</f>
        <v>0</v>
      </c>
      <c r="CE82" s="127">
        <f ca="1">IF(IFERROR(MATCH(_xlfn.CONCAT($B82,",",CE$4),'22 SpcFunc &amp; VentSpcFunc combos'!$Q$8:$Q$343,0),0)&gt;0,1,0)</f>
        <v>0</v>
      </c>
      <c r="CF82" s="127">
        <f ca="1">IF(IFERROR(MATCH(_xlfn.CONCAT($B82,",",CF$4),'22 SpcFunc &amp; VentSpcFunc combos'!$Q$8:$Q$343,0),0)&gt;0,1,0)</f>
        <v>0</v>
      </c>
      <c r="CG82" s="127">
        <f ca="1">IF(IFERROR(MATCH(_xlfn.CONCAT($B82,",",CG$4),'22 SpcFunc &amp; VentSpcFunc combos'!$Q$8:$Q$343,0),0)&gt;0,1,0)</f>
        <v>0</v>
      </c>
      <c r="CH82" s="127">
        <f ca="1">IF(IFERROR(MATCH(_xlfn.CONCAT($B82,",",CH$4),'22 SpcFunc &amp; VentSpcFunc combos'!$Q$8:$Q$343,0),0)&gt;0,1,0)</f>
        <v>0</v>
      </c>
      <c r="CI82" s="127">
        <f ca="1">IF(IFERROR(MATCH(_xlfn.CONCAT($B82,",",CI$4),'22 SpcFunc &amp; VentSpcFunc combos'!$Q$8:$Q$343,0),0)&gt;0,1,0)</f>
        <v>0</v>
      </c>
      <c r="CJ82" s="127">
        <f ca="1">IF(IFERROR(MATCH(_xlfn.CONCAT($B82,",",CJ$4),'22 SpcFunc &amp; VentSpcFunc combos'!$Q$8:$Q$343,0),0)&gt;0,1,0)</f>
        <v>0</v>
      </c>
      <c r="CK82" s="127">
        <f ca="1">IF(IFERROR(MATCH(_xlfn.CONCAT($B82,",",CK$4),'22 SpcFunc &amp; VentSpcFunc combos'!$Q$8:$Q$343,0),0)&gt;0,1,0)</f>
        <v>0</v>
      </c>
      <c r="CL82" s="127">
        <f ca="1">IF(IFERROR(MATCH(_xlfn.CONCAT($B82,",",CL$4),'22 SpcFunc &amp; VentSpcFunc combos'!$Q$8:$Q$343,0),0)&gt;0,1,0)</f>
        <v>1</v>
      </c>
      <c r="CM82" s="127">
        <f ca="1">IF(IFERROR(MATCH(_xlfn.CONCAT($B82,",",CM$4),'22 SpcFunc &amp; VentSpcFunc combos'!$Q$8:$Q$343,0),0)&gt;0,1,0)</f>
        <v>0</v>
      </c>
      <c r="CN82" s="127">
        <f ca="1">IF(IFERROR(MATCH(_xlfn.CONCAT($B82,",",CN$4),'22 SpcFunc &amp; VentSpcFunc combos'!$Q$8:$Q$343,0),0)&gt;0,1,0)</f>
        <v>0</v>
      </c>
      <c r="CO82" s="127">
        <f ca="1">IF(IFERROR(MATCH(_xlfn.CONCAT($B82,",",CO$4),'22 SpcFunc &amp; VentSpcFunc combos'!$Q$8:$Q$343,0),0)&gt;0,1,0)</f>
        <v>0</v>
      </c>
      <c r="CP82" s="127">
        <f ca="1">IF(IFERROR(MATCH(_xlfn.CONCAT($B82,",",CP$4),'22 SpcFunc &amp; VentSpcFunc combos'!$Q$8:$Q$343,0),0)&gt;0,1,0)</f>
        <v>0</v>
      </c>
      <c r="CQ82" s="127">
        <f ca="1">IF(IFERROR(MATCH(_xlfn.CONCAT($B82,",",CQ$4),'22 SpcFunc &amp; VentSpcFunc combos'!$Q$8:$Q$343,0),0)&gt;0,1,0)</f>
        <v>0</v>
      </c>
      <c r="CR82" s="127">
        <f ca="1">IF(IFERROR(MATCH(_xlfn.CONCAT($B82,",",CR$4),'22 SpcFunc &amp; VentSpcFunc combos'!$Q$8:$Q$343,0),0)&gt;0,1,0)</f>
        <v>0</v>
      </c>
      <c r="CS82" s="127">
        <f ca="1">IF(IFERROR(MATCH(_xlfn.CONCAT($B82,",",CS$4),'22 SpcFunc &amp; VentSpcFunc combos'!$Q$8:$Q$343,0),0)&gt;0,1,0)</f>
        <v>0</v>
      </c>
      <c r="CT82" s="127">
        <f ca="1">IF(IFERROR(MATCH(_xlfn.CONCAT($B82,",",CT$4),'22 SpcFunc &amp; VentSpcFunc combos'!$Q$8:$Q$343,0),0)&gt;0,1,0)</f>
        <v>0</v>
      </c>
      <c r="CU82" s="106" t="s">
        <v>959</v>
      </c>
      <c r="CV82">
        <f t="shared" ca="1" si="5"/>
        <v>4</v>
      </c>
    </row>
    <row r="83" spans="2:100" x14ac:dyDescent="0.2">
      <c r="B83" t="e">
        <f>'For CSV - 2022 SpcFuncData'!#REF!</f>
        <v>#REF!</v>
      </c>
      <c r="C83" s="127">
        <f>IF(IFERROR(MATCH(_xlfn.CONCAT($B83,",",C$4),'22 SpcFunc &amp; VentSpcFunc combos'!$Q$8:$Q$343,0),0)&gt;0,1,0)</f>
        <v>0</v>
      </c>
      <c r="D83" s="127">
        <f>IF(IFERROR(MATCH(_xlfn.CONCAT($B83,",",D$4),'22 SpcFunc &amp; VentSpcFunc combos'!$Q$8:$Q$343,0),0)&gt;0,1,0)</f>
        <v>0</v>
      </c>
      <c r="E83" s="127">
        <f>IF(IFERROR(MATCH(_xlfn.CONCAT($B83,",",E$4),'22 SpcFunc &amp; VentSpcFunc combos'!$Q$8:$Q$343,0),0)&gt;0,1,0)</f>
        <v>0</v>
      </c>
      <c r="F83" s="127">
        <f>IF(IFERROR(MATCH(_xlfn.CONCAT($B83,",",F$4),'22 SpcFunc &amp; VentSpcFunc combos'!$Q$8:$Q$343,0),0)&gt;0,1,0)</f>
        <v>0</v>
      </c>
      <c r="G83" s="127">
        <f>IF(IFERROR(MATCH(_xlfn.CONCAT($B83,",",G$4),'22 SpcFunc &amp; VentSpcFunc combos'!$Q$8:$Q$343,0),0)&gt;0,1,0)</f>
        <v>0</v>
      </c>
      <c r="H83" s="127">
        <f>IF(IFERROR(MATCH(_xlfn.CONCAT($B83,",",H$4),'22 SpcFunc &amp; VentSpcFunc combos'!$Q$8:$Q$343,0),0)&gt;0,1,0)</f>
        <v>0</v>
      </c>
      <c r="I83" s="127">
        <f>IF(IFERROR(MATCH(_xlfn.CONCAT($B83,",",I$4),'22 SpcFunc &amp; VentSpcFunc combos'!$Q$8:$Q$343,0),0)&gt;0,1,0)</f>
        <v>0</v>
      </c>
      <c r="J83" s="127">
        <f>IF(IFERROR(MATCH(_xlfn.CONCAT($B83,",",J$4),'22 SpcFunc &amp; VentSpcFunc combos'!$Q$8:$Q$343,0),0)&gt;0,1,0)</f>
        <v>0</v>
      </c>
      <c r="K83" s="127">
        <f>IF(IFERROR(MATCH(_xlfn.CONCAT($B83,",",K$4),'22 SpcFunc &amp; VentSpcFunc combos'!$Q$8:$Q$343,0),0)&gt;0,1,0)</f>
        <v>0</v>
      </c>
      <c r="L83" s="127">
        <f>IF(IFERROR(MATCH(_xlfn.CONCAT($B83,",",L$4),'22 SpcFunc &amp; VentSpcFunc combos'!$Q$8:$Q$343,0),0)&gt;0,1,0)</f>
        <v>0</v>
      </c>
      <c r="M83" s="127">
        <f>IF(IFERROR(MATCH(_xlfn.CONCAT($B83,",",M$4),'22 SpcFunc &amp; VentSpcFunc combos'!$Q$8:$Q$343,0),0)&gt;0,1,0)</f>
        <v>0</v>
      </c>
      <c r="N83" s="127">
        <f>IF(IFERROR(MATCH(_xlfn.CONCAT($B83,",",N$4),'22 SpcFunc &amp; VentSpcFunc combos'!$Q$8:$Q$343,0),0)&gt;0,1,0)</f>
        <v>0</v>
      </c>
      <c r="O83" s="127">
        <f>IF(IFERROR(MATCH(_xlfn.CONCAT($B83,",",O$4),'22 SpcFunc &amp; VentSpcFunc combos'!$Q$8:$Q$343,0),0)&gt;0,1,0)</f>
        <v>0</v>
      </c>
      <c r="P83" s="127">
        <f>IF(IFERROR(MATCH(_xlfn.CONCAT($B83,",",P$4),'22 SpcFunc &amp; VentSpcFunc combos'!$Q$8:$Q$343,0),0)&gt;0,1,0)</f>
        <v>0</v>
      </c>
      <c r="Q83" s="127">
        <f>IF(IFERROR(MATCH(_xlfn.CONCAT($B83,",",Q$4),'22 SpcFunc &amp; VentSpcFunc combos'!$Q$8:$Q$343,0),0)&gt;0,1,0)</f>
        <v>0</v>
      </c>
      <c r="R83" s="127">
        <f>IF(IFERROR(MATCH(_xlfn.CONCAT($B83,",",R$4),'22 SpcFunc &amp; VentSpcFunc combos'!$Q$8:$Q$343,0),0)&gt;0,1,0)</f>
        <v>0</v>
      </c>
      <c r="S83" s="127">
        <f>IF(IFERROR(MATCH(_xlfn.CONCAT($B83,",",S$4),'22 SpcFunc &amp; VentSpcFunc combos'!$Q$8:$Q$343,0),0)&gt;0,1,0)</f>
        <v>0</v>
      </c>
      <c r="T83" s="127">
        <f>IF(IFERROR(MATCH(_xlfn.CONCAT($B83,",",T$4),'22 SpcFunc &amp; VentSpcFunc combos'!$Q$8:$Q$343,0),0)&gt;0,1,0)</f>
        <v>0</v>
      </c>
      <c r="U83" s="127">
        <f>IF(IFERROR(MATCH(_xlfn.CONCAT($B83,",",U$4),'22 SpcFunc &amp; VentSpcFunc combos'!$Q$8:$Q$343,0),0)&gt;0,1,0)</f>
        <v>0</v>
      </c>
      <c r="V83" s="127">
        <f>IF(IFERROR(MATCH(_xlfn.CONCAT($B83,",",V$4),'22 SpcFunc &amp; VentSpcFunc combos'!$Q$8:$Q$343,0),0)&gt;0,1,0)</f>
        <v>0</v>
      </c>
      <c r="W83" s="127">
        <f>IF(IFERROR(MATCH(_xlfn.CONCAT($B83,",",W$4),'22 SpcFunc &amp; VentSpcFunc combos'!$Q$8:$Q$343,0),0)&gt;0,1,0)</f>
        <v>0</v>
      </c>
      <c r="X83" s="127">
        <f>IF(IFERROR(MATCH(_xlfn.CONCAT($B83,",",X$4),'22 SpcFunc &amp; VentSpcFunc combos'!$Q$8:$Q$343,0),0)&gt;0,1,0)</f>
        <v>0</v>
      </c>
      <c r="Y83" s="127">
        <f>IF(IFERROR(MATCH(_xlfn.CONCAT($B83,",",Y$4),'22 SpcFunc &amp; VentSpcFunc combos'!$Q$8:$Q$343,0),0)&gt;0,1,0)</f>
        <v>0</v>
      </c>
      <c r="Z83" s="127">
        <f>IF(IFERROR(MATCH(_xlfn.CONCAT($B83,",",Z$4),'22 SpcFunc &amp; VentSpcFunc combos'!$Q$8:$Q$343,0),0)&gt;0,1,0)</f>
        <v>0</v>
      </c>
      <c r="AA83" s="127">
        <f>IF(IFERROR(MATCH(_xlfn.CONCAT($B83,",",AA$4),'22 SpcFunc &amp; VentSpcFunc combos'!$Q$8:$Q$343,0),0)&gt;0,1,0)</f>
        <v>0</v>
      </c>
      <c r="AB83" s="127">
        <f>IF(IFERROR(MATCH(_xlfn.CONCAT($B83,",",AB$4),'22 SpcFunc &amp; VentSpcFunc combos'!$Q$8:$Q$343,0),0)&gt;0,1,0)</f>
        <v>0</v>
      </c>
      <c r="AC83" s="127">
        <f>IF(IFERROR(MATCH(_xlfn.CONCAT($B83,",",AC$4),'22 SpcFunc &amp; VentSpcFunc combos'!$Q$8:$Q$343,0),0)&gt;0,1,0)</f>
        <v>0</v>
      </c>
      <c r="AD83" s="127">
        <f>IF(IFERROR(MATCH(_xlfn.CONCAT($B83,",",AD$4),'22 SpcFunc &amp; VentSpcFunc combos'!$Q$8:$Q$343,0),0)&gt;0,1,0)</f>
        <v>0</v>
      </c>
      <c r="AE83" s="127">
        <f>IF(IFERROR(MATCH(_xlfn.CONCAT($B83,",",AE$4),'22 SpcFunc &amp; VentSpcFunc combos'!$Q$8:$Q$343,0),0)&gt;0,1,0)</f>
        <v>0</v>
      </c>
      <c r="AF83" s="127">
        <f>IF(IFERROR(MATCH(_xlfn.CONCAT($B83,",",AF$4),'22 SpcFunc &amp; VentSpcFunc combos'!$Q$8:$Q$343,0),0)&gt;0,1,0)</f>
        <v>0</v>
      </c>
      <c r="AG83" s="127">
        <f>IF(IFERROR(MATCH(_xlfn.CONCAT($B83,",",AG$4),'22 SpcFunc &amp; VentSpcFunc combos'!$Q$8:$Q$343,0),0)&gt;0,1,0)</f>
        <v>0</v>
      </c>
      <c r="AH83" s="127">
        <f>IF(IFERROR(MATCH(_xlfn.CONCAT($B83,",",AH$4),'22 SpcFunc &amp; VentSpcFunc combos'!$Q$8:$Q$343,0),0)&gt;0,1,0)</f>
        <v>0</v>
      </c>
      <c r="AI83" s="127">
        <f>IF(IFERROR(MATCH(_xlfn.CONCAT($B83,",",AI$4),'22 SpcFunc &amp; VentSpcFunc combos'!$Q$8:$Q$343,0),0)&gt;0,1,0)</f>
        <v>0</v>
      </c>
      <c r="AJ83" s="127">
        <f>IF(IFERROR(MATCH(_xlfn.CONCAT($B83,",",AJ$4),'22 SpcFunc &amp; VentSpcFunc combos'!$Q$8:$Q$343,0),0)&gt;0,1,0)</f>
        <v>0</v>
      </c>
      <c r="AK83" s="127">
        <f>IF(IFERROR(MATCH(_xlfn.CONCAT($B83,",",AK$4),'22 SpcFunc &amp; VentSpcFunc combos'!$Q$8:$Q$343,0),0)&gt;0,1,0)</f>
        <v>0</v>
      </c>
      <c r="AL83" s="127">
        <f>IF(IFERROR(MATCH(_xlfn.CONCAT($B83,",",AL$4),'22 SpcFunc &amp; VentSpcFunc combos'!$Q$8:$Q$343,0),0)&gt;0,1,0)</f>
        <v>0</v>
      </c>
      <c r="AM83" s="127">
        <f>IF(IFERROR(MATCH(_xlfn.CONCAT($B83,",",AM$4),'22 SpcFunc &amp; VentSpcFunc combos'!$Q$8:$Q$343,0),0)&gt;0,1,0)</f>
        <v>0</v>
      </c>
      <c r="AN83" s="127">
        <f>IF(IFERROR(MATCH(_xlfn.CONCAT($B83,",",AN$4),'22 SpcFunc &amp; VentSpcFunc combos'!$Q$8:$Q$343,0),0)&gt;0,1,0)</f>
        <v>0</v>
      </c>
      <c r="AO83" s="127">
        <f>IF(IFERROR(MATCH(_xlfn.CONCAT($B83,",",AO$4),'22 SpcFunc &amp; VentSpcFunc combos'!$Q$8:$Q$343,0),0)&gt;0,1,0)</f>
        <v>0</v>
      </c>
      <c r="AP83" s="127">
        <f>IF(IFERROR(MATCH(_xlfn.CONCAT($B83,",",AP$4),'22 SpcFunc &amp; VentSpcFunc combos'!$Q$8:$Q$343,0),0)&gt;0,1,0)</f>
        <v>0</v>
      </c>
      <c r="AQ83" s="127">
        <f>IF(IFERROR(MATCH(_xlfn.CONCAT($B83,",",AQ$4),'22 SpcFunc &amp; VentSpcFunc combos'!$Q$8:$Q$343,0),0)&gt;0,1,0)</f>
        <v>0</v>
      </c>
      <c r="AR83" s="127">
        <f>IF(IFERROR(MATCH(_xlfn.CONCAT($B83,",",AR$4),'22 SpcFunc &amp; VentSpcFunc combos'!$Q$8:$Q$343,0),0)&gt;0,1,0)</f>
        <v>0</v>
      </c>
      <c r="AS83" s="127">
        <f>IF(IFERROR(MATCH(_xlfn.CONCAT($B83,",",AS$4),'22 SpcFunc &amp; VentSpcFunc combos'!$Q$8:$Q$343,0),0)&gt;0,1,0)</f>
        <v>0</v>
      </c>
      <c r="AT83" s="127">
        <f>IF(IFERROR(MATCH(_xlfn.CONCAT($B83,",",AT$4),'22 SpcFunc &amp; VentSpcFunc combos'!$Q$8:$Q$343,0),0)&gt;0,1,0)</f>
        <v>0</v>
      </c>
      <c r="AU83" s="127">
        <f>IF(IFERROR(MATCH(_xlfn.CONCAT($B83,",",AU$4),'22 SpcFunc &amp; VentSpcFunc combos'!$Q$8:$Q$343,0),0)&gt;0,1,0)</f>
        <v>0</v>
      </c>
      <c r="AV83" s="127">
        <f>IF(IFERROR(MATCH(_xlfn.CONCAT($B83,",",AV$4),'22 SpcFunc &amp; VentSpcFunc combos'!$Q$8:$Q$343,0),0)&gt;0,1,0)</f>
        <v>0</v>
      </c>
      <c r="AW83" s="127">
        <f>IF(IFERROR(MATCH(_xlfn.CONCAT($B83,",",AW$4),'22 SpcFunc &amp; VentSpcFunc combos'!$Q$8:$Q$343,0),0)&gt;0,1,0)</f>
        <v>0</v>
      </c>
      <c r="AX83" s="127">
        <f>IF(IFERROR(MATCH(_xlfn.CONCAT($B83,",",AX$4),'22 SpcFunc &amp; VentSpcFunc combos'!$Q$8:$Q$343,0),0)&gt;0,1,0)</f>
        <v>0</v>
      </c>
      <c r="AY83" s="127">
        <f>IF(IFERROR(MATCH(_xlfn.CONCAT($B83,",",AY$4),'22 SpcFunc &amp; VentSpcFunc combos'!$Q$8:$Q$343,0),0)&gt;0,1,0)</f>
        <v>0</v>
      </c>
      <c r="AZ83" s="127">
        <f>IF(IFERROR(MATCH(_xlfn.CONCAT($B83,",",AZ$4),'22 SpcFunc &amp; VentSpcFunc combos'!$Q$8:$Q$343,0),0)&gt;0,1,0)</f>
        <v>0</v>
      </c>
      <c r="BA83" s="127">
        <f>IF(IFERROR(MATCH(_xlfn.CONCAT($B83,",",BA$4),'22 SpcFunc &amp; VentSpcFunc combos'!$Q$8:$Q$343,0),0)&gt;0,1,0)</f>
        <v>0</v>
      </c>
      <c r="BB83" s="127">
        <f>IF(IFERROR(MATCH(_xlfn.CONCAT($B83,",",BB$4),'22 SpcFunc &amp; VentSpcFunc combos'!$Q$8:$Q$343,0),0)&gt;0,1,0)</f>
        <v>0</v>
      </c>
      <c r="BC83" s="127">
        <f>IF(IFERROR(MATCH(_xlfn.CONCAT($B83,",",BC$4),'22 SpcFunc &amp; VentSpcFunc combos'!$Q$8:$Q$343,0),0)&gt;0,1,0)</f>
        <v>0</v>
      </c>
      <c r="BD83" s="127">
        <f>IF(IFERROR(MATCH(_xlfn.CONCAT($B83,",",BD$4),'22 SpcFunc &amp; VentSpcFunc combos'!$Q$8:$Q$343,0),0)&gt;0,1,0)</f>
        <v>0</v>
      </c>
      <c r="BE83" s="127">
        <f>IF(IFERROR(MATCH(_xlfn.CONCAT($B83,",",BE$4),'22 SpcFunc &amp; VentSpcFunc combos'!$Q$8:$Q$343,0),0)&gt;0,1,0)</f>
        <v>0</v>
      </c>
      <c r="BF83" s="127">
        <f>IF(IFERROR(MATCH(_xlfn.CONCAT($B83,",",BF$4),'22 SpcFunc &amp; VentSpcFunc combos'!$Q$8:$Q$343,0),0)&gt;0,1,0)</f>
        <v>0</v>
      </c>
      <c r="BG83" s="127">
        <f>IF(IFERROR(MATCH(_xlfn.CONCAT($B83,",",BG$4),'22 SpcFunc &amp; VentSpcFunc combos'!$Q$8:$Q$343,0),0)&gt;0,1,0)</f>
        <v>0</v>
      </c>
      <c r="BH83" s="127">
        <f>IF(IFERROR(MATCH(_xlfn.CONCAT($B83,",",BH$4),'22 SpcFunc &amp; VentSpcFunc combos'!$Q$8:$Q$343,0),0)&gt;0,1,0)</f>
        <v>0</v>
      </c>
      <c r="BI83" s="127">
        <f>IF(IFERROR(MATCH(_xlfn.CONCAT($B83,",",BI$4),'22 SpcFunc &amp; VentSpcFunc combos'!$Q$8:$Q$343,0),0)&gt;0,1,0)</f>
        <v>0</v>
      </c>
      <c r="BJ83" s="127">
        <f>IF(IFERROR(MATCH(_xlfn.CONCAT($B83,",",BJ$4),'22 SpcFunc &amp; VentSpcFunc combos'!$Q$8:$Q$343,0),0)&gt;0,1,0)</f>
        <v>0</v>
      </c>
      <c r="BK83" s="127">
        <f>IF(IFERROR(MATCH(_xlfn.CONCAT($B83,",",BK$4),'22 SpcFunc &amp; VentSpcFunc combos'!$Q$8:$Q$343,0),0)&gt;0,1,0)</f>
        <v>0</v>
      </c>
      <c r="BL83" s="127">
        <f>IF(IFERROR(MATCH(_xlfn.CONCAT($B83,",",BL$4),'22 SpcFunc &amp; VentSpcFunc combos'!$Q$8:$Q$343,0),0)&gt;0,1,0)</f>
        <v>0</v>
      </c>
      <c r="BM83" s="127">
        <f>IF(IFERROR(MATCH(_xlfn.CONCAT($B83,",",BM$4),'22 SpcFunc &amp; VentSpcFunc combos'!$Q$8:$Q$343,0),0)&gt;0,1,0)</f>
        <v>0</v>
      </c>
      <c r="BN83" s="127">
        <f>IF(IFERROR(MATCH(_xlfn.CONCAT($B83,",",BN$4),'22 SpcFunc &amp; VentSpcFunc combos'!$Q$8:$Q$343,0),0)&gt;0,1,0)</f>
        <v>0</v>
      </c>
      <c r="BO83" s="127">
        <f>IF(IFERROR(MATCH(_xlfn.CONCAT($B83,",",BO$4),'22 SpcFunc &amp; VentSpcFunc combos'!$Q$8:$Q$343,0),0)&gt;0,1,0)</f>
        <v>0</v>
      </c>
      <c r="BP83" s="127">
        <f>IF(IFERROR(MATCH(_xlfn.CONCAT($B83,",",BP$4),'22 SpcFunc &amp; VentSpcFunc combos'!$Q$8:$Q$343,0),0)&gt;0,1,0)</f>
        <v>0</v>
      </c>
      <c r="BQ83" s="127">
        <f>IF(IFERROR(MATCH(_xlfn.CONCAT($B83,",",BQ$4),'22 SpcFunc &amp; VentSpcFunc combos'!$Q$8:$Q$343,0),0)&gt;0,1,0)</f>
        <v>0</v>
      </c>
      <c r="BR83" s="127">
        <f>IF(IFERROR(MATCH(_xlfn.CONCAT($B83,",",BR$4),'22 SpcFunc &amp; VentSpcFunc combos'!$Q$8:$Q$343,0),0)&gt;0,1,0)</f>
        <v>0</v>
      </c>
      <c r="BS83" s="127">
        <f>IF(IFERROR(MATCH(_xlfn.CONCAT($B83,",",BS$4),'22 SpcFunc &amp; VentSpcFunc combos'!$Q$8:$Q$343,0),0)&gt;0,1,0)</f>
        <v>0</v>
      </c>
      <c r="BT83" s="127">
        <f>IF(IFERROR(MATCH(_xlfn.CONCAT($B83,",",BT$4),'22 SpcFunc &amp; VentSpcFunc combos'!$Q$8:$Q$343,0),0)&gt;0,1,0)</f>
        <v>0</v>
      </c>
      <c r="BU83" s="127">
        <f>IF(IFERROR(MATCH(_xlfn.CONCAT($B83,",",BU$4),'22 SpcFunc &amp; VentSpcFunc combos'!$Q$8:$Q$343,0),0)&gt;0,1,0)</f>
        <v>0</v>
      </c>
      <c r="BV83" s="127">
        <f>IF(IFERROR(MATCH(_xlfn.CONCAT($B83,",",BV$4),'22 SpcFunc &amp; VentSpcFunc combos'!$Q$8:$Q$343,0),0)&gt;0,1,0)</f>
        <v>0</v>
      </c>
      <c r="BW83" s="127">
        <f>IF(IFERROR(MATCH(_xlfn.CONCAT($B83,",",BW$4),'22 SpcFunc &amp; VentSpcFunc combos'!$Q$8:$Q$343,0),0)&gt;0,1,0)</f>
        <v>0</v>
      </c>
      <c r="BX83" s="127">
        <f>IF(IFERROR(MATCH(_xlfn.CONCAT($B83,",",BX$4),'22 SpcFunc &amp; VentSpcFunc combos'!$Q$8:$Q$343,0),0)&gt;0,1,0)</f>
        <v>0</v>
      </c>
      <c r="BY83" s="127">
        <f>IF(IFERROR(MATCH(_xlfn.CONCAT($B83,",",BY$4),'22 SpcFunc &amp; VentSpcFunc combos'!$Q$8:$Q$343,0),0)&gt;0,1,0)</f>
        <v>0</v>
      </c>
      <c r="BZ83" s="127">
        <f>IF(IFERROR(MATCH(_xlfn.CONCAT($B83,",",BZ$4),'22 SpcFunc &amp; VentSpcFunc combos'!$Q$8:$Q$343,0),0)&gt;0,1,0)</f>
        <v>0</v>
      </c>
      <c r="CA83" s="127">
        <f>IF(IFERROR(MATCH(_xlfn.CONCAT($B83,",",CA$4),'22 SpcFunc &amp; VentSpcFunc combos'!$Q$8:$Q$343,0),0)&gt;0,1,0)</f>
        <v>0</v>
      </c>
      <c r="CB83" s="127">
        <f>IF(IFERROR(MATCH(_xlfn.CONCAT($B83,",",CB$4),'22 SpcFunc &amp; VentSpcFunc combos'!$Q$8:$Q$343,0),0)&gt;0,1,0)</f>
        <v>0</v>
      </c>
      <c r="CC83" s="127">
        <f>IF(IFERROR(MATCH(_xlfn.CONCAT($B83,",",CC$4),'22 SpcFunc &amp; VentSpcFunc combos'!$Q$8:$Q$343,0),0)&gt;0,1,0)</f>
        <v>0</v>
      </c>
      <c r="CD83" s="127">
        <f>IF(IFERROR(MATCH(_xlfn.CONCAT($B83,",",CD$4),'22 SpcFunc &amp; VentSpcFunc combos'!$Q$8:$Q$343,0),0)&gt;0,1,0)</f>
        <v>0</v>
      </c>
      <c r="CE83" s="127">
        <f>IF(IFERROR(MATCH(_xlfn.CONCAT($B83,",",CE$4),'22 SpcFunc &amp; VentSpcFunc combos'!$Q$8:$Q$343,0),0)&gt;0,1,0)</f>
        <v>0</v>
      </c>
      <c r="CF83" s="127">
        <f>IF(IFERROR(MATCH(_xlfn.CONCAT($B83,",",CF$4),'22 SpcFunc &amp; VentSpcFunc combos'!$Q$8:$Q$343,0),0)&gt;0,1,0)</f>
        <v>0</v>
      </c>
      <c r="CG83" s="127">
        <f>IF(IFERROR(MATCH(_xlfn.CONCAT($B83,",",CG$4),'22 SpcFunc &amp; VentSpcFunc combos'!$Q$8:$Q$343,0),0)&gt;0,1,0)</f>
        <v>0</v>
      </c>
      <c r="CH83" s="127">
        <f>IF(IFERROR(MATCH(_xlfn.CONCAT($B83,",",CH$4),'22 SpcFunc &amp; VentSpcFunc combos'!$Q$8:$Q$343,0),0)&gt;0,1,0)</f>
        <v>0</v>
      </c>
      <c r="CI83" s="127">
        <f>IF(IFERROR(MATCH(_xlfn.CONCAT($B83,",",CI$4),'22 SpcFunc &amp; VentSpcFunc combos'!$Q$8:$Q$343,0),0)&gt;0,1,0)</f>
        <v>0</v>
      </c>
      <c r="CJ83" s="127">
        <f>IF(IFERROR(MATCH(_xlfn.CONCAT($B83,",",CJ$4),'22 SpcFunc &amp; VentSpcFunc combos'!$Q$8:$Q$343,0),0)&gt;0,1,0)</f>
        <v>0</v>
      </c>
      <c r="CK83" s="127">
        <f>IF(IFERROR(MATCH(_xlfn.CONCAT($B83,",",CK$4),'22 SpcFunc &amp; VentSpcFunc combos'!$Q$8:$Q$343,0),0)&gt;0,1,0)</f>
        <v>0</v>
      </c>
      <c r="CL83" s="127">
        <f>IF(IFERROR(MATCH(_xlfn.CONCAT($B83,",",CL$4),'22 SpcFunc &amp; VentSpcFunc combos'!$Q$8:$Q$343,0),0)&gt;0,1,0)</f>
        <v>0</v>
      </c>
      <c r="CM83" s="127">
        <f>IF(IFERROR(MATCH(_xlfn.CONCAT($B83,",",CM$4),'22 SpcFunc &amp; VentSpcFunc combos'!$Q$8:$Q$343,0),0)&gt;0,1,0)</f>
        <v>0</v>
      </c>
      <c r="CN83" s="127">
        <f>IF(IFERROR(MATCH(_xlfn.CONCAT($B83,",",CN$4),'22 SpcFunc &amp; VentSpcFunc combos'!$Q$8:$Q$343,0),0)&gt;0,1,0)</f>
        <v>0</v>
      </c>
      <c r="CO83" s="127">
        <f>IF(IFERROR(MATCH(_xlfn.CONCAT($B83,",",CO$4),'22 SpcFunc &amp; VentSpcFunc combos'!$Q$8:$Q$343,0),0)&gt;0,1,0)</f>
        <v>0</v>
      </c>
      <c r="CP83" s="127">
        <f>IF(IFERROR(MATCH(_xlfn.CONCAT($B83,",",CP$4),'22 SpcFunc &amp; VentSpcFunc combos'!$Q$8:$Q$343,0),0)&gt;0,1,0)</f>
        <v>0</v>
      </c>
      <c r="CQ83" s="127">
        <f>IF(IFERROR(MATCH(_xlfn.CONCAT($B83,",",CQ$4),'22 SpcFunc &amp; VentSpcFunc combos'!$Q$8:$Q$343,0),0)&gt;0,1,0)</f>
        <v>0</v>
      </c>
      <c r="CR83" s="127">
        <f>IF(IFERROR(MATCH(_xlfn.CONCAT($B83,",",CR$4),'22 SpcFunc &amp; VentSpcFunc combos'!$Q$8:$Q$343,0),0)&gt;0,1,0)</f>
        <v>0</v>
      </c>
      <c r="CS83" s="127">
        <f>IF(IFERROR(MATCH(_xlfn.CONCAT($B83,",",CS$4),'22 SpcFunc &amp; VentSpcFunc combos'!$Q$8:$Q$343,0),0)&gt;0,1,0)</f>
        <v>0</v>
      </c>
      <c r="CT83" s="127">
        <f>IF(IFERROR(MATCH(_xlfn.CONCAT($B83,",",CT$4),'22 SpcFunc &amp; VentSpcFunc combos'!$Q$8:$Q$343,0),0)&gt;0,1,0)</f>
        <v>0</v>
      </c>
      <c r="CU83" s="106" t="s">
        <v>959</v>
      </c>
      <c r="CV83">
        <f t="shared" si="5"/>
        <v>0</v>
      </c>
    </row>
    <row r="84" spans="2:100" x14ac:dyDescent="0.2">
      <c r="B84" t="e">
        <f>'For CSV - 2022 SpcFuncData'!#REF!</f>
        <v>#REF!</v>
      </c>
      <c r="C84" s="127">
        <f>IF(IFERROR(MATCH(_xlfn.CONCAT($B84,",",C$4),'22 SpcFunc &amp; VentSpcFunc combos'!$Q$8:$Q$343,0),0)&gt;0,1,0)</f>
        <v>0</v>
      </c>
      <c r="D84" s="127">
        <f>IF(IFERROR(MATCH(_xlfn.CONCAT($B84,",",D$4),'22 SpcFunc &amp; VentSpcFunc combos'!$Q$8:$Q$343,0),0)&gt;0,1,0)</f>
        <v>0</v>
      </c>
      <c r="E84" s="127">
        <f>IF(IFERROR(MATCH(_xlfn.CONCAT($B84,",",E$4),'22 SpcFunc &amp; VentSpcFunc combos'!$Q$8:$Q$343,0),0)&gt;0,1,0)</f>
        <v>0</v>
      </c>
      <c r="F84" s="127">
        <f>IF(IFERROR(MATCH(_xlfn.CONCAT($B84,",",F$4),'22 SpcFunc &amp; VentSpcFunc combos'!$Q$8:$Q$343,0),0)&gt;0,1,0)</f>
        <v>0</v>
      </c>
      <c r="G84" s="127">
        <f>IF(IFERROR(MATCH(_xlfn.CONCAT($B84,",",G$4),'22 SpcFunc &amp; VentSpcFunc combos'!$Q$8:$Q$343,0),0)&gt;0,1,0)</f>
        <v>0</v>
      </c>
      <c r="H84" s="127">
        <f>IF(IFERROR(MATCH(_xlfn.CONCAT($B84,",",H$4),'22 SpcFunc &amp; VentSpcFunc combos'!$Q$8:$Q$343,0),0)&gt;0,1,0)</f>
        <v>0</v>
      </c>
      <c r="I84" s="127">
        <f>IF(IFERROR(MATCH(_xlfn.CONCAT($B84,",",I$4),'22 SpcFunc &amp; VentSpcFunc combos'!$Q$8:$Q$343,0),0)&gt;0,1,0)</f>
        <v>0</v>
      </c>
      <c r="J84" s="127">
        <f>IF(IFERROR(MATCH(_xlfn.CONCAT($B84,",",J$4),'22 SpcFunc &amp; VentSpcFunc combos'!$Q$8:$Q$343,0),0)&gt;0,1,0)</f>
        <v>0</v>
      </c>
      <c r="K84" s="127">
        <f>IF(IFERROR(MATCH(_xlfn.CONCAT($B84,",",K$4),'22 SpcFunc &amp; VentSpcFunc combos'!$Q$8:$Q$343,0),0)&gt;0,1,0)</f>
        <v>0</v>
      </c>
      <c r="L84" s="127">
        <f>IF(IFERROR(MATCH(_xlfn.CONCAT($B84,",",L$4),'22 SpcFunc &amp; VentSpcFunc combos'!$Q$8:$Q$343,0),0)&gt;0,1,0)</f>
        <v>0</v>
      </c>
      <c r="M84" s="127">
        <f>IF(IFERROR(MATCH(_xlfn.CONCAT($B84,",",M$4),'22 SpcFunc &amp; VentSpcFunc combos'!$Q$8:$Q$343,0),0)&gt;0,1,0)</f>
        <v>0</v>
      </c>
      <c r="N84" s="127">
        <f>IF(IFERROR(MATCH(_xlfn.CONCAT($B84,",",N$4),'22 SpcFunc &amp; VentSpcFunc combos'!$Q$8:$Q$343,0),0)&gt;0,1,0)</f>
        <v>0</v>
      </c>
      <c r="O84" s="127">
        <f>IF(IFERROR(MATCH(_xlfn.CONCAT($B84,",",O$4),'22 SpcFunc &amp; VentSpcFunc combos'!$Q$8:$Q$343,0),0)&gt;0,1,0)</f>
        <v>0</v>
      </c>
      <c r="P84" s="127">
        <f>IF(IFERROR(MATCH(_xlfn.CONCAT($B84,",",P$4),'22 SpcFunc &amp; VentSpcFunc combos'!$Q$8:$Q$343,0),0)&gt;0,1,0)</f>
        <v>0</v>
      </c>
      <c r="Q84" s="127">
        <f>IF(IFERROR(MATCH(_xlfn.CONCAT($B84,",",Q$4),'22 SpcFunc &amp; VentSpcFunc combos'!$Q$8:$Q$343,0),0)&gt;0,1,0)</f>
        <v>0</v>
      </c>
      <c r="R84" s="127">
        <f>IF(IFERROR(MATCH(_xlfn.CONCAT($B84,",",R$4),'22 SpcFunc &amp; VentSpcFunc combos'!$Q$8:$Q$343,0),0)&gt;0,1,0)</f>
        <v>0</v>
      </c>
      <c r="S84" s="127">
        <f>IF(IFERROR(MATCH(_xlfn.CONCAT($B84,",",S$4),'22 SpcFunc &amp; VentSpcFunc combos'!$Q$8:$Q$343,0),0)&gt;0,1,0)</f>
        <v>0</v>
      </c>
      <c r="T84" s="127">
        <f>IF(IFERROR(MATCH(_xlfn.CONCAT($B84,",",T$4),'22 SpcFunc &amp; VentSpcFunc combos'!$Q$8:$Q$343,0),0)&gt;0,1,0)</f>
        <v>0</v>
      </c>
      <c r="U84" s="127">
        <f>IF(IFERROR(MATCH(_xlfn.CONCAT($B84,",",U$4),'22 SpcFunc &amp; VentSpcFunc combos'!$Q$8:$Q$343,0),0)&gt;0,1,0)</f>
        <v>0</v>
      </c>
      <c r="V84" s="127">
        <f>IF(IFERROR(MATCH(_xlfn.CONCAT($B84,",",V$4),'22 SpcFunc &amp; VentSpcFunc combos'!$Q$8:$Q$343,0),0)&gt;0,1,0)</f>
        <v>0</v>
      </c>
      <c r="W84" s="127">
        <f>IF(IFERROR(MATCH(_xlfn.CONCAT($B84,",",W$4),'22 SpcFunc &amp; VentSpcFunc combos'!$Q$8:$Q$343,0),0)&gt;0,1,0)</f>
        <v>0</v>
      </c>
      <c r="X84" s="127">
        <f>IF(IFERROR(MATCH(_xlfn.CONCAT($B84,",",X$4),'22 SpcFunc &amp; VentSpcFunc combos'!$Q$8:$Q$343,0),0)&gt;0,1,0)</f>
        <v>0</v>
      </c>
      <c r="Y84" s="127">
        <f>IF(IFERROR(MATCH(_xlfn.CONCAT($B84,",",Y$4),'22 SpcFunc &amp; VentSpcFunc combos'!$Q$8:$Q$343,0),0)&gt;0,1,0)</f>
        <v>0</v>
      </c>
      <c r="Z84" s="127">
        <f>IF(IFERROR(MATCH(_xlfn.CONCAT($B84,",",Z$4),'22 SpcFunc &amp; VentSpcFunc combos'!$Q$8:$Q$343,0),0)&gt;0,1,0)</f>
        <v>0</v>
      </c>
      <c r="AA84" s="127">
        <f>IF(IFERROR(MATCH(_xlfn.CONCAT($B84,",",AA$4),'22 SpcFunc &amp; VentSpcFunc combos'!$Q$8:$Q$343,0),0)&gt;0,1,0)</f>
        <v>0</v>
      </c>
      <c r="AB84" s="127">
        <f>IF(IFERROR(MATCH(_xlfn.CONCAT($B84,",",AB$4),'22 SpcFunc &amp; VentSpcFunc combos'!$Q$8:$Q$343,0),0)&gt;0,1,0)</f>
        <v>0</v>
      </c>
      <c r="AC84" s="127">
        <f>IF(IFERROR(MATCH(_xlfn.CONCAT($B84,",",AC$4),'22 SpcFunc &amp; VentSpcFunc combos'!$Q$8:$Q$343,0),0)&gt;0,1,0)</f>
        <v>0</v>
      </c>
      <c r="AD84" s="127">
        <f>IF(IFERROR(MATCH(_xlfn.CONCAT($B84,",",AD$4),'22 SpcFunc &amp; VentSpcFunc combos'!$Q$8:$Q$343,0),0)&gt;0,1,0)</f>
        <v>0</v>
      </c>
      <c r="AE84" s="127">
        <f>IF(IFERROR(MATCH(_xlfn.CONCAT($B84,",",AE$4),'22 SpcFunc &amp; VentSpcFunc combos'!$Q$8:$Q$343,0),0)&gt;0,1,0)</f>
        <v>0</v>
      </c>
      <c r="AF84" s="127">
        <f>IF(IFERROR(MATCH(_xlfn.CONCAT($B84,",",AF$4),'22 SpcFunc &amp; VentSpcFunc combos'!$Q$8:$Q$343,0),0)&gt;0,1,0)</f>
        <v>0</v>
      </c>
      <c r="AG84" s="127">
        <f>IF(IFERROR(MATCH(_xlfn.CONCAT($B84,",",AG$4),'22 SpcFunc &amp; VentSpcFunc combos'!$Q$8:$Q$343,0),0)&gt;0,1,0)</f>
        <v>0</v>
      </c>
      <c r="AH84" s="127">
        <f>IF(IFERROR(MATCH(_xlfn.CONCAT($B84,",",AH$4),'22 SpcFunc &amp; VentSpcFunc combos'!$Q$8:$Q$343,0),0)&gt;0,1,0)</f>
        <v>0</v>
      </c>
      <c r="AI84" s="127">
        <f>IF(IFERROR(MATCH(_xlfn.CONCAT($B84,",",AI$4),'22 SpcFunc &amp; VentSpcFunc combos'!$Q$8:$Q$343,0),0)&gt;0,1,0)</f>
        <v>0</v>
      </c>
      <c r="AJ84" s="127">
        <f>IF(IFERROR(MATCH(_xlfn.CONCAT($B84,",",AJ$4),'22 SpcFunc &amp; VentSpcFunc combos'!$Q$8:$Q$343,0),0)&gt;0,1,0)</f>
        <v>0</v>
      </c>
      <c r="AK84" s="127">
        <f>IF(IFERROR(MATCH(_xlfn.CONCAT($B84,",",AK$4),'22 SpcFunc &amp; VentSpcFunc combos'!$Q$8:$Q$343,0),0)&gt;0,1,0)</f>
        <v>0</v>
      </c>
      <c r="AL84" s="127">
        <f>IF(IFERROR(MATCH(_xlfn.CONCAT($B84,",",AL$4),'22 SpcFunc &amp; VentSpcFunc combos'!$Q$8:$Q$343,0),0)&gt;0,1,0)</f>
        <v>0</v>
      </c>
      <c r="AM84" s="127">
        <f>IF(IFERROR(MATCH(_xlfn.CONCAT($B84,",",AM$4),'22 SpcFunc &amp; VentSpcFunc combos'!$Q$8:$Q$343,0),0)&gt;0,1,0)</f>
        <v>0</v>
      </c>
      <c r="AN84" s="127">
        <f>IF(IFERROR(MATCH(_xlfn.CONCAT($B84,",",AN$4),'22 SpcFunc &amp; VentSpcFunc combos'!$Q$8:$Q$343,0),0)&gt;0,1,0)</f>
        <v>0</v>
      </c>
      <c r="AO84" s="127">
        <f>IF(IFERROR(MATCH(_xlfn.CONCAT($B84,",",AO$4),'22 SpcFunc &amp; VentSpcFunc combos'!$Q$8:$Q$343,0),0)&gt;0,1,0)</f>
        <v>0</v>
      </c>
      <c r="AP84" s="127">
        <f>IF(IFERROR(MATCH(_xlfn.CONCAT($B84,",",AP$4),'22 SpcFunc &amp; VentSpcFunc combos'!$Q$8:$Q$343,0),0)&gt;0,1,0)</f>
        <v>0</v>
      </c>
      <c r="AQ84" s="127">
        <f>IF(IFERROR(MATCH(_xlfn.CONCAT($B84,",",AQ$4),'22 SpcFunc &amp; VentSpcFunc combos'!$Q$8:$Q$343,0),0)&gt;0,1,0)</f>
        <v>0</v>
      </c>
      <c r="AR84" s="127">
        <f>IF(IFERROR(MATCH(_xlfn.CONCAT($B84,",",AR$4),'22 SpcFunc &amp; VentSpcFunc combos'!$Q$8:$Q$343,0),0)&gt;0,1,0)</f>
        <v>0</v>
      </c>
      <c r="AS84" s="127">
        <f>IF(IFERROR(MATCH(_xlfn.CONCAT($B84,",",AS$4),'22 SpcFunc &amp; VentSpcFunc combos'!$Q$8:$Q$343,0),0)&gt;0,1,0)</f>
        <v>0</v>
      </c>
      <c r="AT84" s="127">
        <f>IF(IFERROR(MATCH(_xlfn.CONCAT($B84,",",AT$4),'22 SpcFunc &amp; VentSpcFunc combos'!$Q$8:$Q$343,0),0)&gt;0,1,0)</f>
        <v>0</v>
      </c>
      <c r="AU84" s="127">
        <f>IF(IFERROR(MATCH(_xlfn.CONCAT($B84,",",AU$4),'22 SpcFunc &amp; VentSpcFunc combos'!$Q$8:$Q$343,0),0)&gt;0,1,0)</f>
        <v>0</v>
      </c>
      <c r="AV84" s="127">
        <f>IF(IFERROR(MATCH(_xlfn.CONCAT($B84,",",AV$4),'22 SpcFunc &amp; VentSpcFunc combos'!$Q$8:$Q$343,0),0)&gt;0,1,0)</f>
        <v>0</v>
      </c>
      <c r="AW84" s="127">
        <f>IF(IFERROR(MATCH(_xlfn.CONCAT($B84,",",AW$4),'22 SpcFunc &amp; VentSpcFunc combos'!$Q$8:$Q$343,0),0)&gt;0,1,0)</f>
        <v>0</v>
      </c>
      <c r="AX84" s="127">
        <f>IF(IFERROR(MATCH(_xlfn.CONCAT($B84,",",AX$4),'22 SpcFunc &amp; VentSpcFunc combos'!$Q$8:$Q$343,0),0)&gt;0,1,0)</f>
        <v>0</v>
      </c>
      <c r="AY84" s="127">
        <f>IF(IFERROR(MATCH(_xlfn.CONCAT($B84,",",AY$4),'22 SpcFunc &amp; VentSpcFunc combos'!$Q$8:$Q$343,0),0)&gt;0,1,0)</f>
        <v>0</v>
      </c>
      <c r="AZ84" s="127">
        <f>IF(IFERROR(MATCH(_xlfn.CONCAT($B84,",",AZ$4),'22 SpcFunc &amp; VentSpcFunc combos'!$Q$8:$Q$343,0),0)&gt;0,1,0)</f>
        <v>0</v>
      </c>
      <c r="BA84" s="127">
        <f>IF(IFERROR(MATCH(_xlfn.CONCAT($B84,",",BA$4),'22 SpcFunc &amp; VentSpcFunc combos'!$Q$8:$Q$343,0),0)&gt;0,1,0)</f>
        <v>0</v>
      </c>
      <c r="BB84" s="127">
        <f>IF(IFERROR(MATCH(_xlfn.CONCAT($B84,",",BB$4),'22 SpcFunc &amp; VentSpcFunc combos'!$Q$8:$Q$343,0),0)&gt;0,1,0)</f>
        <v>0</v>
      </c>
      <c r="BC84" s="127">
        <f>IF(IFERROR(MATCH(_xlfn.CONCAT($B84,",",BC$4),'22 SpcFunc &amp; VentSpcFunc combos'!$Q$8:$Q$343,0),0)&gt;0,1,0)</f>
        <v>0</v>
      </c>
      <c r="BD84" s="127">
        <f>IF(IFERROR(MATCH(_xlfn.CONCAT($B84,",",BD$4),'22 SpcFunc &amp; VentSpcFunc combos'!$Q$8:$Q$343,0),0)&gt;0,1,0)</f>
        <v>0</v>
      </c>
      <c r="BE84" s="127">
        <f>IF(IFERROR(MATCH(_xlfn.CONCAT($B84,",",BE$4),'22 SpcFunc &amp; VentSpcFunc combos'!$Q$8:$Q$343,0),0)&gt;0,1,0)</f>
        <v>0</v>
      </c>
      <c r="BF84" s="127">
        <f>IF(IFERROR(MATCH(_xlfn.CONCAT($B84,",",BF$4),'22 SpcFunc &amp; VentSpcFunc combos'!$Q$8:$Q$343,0),0)&gt;0,1,0)</f>
        <v>0</v>
      </c>
      <c r="BG84" s="127">
        <f>IF(IFERROR(MATCH(_xlfn.CONCAT($B84,",",BG$4),'22 SpcFunc &amp; VentSpcFunc combos'!$Q$8:$Q$343,0),0)&gt;0,1,0)</f>
        <v>0</v>
      </c>
      <c r="BH84" s="127">
        <f>IF(IFERROR(MATCH(_xlfn.CONCAT($B84,",",BH$4),'22 SpcFunc &amp; VentSpcFunc combos'!$Q$8:$Q$343,0),0)&gt;0,1,0)</f>
        <v>0</v>
      </c>
      <c r="BI84" s="127">
        <f>IF(IFERROR(MATCH(_xlfn.CONCAT($B84,",",BI$4),'22 SpcFunc &amp; VentSpcFunc combos'!$Q$8:$Q$343,0),0)&gt;0,1,0)</f>
        <v>0</v>
      </c>
      <c r="BJ84" s="127">
        <f>IF(IFERROR(MATCH(_xlfn.CONCAT($B84,",",BJ$4),'22 SpcFunc &amp; VentSpcFunc combos'!$Q$8:$Q$343,0),0)&gt;0,1,0)</f>
        <v>0</v>
      </c>
      <c r="BK84" s="127">
        <f>IF(IFERROR(MATCH(_xlfn.CONCAT($B84,",",BK$4),'22 SpcFunc &amp; VentSpcFunc combos'!$Q$8:$Q$343,0),0)&gt;0,1,0)</f>
        <v>0</v>
      </c>
      <c r="BL84" s="127">
        <f>IF(IFERROR(MATCH(_xlfn.CONCAT($B84,",",BL$4),'22 SpcFunc &amp; VentSpcFunc combos'!$Q$8:$Q$343,0),0)&gt;0,1,0)</f>
        <v>0</v>
      </c>
      <c r="BM84" s="127">
        <f>IF(IFERROR(MATCH(_xlfn.CONCAT($B84,",",BM$4),'22 SpcFunc &amp; VentSpcFunc combos'!$Q$8:$Q$343,0),0)&gt;0,1,0)</f>
        <v>0</v>
      </c>
      <c r="BN84" s="127">
        <f>IF(IFERROR(MATCH(_xlfn.CONCAT($B84,",",BN$4),'22 SpcFunc &amp; VentSpcFunc combos'!$Q$8:$Q$343,0),0)&gt;0,1,0)</f>
        <v>0</v>
      </c>
      <c r="BO84" s="127">
        <f>IF(IFERROR(MATCH(_xlfn.CONCAT($B84,",",BO$4),'22 SpcFunc &amp; VentSpcFunc combos'!$Q$8:$Q$343,0),0)&gt;0,1,0)</f>
        <v>0</v>
      </c>
      <c r="BP84" s="127">
        <f>IF(IFERROR(MATCH(_xlfn.CONCAT($B84,",",BP$4),'22 SpcFunc &amp; VentSpcFunc combos'!$Q$8:$Q$343,0),0)&gt;0,1,0)</f>
        <v>0</v>
      </c>
      <c r="BQ84" s="127">
        <f>IF(IFERROR(MATCH(_xlfn.CONCAT($B84,",",BQ$4),'22 SpcFunc &amp; VentSpcFunc combos'!$Q$8:$Q$343,0),0)&gt;0,1,0)</f>
        <v>0</v>
      </c>
      <c r="BR84" s="127">
        <f>IF(IFERROR(MATCH(_xlfn.CONCAT($B84,",",BR$4),'22 SpcFunc &amp; VentSpcFunc combos'!$Q$8:$Q$343,0),0)&gt;0,1,0)</f>
        <v>0</v>
      </c>
      <c r="BS84" s="127">
        <f>IF(IFERROR(MATCH(_xlfn.CONCAT($B84,",",BS$4),'22 SpcFunc &amp; VentSpcFunc combos'!$Q$8:$Q$343,0),0)&gt;0,1,0)</f>
        <v>0</v>
      </c>
      <c r="BT84" s="127">
        <f>IF(IFERROR(MATCH(_xlfn.CONCAT($B84,",",BT$4),'22 SpcFunc &amp; VentSpcFunc combos'!$Q$8:$Q$343,0),0)&gt;0,1,0)</f>
        <v>0</v>
      </c>
      <c r="BU84" s="127">
        <f>IF(IFERROR(MATCH(_xlfn.CONCAT($B84,",",BU$4),'22 SpcFunc &amp; VentSpcFunc combos'!$Q$8:$Q$343,0),0)&gt;0,1,0)</f>
        <v>0</v>
      </c>
      <c r="BV84" s="127">
        <f>IF(IFERROR(MATCH(_xlfn.CONCAT($B84,",",BV$4),'22 SpcFunc &amp; VentSpcFunc combos'!$Q$8:$Q$343,0),0)&gt;0,1,0)</f>
        <v>0</v>
      </c>
      <c r="BW84" s="127">
        <f>IF(IFERROR(MATCH(_xlfn.CONCAT($B84,",",BW$4),'22 SpcFunc &amp; VentSpcFunc combos'!$Q$8:$Q$343,0),0)&gt;0,1,0)</f>
        <v>0</v>
      </c>
      <c r="BX84" s="127">
        <f>IF(IFERROR(MATCH(_xlfn.CONCAT($B84,",",BX$4),'22 SpcFunc &amp; VentSpcFunc combos'!$Q$8:$Q$343,0),0)&gt;0,1,0)</f>
        <v>0</v>
      </c>
      <c r="BY84" s="127">
        <f>IF(IFERROR(MATCH(_xlfn.CONCAT($B84,",",BY$4),'22 SpcFunc &amp; VentSpcFunc combos'!$Q$8:$Q$343,0),0)&gt;0,1,0)</f>
        <v>0</v>
      </c>
      <c r="BZ84" s="127">
        <f>IF(IFERROR(MATCH(_xlfn.CONCAT($B84,",",BZ$4),'22 SpcFunc &amp; VentSpcFunc combos'!$Q$8:$Q$343,0),0)&gt;0,1,0)</f>
        <v>0</v>
      </c>
      <c r="CA84" s="127">
        <f>IF(IFERROR(MATCH(_xlfn.CONCAT($B84,",",CA$4),'22 SpcFunc &amp; VentSpcFunc combos'!$Q$8:$Q$343,0),0)&gt;0,1,0)</f>
        <v>0</v>
      </c>
      <c r="CB84" s="127">
        <f>IF(IFERROR(MATCH(_xlfn.CONCAT($B84,",",CB$4),'22 SpcFunc &amp; VentSpcFunc combos'!$Q$8:$Q$343,0),0)&gt;0,1,0)</f>
        <v>0</v>
      </c>
      <c r="CC84" s="127">
        <f>IF(IFERROR(MATCH(_xlfn.CONCAT($B84,",",CC$4),'22 SpcFunc &amp; VentSpcFunc combos'!$Q$8:$Q$343,0),0)&gt;0,1,0)</f>
        <v>0</v>
      </c>
      <c r="CD84" s="127">
        <f>IF(IFERROR(MATCH(_xlfn.CONCAT($B84,",",CD$4),'22 SpcFunc &amp; VentSpcFunc combos'!$Q$8:$Q$343,0),0)&gt;0,1,0)</f>
        <v>0</v>
      </c>
      <c r="CE84" s="127">
        <f>IF(IFERROR(MATCH(_xlfn.CONCAT($B84,",",CE$4),'22 SpcFunc &amp; VentSpcFunc combos'!$Q$8:$Q$343,0),0)&gt;0,1,0)</f>
        <v>0</v>
      </c>
      <c r="CF84" s="127">
        <f>IF(IFERROR(MATCH(_xlfn.CONCAT($B84,",",CF$4),'22 SpcFunc &amp; VentSpcFunc combos'!$Q$8:$Q$343,0),0)&gt;0,1,0)</f>
        <v>0</v>
      </c>
      <c r="CG84" s="127">
        <f>IF(IFERROR(MATCH(_xlfn.CONCAT($B84,",",CG$4),'22 SpcFunc &amp; VentSpcFunc combos'!$Q$8:$Q$343,0),0)&gt;0,1,0)</f>
        <v>0</v>
      </c>
      <c r="CH84" s="127">
        <f>IF(IFERROR(MATCH(_xlfn.CONCAT($B84,",",CH$4),'22 SpcFunc &amp; VentSpcFunc combos'!$Q$8:$Q$343,0),0)&gt;0,1,0)</f>
        <v>0</v>
      </c>
      <c r="CI84" s="127">
        <f>IF(IFERROR(MATCH(_xlfn.CONCAT($B84,",",CI$4),'22 SpcFunc &amp; VentSpcFunc combos'!$Q$8:$Q$343,0),0)&gt;0,1,0)</f>
        <v>0</v>
      </c>
      <c r="CJ84" s="127">
        <f>IF(IFERROR(MATCH(_xlfn.CONCAT($B84,",",CJ$4),'22 SpcFunc &amp; VentSpcFunc combos'!$Q$8:$Q$343,0),0)&gt;0,1,0)</f>
        <v>0</v>
      </c>
      <c r="CK84" s="127">
        <f>IF(IFERROR(MATCH(_xlfn.CONCAT($B84,",",CK$4),'22 SpcFunc &amp; VentSpcFunc combos'!$Q$8:$Q$343,0),0)&gt;0,1,0)</f>
        <v>0</v>
      </c>
      <c r="CL84" s="127">
        <f>IF(IFERROR(MATCH(_xlfn.CONCAT($B84,",",CL$4),'22 SpcFunc &amp; VentSpcFunc combos'!$Q$8:$Q$343,0),0)&gt;0,1,0)</f>
        <v>0</v>
      </c>
      <c r="CM84" s="127">
        <f>IF(IFERROR(MATCH(_xlfn.CONCAT($B84,",",CM$4),'22 SpcFunc &amp; VentSpcFunc combos'!$Q$8:$Q$343,0),0)&gt;0,1,0)</f>
        <v>0</v>
      </c>
      <c r="CN84" s="127">
        <f>IF(IFERROR(MATCH(_xlfn.CONCAT($B84,",",CN$4),'22 SpcFunc &amp; VentSpcFunc combos'!$Q$8:$Q$343,0),0)&gt;0,1,0)</f>
        <v>0</v>
      </c>
      <c r="CO84" s="127">
        <f>IF(IFERROR(MATCH(_xlfn.CONCAT($B84,",",CO$4),'22 SpcFunc &amp; VentSpcFunc combos'!$Q$8:$Q$343,0),0)&gt;0,1,0)</f>
        <v>0</v>
      </c>
      <c r="CP84" s="127">
        <f>IF(IFERROR(MATCH(_xlfn.CONCAT($B84,",",CP$4),'22 SpcFunc &amp; VentSpcFunc combos'!$Q$8:$Q$343,0),0)&gt;0,1,0)</f>
        <v>0</v>
      </c>
      <c r="CQ84" s="127">
        <f>IF(IFERROR(MATCH(_xlfn.CONCAT($B84,",",CQ$4),'22 SpcFunc &amp; VentSpcFunc combos'!$Q$8:$Q$343,0),0)&gt;0,1,0)</f>
        <v>0</v>
      </c>
      <c r="CR84" s="127">
        <f>IF(IFERROR(MATCH(_xlfn.CONCAT($B84,",",CR$4),'22 SpcFunc &amp; VentSpcFunc combos'!$Q$8:$Q$343,0),0)&gt;0,1,0)</f>
        <v>0</v>
      </c>
      <c r="CS84" s="127">
        <f>IF(IFERROR(MATCH(_xlfn.CONCAT($B84,",",CS$4),'22 SpcFunc &amp; VentSpcFunc combos'!$Q$8:$Q$343,0),0)&gt;0,1,0)</f>
        <v>0</v>
      </c>
      <c r="CT84" s="127">
        <f>IF(IFERROR(MATCH(_xlfn.CONCAT($B84,",",CT$4),'22 SpcFunc &amp; VentSpcFunc combos'!$Q$8:$Q$343,0),0)&gt;0,1,0)</f>
        <v>0</v>
      </c>
      <c r="CU84" s="106" t="s">
        <v>959</v>
      </c>
      <c r="CV84">
        <f t="shared" si="5"/>
        <v>0</v>
      </c>
    </row>
    <row r="85" spans="2:100" x14ac:dyDescent="0.2">
      <c r="B85" t="str">
        <f>'For CSV - 2022 SpcFuncData'!B85</f>
        <v>Storage</v>
      </c>
      <c r="C85" s="127">
        <f ca="1">IF(IFERROR(MATCH(_xlfn.CONCAT($B85,",",C$4),'22 SpcFunc &amp; VentSpcFunc combos'!$Q$8:$Q$343,0),0)&gt;0,1,0)</f>
        <v>0</v>
      </c>
      <c r="D85" s="127">
        <f ca="1">IF(IFERROR(MATCH(_xlfn.CONCAT($B85,",",D$4),'22 SpcFunc &amp; VentSpcFunc combos'!$Q$8:$Q$343,0),0)&gt;0,1,0)</f>
        <v>0</v>
      </c>
      <c r="E85" s="127">
        <f ca="1">IF(IFERROR(MATCH(_xlfn.CONCAT($B85,",",E$4),'22 SpcFunc &amp; VentSpcFunc combos'!$Q$8:$Q$343,0),0)&gt;0,1,0)</f>
        <v>0</v>
      </c>
      <c r="F85" s="127">
        <f ca="1">IF(IFERROR(MATCH(_xlfn.CONCAT($B85,",",F$4),'22 SpcFunc &amp; VentSpcFunc combos'!$Q$8:$Q$343,0),0)&gt;0,1,0)</f>
        <v>0</v>
      </c>
      <c r="G85" s="127">
        <f ca="1">IF(IFERROR(MATCH(_xlfn.CONCAT($B85,",",G$4),'22 SpcFunc &amp; VentSpcFunc combos'!$Q$8:$Q$343,0),0)&gt;0,1,0)</f>
        <v>0</v>
      </c>
      <c r="H85" s="127">
        <f ca="1">IF(IFERROR(MATCH(_xlfn.CONCAT($B85,",",H$4),'22 SpcFunc &amp; VentSpcFunc combos'!$Q$8:$Q$343,0),0)&gt;0,1,0)</f>
        <v>0</v>
      </c>
      <c r="I85" s="127">
        <f ca="1">IF(IFERROR(MATCH(_xlfn.CONCAT($B85,",",I$4),'22 SpcFunc &amp; VentSpcFunc combos'!$Q$8:$Q$343,0),0)&gt;0,1,0)</f>
        <v>0</v>
      </c>
      <c r="J85" s="127">
        <f ca="1">IF(IFERROR(MATCH(_xlfn.CONCAT($B85,",",J$4),'22 SpcFunc &amp; VentSpcFunc combos'!$Q$8:$Q$343,0),0)&gt;0,1,0)</f>
        <v>0</v>
      </c>
      <c r="K85" s="127">
        <f ca="1">IF(IFERROR(MATCH(_xlfn.CONCAT($B85,",",K$4),'22 SpcFunc &amp; VentSpcFunc combos'!$Q$8:$Q$343,0),0)&gt;0,1,0)</f>
        <v>0</v>
      </c>
      <c r="L85" s="127">
        <f ca="1">IF(IFERROR(MATCH(_xlfn.CONCAT($B85,",",L$4),'22 SpcFunc &amp; VentSpcFunc combos'!$Q$8:$Q$343,0),0)&gt;0,1,0)</f>
        <v>0</v>
      </c>
      <c r="M85" s="127">
        <f ca="1">IF(IFERROR(MATCH(_xlfn.CONCAT($B85,",",M$4),'22 SpcFunc &amp; VentSpcFunc combos'!$Q$8:$Q$343,0),0)&gt;0,1,0)</f>
        <v>0</v>
      </c>
      <c r="N85" s="127">
        <f ca="1">IF(IFERROR(MATCH(_xlfn.CONCAT($B85,",",N$4),'22 SpcFunc &amp; VentSpcFunc combos'!$Q$8:$Q$343,0),0)&gt;0,1,0)</f>
        <v>0</v>
      </c>
      <c r="O85" s="127">
        <f ca="1">IF(IFERROR(MATCH(_xlfn.CONCAT($B85,",",O$4),'22 SpcFunc &amp; VentSpcFunc combos'!$Q$8:$Q$343,0),0)&gt;0,1,0)</f>
        <v>0</v>
      </c>
      <c r="P85" s="127">
        <f ca="1">IF(IFERROR(MATCH(_xlfn.CONCAT($B85,",",P$4),'22 SpcFunc &amp; VentSpcFunc combos'!$Q$8:$Q$343,0),0)&gt;0,1,0)</f>
        <v>0</v>
      </c>
      <c r="Q85" s="127">
        <f ca="1">IF(IFERROR(MATCH(_xlfn.CONCAT($B85,",",Q$4),'22 SpcFunc &amp; VentSpcFunc combos'!$Q$8:$Q$343,0),0)&gt;0,1,0)</f>
        <v>0</v>
      </c>
      <c r="R85" s="127">
        <f ca="1">IF(IFERROR(MATCH(_xlfn.CONCAT($B85,",",R$4),'22 SpcFunc &amp; VentSpcFunc combos'!$Q$8:$Q$343,0),0)&gt;0,1,0)</f>
        <v>0</v>
      </c>
      <c r="S85" s="127">
        <f ca="1">IF(IFERROR(MATCH(_xlfn.CONCAT($B85,",",S$4),'22 SpcFunc &amp; VentSpcFunc combos'!$Q$8:$Q$343,0),0)&gt;0,1,0)</f>
        <v>0</v>
      </c>
      <c r="T85" s="127">
        <f ca="1">IF(IFERROR(MATCH(_xlfn.CONCAT($B85,",",T$4),'22 SpcFunc &amp; VentSpcFunc combos'!$Q$8:$Q$343,0),0)&gt;0,1,0)</f>
        <v>0</v>
      </c>
      <c r="U85" s="127">
        <f ca="1">IF(IFERROR(MATCH(_xlfn.CONCAT($B85,",",U$4),'22 SpcFunc &amp; VentSpcFunc combos'!$Q$8:$Q$343,0),0)&gt;0,1,0)</f>
        <v>0</v>
      </c>
      <c r="V85" s="127">
        <f ca="1">IF(IFERROR(MATCH(_xlfn.CONCAT($B85,",",V$4),'22 SpcFunc &amp; VentSpcFunc combos'!$Q$8:$Q$343,0),0)&gt;0,1,0)</f>
        <v>0</v>
      </c>
      <c r="W85" s="127">
        <f ca="1">IF(IFERROR(MATCH(_xlfn.CONCAT($B85,",",W$4),'22 SpcFunc &amp; VentSpcFunc combos'!$Q$8:$Q$343,0),0)&gt;0,1,0)</f>
        <v>0</v>
      </c>
      <c r="X85" s="127">
        <f ca="1">IF(IFERROR(MATCH(_xlfn.CONCAT($B85,",",X$4),'22 SpcFunc &amp; VentSpcFunc combos'!$Q$8:$Q$343,0),0)&gt;0,1,0)</f>
        <v>0</v>
      </c>
      <c r="Y85" s="127">
        <f ca="1">IF(IFERROR(MATCH(_xlfn.CONCAT($B85,",",Y$4),'22 SpcFunc &amp; VentSpcFunc combos'!$Q$8:$Q$343,0),0)&gt;0,1,0)</f>
        <v>0</v>
      </c>
      <c r="Z85" s="127">
        <f ca="1">IF(IFERROR(MATCH(_xlfn.CONCAT($B85,",",Z$4),'22 SpcFunc &amp; VentSpcFunc combos'!$Q$8:$Q$343,0),0)&gt;0,1,0)</f>
        <v>0</v>
      </c>
      <c r="AA85" s="127">
        <f ca="1">IF(IFERROR(MATCH(_xlfn.CONCAT($B85,",",AA$4),'22 SpcFunc &amp; VentSpcFunc combos'!$Q$8:$Q$343,0),0)&gt;0,1,0)</f>
        <v>0</v>
      </c>
      <c r="AB85" s="127">
        <f ca="1">IF(IFERROR(MATCH(_xlfn.CONCAT($B85,",",AB$4),'22 SpcFunc &amp; VentSpcFunc combos'!$Q$8:$Q$343,0),0)&gt;0,1,0)</f>
        <v>0</v>
      </c>
      <c r="AC85" s="127">
        <f ca="1">IF(IFERROR(MATCH(_xlfn.CONCAT($B85,",",AC$4),'22 SpcFunc &amp; VentSpcFunc combos'!$Q$8:$Q$343,0),0)&gt;0,1,0)</f>
        <v>0</v>
      </c>
      <c r="AD85" s="127">
        <f ca="1">IF(IFERROR(MATCH(_xlfn.CONCAT($B85,",",AD$4),'22 SpcFunc &amp; VentSpcFunc combos'!$Q$8:$Q$343,0),0)&gt;0,1,0)</f>
        <v>0</v>
      </c>
      <c r="AE85" s="127">
        <f ca="1">IF(IFERROR(MATCH(_xlfn.CONCAT($B85,",",AE$4),'22 SpcFunc &amp; VentSpcFunc combos'!$Q$8:$Q$343,0),0)&gt;0,1,0)</f>
        <v>0</v>
      </c>
      <c r="AF85" s="127">
        <f ca="1">IF(IFERROR(MATCH(_xlfn.CONCAT($B85,",",AF$4),'22 SpcFunc &amp; VentSpcFunc combos'!$Q$8:$Q$343,0),0)&gt;0,1,0)</f>
        <v>0</v>
      </c>
      <c r="AG85" s="127">
        <f ca="1">IF(IFERROR(MATCH(_xlfn.CONCAT($B85,",",AG$4),'22 SpcFunc &amp; VentSpcFunc combos'!$Q$8:$Q$343,0),0)&gt;0,1,0)</f>
        <v>0</v>
      </c>
      <c r="AH85" s="127">
        <f ca="1">IF(IFERROR(MATCH(_xlfn.CONCAT($B85,",",AH$4),'22 SpcFunc &amp; VentSpcFunc combos'!$Q$8:$Q$343,0),0)&gt;0,1,0)</f>
        <v>0</v>
      </c>
      <c r="AI85" s="127">
        <f ca="1">IF(IFERROR(MATCH(_xlfn.CONCAT($B85,",",AI$4),'22 SpcFunc &amp; VentSpcFunc combos'!$Q$8:$Q$343,0),0)&gt;0,1,0)</f>
        <v>0</v>
      </c>
      <c r="AJ85" s="127">
        <f ca="1">IF(IFERROR(MATCH(_xlfn.CONCAT($B85,",",AJ$4),'22 SpcFunc &amp; VentSpcFunc combos'!$Q$8:$Q$343,0),0)&gt;0,1,0)</f>
        <v>0</v>
      </c>
      <c r="AK85" s="127">
        <f ca="1">IF(IFERROR(MATCH(_xlfn.CONCAT($B85,",",AK$4),'22 SpcFunc &amp; VentSpcFunc combos'!$Q$8:$Q$343,0),0)&gt;0,1,0)</f>
        <v>0</v>
      </c>
      <c r="AL85" s="127">
        <f ca="1">IF(IFERROR(MATCH(_xlfn.CONCAT($B85,",",AL$4),'22 SpcFunc &amp; VentSpcFunc combos'!$Q$8:$Q$343,0),0)&gt;0,1,0)</f>
        <v>0</v>
      </c>
      <c r="AM85" s="127">
        <f ca="1">IF(IFERROR(MATCH(_xlfn.CONCAT($B85,",",AM$4),'22 SpcFunc &amp; VentSpcFunc combos'!$Q$8:$Q$343,0),0)&gt;0,1,0)</f>
        <v>0</v>
      </c>
      <c r="AN85" s="127">
        <f ca="1">IF(IFERROR(MATCH(_xlfn.CONCAT($B85,",",AN$4),'22 SpcFunc &amp; VentSpcFunc combos'!$Q$8:$Q$343,0),0)&gt;0,1,0)</f>
        <v>1</v>
      </c>
      <c r="AO85" s="127">
        <f ca="1">IF(IFERROR(MATCH(_xlfn.CONCAT($B85,",",AO$4),'22 SpcFunc &amp; VentSpcFunc combos'!$Q$8:$Q$343,0),0)&gt;0,1,0)</f>
        <v>0</v>
      </c>
      <c r="AP85" s="127">
        <f ca="1">IF(IFERROR(MATCH(_xlfn.CONCAT($B85,",",AP$4),'22 SpcFunc &amp; VentSpcFunc combos'!$Q$8:$Q$343,0),0)&gt;0,1,0)</f>
        <v>0</v>
      </c>
      <c r="AQ85" s="127">
        <f ca="1">IF(IFERROR(MATCH(_xlfn.CONCAT($B85,",",AQ$4),'22 SpcFunc &amp; VentSpcFunc combos'!$Q$8:$Q$343,0),0)&gt;0,1,0)</f>
        <v>0</v>
      </c>
      <c r="AR85" s="127">
        <f ca="1">IF(IFERROR(MATCH(_xlfn.CONCAT($B85,",",AR$4),'22 SpcFunc &amp; VentSpcFunc combos'!$Q$8:$Q$343,0),0)&gt;0,1,0)</f>
        <v>0</v>
      </c>
      <c r="AS85" s="127">
        <f ca="1">IF(IFERROR(MATCH(_xlfn.CONCAT($B85,",",AS$4),'22 SpcFunc &amp; VentSpcFunc combos'!$Q$8:$Q$343,0),0)&gt;0,1,0)</f>
        <v>0</v>
      </c>
      <c r="AT85" s="127">
        <f ca="1">IF(IFERROR(MATCH(_xlfn.CONCAT($B85,",",AT$4),'22 SpcFunc &amp; VentSpcFunc combos'!$Q$8:$Q$343,0),0)&gt;0,1,0)</f>
        <v>0</v>
      </c>
      <c r="AU85" s="127">
        <f ca="1">IF(IFERROR(MATCH(_xlfn.CONCAT($B85,",",AU$4),'22 SpcFunc &amp; VentSpcFunc combos'!$Q$8:$Q$343,0),0)&gt;0,1,0)</f>
        <v>0</v>
      </c>
      <c r="AV85" s="127">
        <f ca="1">IF(IFERROR(MATCH(_xlfn.CONCAT($B85,",",AV$4),'22 SpcFunc &amp; VentSpcFunc combos'!$Q$8:$Q$343,0),0)&gt;0,1,0)</f>
        <v>0</v>
      </c>
      <c r="AW85" s="127">
        <f ca="1">IF(IFERROR(MATCH(_xlfn.CONCAT($B85,",",AW$4),'22 SpcFunc &amp; VentSpcFunc combos'!$Q$8:$Q$343,0),0)&gt;0,1,0)</f>
        <v>0</v>
      </c>
      <c r="AX85" s="127">
        <f ca="1">IF(IFERROR(MATCH(_xlfn.CONCAT($B85,",",AX$4),'22 SpcFunc &amp; VentSpcFunc combos'!$Q$8:$Q$343,0),0)&gt;0,1,0)</f>
        <v>0</v>
      </c>
      <c r="AY85" s="127">
        <f ca="1">IF(IFERROR(MATCH(_xlfn.CONCAT($B85,",",AY$4),'22 SpcFunc &amp; VentSpcFunc combos'!$Q$8:$Q$343,0),0)&gt;0,1,0)</f>
        <v>0</v>
      </c>
      <c r="AZ85" s="127">
        <f ca="1">IF(IFERROR(MATCH(_xlfn.CONCAT($B85,",",AZ$4),'22 SpcFunc &amp; VentSpcFunc combos'!$Q$8:$Q$343,0),0)&gt;0,1,0)</f>
        <v>1</v>
      </c>
      <c r="BA85" s="127">
        <f ca="1">IF(IFERROR(MATCH(_xlfn.CONCAT($B85,",",BA$4),'22 SpcFunc &amp; VentSpcFunc combos'!$Q$8:$Q$343,0),0)&gt;0,1,0)</f>
        <v>0</v>
      </c>
      <c r="BB85" s="127">
        <f ca="1">IF(IFERROR(MATCH(_xlfn.CONCAT($B85,",",BB$4),'22 SpcFunc &amp; VentSpcFunc combos'!$Q$8:$Q$343,0),0)&gt;0,1,0)</f>
        <v>0</v>
      </c>
      <c r="BC85" s="127">
        <f ca="1">IF(IFERROR(MATCH(_xlfn.CONCAT($B85,",",BC$4),'22 SpcFunc &amp; VentSpcFunc combos'!$Q$8:$Q$343,0),0)&gt;0,1,0)</f>
        <v>0</v>
      </c>
      <c r="BD85" s="127">
        <f ca="1">IF(IFERROR(MATCH(_xlfn.CONCAT($B85,",",BD$4),'22 SpcFunc &amp; VentSpcFunc combos'!$Q$8:$Q$343,0),0)&gt;0,1,0)</f>
        <v>0</v>
      </c>
      <c r="BE85" s="127">
        <f ca="1">IF(IFERROR(MATCH(_xlfn.CONCAT($B85,",",BE$4),'22 SpcFunc &amp; VentSpcFunc combos'!$Q$8:$Q$343,0),0)&gt;0,1,0)</f>
        <v>0</v>
      </c>
      <c r="BF85" s="127">
        <f ca="1">IF(IFERROR(MATCH(_xlfn.CONCAT($B85,",",BF$4),'22 SpcFunc &amp; VentSpcFunc combos'!$Q$8:$Q$343,0),0)&gt;0,1,0)</f>
        <v>0</v>
      </c>
      <c r="BG85" s="127">
        <f ca="1">IF(IFERROR(MATCH(_xlfn.CONCAT($B85,",",BG$4),'22 SpcFunc &amp; VentSpcFunc combos'!$Q$8:$Q$343,0),0)&gt;0,1,0)</f>
        <v>0</v>
      </c>
      <c r="BH85" s="127">
        <f ca="1">IF(IFERROR(MATCH(_xlfn.CONCAT($B85,",",BH$4),'22 SpcFunc &amp; VentSpcFunc combos'!$Q$8:$Q$343,0),0)&gt;0,1,0)</f>
        <v>1</v>
      </c>
      <c r="BI85" s="127">
        <f ca="1">IF(IFERROR(MATCH(_xlfn.CONCAT($B85,",",BI$4),'22 SpcFunc &amp; VentSpcFunc combos'!$Q$8:$Q$343,0),0)&gt;0,1,0)</f>
        <v>0</v>
      </c>
      <c r="BJ85" s="127">
        <f ca="1">IF(IFERROR(MATCH(_xlfn.CONCAT($B85,",",BJ$4),'22 SpcFunc &amp; VentSpcFunc combos'!$Q$8:$Q$343,0),0)&gt;0,1,0)</f>
        <v>0</v>
      </c>
      <c r="BK85" s="127">
        <f ca="1">IF(IFERROR(MATCH(_xlfn.CONCAT($B85,",",BK$4),'22 SpcFunc &amp; VentSpcFunc combos'!$Q$8:$Q$343,0),0)&gt;0,1,0)</f>
        <v>0</v>
      </c>
      <c r="BL85" s="127">
        <f ca="1">IF(IFERROR(MATCH(_xlfn.CONCAT($B85,",",BL$4),'22 SpcFunc &amp; VentSpcFunc combos'!$Q$8:$Q$343,0),0)&gt;0,1,0)</f>
        <v>0</v>
      </c>
      <c r="BM85" s="127">
        <f ca="1">IF(IFERROR(MATCH(_xlfn.CONCAT($B85,",",BM$4),'22 SpcFunc &amp; VentSpcFunc combos'!$Q$8:$Q$343,0),0)&gt;0,1,0)</f>
        <v>0</v>
      </c>
      <c r="BN85" s="127">
        <f ca="1">IF(IFERROR(MATCH(_xlfn.CONCAT($B85,",",BN$4),'22 SpcFunc &amp; VentSpcFunc combos'!$Q$8:$Q$343,0),0)&gt;0,1,0)</f>
        <v>0</v>
      </c>
      <c r="BO85" s="127">
        <f ca="1">IF(IFERROR(MATCH(_xlfn.CONCAT($B85,",",BO$4),'22 SpcFunc &amp; VentSpcFunc combos'!$Q$8:$Q$343,0),0)&gt;0,1,0)</f>
        <v>0</v>
      </c>
      <c r="BP85" s="127">
        <f ca="1">IF(IFERROR(MATCH(_xlfn.CONCAT($B85,",",BP$4),'22 SpcFunc &amp; VentSpcFunc combos'!$Q$8:$Q$343,0),0)&gt;0,1,0)</f>
        <v>0</v>
      </c>
      <c r="BQ85" s="127">
        <f ca="1">IF(IFERROR(MATCH(_xlfn.CONCAT($B85,",",BQ$4),'22 SpcFunc &amp; VentSpcFunc combos'!$Q$8:$Q$343,0),0)&gt;0,1,0)</f>
        <v>0</v>
      </c>
      <c r="BR85" s="127">
        <f ca="1">IF(IFERROR(MATCH(_xlfn.CONCAT($B85,",",BR$4),'22 SpcFunc &amp; VentSpcFunc combos'!$Q$8:$Q$343,0),0)&gt;0,1,0)</f>
        <v>0</v>
      </c>
      <c r="BS85" s="127">
        <f ca="1">IF(IFERROR(MATCH(_xlfn.CONCAT($B85,",",BS$4),'22 SpcFunc &amp; VentSpcFunc combos'!$Q$8:$Q$343,0),0)&gt;0,1,0)</f>
        <v>0</v>
      </c>
      <c r="BT85" s="127">
        <f ca="1">IF(IFERROR(MATCH(_xlfn.CONCAT($B85,",",BT$4),'22 SpcFunc &amp; VentSpcFunc combos'!$Q$8:$Q$343,0),0)&gt;0,1,0)</f>
        <v>0</v>
      </c>
      <c r="BU85" s="127">
        <f ca="1">IF(IFERROR(MATCH(_xlfn.CONCAT($B85,",",BU$4),'22 SpcFunc &amp; VentSpcFunc combos'!$Q$8:$Q$343,0),0)&gt;0,1,0)</f>
        <v>0</v>
      </c>
      <c r="BV85" s="127">
        <f ca="1">IF(IFERROR(MATCH(_xlfn.CONCAT($B85,",",BV$4),'22 SpcFunc &amp; VentSpcFunc combos'!$Q$8:$Q$343,0),0)&gt;0,1,0)</f>
        <v>0</v>
      </c>
      <c r="BW85" s="127">
        <f ca="1">IF(IFERROR(MATCH(_xlfn.CONCAT($B85,",",BW$4),'22 SpcFunc &amp; VentSpcFunc combos'!$Q$8:$Q$343,0),0)&gt;0,1,0)</f>
        <v>0</v>
      </c>
      <c r="BX85" s="127">
        <f ca="1">IF(IFERROR(MATCH(_xlfn.CONCAT($B85,",",BX$4),'22 SpcFunc &amp; VentSpcFunc combos'!$Q$8:$Q$343,0),0)&gt;0,1,0)</f>
        <v>0</v>
      </c>
      <c r="BY85" s="127">
        <f ca="1">IF(IFERROR(MATCH(_xlfn.CONCAT($B85,",",BY$4),'22 SpcFunc &amp; VentSpcFunc combos'!$Q$8:$Q$343,0),0)&gt;0,1,0)</f>
        <v>0</v>
      </c>
      <c r="BZ85" s="127">
        <f ca="1">IF(IFERROR(MATCH(_xlfn.CONCAT($B85,",",BZ$4),'22 SpcFunc &amp; VentSpcFunc combos'!$Q$8:$Q$343,0),0)&gt;0,1,0)</f>
        <v>0</v>
      </c>
      <c r="CA85" s="127">
        <f ca="1">IF(IFERROR(MATCH(_xlfn.CONCAT($B85,",",CA$4),'22 SpcFunc &amp; VentSpcFunc combos'!$Q$8:$Q$343,0),0)&gt;0,1,0)</f>
        <v>0</v>
      </c>
      <c r="CB85" s="127">
        <f ca="1">IF(IFERROR(MATCH(_xlfn.CONCAT($B85,",",CB$4),'22 SpcFunc &amp; VentSpcFunc combos'!$Q$8:$Q$343,0),0)&gt;0,1,0)</f>
        <v>0</v>
      </c>
      <c r="CC85" s="127">
        <f ca="1">IF(IFERROR(MATCH(_xlfn.CONCAT($B85,",",CC$4),'22 SpcFunc &amp; VentSpcFunc combos'!$Q$8:$Q$343,0),0)&gt;0,1,0)</f>
        <v>0</v>
      </c>
      <c r="CD85" s="127">
        <f ca="1">IF(IFERROR(MATCH(_xlfn.CONCAT($B85,",",CD$4),'22 SpcFunc &amp; VentSpcFunc combos'!$Q$8:$Q$343,0),0)&gt;0,1,0)</f>
        <v>0</v>
      </c>
      <c r="CE85" s="127">
        <f ca="1">IF(IFERROR(MATCH(_xlfn.CONCAT($B85,",",CE$4),'22 SpcFunc &amp; VentSpcFunc combos'!$Q$8:$Q$343,0),0)&gt;0,1,0)</f>
        <v>0</v>
      </c>
      <c r="CF85" s="127">
        <f ca="1">IF(IFERROR(MATCH(_xlfn.CONCAT($B85,",",CF$4),'22 SpcFunc &amp; VentSpcFunc combos'!$Q$8:$Q$343,0),0)&gt;0,1,0)</f>
        <v>0</v>
      </c>
      <c r="CG85" s="127">
        <f ca="1">IF(IFERROR(MATCH(_xlfn.CONCAT($B85,",",CG$4),'22 SpcFunc &amp; VentSpcFunc combos'!$Q$8:$Q$343,0),0)&gt;0,1,0)</f>
        <v>0</v>
      </c>
      <c r="CH85" s="127">
        <f ca="1">IF(IFERROR(MATCH(_xlfn.CONCAT($B85,",",CH$4),'22 SpcFunc &amp; VentSpcFunc combos'!$Q$8:$Q$343,0),0)&gt;0,1,0)</f>
        <v>0</v>
      </c>
      <c r="CI85" s="127">
        <f ca="1">IF(IFERROR(MATCH(_xlfn.CONCAT($B85,",",CI$4),'22 SpcFunc &amp; VentSpcFunc combos'!$Q$8:$Q$343,0),0)&gt;0,1,0)</f>
        <v>0</v>
      </c>
      <c r="CJ85" s="127">
        <f ca="1">IF(IFERROR(MATCH(_xlfn.CONCAT($B85,",",CJ$4),'22 SpcFunc &amp; VentSpcFunc combos'!$Q$8:$Q$343,0),0)&gt;0,1,0)</f>
        <v>0</v>
      </c>
      <c r="CK85" s="127">
        <f ca="1">IF(IFERROR(MATCH(_xlfn.CONCAT($B85,",",CK$4),'22 SpcFunc &amp; VentSpcFunc combos'!$Q$8:$Q$343,0),0)&gt;0,1,0)</f>
        <v>0</v>
      </c>
      <c r="CL85" s="127">
        <f ca="1">IF(IFERROR(MATCH(_xlfn.CONCAT($B85,",",CL$4),'22 SpcFunc &amp; VentSpcFunc combos'!$Q$8:$Q$343,0),0)&gt;0,1,0)</f>
        <v>0</v>
      </c>
      <c r="CM85" s="127">
        <f ca="1">IF(IFERROR(MATCH(_xlfn.CONCAT($B85,",",CM$4),'22 SpcFunc &amp; VentSpcFunc combos'!$Q$8:$Q$343,0),0)&gt;0,1,0)</f>
        <v>0</v>
      </c>
      <c r="CN85" s="127">
        <f ca="1">IF(IFERROR(MATCH(_xlfn.CONCAT($B85,",",CN$4),'22 SpcFunc &amp; VentSpcFunc combos'!$Q$8:$Q$343,0),0)&gt;0,1,0)</f>
        <v>0</v>
      </c>
      <c r="CO85" s="127">
        <f ca="1">IF(IFERROR(MATCH(_xlfn.CONCAT($B85,",",CO$4),'22 SpcFunc &amp; VentSpcFunc combos'!$Q$8:$Q$343,0),0)&gt;0,1,0)</f>
        <v>0</v>
      </c>
      <c r="CP85" s="127">
        <f ca="1">IF(IFERROR(MATCH(_xlfn.CONCAT($B85,",",CP$4),'22 SpcFunc &amp; VentSpcFunc combos'!$Q$8:$Q$343,0),0)&gt;0,1,0)</f>
        <v>0</v>
      </c>
      <c r="CQ85" s="127">
        <f ca="1">IF(IFERROR(MATCH(_xlfn.CONCAT($B85,",",CQ$4),'22 SpcFunc &amp; VentSpcFunc combos'!$Q$8:$Q$343,0),0)&gt;0,1,0)</f>
        <v>0</v>
      </c>
      <c r="CR85" s="127">
        <f ca="1">IF(IFERROR(MATCH(_xlfn.CONCAT($B85,",",CR$4),'22 SpcFunc &amp; VentSpcFunc combos'!$Q$8:$Q$343,0),0)&gt;0,1,0)</f>
        <v>0</v>
      </c>
      <c r="CS85" s="127">
        <f ca="1">IF(IFERROR(MATCH(_xlfn.CONCAT($B85,",",CS$4),'22 SpcFunc &amp; VentSpcFunc combos'!$Q$8:$Q$343,0),0)&gt;0,1,0)</f>
        <v>0</v>
      </c>
      <c r="CT85" s="127">
        <f ca="1">IF(IFERROR(MATCH(_xlfn.CONCAT($B85,",",CT$4),'22 SpcFunc &amp; VentSpcFunc combos'!$Q$8:$Q$343,0),0)&gt;0,1,0)</f>
        <v>0</v>
      </c>
      <c r="CU85" s="106" t="s">
        <v>959</v>
      </c>
      <c r="CV85">
        <f t="shared" ca="1" si="5"/>
        <v>3</v>
      </c>
    </row>
    <row r="86" spans="2:100" x14ac:dyDescent="0.2">
      <c r="B86" t="str">
        <f>'For CSV - 2022 SpcFuncData'!B86</f>
        <v>Health Care / Assisted Living (Nurse's Station)</v>
      </c>
      <c r="C86" s="127">
        <f ca="1">IF(IFERROR(MATCH(_xlfn.CONCAT($B86,",",C$4),'22 SpcFunc &amp; VentSpcFunc combos'!$Q$8:$Q$343,0),0)&gt;0,1,0)</f>
        <v>0</v>
      </c>
      <c r="D86" s="127">
        <f ca="1">IF(IFERROR(MATCH(_xlfn.CONCAT($B86,",",D$4),'22 SpcFunc &amp; VentSpcFunc combos'!$Q$8:$Q$343,0),0)&gt;0,1,0)</f>
        <v>0</v>
      </c>
      <c r="E86" s="127">
        <f ca="1">IF(IFERROR(MATCH(_xlfn.CONCAT($B86,",",E$4),'22 SpcFunc &amp; VentSpcFunc combos'!$Q$8:$Q$343,0),0)&gt;0,1,0)</f>
        <v>0</v>
      </c>
      <c r="F86" s="127">
        <f ca="1">IF(IFERROR(MATCH(_xlfn.CONCAT($B86,",",F$4),'22 SpcFunc &amp; VentSpcFunc combos'!$Q$8:$Q$343,0),0)&gt;0,1,0)</f>
        <v>0</v>
      </c>
      <c r="G86" s="127">
        <f ca="1">IF(IFERROR(MATCH(_xlfn.CONCAT($B86,",",G$4),'22 SpcFunc &amp; VentSpcFunc combos'!$Q$8:$Q$343,0),0)&gt;0,1,0)</f>
        <v>0</v>
      </c>
      <c r="H86" s="127">
        <f ca="1">IF(IFERROR(MATCH(_xlfn.CONCAT($B86,",",H$4),'22 SpcFunc &amp; VentSpcFunc combos'!$Q$8:$Q$343,0),0)&gt;0,1,0)</f>
        <v>0</v>
      </c>
      <c r="I86" s="127">
        <f ca="1">IF(IFERROR(MATCH(_xlfn.CONCAT($B86,",",I$4),'22 SpcFunc &amp; VentSpcFunc combos'!$Q$8:$Q$343,0),0)&gt;0,1,0)</f>
        <v>0</v>
      </c>
      <c r="J86" s="127">
        <f ca="1">IF(IFERROR(MATCH(_xlfn.CONCAT($B86,",",J$4),'22 SpcFunc &amp; VentSpcFunc combos'!$Q$8:$Q$343,0),0)&gt;0,1,0)</f>
        <v>0</v>
      </c>
      <c r="K86" s="127">
        <f ca="1">IF(IFERROR(MATCH(_xlfn.CONCAT($B86,",",K$4),'22 SpcFunc &amp; VentSpcFunc combos'!$Q$8:$Q$343,0),0)&gt;0,1,0)</f>
        <v>0</v>
      </c>
      <c r="L86" s="127">
        <f ca="1">IF(IFERROR(MATCH(_xlfn.CONCAT($B86,",",L$4),'22 SpcFunc &amp; VentSpcFunc combos'!$Q$8:$Q$343,0),0)&gt;0,1,0)</f>
        <v>0</v>
      </c>
      <c r="M86" s="127">
        <f ca="1">IF(IFERROR(MATCH(_xlfn.CONCAT($B86,",",M$4),'22 SpcFunc &amp; VentSpcFunc combos'!$Q$8:$Q$343,0),0)&gt;0,1,0)</f>
        <v>0</v>
      </c>
      <c r="N86" s="127">
        <f ca="1">IF(IFERROR(MATCH(_xlfn.CONCAT($B86,",",N$4),'22 SpcFunc &amp; VentSpcFunc combos'!$Q$8:$Q$343,0),0)&gt;0,1,0)</f>
        <v>0</v>
      </c>
      <c r="O86" s="127">
        <f ca="1">IF(IFERROR(MATCH(_xlfn.CONCAT($B86,",",O$4),'22 SpcFunc &amp; VentSpcFunc combos'!$Q$8:$Q$343,0),0)&gt;0,1,0)</f>
        <v>0</v>
      </c>
      <c r="P86" s="127">
        <f ca="1">IF(IFERROR(MATCH(_xlfn.CONCAT($B86,",",P$4),'22 SpcFunc &amp; VentSpcFunc combos'!$Q$8:$Q$343,0),0)&gt;0,1,0)</f>
        <v>0</v>
      </c>
      <c r="Q86" s="127">
        <f ca="1">IF(IFERROR(MATCH(_xlfn.CONCAT($B86,",",Q$4),'22 SpcFunc &amp; VentSpcFunc combos'!$Q$8:$Q$343,0),0)&gt;0,1,0)</f>
        <v>0</v>
      </c>
      <c r="R86" s="127">
        <f ca="1">IF(IFERROR(MATCH(_xlfn.CONCAT($B86,",",R$4),'22 SpcFunc &amp; VentSpcFunc combos'!$Q$8:$Q$343,0),0)&gt;0,1,0)</f>
        <v>0</v>
      </c>
      <c r="S86" s="127">
        <f ca="1">IF(IFERROR(MATCH(_xlfn.CONCAT($B86,",",S$4),'22 SpcFunc &amp; VentSpcFunc combos'!$Q$8:$Q$343,0),0)&gt;0,1,0)</f>
        <v>0</v>
      </c>
      <c r="T86" s="127">
        <f ca="1">IF(IFERROR(MATCH(_xlfn.CONCAT($B86,",",T$4),'22 SpcFunc &amp; VentSpcFunc combos'!$Q$8:$Q$343,0),0)&gt;0,1,0)</f>
        <v>0</v>
      </c>
      <c r="U86" s="127">
        <f ca="1">IF(IFERROR(MATCH(_xlfn.CONCAT($B86,",",U$4),'22 SpcFunc &amp; VentSpcFunc combos'!$Q$8:$Q$343,0),0)&gt;0,1,0)</f>
        <v>0</v>
      </c>
      <c r="V86" s="127">
        <f ca="1">IF(IFERROR(MATCH(_xlfn.CONCAT($B86,",",V$4),'22 SpcFunc &amp; VentSpcFunc combos'!$Q$8:$Q$343,0),0)&gt;0,1,0)</f>
        <v>0</v>
      </c>
      <c r="W86" s="127">
        <f ca="1">IF(IFERROR(MATCH(_xlfn.CONCAT($B86,",",W$4),'22 SpcFunc &amp; VentSpcFunc combos'!$Q$8:$Q$343,0),0)&gt;0,1,0)</f>
        <v>0</v>
      </c>
      <c r="X86" s="127">
        <f ca="1">IF(IFERROR(MATCH(_xlfn.CONCAT($B86,",",X$4),'22 SpcFunc &amp; VentSpcFunc combos'!$Q$8:$Q$343,0),0)&gt;0,1,0)</f>
        <v>0</v>
      </c>
      <c r="Y86" s="127">
        <f ca="1">IF(IFERROR(MATCH(_xlfn.CONCAT($B86,",",Y$4),'22 SpcFunc &amp; VentSpcFunc combos'!$Q$8:$Q$343,0),0)&gt;0,1,0)</f>
        <v>0</v>
      </c>
      <c r="Z86" s="127">
        <f ca="1">IF(IFERROR(MATCH(_xlfn.CONCAT($B86,",",Z$4),'22 SpcFunc &amp; VentSpcFunc combos'!$Q$8:$Q$343,0),0)&gt;0,1,0)</f>
        <v>0</v>
      </c>
      <c r="AA86" s="127">
        <f ca="1">IF(IFERROR(MATCH(_xlfn.CONCAT($B86,",",AA$4),'22 SpcFunc &amp; VentSpcFunc combos'!$Q$8:$Q$343,0),0)&gt;0,1,0)</f>
        <v>0</v>
      </c>
      <c r="AB86" s="127">
        <f ca="1">IF(IFERROR(MATCH(_xlfn.CONCAT($B86,",",AB$4),'22 SpcFunc &amp; VentSpcFunc combos'!$Q$8:$Q$343,0),0)&gt;0,1,0)</f>
        <v>0</v>
      </c>
      <c r="AC86" s="127">
        <f ca="1">IF(IFERROR(MATCH(_xlfn.CONCAT($B86,",",AC$4),'22 SpcFunc &amp; VentSpcFunc combos'!$Q$8:$Q$343,0),0)&gt;0,1,0)</f>
        <v>0</v>
      </c>
      <c r="AD86" s="127">
        <f ca="1">IF(IFERROR(MATCH(_xlfn.CONCAT($B86,",",AD$4),'22 SpcFunc &amp; VentSpcFunc combos'!$Q$8:$Q$343,0),0)&gt;0,1,0)</f>
        <v>0</v>
      </c>
      <c r="AE86" s="127">
        <f ca="1">IF(IFERROR(MATCH(_xlfn.CONCAT($B86,",",AE$4),'22 SpcFunc &amp; VentSpcFunc combos'!$Q$8:$Q$343,0),0)&gt;0,1,0)</f>
        <v>0</v>
      </c>
      <c r="AF86" s="127">
        <f ca="1">IF(IFERROR(MATCH(_xlfn.CONCAT($B86,",",AF$4),'22 SpcFunc &amp; VentSpcFunc combos'!$Q$8:$Q$343,0),0)&gt;0,1,0)</f>
        <v>0</v>
      </c>
      <c r="AG86" s="127">
        <f ca="1">IF(IFERROR(MATCH(_xlfn.CONCAT($B86,",",AG$4),'22 SpcFunc &amp; VentSpcFunc combos'!$Q$8:$Q$343,0),0)&gt;0,1,0)</f>
        <v>0</v>
      </c>
      <c r="AH86" s="127">
        <f ca="1">IF(IFERROR(MATCH(_xlfn.CONCAT($B86,",",AH$4),'22 SpcFunc &amp; VentSpcFunc combos'!$Q$8:$Q$343,0),0)&gt;0,1,0)</f>
        <v>0</v>
      </c>
      <c r="AI86" s="127">
        <f ca="1">IF(IFERROR(MATCH(_xlfn.CONCAT($B86,",",AI$4),'22 SpcFunc &amp; VentSpcFunc combos'!$Q$8:$Q$343,0),0)&gt;0,1,0)</f>
        <v>0</v>
      </c>
      <c r="AJ86" s="127">
        <f ca="1">IF(IFERROR(MATCH(_xlfn.CONCAT($B86,",",AJ$4),'22 SpcFunc &amp; VentSpcFunc combos'!$Q$8:$Q$343,0),0)&gt;0,1,0)</f>
        <v>0</v>
      </c>
      <c r="AK86" s="127">
        <f ca="1">IF(IFERROR(MATCH(_xlfn.CONCAT($B86,",",AK$4),'22 SpcFunc &amp; VentSpcFunc combos'!$Q$8:$Q$343,0),0)&gt;0,1,0)</f>
        <v>0</v>
      </c>
      <c r="AL86" s="127">
        <f ca="1">IF(IFERROR(MATCH(_xlfn.CONCAT($B86,",",AL$4),'22 SpcFunc &amp; VentSpcFunc combos'!$Q$8:$Q$343,0),0)&gt;0,1,0)</f>
        <v>0</v>
      </c>
      <c r="AM86" s="127">
        <f ca="1">IF(IFERROR(MATCH(_xlfn.CONCAT($B86,",",AM$4),'22 SpcFunc &amp; VentSpcFunc combos'!$Q$8:$Q$343,0),0)&gt;0,1,0)</f>
        <v>0</v>
      </c>
      <c r="AN86" s="127">
        <f ca="1">IF(IFERROR(MATCH(_xlfn.CONCAT($B86,",",AN$4),'22 SpcFunc &amp; VentSpcFunc combos'!$Q$8:$Q$343,0),0)&gt;0,1,0)</f>
        <v>0</v>
      </c>
      <c r="AO86" s="127">
        <f ca="1">IF(IFERROR(MATCH(_xlfn.CONCAT($B86,",",AO$4),'22 SpcFunc &amp; VentSpcFunc combos'!$Q$8:$Q$343,0),0)&gt;0,1,0)</f>
        <v>0</v>
      </c>
      <c r="AP86" s="127">
        <f ca="1">IF(IFERROR(MATCH(_xlfn.CONCAT($B86,",",AP$4),'22 SpcFunc &amp; VentSpcFunc combos'!$Q$8:$Q$343,0),0)&gt;0,1,0)</f>
        <v>0</v>
      </c>
      <c r="AQ86" s="127">
        <f ca="1">IF(IFERROR(MATCH(_xlfn.CONCAT($B86,",",AQ$4),'22 SpcFunc &amp; VentSpcFunc combos'!$Q$8:$Q$343,0),0)&gt;0,1,0)</f>
        <v>0</v>
      </c>
      <c r="AR86" s="127">
        <f ca="1">IF(IFERROR(MATCH(_xlfn.CONCAT($B86,",",AR$4),'22 SpcFunc &amp; VentSpcFunc combos'!$Q$8:$Q$343,0),0)&gt;0,1,0)</f>
        <v>0</v>
      </c>
      <c r="AS86" s="127">
        <f ca="1">IF(IFERROR(MATCH(_xlfn.CONCAT($B86,",",AS$4),'22 SpcFunc &amp; VentSpcFunc combos'!$Q$8:$Q$343,0),0)&gt;0,1,0)</f>
        <v>0</v>
      </c>
      <c r="AT86" s="127">
        <f ca="1">IF(IFERROR(MATCH(_xlfn.CONCAT($B86,",",AT$4),'22 SpcFunc &amp; VentSpcFunc combos'!$Q$8:$Q$343,0),0)&gt;0,1,0)</f>
        <v>0</v>
      </c>
      <c r="AU86" s="127">
        <f ca="1">IF(IFERROR(MATCH(_xlfn.CONCAT($B86,",",AU$4),'22 SpcFunc &amp; VentSpcFunc combos'!$Q$8:$Q$343,0),0)&gt;0,1,0)</f>
        <v>0</v>
      </c>
      <c r="AV86" s="127">
        <f ca="1">IF(IFERROR(MATCH(_xlfn.CONCAT($B86,",",AV$4),'22 SpcFunc &amp; VentSpcFunc combos'!$Q$8:$Q$343,0),0)&gt;0,1,0)</f>
        <v>0</v>
      </c>
      <c r="AW86" s="127">
        <f ca="1">IF(IFERROR(MATCH(_xlfn.CONCAT($B86,",",AW$4),'22 SpcFunc &amp; VentSpcFunc combos'!$Q$8:$Q$343,0),0)&gt;0,1,0)</f>
        <v>0</v>
      </c>
      <c r="AX86" s="127">
        <f ca="1">IF(IFERROR(MATCH(_xlfn.CONCAT($B86,",",AX$4),'22 SpcFunc &amp; VentSpcFunc combos'!$Q$8:$Q$343,0),0)&gt;0,1,0)</f>
        <v>0</v>
      </c>
      <c r="AY86" s="127">
        <f ca="1">IF(IFERROR(MATCH(_xlfn.CONCAT($B86,",",AY$4),'22 SpcFunc &amp; VentSpcFunc combos'!$Q$8:$Q$343,0),0)&gt;0,1,0)</f>
        <v>0</v>
      </c>
      <c r="AZ86" s="127">
        <f ca="1">IF(IFERROR(MATCH(_xlfn.CONCAT($B86,",",AZ$4),'22 SpcFunc &amp; VentSpcFunc combos'!$Q$8:$Q$343,0),0)&gt;0,1,0)</f>
        <v>0</v>
      </c>
      <c r="BA86" s="127">
        <f ca="1">IF(IFERROR(MATCH(_xlfn.CONCAT($B86,",",BA$4),'22 SpcFunc &amp; VentSpcFunc combos'!$Q$8:$Q$343,0),0)&gt;0,1,0)</f>
        <v>0</v>
      </c>
      <c r="BB86" s="127">
        <f ca="1">IF(IFERROR(MATCH(_xlfn.CONCAT($B86,",",BB$4),'22 SpcFunc &amp; VentSpcFunc combos'!$Q$8:$Q$343,0),0)&gt;0,1,0)</f>
        <v>0</v>
      </c>
      <c r="BC86" s="127">
        <f ca="1">IF(IFERROR(MATCH(_xlfn.CONCAT($B86,",",BC$4),'22 SpcFunc &amp; VentSpcFunc combos'!$Q$8:$Q$343,0),0)&gt;0,1,0)</f>
        <v>0</v>
      </c>
      <c r="BD86" s="127">
        <f ca="1">IF(IFERROR(MATCH(_xlfn.CONCAT($B86,",",BD$4),'22 SpcFunc &amp; VentSpcFunc combos'!$Q$8:$Q$343,0),0)&gt;0,1,0)</f>
        <v>0</v>
      </c>
      <c r="BE86" s="127">
        <f ca="1">IF(IFERROR(MATCH(_xlfn.CONCAT($B86,",",BE$4),'22 SpcFunc &amp; VentSpcFunc combos'!$Q$8:$Q$343,0),0)&gt;0,1,0)</f>
        <v>0</v>
      </c>
      <c r="BF86" s="127">
        <f ca="1">IF(IFERROR(MATCH(_xlfn.CONCAT($B86,",",BF$4),'22 SpcFunc &amp; VentSpcFunc combos'!$Q$8:$Q$343,0),0)&gt;0,1,0)</f>
        <v>0</v>
      </c>
      <c r="BG86" s="127">
        <f ca="1">IF(IFERROR(MATCH(_xlfn.CONCAT($B86,",",BG$4),'22 SpcFunc &amp; VentSpcFunc combos'!$Q$8:$Q$343,0),0)&gt;0,1,0)</f>
        <v>0</v>
      </c>
      <c r="BH86" s="127">
        <f ca="1">IF(IFERROR(MATCH(_xlfn.CONCAT($B86,",",BH$4),'22 SpcFunc &amp; VentSpcFunc combos'!$Q$8:$Q$343,0),0)&gt;0,1,0)</f>
        <v>1</v>
      </c>
      <c r="BI86" s="127">
        <f ca="1">IF(IFERROR(MATCH(_xlfn.CONCAT($B86,",",BI$4),'22 SpcFunc &amp; VentSpcFunc combos'!$Q$8:$Q$343,0),0)&gt;0,1,0)</f>
        <v>0</v>
      </c>
      <c r="BJ86" s="127">
        <f ca="1">IF(IFERROR(MATCH(_xlfn.CONCAT($B86,",",BJ$4),'22 SpcFunc &amp; VentSpcFunc combos'!$Q$8:$Q$343,0),0)&gt;0,1,0)</f>
        <v>0</v>
      </c>
      <c r="BK86" s="127">
        <f ca="1">IF(IFERROR(MATCH(_xlfn.CONCAT($B86,",",BK$4),'22 SpcFunc &amp; VentSpcFunc combos'!$Q$8:$Q$343,0),0)&gt;0,1,0)</f>
        <v>0</v>
      </c>
      <c r="BL86" s="127">
        <f ca="1">IF(IFERROR(MATCH(_xlfn.CONCAT($B86,",",BL$4),'22 SpcFunc &amp; VentSpcFunc combos'!$Q$8:$Q$343,0),0)&gt;0,1,0)</f>
        <v>0</v>
      </c>
      <c r="BM86" s="127">
        <f ca="1">IF(IFERROR(MATCH(_xlfn.CONCAT($B86,",",BM$4),'22 SpcFunc &amp; VentSpcFunc combos'!$Q$8:$Q$343,0),0)&gt;0,1,0)</f>
        <v>0</v>
      </c>
      <c r="BN86" s="127">
        <f ca="1">IF(IFERROR(MATCH(_xlfn.CONCAT($B86,",",BN$4),'22 SpcFunc &amp; VentSpcFunc combos'!$Q$8:$Q$343,0),0)&gt;0,1,0)</f>
        <v>0</v>
      </c>
      <c r="BO86" s="127">
        <f ca="1">IF(IFERROR(MATCH(_xlfn.CONCAT($B86,",",BO$4),'22 SpcFunc &amp; VentSpcFunc combos'!$Q$8:$Q$343,0),0)&gt;0,1,0)</f>
        <v>0</v>
      </c>
      <c r="BP86" s="127">
        <f ca="1">IF(IFERROR(MATCH(_xlfn.CONCAT($B86,",",BP$4),'22 SpcFunc &amp; VentSpcFunc combos'!$Q$8:$Q$343,0),0)&gt;0,1,0)</f>
        <v>0</v>
      </c>
      <c r="BQ86" s="127">
        <f ca="1">IF(IFERROR(MATCH(_xlfn.CONCAT($B86,",",BQ$4),'22 SpcFunc &amp; VentSpcFunc combos'!$Q$8:$Q$343,0),0)&gt;0,1,0)</f>
        <v>0</v>
      </c>
      <c r="BR86" s="127">
        <f ca="1">IF(IFERROR(MATCH(_xlfn.CONCAT($B86,",",BR$4),'22 SpcFunc &amp; VentSpcFunc combos'!$Q$8:$Q$343,0),0)&gt;0,1,0)</f>
        <v>0</v>
      </c>
      <c r="BS86" s="127">
        <f ca="1">IF(IFERROR(MATCH(_xlfn.CONCAT($B86,",",BS$4),'22 SpcFunc &amp; VentSpcFunc combos'!$Q$8:$Q$343,0),0)&gt;0,1,0)</f>
        <v>0</v>
      </c>
      <c r="BT86" s="127">
        <f ca="1">IF(IFERROR(MATCH(_xlfn.CONCAT($B86,",",BT$4),'22 SpcFunc &amp; VentSpcFunc combos'!$Q$8:$Q$343,0),0)&gt;0,1,0)</f>
        <v>0</v>
      </c>
      <c r="BU86" s="127">
        <f ca="1">IF(IFERROR(MATCH(_xlfn.CONCAT($B86,",",BU$4),'22 SpcFunc &amp; VentSpcFunc combos'!$Q$8:$Q$343,0),0)&gt;0,1,0)</f>
        <v>0</v>
      </c>
      <c r="BV86" s="127">
        <f ca="1">IF(IFERROR(MATCH(_xlfn.CONCAT($B86,",",BV$4),'22 SpcFunc &amp; VentSpcFunc combos'!$Q$8:$Q$343,0),0)&gt;0,1,0)</f>
        <v>0</v>
      </c>
      <c r="BW86" s="127">
        <f ca="1">IF(IFERROR(MATCH(_xlfn.CONCAT($B86,",",BW$4),'22 SpcFunc &amp; VentSpcFunc combos'!$Q$8:$Q$343,0),0)&gt;0,1,0)</f>
        <v>0</v>
      </c>
      <c r="BX86" s="127">
        <f ca="1">IF(IFERROR(MATCH(_xlfn.CONCAT($B86,",",BX$4),'22 SpcFunc &amp; VentSpcFunc combos'!$Q$8:$Q$343,0),0)&gt;0,1,0)</f>
        <v>0</v>
      </c>
      <c r="BY86" s="127">
        <f ca="1">IF(IFERROR(MATCH(_xlfn.CONCAT($B86,",",BY$4),'22 SpcFunc &amp; VentSpcFunc combos'!$Q$8:$Q$343,0),0)&gt;0,1,0)</f>
        <v>0</v>
      </c>
      <c r="BZ86" s="127">
        <f ca="1">IF(IFERROR(MATCH(_xlfn.CONCAT($B86,",",BZ$4),'22 SpcFunc &amp; VentSpcFunc combos'!$Q$8:$Q$343,0),0)&gt;0,1,0)</f>
        <v>0</v>
      </c>
      <c r="CA86" s="127">
        <f ca="1">IF(IFERROR(MATCH(_xlfn.CONCAT($B86,",",CA$4),'22 SpcFunc &amp; VentSpcFunc combos'!$Q$8:$Q$343,0),0)&gt;0,1,0)</f>
        <v>0</v>
      </c>
      <c r="CB86" s="127">
        <f ca="1">IF(IFERROR(MATCH(_xlfn.CONCAT($B86,",",CB$4),'22 SpcFunc &amp; VentSpcFunc combos'!$Q$8:$Q$343,0),0)&gt;0,1,0)</f>
        <v>0</v>
      </c>
      <c r="CC86" s="127">
        <f ca="1">IF(IFERROR(MATCH(_xlfn.CONCAT($B86,",",CC$4),'22 SpcFunc &amp; VentSpcFunc combos'!$Q$8:$Q$343,0),0)&gt;0,1,0)</f>
        <v>0</v>
      </c>
      <c r="CD86" s="127">
        <f ca="1">IF(IFERROR(MATCH(_xlfn.CONCAT($B86,",",CD$4),'22 SpcFunc &amp; VentSpcFunc combos'!$Q$8:$Q$343,0),0)&gt;0,1,0)</f>
        <v>0</v>
      </c>
      <c r="CE86" s="127">
        <f ca="1">IF(IFERROR(MATCH(_xlfn.CONCAT($B86,",",CE$4),'22 SpcFunc &amp; VentSpcFunc combos'!$Q$8:$Q$343,0),0)&gt;0,1,0)</f>
        <v>0</v>
      </c>
      <c r="CF86" s="127">
        <f ca="1">IF(IFERROR(MATCH(_xlfn.CONCAT($B86,",",CF$4),'22 SpcFunc &amp; VentSpcFunc combos'!$Q$8:$Q$343,0),0)&gt;0,1,0)</f>
        <v>0</v>
      </c>
      <c r="CG86" s="127">
        <f ca="1">IF(IFERROR(MATCH(_xlfn.CONCAT($B86,",",CG$4),'22 SpcFunc &amp; VentSpcFunc combos'!$Q$8:$Q$343,0),0)&gt;0,1,0)</f>
        <v>0</v>
      </c>
      <c r="CH86" s="127">
        <f ca="1">IF(IFERROR(MATCH(_xlfn.CONCAT($B86,",",CH$4),'22 SpcFunc &amp; VentSpcFunc combos'!$Q$8:$Q$343,0),0)&gt;0,1,0)</f>
        <v>0</v>
      </c>
      <c r="CI86" s="127">
        <f ca="1">IF(IFERROR(MATCH(_xlfn.CONCAT($B86,",",CI$4),'22 SpcFunc &amp; VentSpcFunc combos'!$Q$8:$Q$343,0),0)&gt;0,1,0)</f>
        <v>0</v>
      </c>
      <c r="CJ86" s="127">
        <f ca="1">IF(IFERROR(MATCH(_xlfn.CONCAT($B86,",",CJ$4),'22 SpcFunc &amp; VentSpcFunc combos'!$Q$8:$Q$343,0),0)&gt;0,1,0)</f>
        <v>0</v>
      </c>
      <c r="CK86" s="127">
        <f ca="1">IF(IFERROR(MATCH(_xlfn.CONCAT($B86,",",CK$4),'22 SpcFunc &amp; VentSpcFunc combos'!$Q$8:$Q$343,0),0)&gt;0,1,0)</f>
        <v>0</v>
      </c>
      <c r="CL86" s="127">
        <f ca="1">IF(IFERROR(MATCH(_xlfn.CONCAT($B86,",",CL$4),'22 SpcFunc &amp; VentSpcFunc combos'!$Q$8:$Q$343,0),0)&gt;0,1,0)</f>
        <v>0</v>
      </c>
      <c r="CM86" s="127">
        <f ca="1">IF(IFERROR(MATCH(_xlfn.CONCAT($B86,",",CM$4),'22 SpcFunc &amp; VentSpcFunc combos'!$Q$8:$Q$343,0),0)&gt;0,1,0)</f>
        <v>0</v>
      </c>
      <c r="CN86" s="127">
        <f ca="1">IF(IFERROR(MATCH(_xlfn.CONCAT($B86,",",CN$4),'22 SpcFunc &amp; VentSpcFunc combos'!$Q$8:$Q$343,0),0)&gt;0,1,0)</f>
        <v>0</v>
      </c>
      <c r="CO86" s="127">
        <f ca="1">IF(IFERROR(MATCH(_xlfn.CONCAT($B86,",",CO$4),'22 SpcFunc &amp; VentSpcFunc combos'!$Q$8:$Q$343,0),0)&gt;0,1,0)</f>
        <v>0</v>
      </c>
      <c r="CP86" s="127">
        <f ca="1">IF(IFERROR(MATCH(_xlfn.CONCAT($B86,",",CP$4),'22 SpcFunc &amp; VentSpcFunc combos'!$Q$8:$Q$343,0),0)&gt;0,1,0)</f>
        <v>0</v>
      </c>
      <c r="CQ86" s="127">
        <f ca="1">IF(IFERROR(MATCH(_xlfn.CONCAT($B86,",",CQ$4),'22 SpcFunc &amp; VentSpcFunc combos'!$Q$8:$Q$343,0),0)&gt;0,1,0)</f>
        <v>0</v>
      </c>
      <c r="CR86" s="127">
        <f ca="1">IF(IFERROR(MATCH(_xlfn.CONCAT($B86,",",CR$4),'22 SpcFunc &amp; VentSpcFunc combos'!$Q$8:$Q$343,0),0)&gt;0,1,0)</f>
        <v>0</v>
      </c>
      <c r="CS86" s="127">
        <f ca="1">IF(IFERROR(MATCH(_xlfn.CONCAT($B86,",",CS$4),'22 SpcFunc &amp; VentSpcFunc combos'!$Q$8:$Q$343,0),0)&gt;0,1,0)</f>
        <v>0</v>
      </c>
      <c r="CT86" s="127">
        <f ca="1">IF(IFERROR(MATCH(_xlfn.CONCAT($B86,",",CT$4),'22 SpcFunc &amp; VentSpcFunc combos'!$Q$8:$Q$343,0),0)&gt;0,1,0)</f>
        <v>0</v>
      </c>
      <c r="CU86" s="106" t="s">
        <v>959</v>
      </c>
      <c r="CV86">
        <f t="shared" ca="1" si="5"/>
        <v>1</v>
      </c>
    </row>
    <row r="87" spans="2:100" x14ac:dyDescent="0.2">
      <c r="B87" t="str">
        <f>'For CSV - 2022 SpcFuncData'!B87</f>
        <v>Health Care / Assisted Living (Physical Therapy Room)</v>
      </c>
      <c r="C87" s="127">
        <f ca="1">IF(IFERROR(MATCH(_xlfn.CONCAT($B87,",",C$4),'22 SpcFunc &amp; VentSpcFunc combos'!$Q$8:$Q$343,0),0)&gt;0,1,0)</f>
        <v>0</v>
      </c>
      <c r="D87" s="127">
        <f ca="1">IF(IFERROR(MATCH(_xlfn.CONCAT($B87,",",D$4),'22 SpcFunc &amp; VentSpcFunc combos'!$Q$8:$Q$343,0),0)&gt;0,1,0)</f>
        <v>0</v>
      </c>
      <c r="E87" s="127">
        <f ca="1">IF(IFERROR(MATCH(_xlfn.CONCAT($B87,",",E$4),'22 SpcFunc &amp; VentSpcFunc combos'!$Q$8:$Q$343,0),0)&gt;0,1,0)</f>
        <v>0</v>
      </c>
      <c r="F87" s="127">
        <f ca="1">IF(IFERROR(MATCH(_xlfn.CONCAT($B87,",",F$4),'22 SpcFunc &amp; VentSpcFunc combos'!$Q$8:$Q$343,0),0)&gt;0,1,0)</f>
        <v>0</v>
      </c>
      <c r="G87" s="127">
        <f ca="1">IF(IFERROR(MATCH(_xlfn.CONCAT($B87,",",G$4),'22 SpcFunc &amp; VentSpcFunc combos'!$Q$8:$Q$343,0),0)&gt;0,1,0)</f>
        <v>0</v>
      </c>
      <c r="H87" s="127">
        <f ca="1">IF(IFERROR(MATCH(_xlfn.CONCAT($B87,",",H$4),'22 SpcFunc &amp; VentSpcFunc combos'!$Q$8:$Q$343,0),0)&gt;0,1,0)</f>
        <v>0</v>
      </c>
      <c r="I87" s="127">
        <f ca="1">IF(IFERROR(MATCH(_xlfn.CONCAT($B87,",",I$4),'22 SpcFunc &amp; VentSpcFunc combos'!$Q$8:$Q$343,0),0)&gt;0,1,0)</f>
        <v>0</v>
      </c>
      <c r="J87" s="127">
        <f ca="1">IF(IFERROR(MATCH(_xlfn.CONCAT($B87,",",J$4),'22 SpcFunc &amp; VentSpcFunc combos'!$Q$8:$Q$343,0),0)&gt;0,1,0)</f>
        <v>0</v>
      </c>
      <c r="K87" s="127">
        <f ca="1">IF(IFERROR(MATCH(_xlfn.CONCAT($B87,",",K$4),'22 SpcFunc &amp; VentSpcFunc combos'!$Q$8:$Q$343,0),0)&gt;0,1,0)</f>
        <v>0</v>
      </c>
      <c r="L87" s="127">
        <f ca="1">IF(IFERROR(MATCH(_xlfn.CONCAT($B87,",",L$4),'22 SpcFunc &amp; VentSpcFunc combos'!$Q$8:$Q$343,0),0)&gt;0,1,0)</f>
        <v>0</v>
      </c>
      <c r="M87" s="127">
        <f ca="1">IF(IFERROR(MATCH(_xlfn.CONCAT($B87,",",M$4),'22 SpcFunc &amp; VentSpcFunc combos'!$Q$8:$Q$343,0),0)&gt;0,1,0)</f>
        <v>0</v>
      </c>
      <c r="N87" s="127">
        <f ca="1">IF(IFERROR(MATCH(_xlfn.CONCAT($B87,",",N$4),'22 SpcFunc &amp; VentSpcFunc combos'!$Q$8:$Q$343,0),0)&gt;0,1,0)</f>
        <v>0</v>
      </c>
      <c r="O87" s="127">
        <f ca="1">IF(IFERROR(MATCH(_xlfn.CONCAT($B87,",",O$4),'22 SpcFunc &amp; VentSpcFunc combos'!$Q$8:$Q$343,0),0)&gt;0,1,0)</f>
        <v>0</v>
      </c>
      <c r="P87" s="127">
        <f ca="1">IF(IFERROR(MATCH(_xlfn.CONCAT($B87,",",P$4),'22 SpcFunc &amp; VentSpcFunc combos'!$Q$8:$Q$343,0),0)&gt;0,1,0)</f>
        <v>0</v>
      </c>
      <c r="Q87" s="127">
        <f ca="1">IF(IFERROR(MATCH(_xlfn.CONCAT($B87,",",Q$4),'22 SpcFunc &amp; VentSpcFunc combos'!$Q$8:$Q$343,0),0)&gt;0,1,0)</f>
        <v>0</v>
      </c>
      <c r="R87" s="127">
        <f ca="1">IF(IFERROR(MATCH(_xlfn.CONCAT($B87,",",R$4),'22 SpcFunc &amp; VentSpcFunc combos'!$Q$8:$Q$343,0),0)&gt;0,1,0)</f>
        <v>0</v>
      </c>
      <c r="S87" s="127">
        <f ca="1">IF(IFERROR(MATCH(_xlfn.CONCAT($B87,",",S$4),'22 SpcFunc &amp; VentSpcFunc combos'!$Q$8:$Q$343,0),0)&gt;0,1,0)</f>
        <v>0</v>
      </c>
      <c r="T87" s="127">
        <f ca="1">IF(IFERROR(MATCH(_xlfn.CONCAT($B87,",",T$4),'22 SpcFunc &amp; VentSpcFunc combos'!$Q$8:$Q$343,0),0)&gt;0,1,0)</f>
        <v>0</v>
      </c>
      <c r="U87" s="127">
        <f ca="1">IF(IFERROR(MATCH(_xlfn.CONCAT($B87,",",U$4),'22 SpcFunc &amp; VentSpcFunc combos'!$Q$8:$Q$343,0),0)&gt;0,1,0)</f>
        <v>0</v>
      </c>
      <c r="V87" s="127">
        <f ca="1">IF(IFERROR(MATCH(_xlfn.CONCAT($B87,",",V$4),'22 SpcFunc &amp; VentSpcFunc combos'!$Q$8:$Q$343,0),0)&gt;0,1,0)</f>
        <v>0</v>
      </c>
      <c r="W87" s="127">
        <f ca="1">IF(IFERROR(MATCH(_xlfn.CONCAT($B87,",",W$4),'22 SpcFunc &amp; VentSpcFunc combos'!$Q$8:$Q$343,0),0)&gt;0,1,0)</f>
        <v>0</v>
      </c>
      <c r="X87" s="127">
        <f ca="1">IF(IFERROR(MATCH(_xlfn.CONCAT($B87,",",X$4),'22 SpcFunc &amp; VentSpcFunc combos'!$Q$8:$Q$343,0),0)&gt;0,1,0)</f>
        <v>0</v>
      </c>
      <c r="Y87" s="127">
        <f ca="1">IF(IFERROR(MATCH(_xlfn.CONCAT($B87,",",Y$4),'22 SpcFunc &amp; VentSpcFunc combos'!$Q$8:$Q$343,0),0)&gt;0,1,0)</f>
        <v>0</v>
      </c>
      <c r="Z87" s="127">
        <f ca="1">IF(IFERROR(MATCH(_xlfn.CONCAT($B87,",",Z$4),'22 SpcFunc &amp; VentSpcFunc combos'!$Q$8:$Q$343,0),0)&gt;0,1,0)</f>
        <v>0</v>
      </c>
      <c r="AA87" s="127">
        <f ca="1">IF(IFERROR(MATCH(_xlfn.CONCAT($B87,",",AA$4),'22 SpcFunc &amp; VentSpcFunc combos'!$Q$8:$Q$343,0),0)&gt;0,1,0)</f>
        <v>0</v>
      </c>
      <c r="AB87" s="127">
        <f ca="1">IF(IFERROR(MATCH(_xlfn.CONCAT($B87,",",AB$4),'22 SpcFunc &amp; VentSpcFunc combos'!$Q$8:$Q$343,0),0)&gt;0,1,0)</f>
        <v>0</v>
      </c>
      <c r="AC87" s="127">
        <f ca="1">IF(IFERROR(MATCH(_xlfn.CONCAT($B87,",",AC$4),'22 SpcFunc &amp; VentSpcFunc combos'!$Q$8:$Q$343,0),0)&gt;0,1,0)</f>
        <v>0</v>
      </c>
      <c r="AD87" s="127">
        <f ca="1">IF(IFERROR(MATCH(_xlfn.CONCAT($B87,",",AD$4),'22 SpcFunc &amp; VentSpcFunc combos'!$Q$8:$Q$343,0),0)&gt;0,1,0)</f>
        <v>0</v>
      </c>
      <c r="AE87" s="127">
        <f ca="1">IF(IFERROR(MATCH(_xlfn.CONCAT($B87,",",AE$4),'22 SpcFunc &amp; VentSpcFunc combos'!$Q$8:$Q$343,0),0)&gt;0,1,0)</f>
        <v>0</v>
      </c>
      <c r="AF87" s="127">
        <f ca="1">IF(IFERROR(MATCH(_xlfn.CONCAT($B87,",",AF$4),'22 SpcFunc &amp; VentSpcFunc combos'!$Q$8:$Q$343,0),0)&gt;0,1,0)</f>
        <v>0</v>
      </c>
      <c r="AG87" s="127">
        <f ca="1">IF(IFERROR(MATCH(_xlfn.CONCAT($B87,",",AG$4),'22 SpcFunc &amp; VentSpcFunc combos'!$Q$8:$Q$343,0),0)&gt;0,1,0)</f>
        <v>0</v>
      </c>
      <c r="AH87" s="127">
        <f ca="1">IF(IFERROR(MATCH(_xlfn.CONCAT($B87,",",AH$4),'22 SpcFunc &amp; VentSpcFunc combos'!$Q$8:$Q$343,0),0)&gt;0,1,0)</f>
        <v>0</v>
      </c>
      <c r="AI87" s="127">
        <f ca="1">IF(IFERROR(MATCH(_xlfn.CONCAT($B87,",",AI$4),'22 SpcFunc &amp; VentSpcFunc combos'!$Q$8:$Q$343,0),0)&gt;0,1,0)</f>
        <v>0</v>
      </c>
      <c r="AJ87" s="127">
        <f ca="1">IF(IFERROR(MATCH(_xlfn.CONCAT($B87,",",AJ$4),'22 SpcFunc &amp; VentSpcFunc combos'!$Q$8:$Q$343,0),0)&gt;0,1,0)</f>
        <v>0</v>
      </c>
      <c r="AK87" s="127">
        <f ca="1">IF(IFERROR(MATCH(_xlfn.CONCAT($B87,",",AK$4),'22 SpcFunc &amp; VentSpcFunc combos'!$Q$8:$Q$343,0),0)&gt;0,1,0)</f>
        <v>0</v>
      </c>
      <c r="AL87" s="127">
        <f ca="1">IF(IFERROR(MATCH(_xlfn.CONCAT($B87,",",AL$4),'22 SpcFunc &amp; VentSpcFunc combos'!$Q$8:$Q$343,0),0)&gt;0,1,0)</f>
        <v>0</v>
      </c>
      <c r="AM87" s="127">
        <f ca="1">IF(IFERROR(MATCH(_xlfn.CONCAT($B87,",",AM$4),'22 SpcFunc &amp; VentSpcFunc combos'!$Q$8:$Q$343,0),0)&gt;0,1,0)</f>
        <v>0</v>
      </c>
      <c r="AN87" s="127">
        <f ca="1">IF(IFERROR(MATCH(_xlfn.CONCAT($B87,",",AN$4),'22 SpcFunc &amp; VentSpcFunc combos'!$Q$8:$Q$343,0),0)&gt;0,1,0)</f>
        <v>0</v>
      </c>
      <c r="AO87" s="127">
        <f ca="1">IF(IFERROR(MATCH(_xlfn.CONCAT($B87,",",AO$4),'22 SpcFunc &amp; VentSpcFunc combos'!$Q$8:$Q$343,0),0)&gt;0,1,0)</f>
        <v>0</v>
      </c>
      <c r="AP87" s="127">
        <f ca="1">IF(IFERROR(MATCH(_xlfn.CONCAT($B87,",",AP$4),'22 SpcFunc &amp; VentSpcFunc combos'!$Q$8:$Q$343,0),0)&gt;0,1,0)</f>
        <v>0</v>
      </c>
      <c r="AQ87" s="127">
        <f ca="1">IF(IFERROR(MATCH(_xlfn.CONCAT($B87,",",AQ$4),'22 SpcFunc &amp; VentSpcFunc combos'!$Q$8:$Q$343,0),0)&gt;0,1,0)</f>
        <v>0</v>
      </c>
      <c r="AR87" s="127">
        <f ca="1">IF(IFERROR(MATCH(_xlfn.CONCAT($B87,",",AR$4),'22 SpcFunc &amp; VentSpcFunc combos'!$Q$8:$Q$343,0),0)&gt;0,1,0)</f>
        <v>0</v>
      </c>
      <c r="AS87" s="127">
        <f ca="1">IF(IFERROR(MATCH(_xlfn.CONCAT($B87,",",AS$4),'22 SpcFunc &amp; VentSpcFunc combos'!$Q$8:$Q$343,0),0)&gt;0,1,0)</f>
        <v>0</v>
      </c>
      <c r="AT87" s="127">
        <f ca="1">IF(IFERROR(MATCH(_xlfn.CONCAT($B87,",",AT$4),'22 SpcFunc &amp; VentSpcFunc combos'!$Q$8:$Q$343,0),0)&gt;0,1,0)</f>
        <v>0</v>
      </c>
      <c r="AU87" s="127">
        <f ca="1">IF(IFERROR(MATCH(_xlfn.CONCAT($B87,",",AU$4),'22 SpcFunc &amp; VentSpcFunc combos'!$Q$8:$Q$343,0),0)&gt;0,1,0)</f>
        <v>0</v>
      </c>
      <c r="AV87" s="127">
        <f ca="1">IF(IFERROR(MATCH(_xlfn.CONCAT($B87,",",AV$4),'22 SpcFunc &amp; VentSpcFunc combos'!$Q$8:$Q$343,0),0)&gt;0,1,0)</f>
        <v>0</v>
      </c>
      <c r="AW87" s="127">
        <f ca="1">IF(IFERROR(MATCH(_xlfn.CONCAT($B87,",",AW$4),'22 SpcFunc &amp; VentSpcFunc combos'!$Q$8:$Q$343,0),0)&gt;0,1,0)</f>
        <v>0</v>
      </c>
      <c r="AX87" s="127">
        <f ca="1">IF(IFERROR(MATCH(_xlfn.CONCAT($B87,",",AX$4),'22 SpcFunc &amp; VentSpcFunc combos'!$Q$8:$Q$343,0),0)&gt;0,1,0)</f>
        <v>0</v>
      </c>
      <c r="AY87" s="127">
        <f ca="1">IF(IFERROR(MATCH(_xlfn.CONCAT($B87,",",AY$4),'22 SpcFunc &amp; VentSpcFunc combos'!$Q$8:$Q$343,0),0)&gt;0,1,0)</f>
        <v>0</v>
      </c>
      <c r="AZ87" s="127">
        <f ca="1">IF(IFERROR(MATCH(_xlfn.CONCAT($B87,",",AZ$4),'22 SpcFunc &amp; VentSpcFunc combos'!$Q$8:$Q$343,0),0)&gt;0,1,0)</f>
        <v>0</v>
      </c>
      <c r="BA87" s="127">
        <f ca="1">IF(IFERROR(MATCH(_xlfn.CONCAT($B87,",",BA$4),'22 SpcFunc &amp; VentSpcFunc combos'!$Q$8:$Q$343,0),0)&gt;0,1,0)</f>
        <v>0</v>
      </c>
      <c r="BB87" s="127">
        <f ca="1">IF(IFERROR(MATCH(_xlfn.CONCAT($B87,",",BB$4),'22 SpcFunc &amp; VentSpcFunc combos'!$Q$8:$Q$343,0),0)&gt;0,1,0)</f>
        <v>0</v>
      </c>
      <c r="BC87" s="127">
        <f ca="1">IF(IFERROR(MATCH(_xlfn.CONCAT($B87,",",BC$4),'22 SpcFunc &amp; VentSpcFunc combos'!$Q$8:$Q$343,0),0)&gt;0,1,0)</f>
        <v>0</v>
      </c>
      <c r="BD87" s="127">
        <f ca="1">IF(IFERROR(MATCH(_xlfn.CONCAT($B87,",",BD$4),'22 SpcFunc &amp; VentSpcFunc combos'!$Q$8:$Q$343,0),0)&gt;0,1,0)</f>
        <v>0</v>
      </c>
      <c r="BE87" s="127">
        <f ca="1">IF(IFERROR(MATCH(_xlfn.CONCAT($B87,",",BE$4),'22 SpcFunc &amp; VentSpcFunc combos'!$Q$8:$Q$343,0),0)&gt;0,1,0)</f>
        <v>0</v>
      </c>
      <c r="BF87" s="127">
        <f ca="1">IF(IFERROR(MATCH(_xlfn.CONCAT($B87,",",BF$4),'22 SpcFunc &amp; VentSpcFunc combos'!$Q$8:$Q$343,0),0)&gt;0,1,0)</f>
        <v>0</v>
      </c>
      <c r="BG87" s="127">
        <f ca="1">IF(IFERROR(MATCH(_xlfn.CONCAT($B87,",",BG$4),'22 SpcFunc &amp; VentSpcFunc combos'!$Q$8:$Q$343,0),0)&gt;0,1,0)</f>
        <v>0</v>
      </c>
      <c r="BH87" s="127">
        <f ca="1">IF(IFERROR(MATCH(_xlfn.CONCAT($B87,",",BH$4),'22 SpcFunc &amp; VentSpcFunc combos'!$Q$8:$Q$343,0),0)&gt;0,1,0)</f>
        <v>1</v>
      </c>
      <c r="BI87" s="127">
        <f ca="1">IF(IFERROR(MATCH(_xlfn.CONCAT($B87,",",BI$4),'22 SpcFunc &amp; VentSpcFunc combos'!$Q$8:$Q$343,0),0)&gt;0,1,0)</f>
        <v>0</v>
      </c>
      <c r="BJ87" s="127">
        <f ca="1">IF(IFERROR(MATCH(_xlfn.CONCAT($B87,",",BJ$4),'22 SpcFunc &amp; VentSpcFunc combos'!$Q$8:$Q$343,0),0)&gt;0,1,0)</f>
        <v>0</v>
      </c>
      <c r="BK87" s="127">
        <f ca="1">IF(IFERROR(MATCH(_xlfn.CONCAT($B87,",",BK$4),'22 SpcFunc &amp; VentSpcFunc combos'!$Q$8:$Q$343,0),0)&gt;0,1,0)</f>
        <v>0</v>
      </c>
      <c r="BL87" s="127">
        <f ca="1">IF(IFERROR(MATCH(_xlfn.CONCAT($B87,",",BL$4),'22 SpcFunc &amp; VentSpcFunc combos'!$Q$8:$Q$343,0),0)&gt;0,1,0)</f>
        <v>0</v>
      </c>
      <c r="BM87" s="127">
        <f ca="1">IF(IFERROR(MATCH(_xlfn.CONCAT($B87,",",BM$4),'22 SpcFunc &amp; VentSpcFunc combos'!$Q$8:$Q$343,0),0)&gt;0,1,0)</f>
        <v>0</v>
      </c>
      <c r="BN87" s="127">
        <f ca="1">IF(IFERROR(MATCH(_xlfn.CONCAT($B87,",",BN$4),'22 SpcFunc &amp; VentSpcFunc combos'!$Q$8:$Q$343,0),0)&gt;0,1,0)</f>
        <v>0</v>
      </c>
      <c r="BO87" s="127">
        <f ca="1">IF(IFERROR(MATCH(_xlfn.CONCAT($B87,",",BO$4),'22 SpcFunc &amp; VentSpcFunc combos'!$Q$8:$Q$343,0),0)&gt;0,1,0)</f>
        <v>0</v>
      </c>
      <c r="BP87" s="127">
        <f ca="1">IF(IFERROR(MATCH(_xlfn.CONCAT($B87,",",BP$4),'22 SpcFunc &amp; VentSpcFunc combos'!$Q$8:$Q$343,0),0)&gt;0,1,0)</f>
        <v>0</v>
      </c>
      <c r="BQ87" s="127">
        <f ca="1">IF(IFERROR(MATCH(_xlfn.CONCAT($B87,",",BQ$4),'22 SpcFunc &amp; VentSpcFunc combos'!$Q$8:$Q$343,0),0)&gt;0,1,0)</f>
        <v>0</v>
      </c>
      <c r="BR87" s="127">
        <f ca="1">IF(IFERROR(MATCH(_xlfn.CONCAT($B87,",",BR$4),'22 SpcFunc &amp; VentSpcFunc combos'!$Q$8:$Q$343,0),0)&gt;0,1,0)</f>
        <v>0</v>
      </c>
      <c r="BS87" s="127">
        <f ca="1">IF(IFERROR(MATCH(_xlfn.CONCAT($B87,",",BS$4),'22 SpcFunc &amp; VentSpcFunc combos'!$Q$8:$Q$343,0),0)&gt;0,1,0)</f>
        <v>0</v>
      </c>
      <c r="BT87" s="127">
        <f ca="1">IF(IFERROR(MATCH(_xlfn.CONCAT($B87,",",BT$4),'22 SpcFunc &amp; VentSpcFunc combos'!$Q$8:$Q$343,0),0)&gt;0,1,0)</f>
        <v>0</v>
      </c>
      <c r="BU87" s="127">
        <f ca="1">IF(IFERROR(MATCH(_xlfn.CONCAT($B87,",",BU$4),'22 SpcFunc &amp; VentSpcFunc combos'!$Q$8:$Q$343,0),0)&gt;0,1,0)</f>
        <v>0</v>
      </c>
      <c r="BV87" s="127">
        <f ca="1">IF(IFERROR(MATCH(_xlfn.CONCAT($B87,",",BV$4),'22 SpcFunc &amp; VentSpcFunc combos'!$Q$8:$Q$343,0),0)&gt;0,1,0)</f>
        <v>0</v>
      </c>
      <c r="BW87" s="127">
        <f ca="1">IF(IFERROR(MATCH(_xlfn.CONCAT($B87,",",BW$4),'22 SpcFunc &amp; VentSpcFunc combos'!$Q$8:$Q$343,0),0)&gt;0,1,0)</f>
        <v>0</v>
      </c>
      <c r="BX87" s="127">
        <f ca="1">IF(IFERROR(MATCH(_xlfn.CONCAT($B87,",",BX$4),'22 SpcFunc &amp; VentSpcFunc combos'!$Q$8:$Q$343,0),0)&gt;0,1,0)</f>
        <v>0</v>
      </c>
      <c r="BY87" s="127">
        <f ca="1">IF(IFERROR(MATCH(_xlfn.CONCAT($B87,",",BY$4),'22 SpcFunc &amp; VentSpcFunc combos'!$Q$8:$Q$343,0),0)&gt;0,1,0)</f>
        <v>0</v>
      </c>
      <c r="BZ87" s="127">
        <f ca="1">IF(IFERROR(MATCH(_xlfn.CONCAT($B87,",",BZ$4),'22 SpcFunc &amp; VentSpcFunc combos'!$Q$8:$Q$343,0),0)&gt;0,1,0)</f>
        <v>0</v>
      </c>
      <c r="CA87" s="127">
        <f ca="1">IF(IFERROR(MATCH(_xlfn.CONCAT($B87,",",CA$4),'22 SpcFunc &amp; VentSpcFunc combos'!$Q$8:$Q$343,0),0)&gt;0,1,0)</f>
        <v>0</v>
      </c>
      <c r="CB87" s="127">
        <f ca="1">IF(IFERROR(MATCH(_xlfn.CONCAT($B87,",",CB$4),'22 SpcFunc &amp; VentSpcFunc combos'!$Q$8:$Q$343,0),0)&gt;0,1,0)</f>
        <v>0</v>
      </c>
      <c r="CC87" s="127">
        <f ca="1">IF(IFERROR(MATCH(_xlfn.CONCAT($B87,",",CC$4),'22 SpcFunc &amp; VentSpcFunc combos'!$Q$8:$Q$343,0),0)&gt;0,1,0)</f>
        <v>0</v>
      </c>
      <c r="CD87" s="127">
        <f ca="1">IF(IFERROR(MATCH(_xlfn.CONCAT($B87,",",CD$4),'22 SpcFunc &amp; VentSpcFunc combos'!$Q$8:$Q$343,0),0)&gt;0,1,0)</f>
        <v>0</v>
      </c>
      <c r="CE87" s="127">
        <f ca="1">IF(IFERROR(MATCH(_xlfn.CONCAT($B87,",",CE$4),'22 SpcFunc &amp; VentSpcFunc combos'!$Q$8:$Q$343,0),0)&gt;0,1,0)</f>
        <v>0</v>
      </c>
      <c r="CF87" s="127">
        <f ca="1">IF(IFERROR(MATCH(_xlfn.CONCAT($B87,",",CF$4),'22 SpcFunc &amp; VentSpcFunc combos'!$Q$8:$Q$343,0),0)&gt;0,1,0)</f>
        <v>0</v>
      </c>
      <c r="CG87" s="127">
        <f ca="1">IF(IFERROR(MATCH(_xlfn.CONCAT($B87,",",CG$4),'22 SpcFunc &amp; VentSpcFunc combos'!$Q$8:$Q$343,0),0)&gt;0,1,0)</f>
        <v>0</v>
      </c>
      <c r="CH87" s="127">
        <f ca="1">IF(IFERROR(MATCH(_xlfn.CONCAT($B87,",",CH$4),'22 SpcFunc &amp; VentSpcFunc combos'!$Q$8:$Q$343,0),0)&gt;0,1,0)</f>
        <v>0</v>
      </c>
      <c r="CI87" s="127">
        <f ca="1">IF(IFERROR(MATCH(_xlfn.CONCAT($B87,",",CI$4),'22 SpcFunc &amp; VentSpcFunc combos'!$Q$8:$Q$343,0),0)&gt;0,1,0)</f>
        <v>0</v>
      </c>
      <c r="CJ87" s="127">
        <f ca="1">IF(IFERROR(MATCH(_xlfn.CONCAT($B87,",",CJ$4),'22 SpcFunc &amp; VentSpcFunc combos'!$Q$8:$Q$343,0),0)&gt;0,1,0)</f>
        <v>0</v>
      </c>
      <c r="CK87" s="127">
        <f ca="1">IF(IFERROR(MATCH(_xlfn.CONCAT($B87,",",CK$4),'22 SpcFunc &amp; VentSpcFunc combos'!$Q$8:$Q$343,0),0)&gt;0,1,0)</f>
        <v>0</v>
      </c>
      <c r="CL87" s="127">
        <f ca="1">IF(IFERROR(MATCH(_xlfn.CONCAT($B87,",",CL$4),'22 SpcFunc &amp; VentSpcFunc combos'!$Q$8:$Q$343,0),0)&gt;0,1,0)</f>
        <v>0</v>
      </c>
      <c r="CM87" s="127">
        <f ca="1">IF(IFERROR(MATCH(_xlfn.CONCAT($B87,",",CM$4),'22 SpcFunc &amp; VentSpcFunc combos'!$Q$8:$Q$343,0),0)&gt;0,1,0)</f>
        <v>0</v>
      </c>
      <c r="CN87" s="127">
        <f ca="1">IF(IFERROR(MATCH(_xlfn.CONCAT($B87,",",CN$4),'22 SpcFunc &amp; VentSpcFunc combos'!$Q$8:$Q$343,0),0)&gt;0,1,0)</f>
        <v>0</v>
      </c>
      <c r="CO87" s="127">
        <f ca="1">IF(IFERROR(MATCH(_xlfn.CONCAT($B87,",",CO$4),'22 SpcFunc &amp; VentSpcFunc combos'!$Q$8:$Q$343,0),0)&gt;0,1,0)</f>
        <v>0</v>
      </c>
      <c r="CP87" s="127">
        <f ca="1">IF(IFERROR(MATCH(_xlfn.CONCAT($B87,",",CP$4),'22 SpcFunc &amp; VentSpcFunc combos'!$Q$8:$Q$343,0),0)&gt;0,1,0)</f>
        <v>0</v>
      </c>
      <c r="CQ87" s="127">
        <f ca="1">IF(IFERROR(MATCH(_xlfn.CONCAT($B87,",",CQ$4),'22 SpcFunc &amp; VentSpcFunc combos'!$Q$8:$Q$343,0),0)&gt;0,1,0)</f>
        <v>0</v>
      </c>
      <c r="CR87" s="127">
        <f ca="1">IF(IFERROR(MATCH(_xlfn.CONCAT($B87,",",CR$4),'22 SpcFunc &amp; VentSpcFunc combos'!$Q$8:$Q$343,0),0)&gt;0,1,0)</f>
        <v>0</v>
      </c>
      <c r="CS87" s="127">
        <f ca="1">IF(IFERROR(MATCH(_xlfn.CONCAT($B87,",",CS$4),'22 SpcFunc &amp; VentSpcFunc combos'!$Q$8:$Q$343,0),0)&gt;0,1,0)</f>
        <v>0</v>
      </c>
      <c r="CT87" s="127">
        <f ca="1">IF(IFERROR(MATCH(_xlfn.CONCAT($B87,",",CT$4),'22 SpcFunc &amp; VentSpcFunc combos'!$Q$8:$Q$343,0),0)&gt;0,1,0)</f>
        <v>0</v>
      </c>
      <c r="CU87" s="106" t="s">
        <v>959</v>
      </c>
      <c r="CV87">
        <f t="shared" ca="1" si="5"/>
        <v>1</v>
      </c>
    </row>
    <row r="88" spans="2:100" x14ac:dyDescent="0.2">
      <c r="B88" t="e">
        <f>'For CSV - 2022 SpcFuncData'!#REF!</f>
        <v>#REF!</v>
      </c>
      <c r="C88" s="127">
        <f>IF(IFERROR(MATCH(_xlfn.CONCAT($B88,",",C$4),'22 SpcFunc &amp; VentSpcFunc combos'!$Q$8:$Q$343,0),0)&gt;0,1,0)</f>
        <v>0</v>
      </c>
      <c r="D88" s="127">
        <f>IF(IFERROR(MATCH(_xlfn.CONCAT($B88,",",D$4),'22 SpcFunc &amp; VentSpcFunc combos'!$Q$8:$Q$343,0),0)&gt;0,1,0)</f>
        <v>0</v>
      </c>
      <c r="E88" s="127">
        <f>IF(IFERROR(MATCH(_xlfn.CONCAT($B88,",",E$4),'22 SpcFunc &amp; VentSpcFunc combos'!$Q$8:$Q$343,0),0)&gt;0,1,0)</f>
        <v>0</v>
      </c>
      <c r="F88" s="127">
        <f>IF(IFERROR(MATCH(_xlfn.CONCAT($B88,",",F$4),'22 SpcFunc &amp; VentSpcFunc combos'!$Q$8:$Q$343,0),0)&gt;0,1,0)</f>
        <v>0</v>
      </c>
      <c r="G88" s="127">
        <f>IF(IFERROR(MATCH(_xlfn.CONCAT($B88,",",G$4),'22 SpcFunc &amp; VentSpcFunc combos'!$Q$8:$Q$343,0),0)&gt;0,1,0)</f>
        <v>0</v>
      </c>
      <c r="H88" s="127">
        <f>IF(IFERROR(MATCH(_xlfn.CONCAT($B88,",",H$4),'22 SpcFunc &amp; VentSpcFunc combos'!$Q$8:$Q$343,0),0)&gt;0,1,0)</f>
        <v>0</v>
      </c>
      <c r="I88" s="127">
        <f>IF(IFERROR(MATCH(_xlfn.CONCAT($B88,",",I$4),'22 SpcFunc &amp; VentSpcFunc combos'!$Q$8:$Q$343,0),0)&gt;0,1,0)</f>
        <v>0</v>
      </c>
      <c r="J88" s="127">
        <f>IF(IFERROR(MATCH(_xlfn.CONCAT($B88,",",J$4),'22 SpcFunc &amp; VentSpcFunc combos'!$Q$8:$Q$343,0),0)&gt;0,1,0)</f>
        <v>0</v>
      </c>
      <c r="K88" s="127">
        <f>IF(IFERROR(MATCH(_xlfn.CONCAT($B88,",",K$4),'22 SpcFunc &amp; VentSpcFunc combos'!$Q$8:$Q$343,0),0)&gt;0,1,0)</f>
        <v>0</v>
      </c>
      <c r="L88" s="127">
        <f>IF(IFERROR(MATCH(_xlfn.CONCAT($B88,",",L$4),'22 SpcFunc &amp; VentSpcFunc combos'!$Q$8:$Q$343,0),0)&gt;0,1,0)</f>
        <v>0</v>
      </c>
      <c r="M88" s="127">
        <f>IF(IFERROR(MATCH(_xlfn.CONCAT($B88,",",M$4),'22 SpcFunc &amp; VentSpcFunc combos'!$Q$8:$Q$343,0),0)&gt;0,1,0)</f>
        <v>0</v>
      </c>
      <c r="N88" s="127">
        <f>IF(IFERROR(MATCH(_xlfn.CONCAT($B88,",",N$4),'22 SpcFunc &amp; VentSpcFunc combos'!$Q$8:$Q$343,0),0)&gt;0,1,0)</f>
        <v>0</v>
      </c>
      <c r="O88" s="127">
        <f>IF(IFERROR(MATCH(_xlfn.CONCAT($B88,",",O$4),'22 SpcFunc &amp; VentSpcFunc combos'!$Q$8:$Q$343,0),0)&gt;0,1,0)</f>
        <v>0</v>
      </c>
      <c r="P88" s="127">
        <f>IF(IFERROR(MATCH(_xlfn.CONCAT($B88,",",P$4),'22 SpcFunc &amp; VentSpcFunc combos'!$Q$8:$Q$343,0),0)&gt;0,1,0)</f>
        <v>0</v>
      </c>
      <c r="Q88" s="127">
        <f>IF(IFERROR(MATCH(_xlfn.CONCAT($B88,",",Q$4),'22 SpcFunc &amp; VentSpcFunc combos'!$Q$8:$Q$343,0),0)&gt;0,1,0)</f>
        <v>0</v>
      </c>
      <c r="R88" s="127">
        <f>IF(IFERROR(MATCH(_xlfn.CONCAT($B88,",",R$4),'22 SpcFunc &amp; VentSpcFunc combos'!$Q$8:$Q$343,0),0)&gt;0,1,0)</f>
        <v>0</v>
      </c>
      <c r="S88" s="127">
        <f>IF(IFERROR(MATCH(_xlfn.CONCAT($B88,",",S$4),'22 SpcFunc &amp; VentSpcFunc combos'!$Q$8:$Q$343,0),0)&gt;0,1,0)</f>
        <v>0</v>
      </c>
      <c r="T88" s="127">
        <f>IF(IFERROR(MATCH(_xlfn.CONCAT($B88,",",T$4),'22 SpcFunc &amp; VentSpcFunc combos'!$Q$8:$Q$343,0),0)&gt;0,1,0)</f>
        <v>0</v>
      </c>
      <c r="U88" s="127">
        <f>IF(IFERROR(MATCH(_xlfn.CONCAT($B88,",",U$4),'22 SpcFunc &amp; VentSpcFunc combos'!$Q$8:$Q$343,0),0)&gt;0,1,0)</f>
        <v>0</v>
      </c>
      <c r="V88" s="127">
        <f>IF(IFERROR(MATCH(_xlfn.CONCAT($B88,",",V$4),'22 SpcFunc &amp; VentSpcFunc combos'!$Q$8:$Q$343,0),0)&gt;0,1,0)</f>
        <v>0</v>
      </c>
      <c r="W88" s="127">
        <f>IF(IFERROR(MATCH(_xlfn.CONCAT($B88,",",W$4),'22 SpcFunc &amp; VentSpcFunc combos'!$Q$8:$Q$343,0),0)&gt;0,1,0)</f>
        <v>0</v>
      </c>
      <c r="X88" s="127">
        <f>IF(IFERROR(MATCH(_xlfn.CONCAT($B88,",",X$4),'22 SpcFunc &amp; VentSpcFunc combos'!$Q$8:$Q$343,0),0)&gt;0,1,0)</f>
        <v>0</v>
      </c>
      <c r="Y88" s="127">
        <f>IF(IFERROR(MATCH(_xlfn.CONCAT($B88,",",Y$4),'22 SpcFunc &amp; VentSpcFunc combos'!$Q$8:$Q$343,0),0)&gt;0,1,0)</f>
        <v>0</v>
      </c>
      <c r="Z88" s="127">
        <f>IF(IFERROR(MATCH(_xlfn.CONCAT($B88,",",Z$4),'22 SpcFunc &amp; VentSpcFunc combos'!$Q$8:$Q$343,0),0)&gt;0,1,0)</f>
        <v>0</v>
      </c>
      <c r="AA88" s="127">
        <f>IF(IFERROR(MATCH(_xlfn.CONCAT($B88,",",AA$4),'22 SpcFunc &amp; VentSpcFunc combos'!$Q$8:$Q$343,0),0)&gt;0,1,0)</f>
        <v>0</v>
      </c>
      <c r="AB88" s="127">
        <f>IF(IFERROR(MATCH(_xlfn.CONCAT($B88,",",AB$4),'22 SpcFunc &amp; VentSpcFunc combos'!$Q$8:$Q$343,0),0)&gt;0,1,0)</f>
        <v>0</v>
      </c>
      <c r="AC88" s="127">
        <f>IF(IFERROR(MATCH(_xlfn.CONCAT($B88,",",AC$4),'22 SpcFunc &amp; VentSpcFunc combos'!$Q$8:$Q$343,0),0)&gt;0,1,0)</f>
        <v>0</v>
      </c>
      <c r="AD88" s="127">
        <f>IF(IFERROR(MATCH(_xlfn.CONCAT($B88,",",AD$4),'22 SpcFunc &amp; VentSpcFunc combos'!$Q$8:$Q$343,0),0)&gt;0,1,0)</f>
        <v>0</v>
      </c>
      <c r="AE88" s="127">
        <f>IF(IFERROR(MATCH(_xlfn.CONCAT($B88,",",AE$4),'22 SpcFunc &amp; VentSpcFunc combos'!$Q$8:$Q$343,0),0)&gt;0,1,0)</f>
        <v>0</v>
      </c>
      <c r="AF88" s="127">
        <f>IF(IFERROR(MATCH(_xlfn.CONCAT($B88,",",AF$4),'22 SpcFunc &amp; VentSpcFunc combos'!$Q$8:$Q$343,0),0)&gt;0,1,0)</f>
        <v>0</v>
      </c>
      <c r="AG88" s="127">
        <f>IF(IFERROR(MATCH(_xlfn.CONCAT($B88,",",AG$4),'22 SpcFunc &amp; VentSpcFunc combos'!$Q$8:$Q$343,0),0)&gt;0,1,0)</f>
        <v>0</v>
      </c>
      <c r="AH88" s="127">
        <f>IF(IFERROR(MATCH(_xlfn.CONCAT($B88,",",AH$4),'22 SpcFunc &amp; VentSpcFunc combos'!$Q$8:$Q$343,0),0)&gt;0,1,0)</f>
        <v>0</v>
      </c>
      <c r="AI88" s="127">
        <f>IF(IFERROR(MATCH(_xlfn.CONCAT($B88,",",AI$4),'22 SpcFunc &amp; VentSpcFunc combos'!$Q$8:$Q$343,0),0)&gt;0,1,0)</f>
        <v>0</v>
      </c>
      <c r="AJ88" s="127">
        <f>IF(IFERROR(MATCH(_xlfn.CONCAT($B88,",",AJ$4),'22 SpcFunc &amp; VentSpcFunc combos'!$Q$8:$Q$343,0),0)&gt;0,1,0)</f>
        <v>0</v>
      </c>
      <c r="AK88" s="127">
        <f>IF(IFERROR(MATCH(_xlfn.CONCAT($B88,",",AK$4),'22 SpcFunc &amp; VentSpcFunc combos'!$Q$8:$Q$343,0),0)&gt;0,1,0)</f>
        <v>0</v>
      </c>
      <c r="AL88" s="127">
        <f>IF(IFERROR(MATCH(_xlfn.CONCAT($B88,",",AL$4),'22 SpcFunc &amp; VentSpcFunc combos'!$Q$8:$Q$343,0),0)&gt;0,1,0)</f>
        <v>0</v>
      </c>
      <c r="AM88" s="127">
        <f>IF(IFERROR(MATCH(_xlfn.CONCAT($B88,",",AM$4),'22 SpcFunc &amp; VentSpcFunc combos'!$Q$8:$Q$343,0),0)&gt;0,1,0)</f>
        <v>0</v>
      </c>
      <c r="AN88" s="127">
        <f>IF(IFERROR(MATCH(_xlfn.CONCAT($B88,",",AN$4),'22 SpcFunc &amp; VentSpcFunc combos'!$Q$8:$Q$343,0),0)&gt;0,1,0)</f>
        <v>0</v>
      </c>
      <c r="AO88" s="127">
        <f>IF(IFERROR(MATCH(_xlfn.CONCAT($B88,",",AO$4),'22 SpcFunc &amp; VentSpcFunc combos'!$Q$8:$Q$343,0),0)&gt;0,1,0)</f>
        <v>0</v>
      </c>
      <c r="AP88" s="127">
        <f>IF(IFERROR(MATCH(_xlfn.CONCAT($B88,",",AP$4),'22 SpcFunc &amp; VentSpcFunc combos'!$Q$8:$Q$343,0),0)&gt;0,1,0)</f>
        <v>0</v>
      </c>
      <c r="AQ88" s="127">
        <f>IF(IFERROR(MATCH(_xlfn.CONCAT($B88,",",AQ$4),'22 SpcFunc &amp; VentSpcFunc combos'!$Q$8:$Q$343,0),0)&gt;0,1,0)</f>
        <v>0</v>
      </c>
      <c r="AR88" s="127">
        <f>IF(IFERROR(MATCH(_xlfn.CONCAT($B88,",",AR$4),'22 SpcFunc &amp; VentSpcFunc combos'!$Q$8:$Q$343,0),0)&gt;0,1,0)</f>
        <v>0</v>
      </c>
      <c r="AS88" s="127">
        <f>IF(IFERROR(MATCH(_xlfn.CONCAT($B88,",",AS$4),'22 SpcFunc &amp; VentSpcFunc combos'!$Q$8:$Q$343,0),0)&gt;0,1,0)</f>
        <v>0</v>
      </c>
      <c r="AT88" s="127">
        <f>IF(IFERROR(MATCH(_xlfn.CONCAT($B88,",",AT$4),'22 SpcFunc &amp; VentSpcFunc combos'!$Q$8:$Q$343,0),0)&gt;0,1,0)</f>
        <v>0</v>
      </c>
      <c r="AU88" s="127">
        <f>IF(IFERROR(MATCH(_xlfn.CONCAT($B88,",",AU$4),'22 SpcFunc &amp; VentSpcFunc combos'!$Q$8:$Q$343,0),0)&gt;0,1,0)</f>
        <v>0</v>
      </c>
      <c r="AV88" s="127">
        <f>IF(IFERROR(MATCH(_xlfn.CONCAT($B88,",",AV$4),'22 SpcFunc &amp; VentSpcFunc combos'!$Q$8:$Q$343,0),0)&gt;0,1,0)</f>
        <v>0</v>
      </c>
      <c r="AW88" s="127">
        <f>IF(IFERROR(MATCH(_xlfn.CONCAT($B88,",",AW$4),'22 SpcFunc &amp; VentSpcFunc combos'!$Q$8:$Q$343,0),0)&gt;0,1,0)</f>
        <v>0</v>
      </c>
      <c r="AX88" s="127">
        <f>IF(IFERROR(MATCH(_xlfn.CONCAT($B88,",",AX$4),'22 SpcFunc &amp; VentSpcFunc combos'!$Q$8:$Q$343,0),0)&gt;0,1,0)</f>
        <v>0</v>
      </c>
      <c r="AY88" s="127">
        <f>IF(IFERROR(MATCH(_xlfn.CONCAT($B88,",",AY$4),'22 SpcFunc &amp; VentSpcFunc combos'!$Q$8:$Q$343,0),0)&gt;0,1,0)</f>
        <v>0</v>
      </c>
      <c r="AZ88" s="127">
        <f>IF(IFERROR(MATCH(_xlfn.CONCAT($B88,",",AZ$4),'22 SpcFunc &amp; VentSpcFunc combos'!$Q$8:$Q$343,0),0)&gt;0,1,0)</f>
        <v>0</v>
      </c>
      <c r="BA88" s="127">
        <f>IF(IFERROR(MATCH(_xlfn.CONCAT($B88,",",BA$4),'22 SpcFunc &amp; VentSpcFunc combos'!$Q$8:$Q$343,0),0)&gt;0,1,0)</f>
        <v>0</v>
      </c>
      <c r="BB88" s="127">
        <f>IF(IFERROR(MATCH(_xlfn.CONCAT($B88,",",BB$4),'22 SpcFunc &amp; VentSpcFunc combos'!$Q$8:$Q$343,0),0)&gt;0,1,0)</f>
        <v>0</v>
      </c>
      <c r="BC88" s="127">
        <f>IF(IFERROR(MATCH(_xlfn.CONCAT($B88,",",BC$4),'22 SpcFunc &amp; VentSpcFunc combos'!$Q$8:$Q$343,0),0)&gt;0,1,0)</f>
        <v>0</v>
      </c>
      <c r="BD88" s="127">
        <f>IF(IFERROR(MATCH(_xlfn.CONCAT($B88,",",BD$4),'22 SpcFunc &amp; VentSpcFunc combos'!$Q$8:$Q$343,0),0)&gt;0,1,0)</f>
        <v>0</v>
      </c>
      <c r="BE88" s="127">
        <f>IF(IFERROR(MATCH(_xlfn.CONCAT($B88,",",BE$4),'22 SpcFunc &amp; VentSpcFunc combos'!$Q$8:$Q$343,0),0)&gt;0,1,0)</f>
        <v>0</v>
      </c>
      <c r="BF88" s="127">
        <f>IF(IFERROR(MATCH(_xlfn.CONCAT($B88,",",BF$4),'22 SpcFunc &amp; VentSpcFunc combos'!$Q$8:$Q$343,0),0)&gt;0,1,0)</f>
        <v>0</v>
      </c>
      <c r="BG88" s="127">
        <f>IF(IFERROR(MATCH(_xlfn.CONCAT($B88,",",BG$4),'22 SpcFunc &amp; VentSpcFunc combos'!$Q$8:$Q$343,0),0)&gt;0,1,0)</f>
        <v>0</v>
      </c>
      <c r="BH88" s="127">
        <f>IF(IFERROR(MATCH(_xlfn.CONCAT($B88,",",BH$4),'22 SpcFunc &amp; VentSpcFunc combos'!$Q$8:$Q$343,0),0)&gt;0,1,0)</f>
        <v>0</v>
      </c>
      <c r="BI88" s="127">
        <f>IF(IFERROR(MATCH(_xlfn.CONCAT($B88,",",BI$4),'22 SpcFunc &amp; VentSpcFunc combos'!$Q$8:$Q$343,0),0)&gt;0,1,0)</f>
        <v>0</v>
      </c>
      <c r="BJ88" s="127">
        <f>IF(IFERROR(MATCH(_xlfn.CONCAT($B88,",",BJ$4),'22 SpcFunc &amp; VentSpcFunc combos'!$Q$8:$Q$343,0),0)&gt;0,1,0)</f>
        <v>0</v>
      </c>
      <c r="BK88" s="127">
        <f>IF(IFERROR(MATCH(_xlfn.CONCAT($B88,",",BK$4),'22 SpcFunc &amp; VentSpcFunc combos'!$Q$8:$Q$343,0),0)&gt;0,1,0)</f>
        <v>0</v>
      </c>
      <c r="BL88" s="127">
        <f>IF(IFERROR(MATCH(_xlfn.CONCAT($B88,",",BL$4),'22 SpcFunc &amp; VentSpcFunc combos'!$Q$8:$Q$343,0),0)&gt;0,1,0)</f>
        <v>0</v>
      </c>
      <c r="BM88" s="127">
        <f>IF(IFERROR(MATCH(_xlfn.CONCAT($B88,",",BM$4),'22 SpcFunc &amp; VentSpcFunc combos'!$Q$8:$Q$343,0),0)&gt;0,1,0)</f>
        <v>0</v>
      </c>
      <c r="BN88" s="127">
        <f>IF(IFERROR(MATCH(_xlfn.CONCAT($B88,",",BN$4),'22 SpcFunc &amp; VentSpcFunc combos'!$Q$8:$Q$343,0),0)&gt;0,1,0)</f>
        <v>0</v>
      </c>
      <c r="BO88" s="127">
        <f>IF(IFERROR(MATCH(_xlfn.CONCAT($B88,",",BO$4),'22 SpcFunc &amp; VentSpcFunc combos'!$Q$8:$Q$343,0),0)&gt;0,1,0)</f>
        <v>0</v>
      </c>
      <c r="BP88" s="127">
        <f>IF(IFERROR(MATCH(_xlfn.CONCAT($B88,",",BP$4),'22 SpcFunc &amp; VentSpcFunc combos'!$Q$8:$Q$343,0),0)&gt;0,1,0)</f>
        <v>0</v>
      </c>
      <c r="BQ88" s="127">
        <f>IF(IFERROR(MATCH(_xlfn.CONCAT($B88,",",BQ$4),'22 SpcFunc &amp; VentSpcFunc combos'!$Q$8:$Q$343,0),0)&gt;0,1,0)</f>
        <v>0</v>
      </c>
      <c r="BR88" s="127">
        <f>IF(IFERROR(MATCH(_xlfn.CONCAT($B88,",",BR$4),'22 SpcFunc &amp; VentSpcFunc combos'!$Q$8:$Q$343,0),0)&gt;0,1,0)</f>
        <v>0</v>
      </c>
      <c r="BS88" s="127">
        <f>IF(IFERROR(MATCH(_xlfn.CONCAT($B88,",",BS$4),'22 SpcFunc &amp; VentSpcFunc combos'!$Q$8:$Q$343,0),0)&gt;0,1,0)</f>
        <v>0</v>
      </c>
      <c r="BT88" s="127">
        <f>IF(IFERROR(MATCH(_xlfn.CONCAT($B88,",",BT$4),'22 SpcFunc &amp; VentSpcFunc combos'!$Q$8:$Q$343,0),0)&gt;0,1,0)</f>
        <v>0</v>
      </c>
      <c r="BU88" s="127">
        <f>IF(IFERROR(MATCH(_xlfn.CONCAT($B88,",",BU$4),'22 SpcFunc &amp; VentSpcFunc combos'!$Q$8:$Q$343,0),0)&gt;0,1,0)</f>
        <v>0</v>
      </c>
      <c r="BV88" s="127">
        <f>IF(IFERROR(MATCH(_xlfn.CONCAT($B88,",",BV$4),'22 SpcFunc &amp; VentSpcFunc combos'!$Q$8:$Q$343,0),0)&gt;0,1,0)</f>
        <v>0</v>
      </c>
      <c r="BW88" s="127">
        <f>IF(IFERROR(MATCH(_xlfn.CONCAT($B88,",",BW$4),'22 SpcFunc &amp; VentSpcFunc combos'!$Q$8:$Q$343,0),0)&gt;0,1,0)</f>
        <v>0</v>
      </c>
      <c r="BX88" s="127">
        <f>IF(IFERROR(MATCH(_xlfn.CONCAT($B88,",",BX$4),'22 SpcFunc &amp; VentSpcFunc combos'!$Q$8:$Q$343,0),0)&gt;0,1,0)</f>
        <v>0</v>
      </c>
      <c r="BY88" s="127">
        <f>IF(IFERROR(MATCH(_xlfn.CONCAT($B88,",",BY$4),'22 SpcFunc &amp; VentSpcFunc combos'!$Q$8:$Q$343,0),0)&gt;0,1,0)</f>
        <v>0</v>
      </c>
      <c r="BZ88" s="127">
        <f>IF(IFERROR(MATCH(_xlfn.CONCAT($B88,",",BZ$4),'22 SpcFunc &amp; VentSpcFunc combos'!$Q$8:$Q$343,0),0)&gt;0,1,0)</f>
        <v>0</v>
      </c>
      <c r="CA88" s="127">
        <f>IF(IFERROR(MATCH(_xlfn.CONCAT($B88,",",CA$4),'22 SpcFunc &amp; VentSpcFunc combos'!$Q$8:$Q$343,0),0)&gt;0,1,0)</f>
        <v>0</v>
      </c>
      <c r="CB88" s="127">
        <f>IF(IFERROR(MATCH(_xlfn.CONCAT($B88,",",CB$4),'22 SpcFunc &amp; VentSpcFunc combos'!$Q$8:$Q$343,0),0)&gt;0,1,0)</f>
        <v>0</v>
      </c>
      <c r="CC88" s="127">
        <f>IF(IFERROR(MATCH(_xlfn.CONCAT($B88,",",CC$4),'22 SpcFunc &amp; VentSpcFunc combos'!$Q$8:$Q$343,0),0)&gt;0,1,0)</f>
        <v>0</v>
      </c>
      <c r="CD88" s="127">
        <f>IF(IFERROR(MATCH(_xlfn.CONCAT($B88,",",CD$4),'22 SpcFunc &amp; VentSpcFunc combos'!$Q$8:$Q$343,0),0)&gt;0,1,0)</f>
        <v>0</v>
      </c>
      <c r="CE88" s="127">
        <f>IF(IFERROR(MATCH(_xlfn.CONCAT($B88,",",CE$4),'22 SpcFunc &amp; VentSpcFunc combos'!$Q$8:$Q$343,0),0)&gt;0,1,0)</f>
        <v>0</v>
      </c>
      <c r="CF88" s="127">
        <f>IF(IFERROR(MATCH(_xlfn.CONCAT($B88,",",CF$4),'22 SpcFunc &amp; VentSpcFunc combos'!$Q$8:$Q$343,0),0)&gt;0,1,0)</f>
        <v>0</v>
      </c>
      <c r="CG88" s="127">
        <f>IF(IFERROR(MATCH(_xlfn.CONCAT($B88,",",CG$4),'22 SpcFunc &amp; VentSpcFunc combos'!$Q$8:$Q$343,0),0)&gt;0,1,0)</f>
        <v>0</v>
      </c>
      <c r="CH88" s="127">
        <f>IF(IFERROR(MATCH(_xlfn.CONCAT($B88,",",CH$4),'22 SpcFunc &amp; VentSpcFunc combos'!$Q$8:$Q$343,0),0)&gt;0,1,0)</f>
        <v>0</v>
      </c>
      <c r="CI88" s="127">
        <f>IF(IFERROR(MATCH(_xlfn.CONCAT($B88,",",CI$4),'22 SpcFunc &amp; VentSpcFunc combos'!$Q$8:$Q$343,0),0)&gt;0,1,0)</f>
        <v>0</v>
      </c>
      <c r="CJ88" s="127">
        <f>IF(IFERROR(MATCH(_xlfn.CONCAT($B88,",",CJ$4),'22 SpcFunc &amp; VentSpcFunc combos'!$Q$8:$Q$343,0),0)&gt;0,1,0)</f>
        <v>0</v>
      </c>
      <c r="CK88" s="127">
        <f>IF(IFERROR(MATCH(_xlfn.CONCAT($B88,",",CK$4),'22 SpcFunc &amp; VentSpcFunc combos'!$Q$8:$Q$343,0),0)&gt;0,1,0)</f>
        <v>0</v>
      </c>
      <c r="CL88" s="127">
        <f>IF(IFERROR(MATCH(_xlfn.CONCAT($B88,",",CL$4),'22 SpcFunc &amp; VentSpcFunc combos'!$Q$8:$Q$343,0),0)&gt;0,1,0)</f>
        <v>0</v>
      </c>
      <c r="CM88" s="127">
        <f>IF(IFERROR(MATCH(_xlfn.CONCAT($B88,",",CM$4),'22 SpcFunc &amp; VentSpcFunc combos'!$Q$8:$Q$343,0),0)&gt;0,1,0)</f>
        <v>0</v>
      </c>
      <c r="CN88" s="127">
        <f>IF(IFERROR(MATCH(_xlfn.CONCAT($B88,",",CN$4),'22 SpcFunc &amp; VentSpcFunc combos'!$Q$8:$Q$343,0),0)&gt;0,1,0)</f>
        <v>0</v>
      </c>
      <c r="CO88" s="127">
        <f>IF(IFERROR(MATCH(_xlfn.CONCAT($B88,",",CO$4),'22 SpcFunc &amp; VentSpcFunc combos'!$Q$8:$Q$343,0),0)&gt;0,1,0)</f>
        <v>0</v>
      </c>
      <c r="CP88" s="127">
        <f>IF(IFERROR(MATCH(_xlfn.CONCAT($B88,",",CP$4),'22 SpcFunc &amp; VentSpcFunc combos'!$Q$8:$Q$343,0),0)&gt;0,1,0)</f>
        <v>0</v>
      </c>
      <c r="CQ88" s="127">
        <f>IF(IFERROR(MATCH(_xlfn.CONCAT($B88,",",CQ$4),'22 SpcFunc &amp; VentSpcFunc combos'!$Q$8:$Q$343,0),0)&gt;0,1,0)</f>
        <v>0</v>
      </c>
      <c r="CR88" s="127">
        <f>IF(IFERROR(MATCH(_xlfn.CONCAT($B88,",",CR$4),'22 SpcFunc &amp; VentSpcFunc combos'!$Q$8:$Q$343,0),0)&gt;0,1,0)</f>
        <v>0</v>
      </c>
      <c r="CS88" s="127">
        <f>IF(IFERROR(MATCH(_xlfn.CONCAT($B88,",",CS$4),'22 SpcFunc &amp; VentSpcFunc combos'!$Q$8:$Q$343,0),0)&gt;0,1,0)</f>
        <v>0</v>
      </c>
      <c r="CT88" s="127">
        <f>IF(IFERROR(MATCH(_xlfn.CONCAT($B88,",",CT$4),'22 SpcFunc &amp; VentSpcFunc combos'!$Q$8:$Q$343,0),0)&gt;0,1,0)</f>
        <v>0</v>
      </c>
      <c r="CU88" s="106" t="s">
        <v>959</v>
      </c>
      <c r="CV88">
        <f t="shared" si="5"/>
        <v>0</v>
      </c>
    </row>
    <row r="89" spans="2:100" x14ac:dyDescent="0.2">
      <c r="B89">
        <f>'For CSV - 2022 SpcFuncData'!B88</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51"/>
      <c r="C3" s="253" t="s">
        <v>94</v>
      </c>
      <c r="D3" s="253"/>
      <c r="E3" s="253" t="s">
        <v>348</v>
      </c>
      <c r="F3" s="255" t="s">
        <v>349</v>
      </c>
      <c r="G3" s="255"/>
      <c r="H3" s="25" t="s">
        <v>350</v>
      </c>
      <c r="I3" s="255" t="s">
        <v>351</v>
      </c>
      <c r="J3" s="255" t="s">
        <v>352</v>
      </c>
    </row>
    <row r="4" spans="2:13" ht="23.25" thickBot="1" x14ac:dyDescent="0.25">
      <c r="B4" s="252"/>
      <c r="C4" s="254"/>
      <c r="D4" s="254"/>
      <c r="E4" s="254"/>
      <c r="F4" s="256"/>
      <c r="G4" s="256"/>
      <c r="H4" s="26" t="s">
        <v>353</v>
      </c>
      <c r="I4" s="256"/>
      <c r="J4" s="256"/>
      <c r="M4" s="1" t="s">
        <v>480</v>
      </c>
    </row>
    <row r="5" spans="2:13" ht="13.5" thickBot="1" x14ac:dyDescent="0.25">
      <c r="B5" s="27" t="s">
        <v>354</v>
      </c>
      <c r="C5" s="247" t="s">
        <v>355</v>
      </c>
      <c r="D5" s="247"/>
      <c r="E5" s="247"/>
      <c r="F5" s="248">
        <v>500</v>
      </c>
      <c r="G5" s="248"/>
      <c r="H5" s="28">
        <f>1000/F5</f>
        <v>2</v>
      </c>
      <c r="I5" s="29">
        <f>+(H5/1000/2)*15</f>
        <v>1.4999999999999999E-2</v>
      </c>
      <c r="J5" s="29">
        <v>0.15</v>
      </c>
    </row>
    <row r="6" spans="2:13" ht="15.75" thickBot="1" x14ac:dyDescent="0.25">
      <c r="B6" s="27" t="s">
        <v>356</v>
      </c>
      <c r="C6" s="247" t="s">
        <v>357</v>
      </c>
      <c r="D6" s="247"/>
      <c r="E6" s="247"/>
      <c r="F6" s="248" t="s">
        <v>358</v>
      </c>
      <c r="G6" s="248"/>
      <c r="H6" s="28"/>
      <c r="I6" s="29"/>
      <c r="J6" s="29">
        <v>0.15</v>
      </c>
      <c r="M6" s="34" t="s">
        <v>472</v>
      </c>
    </row>
    <row r="7" spans="2:13" ht="15.75" thickBot="1" x14ac:dyDescent="0.25">
      <c r="B7" s="27" t="s">
        <v>359</v>
      </c>
      <c r="C7" s="247" t="s">
        <v>360</v>
      </c>
      <c r="D7" s="247"/>
      <c r="E7" s="247"/>
      <c r="F7" s="248"/>
      <c r="G7" s="248"/>
      <c r="H7" s="28"/>
      <c r="I7" s="29"/>
      <c r="J7" s="29"/>
      <c r="M7" s="34" t="s">
        <v>473</v>
      </c>
    </row>
    <row r="8" spans="2:13" ht="15.75" thickBot="1" x14ac:dyDescent="0.25">
      <c r="B8" s="27"/>
      <c r="C8" s="30"/>
      <c r="D8" s="247" t="s">
        <v>361</v>
      </c>
      <c r="E8" s="247"/>
      <c r="F8" s="248" t="s">
        <v>358</v>
      </c>
      <c r="G8" s="248"/>
      <c r="H8" s="28"/>
      <c r="I8" s="29"/>
      <c r="J8" s="29">
        <v>0.15</v>
      </c>
      <c r="M8" s="34" t="s">
        <v>474</v>
      </c>
    </row>
    <row r="9" spans="2:13" ht="15.75" thickBot="1" x14ac:dyDescent="0.25">
      <c r="B9" s="27"/>
      <c r="C9" s="30"/>
      <c r="D9" s="247" t="s">
        <v>362</v>
      </c>
      <c r="E9" s="247"/>
      <c r="F9" s="248" t="s">
        <v>363</v>
      </c>
      <c r="G9" s="248"/>
      <c r="H9" s="28"/>
      <c r="I9" s="29"/>
      <c r="J9" s="29">
        <v>0.15</v>
      </c>
      <c r="M9" s="34" t="s">
        <v>475</v>
      </c>
    </row>
    <row r="10" spans="2:13" ht="15.75" thickBot="1" x14ac:dyDescent="0.25">
      <c r="B10" s="27"/>
      <c r="C10" s="30"/>
      <c r="D10" s="247" t="s">
        <v>364</v>
      </c>
      <c r="E10" s="247"/>
      <c r="F10" s="248">
        <v>7</v>
      </c>
      <c r="G10" s="248"/>
      <c r="H10" s="28">
        <f>1000/F10</f>
        <v>142.85714285714286</v>
      </c>
      <c r="I10" s="29">
        <f>+(H10/1000/2)*15</f>
        <v>1.0714285714285714</v>
      </c>
      <c r="J10" s="29">
        <v>0.15</v>
      </c>
      <c r="M10" s="34" t="s">
        <v>481</v>
      </c>
    </row>
    <row r="11" spans="2:13" ht="15.75" thickBot="1" x14ac:dyDescent="0.25">
      <c r="B11" s="27"/>
      <c r="C11" s="30"/>
      <c r="D11" s="247" t="s">
        <v>365</v>
      </c>
      <c r="E11" s="247"/>
      <c r="F11" s="248">
        <v>5</v>
      </c>
      <c r="G11" s="248"/>
      <c r="H11" s="28">
        <f>1000/F11</f>
        <v>200</v>
      </c>
      <c r="I11" s="29">
        <f>+(H11/1000/2)*15</f>
        <v>1.5</v>
      </c>
      <c r="J11" s="29">
        <v>1.1499999999999999</v>
      </c>
      <c r="M11" s="34" t="s">
        <v>476</v>
      </c>
    </row>
    <row r="12" spans="2:13" ht="15.75" thickBot="1" x14ac:dyDescent="0.25">
      <c r="B12" s="27"/>
      <c r="C12" s="30"/>
      <c r="D12" s="247" t="s">
        <v>347</v>
      </c>
      <c r="E12" s="247"/>
      <c r="F12" s="248">
        <v>15</v>
      </c>
      <c r="G12" s="248"/>
      <c r="H12" s="28">
        <f>1000/F12</f>
        <v>66.666666666666671</v>
      </c>
      <c r="I12" s="29">
        <f>+(H12/1000/2)*15</f>
        <v>0.5</v>
      </c>
      <c r="J12" s="29">
        <v>2.15</v>
      </c>
      <c r="M12" s="34" t="s">
        <v>477</v>
      </c>
    </row>
    <row r="13" spans="2:13" ht="15.75" thickBot="1" x14ac:dyDescent="0.25">
      <c r="B13" s="27"/>
      <c r="C13" s="30"/>
      <c r="D13" s="247" t="s">
        <v>366</v>
      </c>
      <c r="E13" s="247"/>
      <c r="F13" s="248">
        <v>7</v>
      </c>
      <c r="G13" s="248"/>
      <c r="H13" s="28">
        <f>1000/F13</f>
        <v>142.85714285714286</v>
      </c>
      <c r="I13" s="29">
        <f>+(H13/1000/2)*15</f>
        <v>1.0714285714285714</v>
      </c>
      <c r="J13" s="29">
        <v>3.15</v>
      </c>
      <c r="M13" s="34" t="s">
        <v>478</v>
      </c>
    </row>
    <row r="14" spans="2:13" ht="15.75" thickBot="1" x14ac:dyDescent="0.25">
      <c r="B14" s="27"/>
      <c r="C14" s="30"/>
      <c r="D14" s="247" t="s">
        <v>367</v>
      </c>
      <c r="E14" s="247"/>
      <c r="F14" s="248">
        <v>15</v>
      </c>
      <c r="G14" s="248"/>
      <c r="H14" s="28">
        <f>1000/F14</f>
        <v>66.666666666666671</v>
      </c>
      <c r="I14" s="29">
        <f>+(H14/1000/2)*15</f>
        <v>0.5</v>
      </c>
      <c r="J14" s="29">
        <v>4.1500000000000004</v>
      </c>
      <c r="M14" s="34" t="s">
        <v>479</v>
      </c>
    </row>
    <row r="15" spans="2:13" ht="13.5" thickBot="1" x14ac:dyDescent="0.25">
      <c r="B15" s="27"/>
      <c r="C15" s="30"/>
      <c r="D15" s="247" t="s">
        <v>368</v>
      </c>
      <c r="E15" s="247"/>
      <c r="F15" s="248" t="s">
        <v>358</v>
      </c>
      <c r="G15" s="248"/>
      <c r="H15" s="28"/>
      <c r="I15" s="29"/>
      <c r="J15" s="29">
        <v>0.15</v>
      </c>
    </row>
    <row r="16" spans="2:13" ht="13.5" thickBot="1" x14ac:dyDescent="0.25">
      <c r="B16" s="27"/>
      <c r="C16" s="30"/>
      <c r="D16" s="247" t="s">
        <v>369</v>
      </c>
      <c r="E16" s="247"/>
      <c r="F16" s="248" t="s">
        <v>358</v>
      </c>
      <c r="G16" s="248"/>
      <c r="H16" s="28"/>
      <c r="I16" s="29"/>
      <c r="J16" s="29">
        <v>0.15</v>
      </c>
    </row>
    <row r="17" spans="2:10" ht="13.5" thickBot="1" x14ac:dyDescent="0.25">
      <c r="B17" s="27"/>
      <c r="C17" s="30"/>
      <c r="D17" s="247" t="s">
        <v>370</v>
      </c>
      <c r="E17" s="247"/>
      <c r="F17" s="248">
        <v>15</v>
      </c>
      <c r="G17" s="248"/>
      <c r="H17" s="28">
        <f t="shared" ref="H17:H40" si="0">1000/F17</f>
        <v>66.666666666666671</v>
      </c>
      <c r="I17" s="29">
        <f t="shared" ref="I17:I40" si="1">+(H17/1000/2)*15</f>
        <v>0.5</v>
      </c>
      <c r="J17" s="29">
        <v>4.1500000000000004</v>
      </c>
    </row>
    <row r="18" spans="2:10" ht="13.5" thickBot="1" x14ac:dyDescent="0.25">
      <c r="B18" s="27" t="s">
        <v>371</v>
      </c>
      <c r="C18" s="247" t="s">
        <v>372</v>
      </c>
      <c r="D18" s="247"/>
      <c r="E18" s="247"/>
      <c r="F18" s="248">
        <v>15</v>
      </c>
      <c r="G18" s="248"/>
      <c r="H18" s="28">
        <f t="shared" si="0"/>
        <v>66.666666666666671</v>
      </c>
      <c r="I18" s="29">
        <f t="shared" si="1"/>
        <v>0.5</v>
      </c>
      <c r="J18" s="29">
        <v>4.1500000000000004</v>
      </c>
    </row>
    <row r="19" spans="2:10" ht="13.5" thickBot="1" x14ac:dyDescent="0.25">
      <c r="B19" s="27"/>
      <c r="C19" s="30"/>
      <c r="D19" s="247" t="s">
        <v>373</v>
      </c>
      <c r="E19" s="247"/>
      <c r="F19" s="248">
        <v>15</v>
      </c>
      <c r="G19" s="248"/>
      <c r="H19" s="28">
        <f t="shared" si="0"/>
        <v>66.666666666666671</v>
      </c>
      <c r="I19" s="29">
        <f t="shared" si="1"/>
        <v>0.5</v>
      </c>
      <c r="J19" s="29">
        <v>4.1500000000000004</v>
      </c>
    </row>
    <row r="20" spans="2:10" ht="13.5" thickBot="1" x14ac:dyDescent="0.25">
      <c r="B20" s="27"/>
      <c r="C20" s="30"/>
      <c r="D20" s="247" t="s">
        <v>374</v>
      </c>
      <c r="E20" s="247"/>
      <c r="F20" s="248">
        <v>15</v>
      </c>
      <c r="G20" s="248"/>
      <c r="H20" s="28">
        <f t="shared" si="0"/>
        <v>66.666666666666671</v>
      </c>
      <c r="I20" s="29">
        <f t="shared" si="1"/>
        <v>0.5</v>
      </c>
      <c r="J20" s="29">
        <v>4.1500000000000004</v>
      </c>
    </row>
    <row r="21" spans="2:10" ht="13.5" thickBot="1" x14ac:dyDescent="0.25">
      <c r="B21" s="27"/>
      <c r="C21" s="30"/>
      <c r="D21" s="247" t="s">
        <v>375</v>
      </c>
      <c r="E21" s="247"/>
      <c r="F21" s="248">
        <v>15</v>
      </c>
      <c r="G21" s="248"/>
      <c r="H21" s="28">
        <f t="shared" si="0"/>
        <v>66.666666666666671</v>
      </c>
      <c r="I21" s="29">
        <f t="shared" si="1"/>
        <v>0.5</v>
      </c>
      <c r="J21" s="29">
        <v>4.1500000000000004</v>
      </c>
    </row>
    <row r="22" spans="2:10" ht="13.5" thickBot="1" x14ac:dyDescent="0.25">
      <c r="B22" s="27"/>
      <c r="C22" s="30"/>
      <c r="D22" s="247" t="s">
        <v>376</v>
      </c>
      <c r="E22" s="247"/>
      <c r="F22" s="248">
        <v>15</v>
      </c>
      <c r="G22" s="248"/>
      <c r="H22" s="28">
        <f t="shared" si="0"/>
        <v>66.666666666666671</v>
      </c>
      <c r="I22" s="29">
        <f t="shared" si="1"/>
        <v>0.5</v>
      </c>
      <c r="J22" s="29">
        <v>4.1500000000000004</v>
      </c>
    </row>
    <row r="23" spans="2:10" ht="13.5" thickBot="1" x14ac:dyDescent="0.25">
      <c r="B23" s="27"/>
      <c r="C23" s="30"/>
      <c r="D23" s="247" t="s">
        <v>377</v>
      </c>
      <c r="E23" s="247"/>
      <c r="F23" s="248">
        <v>15</v>
      </c>
      <c r="G23" s="248"/>
      <c r="H23" s="28">
        <f t="shared" si="0"/>
        <v>66.666666666666671</v>
      </c>
      <c r="I23" s="29">
        <f t="shared" si="1"/>
        <v>0.5</v>
      </c>
      <c r="J23" s="29">
        <v>4.1500000000000004</v>
      </c>
    </row>
    <row r="24" spans="2:10" ht="13.5" thickBot="1" x14ac:dyDescent="0.25">
      <c r="B24" s="27"/>
      <c r="C24" s="30"/>
      <c r="D24" s="247" t="s">
        <v>378</v>
      </c>
      <c r="E24" s="247"/>
      <c r="F24" s="248">
        <v>15</v>
      </c>
      <c r="G24" s="248"/>
      <c r="H24" s="28">
        <f t="shared" si="0"/>
        <v>66.666666666666671</v>
      </c>
      <c r="I24" s="29">
        <f t="shared" si="1"/>
        <v>0.5</v>
      </c>
      <c r="J24" s="29">
        <v>4.1500000000000004</v>
      </c>
    </row>
    <row r="25" spans="2:10" ht="13.5" thickBot="1" x14ac:dyDescent="0.25">
      <c r="B25" s="27"/>
      <c r="C25" s="30"/>
      <c r="D25" s="247" t="s">
        <v>379</v>
      </c>
      <c r="E25" s="247"/>
      <c r="F25" s="248">
        <v>15</v>
      </c>
      <c r="G25" s="248"/>
      <c r="H25" s="28">
        <f t="shared" si="0"/>
        <v>66.666666666666671</v>
      </c>
      <c r="I25" s="29">
        <f t="shared" si="1"/>
        <v>0.5</v>
      </c>
      <c r="J25" s="29">
        <v>4.1500000000000004</v>
      </c>
    </row>
    <row r="26" spans="2:10" ht="13.5" thickBot="1" x14ac:dyDescent="0.25">
      <c r="B26" s="27"/>
      <c r="C26" s="30"/>
      <c r="D26" s="247" t="s">
        <v>380</v>
      </c>
      <c r="E26" s="247"/>
      <c r="F26" s="248">
        <v>11</v>
      </c>
      <c r="G26" s="248"/>
      <c r="H26" s="28">
        <f t="shared" si="0"/>
        <v>90.909090909090907</v>
      </c>
      <c r="I26" s="29">
        <f t="shared" si="1"/>
        <v>0.68181818181818188</v>
      </c>
      <c r="J26" s="29">
        <v>4.1500000000000004</v>
      </c>
    </row>
    <row r="27" spans="2:10" ht="13.5" thickBot="1" x14ac:dyDescent="0.25">
      <c r="B27" s="27" t="s">
        <v>381</v>
      </c>
      <c r="C27" s="247" t="s">
        <v>382</v>
      </c>
      <c r="D27" s="247"/>
      <c r="E27" s="247"/>
      <c r="F27" s="248">
        <v>100</v>
      </c>
      <c r="G27" s="248"/>
      <c r="H27" s="28">
        <f t="shared" si="0"/>
        <v>10</v>
      </c>
      <c r="I27" s="29">
        <f t="shared" si="1"/>
        <v>7.4999999999999997E-2</v>
      </c>
      <c r="J27" s="29">
        <v>4.1500000000000004</v>
      </c>
    </row>
    <row r="28" spans="2:10" ht="13.5" thickBot="1" x14ac:dyDescent="0.25">
      <c r="B28" s="27" t="s">
        <v>383</v>
      </c>
      <c r="C28" s="247" t="s">
        <v>384</v>
      </c>
      <c r="D28" s="247"/>
      <c r="E28" s="247"/>
      <c r="F28" s="248">
        <v>100</v>
      </c>
      <c r="G28" s="248"/>
      <c r="H28" s="28">
        <f t="shared" si="0"/>
        <v>10</v>
      </c>
      <c r="I28" s="29">
        <f t="shared" si="1"/>
        <v>7.4999999999999997E-2</v>
      </c>
      <c r="J28" s="29">
        <v>4.1500000000000004</v>
      </c>
    </row>
    <row r="29" spans="2:10" ht="13.5" thickBot="1" x14ac:dyDescent="0.25">
      <c r="B29" s="27" t="s">
        <v>385</v>
      </c>
      <c r="C29" s="247" t="s">
        <v>386</v>
      </c>
      <c r="D29" s="247"/>
      <c r="E29" s="247"/>
      <c r="F29" s="248">
        <v>120</v>
      </c>
      <c r="G29" s="248"/>
      <c r="H29" s="28">
        <f t="shared" si="0"/>
        <v>8.3333333333333339</v>
      </c>
      <c r="I29" s="29">
        <f t="shared" si="1"/>
        <v>6.25E-2</v>
      </c>
      <c r="J29" s="29">
        <v>4.1500000000000004</v>
      </c>
    </row>
    <row r="30" spans="2:10" ht="13.5" thickBot="1" x14ac:dyDescent="0.25">
      <c r="B30" s="27" t="s">
        <v>387</v>
      </c>
      <c r="C30" s="247" t="s">
        <v>388</v>
      </c>
      <c r="D30" s="247"/>
      <c r="E30" s="247"/>
      <c r="F30" s="248">
        <v>20</v>
      </c>
      <c r="G30" s="248"/>
      <c r="H30" s="28">
        <f t="shared" si="0"/>
        <v>50</v>
      </c>
      <c r="I30" s="29">
        <f t="shared" si="1"/>
        <v>0.375</v>
      </c>
      <c r="J30" s="29">
        <v>4.1500000000000004</v>
      </c>
    </row>
    <row r="31" spans="2:10" ht="13.5" thickBot="1" x14ac:dyDescent="0.25">
      <c r="B31" s="27" t="s">
        <v>389</v>
      </c>
      <c r="C31" s="236" t="s">
        <v>346</v>
      </c>
      <c r="D31" s="236"/>
      <c r="E31" s="31"/>
      <c r="F31" s="248">
        <v>40</v>
      </c>
      <c r="G31" s="248"/>
      <c r="H31" s="28">
        <f t="shared" si="0"/>
        <v>25</v>
      </c>
      <c r="I31" s="29">
        <f t="shared" si="1"/>
        <v>0.1875</v>
      </c>
      <c r="J31" s="29">
        <v>4.1500000000000004</v>
      </c>
    </row>
    <row r="32" spans="2:10" ht="13.5" thickBot="1" x14ac:dyDescent="0.25">
      <c r="B32" s="27" t="s">
        <v>390</v>
      </c>
      <c r="C32" s="236" t="s">
        <v>391</v>
      </c>
      <c r="D32" s="236"/>
      <c r="E32" s="31"/>
      <c r="F32" s="248">
        <v>50</v>
      </c>
      <c r="G32" s="248"/>
      <c r="H32" s="28">
        <f t="shared" si="0"/>
        <v>20</v>
      </c>
      <c r="I32" s="29">
        <f t="shared" si="1"/>
        <v>0.15</v>
      </c>
      <c r="J32" s="29">
        <v>4.1500000000000004</v>
      </c>
    </row>
    <row r="33" spans="2:10" ht="13.5" thickBot="1" x14ac:dyDescent="0.25">
      <c r="B33" s="27" t="s">
        <v>392</v>
      </c>
      <c r="C33" s="247" t="s">
        <v>393</v>
      </c>
      <c r="D33" s="247"/>
      <c r="E33" s="247"/>
      <c r="F33" s="248">
        <v>100</v>
      </c>
      <c r="G33" s="248"/>
      <c r="H33" s="28">
        <f t="shared" si="0"/>
        <v>10</v>
      </c>
      <c r="I33" s="29">
        <f t="shared" si="1"/>
        <v>7.4999999999999997E-2</v>
      </c>
      <c r="J33" s="29">
        <v>4.1500000000000004</v>
      </c>
    </row>
    <row r="34" spans="2:10" ht="13.5" thickBot="1" x14ac:dyDescent="0.25">
      <c r="B34" s="27" t="s">
        <v>394</v>
      </c>
      <c r="C34" s="247" t="s">
        <v>395</v>
      </c>
      <c r="D34" s="247"/>
      <c r="E34" s="247"/>
      <c r="F34" s="248">
        <v>100</v>
      </c>
      <c r="G34" s="248"/>
      <c r="H34" s="28">
        <f t="shared" si="0"/>
        <v>10</v>
      </c>
      <c r="I34" s="29">
        <f t="shared" si="1"/>
        <v>7.4999999999999997E-2</v>
      </c>
      <c r="J34" s="29">
        <v>4.1500000000000004</v>
      </c>
    </row>
    <row r="35" spans="2:10" ht="13.5" thickBot="1" x14ac:dyDescent="0.25">
      <c r="B35" s="27" t="s">
        <v>396</v>
      </c>
      <c r="C35" s="247" t="s">
        <v>397</v>
      </c>
      <c r="D35" s="247"/>
      <c r="E35" s="247"/>
      <c r="F35" s="248">
        <v>200</v>
      </c>
      <c r="G35" s="248"/>
      <c r="H35" s="28">
        <f t="shared" si="0"/>
        <v>5</v>
      </c>
      <c r="I35" s="29">
        <f t="shared" si="1"/>
        <v>3.7499999999999999E-2</v>
      </c>
      <c r="J35" s="29">
        <v>4.1500000000000004</v>
      </c>
    </row>
    <row r="36" spans="2:10" ht="13.5" thickBot="1" x14ac:dyDescent="0.25">
      <c r="B36" s="27" t="s">
        <v>398</v>
      </c>
      <c r="C36" s="236" t="s">
        <v>399</v>
      </c>
      <c r="D36" s="236"/>
      <c r="E36" s="31" t="s">
        <v>400</v>
      </c>
      <c r="F36" s="248">
        <v>120</v>
      </c>
      <c r="G36" s="248"/>
      <c r="H36" s="28">
        <f t="shared" si="0"/>
        <v>8.3333333333333339</v>
      </c>
      <c r="I36" s="29">
        <f t="shared" si="1"/>
        <v>6.25E-2</v>
      </c>
      <c r="J36" s="29">
        <v>4.1500000000000004</v>
      </c>
    </row>
    <row r="37" spans="2:10" ht="13.5" thickBot="1" x14ac:dyDescent="0.25">
      <c r="B37" s="27"/>
      <c r="C37" s="236"/>
      <c r="D37" s="236"/>
      <c r="E37" s="31" t="s">
        <v>401</v>
      </c>
      <c r="F37" s="248">
        <v>240</v>
      </c>
      <c r="G37" s="248"/>
      <c r="H37" s="28">
        <f t="shared" si="0"/>
        <v>4.166666666666667</v>
      </c>
      <c r="I37" s="29">
        <f t="shared" si="1"/>
        <v>3.125E-2</v>
      </c>
      <c r="J37" s="29">
        <v>4.1500000000000004</v>
      </c>
    </row>
    <row r="38" spans="2:10" ht="13.5" thickBot="1" x14ac:dyDescent="0.25">
      <c r="B38" s="27" t="s">
        <v>402</v>
      </c>
      <c r="C38" s="247" t="s">
        <v>403</v>
      </c>
      <c r="D38" s="247"/>
      <c r="E38" s="247"/>
      <c r="F38" s="248">
        <v>200</v>
      </c>
      <c r="G38" s="248"/>
      <c r="H38" s="28">
        <f t="shared" si="0"/>
        <v>5</v>
      </c>
      <c r="I38" s="29">
        <f t="shared" si="1"/>
        <v>3.7499999999999999E-2</v>
      </c>
      <c r="J38" s="29">
        <v>4.1500000000000004</v>
      </c>
    </row>
    <row r="39" spans="2:10" ht="13.5" thickBot="1" x14ac:dyDescent="0.25">
      <c r="B39" s="27"/>
      <c r="C39" s="236"/>
      <c r="D39" s="236"/>
      <c r="E39" s="31" t="s">
        <v>404</v>
      </c>
      <c r="F39" s="248">
        <v>7</v>
      </c>
      <c r="G39" s="248"/>
      <c r="H39" s="28">
        <f t="shared" si="0"/>
        <v>142.85714285714286</v>
      </c>
      <c r="I39" s="29">
        <f t="shared" si="1"/>
        <v>1.0714285714285714</v>
      </c>
      <c r="J39" s="29">
        <v>4.1500000000000004</v>
      </c>
    </row>
    <row r="40" spans="2:10" ht="13.5" thickBot="1" x14ac:dyDescent="0.25">
      <c r="B40" s="27"/>
      <c r="C40" s="236"/>
      <c r="D40" s="236"/>
      <c r="E40" s="31" t="s">
        <v>405</v>
      </c>
      <c r="F40" s="248">
        <v>100</v>
      </c>
      <c r="G40" s="248"/>
      <c r="H40" s="28">
        <f t="shared" si="0"/>
        <v>10</v>
      </c>
      <c r="I40" s="29">
        <f t="shared" si="1"/>
        <v>7.4999999999999997E-2</v>
      </c>
      <c r="J40" s="29">
        <v>4.1500000000000004</v>
      </c>
    </row>
    <row r="41" spans="2:10" ht="13.5" thickBot="1" x14ac:dyDescent="0.25">
      <c r="B41" s="27"/>
      <c r="C41" s="236"/>
      <c r="D41" s="236"/>
      <c r="E41" s="31" t="s">
        <v>406</v>
      </c>
      <c r="F41" s="248">
        <v>200</v>
      </c>
      <c r="G41" s="248"/>
      <c r="H41" s="28">
        <v>5</v>
      </c>
      <c r="I41" s="29">
        <v>0.04</v>
      </c>
      <c r="J41" s="29" t="s">
        <v>407</v>
      </c>
    </row>
    <row r="42" spans="2:10" ht="13.5" thickBot="1" x14ac:dyDescent="0.25">
      <c r="B42" s="27"/>
      <c r="C42" s="236"/>
      <c r="D42" s="236"/>
      <c r="E42" s="31" t="s">
        <v>408</v>
      </c>
      <c r="F42" s="248">
        <v>200</v>
      </c>
      <c r="G42" s="248"/>
      <c r="H42" s="28">
        <f>1000/F42</f>
        <v>5</v>
      </c>
      <c r="I42" s="29">
        <f>+(H42/1000/2)*15</f>
        <v>3.7499999999999999E-2</v>
      </c>
      <c r="J42" s="29">
        <v>4.1500000000000004</v>
      </c>
    </row>
    <row r="43" spans="2:10" ht="33.75" customHeight="1" x14ac:dyDescent="0.2">
      <c r="B43" s="251"/>
      <c r="C43" s="253" t="s">
        <v>94</v>
      </c>
      <c r="D43" s="253"/>
      <c r="E43" s="253" t="s">
        <v>348</v>
      </c>
      <c r="F43" s="255" t="s">
        <v>349</v>
      </c>
      <c r="G43" s="255"/>
      <c r="H43" s="32" t="s">
        <v>350</v>
      </c>
      <c r="I43" s="249" t="s">
        <v>351</v>
      </c>
      <c r="J43" s="249" t="s">
        <v>352</v>
      </c>
    </row>
    <row r="44" spans="2:10" ht="23.25" thickBot="1" x14ac:dyDescent="0.25">
      <c r="B44" s="252"/>
      <c r="C44" s="254"/>
      <c r="D44" s="254"/>
      <c r="E44" s="254"/>
      <c r="F44" s="256"/>
      <c r="G44" s="256"/>
      <c r="H44" s="33" t="s">
        <v>353</v>
      </c>
      <c r="I44" s="250"/>
      <c r="J44" s="250"/>
    </row>
    <row r="45" spans="2:10" ht="13.5" thickBot="1" x14ac:dyDescent="0.25">
      <c r="B45" s="27"/>
      <c r="C45" s="236"/>
      <c r="D45" s="236"/>
      <c r="E45" s="31" t="s">
        <v>409</v>
      </c>
      <c r="F45" s="248">
        <v>200</v>
      </c>
      <c r="G45" s="248"/>
      <c r="H45" s="28">
        <v>5</v>
      </c>
      <c r="I45" s="29">
        <v>0.04</v>
      </c>
      <c r="J45" s="29" t="s">
        <v>410</v>
      </c>
    </row>
    <row r="46" spans="2:10" ht="13.5" thickBot="1" x14ac:dyDescent="0.25">
      <c r="B46" s="27" t="s">
        <v>411</v>
      </c>
      <c r="C46" s="236" t="s">
        <v>412</v>
      </c>
      <c r="D46" s="236"/>
      <c r="E46" s="31"/>
      <c r="F46" s="248">
        <v>200</v>
      </c>
      <c r="G46" s="248"/>
      <c r="H46" s="28">
        <f t="shared" ref="H46:H55" si="2">1000/F46</f>
        <v>5</v>
      </c>
      <c r="I46" s="29">
        <f t="shared" ref="I46:I55" si="3">+(H46/1000/2)*15</f>
        <v>3.7499999999999999E-2</v>
      </c>
      <c r="J46" s="29">
        <v>4.1500000000000004</v>
      </c>
    </row>
    <row r="47" spans="2:10" ht="13.5" thickBot="1" x14ac:dyDescent="0.25">
      <c r="B47" s="27" t="s">
        <v>413</v>
      </c>
      <c r="C47" s="236" t="s">
        <v>414</v>
      </c>
      <c r="D47" s="236"/>
      <c r="E47" s="31" t="s">
        <v>415</v>
      </c>
      <c r="F47" s="248">
        <v>50</v>
      </c>
      <c r="G47" s="248"/>
      <c r="H47" s="28">
        <f t="shared" si="2"/>
        <v>20</v>
      </c>
      <c r="I47" s="29">
        <f t="shared" si="3"/>
        <v>0.15</v>
      </c>
      <c r="J47" s="29">
        <v>4.1500000000000004</v>
      </c>
    </row>
    <row r="48" spans="2:10" ht="13.5" thickBot="1" x14ac:dyDescent="0.25">
      <c r="B48" s="27"/>
      <c r="C48" s="236"/>
      <c r="D48" s="236"/>
      <c r="E48" s="31" t="s">
        <v>416</v>
      </c>
      <c r="F48" s="248">
        <v>100</v>
      </c>
      <c r="G48" s="248"/>
      <c r="H48" s="28">
        <f t="shared" si="2"/>
        <v>10</v>
      </c>
      <c r="I48" s="29">
        <f t="shared" si="3"/>
        <v>7.4999999999999997E-2</v>
      </c>
      <c r="J48" s="29">
        <v>4.1500000000000004</v>
      </c>
    </row>
    <row r="49" spans="2:10" ht="13.5" thickBot="1" x14ac:dyDescent="0.25">
      <c r="B49" s="27" t="s">
        <v>417</v>
      </c>
      <c r="C49" s="247" t="s">
        <v>418</v>
      </c>
      <c r="D49" s="247"/>
      <c r="E49" s="247"/>
      <c r="F49" s="248">
        <v>50</v>
      </c>
      <c r="G49" s="248"/>
      <c r="H49" s="28">
        <f t="shared" si="2"/>
        <v>20</v>
      </c>
      <c r="I49" s="29">
        <f t="shared" si="3"/>
        <v>0.15</v>
      </c>
      <c r="J49" s="29">
        <v>4.1500000000000004</v>
      </c>
    </row>
    <row r="50" spans="2:10" ht="13.5" thickBot="1" x14ac:dyDescent="0.25">
      <c r="B50" s="27" t="s">
        <v>419</v>
      </c>
      <c r="C50" s="247" t="s">
        <v>81</v>
      </c>
      <c r="D50" s="247"/>
      <c r="E50" s="247"/>
      <c r="F50" s="248">
        <v>200</v>
      </c>
      <c r="G50" s="248"/>
      <c r="H50" s="28">
        <f t="shared" si="2"/>
        <v>5</v>
      </c>
      <c r="I50" s="29">
        <f t="shared" si="3"/>
        <v>3.7499999999999999E-2</v>
      </c>
      <c r="J50" s="29">
        <v>4.1500000000000004</v>
      </c>
    </row>
    <row r="51" spans="2:10" ht="13.5" thickBot="1" x14ac:dyDescent="0.25">
      <c r="B51" s="27" t="s">
        <v>420</v>
      </c>
      <c r="C51" s="247" t="s">
        <v>421</v>
      </c>
      <c r="D51" s="247"/>
      <c r="E51" s="247"/>
      <c r="F51" s="248">
        <v>300</v>
      </c>
      <c r="G51" s="248"/>
      <c r="H51" s="28">
        <f t="shared" si="2"/>
        <v>3.3333333333333335</v>
      </c>
      <c r="I51" s="29">
        <f t="shared" si="3"/>
        <v>2.5000000000000001E-2</v>
      </c>
      <c r="J51" s="29">
        <v>4.1500000000000004</v>
      </c>
    </row>
    <row r="52" spans="2:10" ht="13.5" thickBot="1" x14ac:dyDescent="0.25">
      <c r="B52" s="27" t="s">
        <v>422</v>
      </c>
      <c r="C52" s="247" t="s">
        <v>423</v>
      </c>
      <c r="D52" s="247"/>
      <c r="E52" s="247"/>
      <c r="F52" s="248">
        <v>35</v>
      </c>
      <c r="G52" s="248"/>
      <c r="H52" s="28">
        <f t="shared" si="2"/>
        <v>28.571428571428573</v>
      </c>
      <c r="I52" s="29">
        <f t="shared" si="3"/>
        <v>0.2142857142857143</v>
      </c>
      <c r="J52" s="29">
        <v>4.1500000000000004</v>
      </c>
    </row>
    <row r="53" spans="2:10" ht="13.5" thickBot="1" x14ac:dyDescent="0.25">
      <c r="B53" s="27" t="s">
        <v>424</v>
      </c>
      <c r="C53" s="236" t="s">
        <v>425</v>
      </c>
      <c r="D53" s="236"/>
      <c r="E53" s="31" t="s">
        <v>58</v>
      </c>
      <c r="F53" s="248">
        <v>100</v>
      </c>
      <c r="G53" s="248"/>
      <c r="H53" s="28">
        <f t="shared" si="2"/>
        <v>10</v>
      </c>
      <c r="I53" s="29">
        <f t="shared" si="3"/>
        <v>7.4999999999999997E-2</v>
      </c>
      <c r="J53" s="29">
        <v>4.1500000000000004</v>
      </c>
    </row>
    <row r="54" spans="2:10" ht="13.5" thickBot="1" x14ac:dyDescent="0.25">
      <c r="B54" s="27"/>
      <c r="C54" s="236"/>
      <c r="D54" s="236"/>
      <c r="E54" s="31" t="s">
        <v>426</v>
      </c>
      <c r="F54" s="248">
        <v>100</v>
      </c>
      <c r="G54" s="248"/>
      <c r="H54" s="28">
        <f t="shared" si="2"/>
        <v>10</v>
      </c>
      <c r="I54" s="29">
        <f t="shared" si="3"/>
        <v>7.4999999999999997E-2</v>
      </c>
      <c r="J54" s="29">
        <v>4.1500000000000004</v>
      </c>
    </row>
    <row r="55" spans="2:10" ht="13.5" thickBot="1" x14ac:dyDescent="0.25">
      <c r="B55" s="27"/>
      <c r="C55" s="236"/>
      <c r="D55" s="236"/>
      <c r="E55" s="31" t="s">
        <v>427</v>
      </c>
      <c r="F55" s="248">
        <v>100</v>
      </c>
      <c r="G55" s="248"/>
      <c r="H55" s="28">
        <f t="shared" si="2"/>
        <v>10</v>
      </c>
      <c r="I55" s="29">
        <f t="shared" si="3"/>
        <v>7.4999999999999997E-2</v>
      </c>
      <c r="J55" s="29">
        <v>4.1500000000000004</v>
      </c>
    </row>
    <row r="56" spans="2:10" ht="13.5" thickBot="1" x14ac:dyDescent="0.25">
      <c r="B56" s="27" t="s">
        <v>428</v>
      </c>
      <c r="C56" s="247" t="s">
        <v>429</v>
      </c>
      <c r="D56" s="247"/>
      <c r="E56" s="247"/>
      <c r="F56" s="248"/>
      <c r="G56" s="248"/>
      <c r="H56" s="28"/>
      <c r="I56" s="29"/>
      <c r="J56" s="29"/>
    </row>
    <row r="57" spans="2:10" ht="13.5" thickBot="1" x14ac:dyDescent="0.25">
      <c r="B57" s="27" t="s">
        <v>430</v>
      </c>
      <c r="C57" s="247" t="s">
        <v>431</v>
      </c>
      <c r="D57" s="247"/>
      <c r="E57" s="247"/>
      <c r="F57" s="248">
        <v>50</v>
      </c>
      <c r="G57" s="248"/>
      <c r="H57" s="28">
        <f t="shared" ref="H57:H70" si="4">1000/F57</f>
        <v>20</v>
      </c>
      <c r="I57" s="29">
        <f t="shared" ref="I57:I70" si="5">+(H57/1000/2)*15</f>
        <v>0.15</v>
      </c>
      <c r="J57" s="29">
        <v>4.1500000000000004</v>
      </c>
    </row>
    <row r="58" spans="2:10" ht="13.5" thickBot="1" x14ac:dyDescent="0.25">
      <c r="B58" s="27" t="s">
        <v>432</v>
      </c>
      <c r="C58" s="236" t="s">
        <v>433</v>
      </c>
      <c r="D58" s="236"/>
      <c r="E58" s="31" t="s">
        <v>434</v>
      </c>
      <c r="F58" s="248">
        <v>50</v>
      </c>
      <c r="G58" s="248"/>
      <c r="H58" s="28">
        <f t="shared" si="4"/>
        <v>20</v>
      </c>
      <c r="I58" s="29">
        <f t="shared" si="5"/>
        <v>0.15</v>
      </c>
      <c r="J58" s="29">
        <v>4.1500000000000004</v>
      </c>
    </row>
    <row r="59" spans="2:10" ht="13.5" thickBot="1" x14ac:dyDescent="0.25">
      <c r="B59" s="27"/>
      <c r="C59" s="236"/>
      <c r="D59" s="236"/>
      <c r="E59" s="31" t="s">
        <v>435</v>
      </c>
      <c r="F59" s="248">
        <v>15</v>
      </c>
      <c r="G59" s="248"/>
      <c r="H59" s="28">
        <f t="shared" si="4"/>
        <v>66.666666666666671</v>
      </c>
      <c r="I59" s="29">
        <f t="shared" si="5"/>
        <v>0.5</v>
      </c>
      <c r="J59" s="29">
        <v>4.1500000000000004</v>
      </c>
    </row>
    <row r="60" spans="2:10" ht="13.5" thickBot="1" x14ac:dyDescent="0.25">
      <c r="B60" s="27" t="s">
        <v>436</v>
      </c>
      <c r="C60" s="236" t="s">
        <v>437</v>
      </c>
      <c r="D60" s="236"/>
      <c r="E60" s="31" t="s">
        <v>438</v>
      </c>
      <c r="F60" s="248">
        <v>30</v>
      </c>
      <c r="G60" s="248"/>
      <c r="H60" s="28">
        <f t="shared" si="4"/>
        <v>33.333333333333336</v>
      </c>
      <c r="I60" s="29">
        <f t="shared" si="5"/>
        <v>0.25</v>
      </c>
      <c r="J60" s="29">
        <v>4.1500000000000004</v>
      </c>
    </row>
    <row r="61" spans="2:10" ht="13.5" thickBot="1" x14ac:dyDescent="0.25">
      <c r="B61" s="27"/>
      <c r="C61" s="236"/>
      <c r="D61" s="236"/>
      <c r="E61" s="31" t="s">
        <v>439</v>
      </c>
      <c r="F61" s="248">
        <v>30</v>
      </c>
      <c r="G61" s="248"/>
      <c r="H61" s="28">
        <f t="shared" si="4"/>
        <v>33.333333333333336</v>
      </c>
      <c r="I61" s="29">
        <f t="shared" si="5"/>
        <v>0.25</v>
      </c>
      <c r="J61" s="29">
        <v>4.1500000000000004</v>
      </c>
    </row>
    <row r="62" spans="2:10" ht="13.5" thickBot="1" x14ac:dyDescent="0.25">
      <c r="B62" s="27"/>
      <c r="C62" s="236"/>
      <c r="D62" s="236"/>
      <c r="E62" s="31" t="s">
        <v>440</v>
      </c>
      <c r="F62" s="248">
        <v>60</v>
      </c>
      <c r="G62" s="248"/>
      <c r="H62" s="28">
        <f t="shared" si="4"/>
        <v>16.666666666666668</v>
      </c>
      <c r="I62" s="29">
        <f t="shared" si="5"/>
        <v>0.125</v>
      </c>
      <c r="J62" s="29">
        <v>4.1500000000000004</v>
      </c>
    </row>
    <row r="63" spans="2:10" ht="13.5" thickBot="1" x14ac:dyDescent="0.25">
      <c r="B63" s="27"/>
      <c r="C63" s="236"/>
      <c r="D63" s="236"/>
      <c r="E63" s="31" t="s">
        <v>441</v>
      </c>
      <c r="F63" s="248">
        <v>30</v>
      </c>
      <c r="G63" s="248"/>
      <c r="H63" s="28">
        <f t="shared" si="4"/>
        <v>33.333333333333336</v>
      </c>
      <c r="I63" s="29">
        <f t="shared" si="5"/>
        <v>0.25</v>
      </c>
      <c r="J63" s="29">
        <v>4.1500000000000004</v>
      </c>
    </row>
    <row r="64" spans="2:10" ht="13.5" thickBot="1" x14ac:dyDescent="0.25">
      <c r="B64" s="27"/>
      <c r="C64" s="236"/>
      <c r="D64" s="236"/>
      <c r="E64" s="31" t="s">
        <v>442</v>
      </c>
      <c r="F64" s="248">
        <v>30</v>
      </c>
      <c r="G64" s="248"/>
      <c r="H64" s="28">
        <f t="shared" si="4"/>
        <v>33.333333333333336</v>
      </c>
      <c r="I64" s="29">
        <f t="shared" si="5"/>
        <v>0.25</v>
      </c>
      <c r="J64" s="29">
        <v>4.1500000000000004</v>
      </c>
    </row>
    <row r="65" spans="2:10" ht="13.5" thickBot="1" x14ac:dyDescent="0.25">
      <c r="B65" s="27" t="s">
        <v>443</v>
      </c>
      <c r="C65" s="236" t="s">
        <v>444</v>
      </c>
      <c r="D65" s="236"/>
      <c r="E65" s="31" t="s">
        <v>445</v>
      </c>
      <c r="F65" s="248">
        <v>50</v>
      </c>
      <c r="G65" s="248"/>
      <c r="H65" s="28">
        <f t="shared" si="4"/>
        <v>20</v>
      </c>
      <c r="I65" s="29">
        <f t="shared" si="5"/>
        <v>0.15</v>
      </c>
      <c r="J65" s="29">
        <v>4.1500000000000004</v>
      </c>
    </row>
    <row r="66" spans="2:10" ht="13.5" thickBot="1" x14ac:dyDescent="0.25">
      <c r="B66" s="27"/>
      <c r="C66" s="236"/>
      <c r="D66" s="236"/>
      <c r="E66" s="31" t="s">
        <v>435</v>
      </c>
      <c r="F66" s="248">
        <v>15</v>
      </c>
      <c r="G66" s="248"/>
      <c r="H66" s="28">
        <f t="shared" si="4"/>
        <v>66.666666666666671</v>
      </c>
      <c r="I66" s="29">
        <f t="shared" si="5"/>
        <v>0.5</v>
      </c>
      <c r="J66" s="29">
        <v>4.1500000000000004</v>
      </c>
    </row>
    <row r="67" spans="2:10" ht="13.5" thickBot="1" x14ac:dyDescent="0.25">
      <c r="B67" s="27" t="s">
        <v>446</v>
      </c>
      <c r="C67" s="247" t="s">
        <v>447</v>
      </c>
      <c r="D67" s="247"/>
      <c r="E67" s="247"/>
      <c r="F67" s="248">
        <v>500</v>
      </c>
      <c r="G67" s="248"/>
      <c r="H67" s="28">
        <f t="shared" si="4"/>
        <v>2</v>
      </c>
      <c r="I67" s="29">
        <f t="shared" si="5"/>
        <v>1.4999999999999999E-2</v>
      </c>
      <c r="J67" s="29">
        <v>4.1500000000000004</v>
      </c>
    </row>
    <row r="68" spans="2:10" ht="13.5" thickBot="1" x14ac:dyDescent="0.25">
      <c r="B68" s="27" t="s">
        <v>448</v>
      </c>
      <c r="C68" s="247" t="s">
        <v>449</v>
      </c>
      <c r="D68" s="247"/>
      <c r="E68" s="247"/>
      <c r="F68" s="248">
        <v>100</v>
      </c>
      <c r="G68" s="248"/>
      <c r="H68" s="28">
        <f t="shared" si="4"/>
        <v>10</v>
      </c>
      <c r="I68" s="29">
        <f t="shared" si="5"/>
        <v>7.4999999999999997E-2</v>
      </c>
      <c r="J68" s="29">
        <v>4.1500000000000004</v>
      </c>
    </row>
    <row r="69" spans="2:10" ht="13.5" thickBot="1" x14ac:dyDescent="0.25">
      <c r="B69" s="27"/>
      <c r="C69" s="236"/>
      <c r="D69" s="236"/>
      <c r="E69" s="31" t="s">
        <v>450</v>
      </c>
      <c r="F69" s="248">
        <v>100</v>
      </c>
      <c r="G69" s="248"/>
      <c r="H69" s="28">
        <f t="shared" si="4"/>
        <v>10</v>
      </c>
      <c r="I69" s="29">
        <f t="shared" si="5"/>
        <v>7.4999999999999997E-2</v>
      </c>
      <c r="J69" s="29">
        <v>4.1500000000000004</v>
      </c>
    </row>
    <row r="70" spans="2:10" ht="13.5" thickBot="1" x14ac:dyDescent="0.25">
      <c r="B70" s="27"/>
      <c r="C70" s="236"/>
      <c r="D70" s="236"/>
      <c r="E70" s="31" t="s">
        <v>451</v>
      </c>
      <c r="F70" s="248">
        <v>100</v>
      </c>
      <c r="G70" s="248"/>
      <c r="H70" s="28">
        <f t="shared" si="4"/>
        <v>10</v>
      </c>
      <c r="I70" s="29">
        <f t="shared" si="5"/>
        <v>7.4999999999999997E-2</v>
      </c>
      <c r="J70" s="29">
        <v>4.1500000000000004</v>
      </c>
    </row>
    <row r="71" spans="2:10" ht="13.5" thickBot="1" x14ac:dyDescent="0.25">
      <c r="B71" s="235" t="s">
        <v>452</v>
      </c>
      <c r="C71" s="236"/>
      <c r="D71" s="236"/>
      <c r="E71" s="236"/>
      <c r="F71" s="236"/>
      <c r="G71" s="237" t="s">
        <v>453</v>
      </c>
      <c r="H71" s="237"/>
      <c r="I71" s="237"/>
      <c r="J71" s="237"/>
    </row>
    <row r="72" spans="2:10" x14ac:dyDescent="0.2">
      <c r="B72" s="238" t="s">
        <v>454</v>
      </c>
      <c r="C72" s="239"/>
      <c r="D72" s="239"/>
      <c r="E72" s="239"/>
      <c r="F72" s="239"/>
      <c r="G72" s="240"/>
      <c r="H72" s="240"/>
      <c r="I72" s="240"/>
      <c r="J72" s="240"/>
    </row>
    <row r="73" spans="2:10" ht="13.5" thickBot="1" x14ac:dyDescent="0.25">
      <c r="B73" s="242" t="s">
        <v>455</v>
      </c>
      <c r="C73" s="243"/>
      <c r="D73" s="243"/>
      <c r="E73" s="243"/>
      <c r="F73" s="243"/>
      <c r="G73" s="241"/>
      <c r="H73" s="241"/>
      <c r="I73" s="241"/>
      <c r="J73" s="241"/>
    </row>
    <row r="74" spans="2:10" x14ac:dyDescent="0.2">
      <c r="B74" s="238" t="s">
        <v>456</v>
      </c>
      <c r="C74" s="239"/>
      <c r="D74" s="239"/>
      <c r="E74" s="239"/>
      <c r="F74" s="239"/>
      <c r="G74" s="240"/>
      <c r="H74" s="240"/>
      <c r="I74" s="240"/>
      <c r="J74" s="240"/>
    </row>
    <row r="75" spans="2:10" x14ac:dyDescent="0.2">
      <c r="B75" s="245" t="s">
        <v>457</v>
      </c>
      <c r="C75" s="246"/>
      <c r="D75" s="246"/>
      <c r="E75" s="246"/>
      <c r="F75" s="246"/>
      <c r="G75" s="244"/>
      <c r="H75" s="244"/>
      <c r="I75" s="244"/>
      <c r="J75" s="244"/>
    </row>
    <row r="76" spans="2:10" ht="13.5" thickBot="1" x14ac:dyDescent="0.25">
      <c r="B76" s="242" t="s">
        <v>458</v>
      </c>
      <c r="C76" s="243"/>
      <c r="D76" s="243"/>
      <c r="E76" s="243"/>
      <c r="F76" s="243"/>
      <c r="G76" s="241"/>
      <c r="H76" s="241"/>
      <c r="I76" s="241"/>
      <c r="J76" s="241"/>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729</v>
      </c>
      <c r="D3" s="95" t="s">
        <v>730</v>
      </c>
      <c r="E3" s="259" t="s">
        <v>731</v>
      </c>
      <c r="F3" s="259" t="s">
        <v>342</v>
      </c>
    </row>
    <row r="4" spans="1:6" ht="15.75" x14ac:dyDescent="0.2">
      <c r="B4" s="94"/>
      <c r="C4" s="95" t="s">
        <v>732</v>
      </c>
      <c r="D4" s="95" t="s">
        <v>732</v>
      </c>
      <c r="E4" s="259"/>
      <c r="F4" s="259"/>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57" t="s">
        <v>728</v>
      </c>
      <c r="C107" s="97" t="s">
        <v>738</v>
      </c>
      <c r="D107" s="97" t="s">
        <v>740</v>
      </c>
      <c r="E107" s="258" t="s">
        <v>731</v>
      </c>
      <c r="F107" s="258" t="s">
        <v>342</v>
      </c>
    </row>
    <row r="108" spans="1:6" ht="15.75" x14ac:dyDescent="0.2">
      <c r="B108" s="257"/>
      <c r="C108" s="97" t="s">
        <v>739</v>
      </c>
      <c r="D108" s="97" t="s">
        <v>741</v>
      </c>
      <c r="E108" s="258"/>
      <c r="F108" s="258"/>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859</v>
      </c>
      <c r="C3" s="105" t="s">
        <v>860</v>
      </c>
      <c r="D3" s="105" t="s">
        <v>862</v>
      </c>
      <c r="E3" s="105" t="s">
        <v>863</v>
      </c>
      <c r="F3" s="105" t="s">
        <v>740</v>
      </c>
      <c r="G3" s="260" t="s">
        <v>731</v>
      </c>
      <c r="H3" s="260" t="s">
        <v>342</v>
      </c>
      <c r="I3" s="260" t="s">
        <v>827</v>
      </c>
    </row>
    <row r="4" spans="1:9" x14ac:dyDescent="0.2">
      <c r="A4" s="104"/>
      <c r="B4" s="105" t="s">
        <v>766</v>
      </c>
      <c r="C4" s="105" t="s">
        <v>766</v>
      </c>
      <c r="D4" s="105" t="s">
        <v>739</v>
      </c>
      <c r="E4" s="105" t="s">
        <v>739</v>
      </c>
      <c r="F4" s="105" t="s">
        <v>766</v>
      </c>
      <c r="G4" s="260"/>
      <c r="H4" s="260"/>
      <c r="I4" s="260"/>
    </row>
    <row r="5" spans="1:9"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1154</v>
      </c>
      <c r="D3" s="95" t="s">
        <v>1155</v>
      </c>
      <c r="E3" s="259" t="s">
        <v>731</v>
      </c>
      <c r="F3" s="259" t="s">
        <v>342</v>
      </c>
    </row>
    <row r="4" spans="1:6" ht="15.75" x14ac:dyDescent="0.2">
      <c r="B4" s="94"/>
      <c r="C4" s="95" t="s">
        <v>732</v>
      </c>
      <c r="D4" s="95" t="s">
        <v>732</v>
      </c>
      <c r="E4" s="259"/>
      <c r="F4" s="259"/>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57" t="s">
        <v>728</v>
      </c>
      <c r="C107" s="97" t="s">
        <v>738</v>
      </c>
      <c r="D107" s="97" t="s">
        <v>740</v>
      </c>
      <c r="E107" s="258" t="s">
        <v>731</v>
      </c>
      <c r="F107" s="258" t="s">
        <v>342</v>
      </c>
    </row>
    <row r="108" spans="1:6" ht="15.75" x14ac:dyDescent="0.2">
      <c r="B108" s="257"/>
      <c r="C108" s="97" t="s">
        <v>739</v>
      </c>
      <c r="D108" s="97" t="s">
        <v>741</v>
      </c>
      <c r="E108" s="258"/>
      <c r="F108" s="258"/>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31" t="s">
        <v>544</v>
      </c>
      <c r="E2" s="231"/>
      <c r="F2" s="231"/>
      <c r="G2" s="231"/>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889</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09" t="s">
        <v>1186</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1010</v>
      </c>
    </row>
    <row r="20" spans="2:9" x14ac:dyDescent="0.25">
      <c r="B20" s="82" t="s">
        <v>469</v>
      </c>
      <c r="C20" s="170">
        <v>0.85</v>
      </c>
      <c r="D20" s="84" t="s">
        <v>547</v>
      </c>
      <c r="E20" s="85">
        <v>0.3</v>
      </c>
      <c r="G20" s="86"/>
      <c r="I20" s="169" t="s">
        <v>1011</v>
      </c>
    </row>
    <row r="21" spans="2:9" x14ac:dyDescent="0.25">
      <c r="B21" s="82" t="s">
        <v>562</v>
      </c>
      <c r="C21" s="83">
        <v>0.6</v>
      </c>
      <c r="D21" s="171" t="s">
        <v>548</v>
      </c>
      <c r="E21" s="172">
        <v>0.5</v>
      </c>
      <c r="G21" s="86"/>
      <c r="I21" s="169" t="s">
        <v>1012</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1012</v>
      </c>
    </row>
    <row r="37" spans="2:9" x14ac:dyDescent="0.25">
      <c r="B37" s="160" t="s">
        <v>580</v>
      </c>
      <c r="C37" s="83">
        <v>0.25</v>
      </c>
      <c r="D37" s="173"/>
      <c r="E37" s="85"/>
      <c r="G37" s="86"/>
      <c r="I37" s="169" t="s">
        <v>1012</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1012</v>
      </c>
    </row>
    <row r="41" spans="2:9" x14ac:dyDescent="0.25">
      <c r="B41" s="82" t="s">
        <v>587</v>
      </c>
      <c r="C41" s="170">
        <v>1</v>
      </c>
      <c r="D41" s="84" t="s">
        <v>548</v>
      </c>
      <c r="E41" s="85">
        <v>0.2</v>
      </c>
      <c r="F41" s="84" t="s">
        <v>586</v>
      </c>
      <c r="G41" s="86">
        <v>0.15</v>
      </c>
      <c r="I41" s="169"/>
    </row>
    <row r="42" spans="2:9" x14ac:dyDescent="0.25">
      <c r="B42" s="82" t="s">
        <v>588</v>
      </c>
      <c r="C42" s="83">
        <v>0.6</v>
      </c>
      <c r="D42" s="171" t="s">
        <v>1013</v>
      </c>
      <c r="E42" s="172">
        <v>40</v>
      </c>
      <c r="F42" s="171" t="s">
        <v>1014</v>
      </c>
      <c r="G42" s="174">
        <v>120</v>
      </c>
      <c r="I42" s="169" t="s">
        <v>1012</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1012</v>
      </c>
    </row>
    <row r="59" spans="2:12" x14ac:dyDescent="0.25">
      <c r="B59" s="82" t="s">
        <v>605</v>
      </c>
      <c r="C59" s="83">
        <v>0.4</v>
      </c>
      <c r="E59" s="85"/>
      <c r="G59" s="86"/>
      <c r="I59" s="169"/>
    </row>
    <row r="60" spans="2:12" x14ac:dyDescent="0.25">
      <c r="B60" s="82" t="s">
        <v>606</v>
      </c>
      <c r="C60" s="83">
        <v>0.45</v>
      </c>
      <c r="D60" s="84" t="s">
        <v>548</v>
      </c>
      <c r="E60" s="85">
        <v>0.2</v>
      </c>
      <c r="G60" s="86"/>
      <c r="H60" s="163" t="s">
        <v>1003</v>
      </c>
      <c r="I60" s="163"/>
      <c r="J60" s="163"/>
      <c r="K60" s="163"/>
      <c r="L60" s="163"/>
    </row>
    <row r="61" spans="2:12" x14ac:dyDescent="0.25">
      <c r="B61" s="165" t="s">
        <v>910</v>
      </c>
      <c r="C61" s="83">
        <v>2.25</v>
      </c>
      <c r="E61" s="85"/>
      <c r="G61" s="86"/>
      <c r="H61" s="164" t="s">
        <v>915</v>
      </c>
      <c r="I61" s="163"/>
      <c r="J61" s="163"/>
      <c r="K61" s="163"/>
      <c r="L61" s="163"/>
    </row>
    <row r="62" spans="2:12" x14ac:dyDescent="0.25">
      <c r="B62" s="165" t="s">
        <v>911</v>
      </c>
      <c r="C62" s="83">
        <v>1.45</v>
      </c>
      <c r="E62" s="85"/>
      <c r="G62" s="86"/>
      <c r="H62" s="164" t="s">
        <v>916</v>
      </c>
      <c r="I62" s="163"/>
      <c r="J62" s="163"/>
      <c r="K62" s="163"/>
      <c r="L62" s="163"/>
    </row>
    <row r="63" spans="2:12" x14ac:dyDescent="0.25">
      <c r="B63" s="165" t="s">
        <v>912</v>
      </c>
      <c r="C63" s="83">
        <v>1.1000000000000001</v>
      </c>
      <c r="E63" s="85"/>
      <c r="G63" s="86"/>
      <c r="H63" s="164" t="s">
        <v>917</v>
      </c>
      <c r="I63" s="163"/>
      <c r="J63" s="163"/>
      <c r="K63" s="163"/>
      <c r="L63" s="163"/>
    </row>
    <row r="64" spans="2:12" x14ac:dyDescent="0.25">
      <c r="B64" s="165" t="s">
        <v>913</v>
      </c>
      <c r="C64" s="83">
        <v>0.75</v>
      </c>
      <c r="E64" s="85"/>
      <c r="G64" s="86"/>
      <c r="H64" s="164" t="s">
        <v>918</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1004</v>
      </c>
    </row>
    <row r="77" spans="1:8" x14ac:dyDescent="0.25">
      <c r="B77" s="102" t="s">
        <v>637</v>
      </c>
      <c r="C77" s="166" t="s">
        <v>1005</v>
      </c>
      <c r="H77" s="163" t="s">
        <v>1006</v>
      </c>
    </row>
    <row r="78" spans="1:8" x14ac:dyDescent="0.25">
      <c r="B78" s="163" t="s">
        <v>638</v>
      </c>
      <c r="C78" s="166" t="s">
        <v>1005</v>
      </c>
      <c r="H78" s="163" t="s">
        <v>1006</v>
      </c>
    </row>
    <row r="79" spans="1:8" x14ac:dyDescent="0.25">
      <c r="B79" s="163" t="s">
        <v>273</v>
      </c>
      <c r="C79" s="167">
        <f>C45</f>
        <v>0.95</v>
      </c>
      <c r="D79" s="167"/>
      <c r="E79" s="167"/>
      <c r="F79" s="167"/>
      <c r="G79" s="167"/>
      <c r="H79" s="163" t="s">
        <v>1007</v>
      </c>
    </row>
    <row r="80" spans="1:8" x14ac:dyDescent="0.25">
      <c r="B80" s="163" t="s">
        <v>539</v>
      </c>
      <c r="C80" s="167">
        <f>C35</f>
        <v>0.6</v>
      </c>
      <c r="H80" s="163" t="s">
        <v>1008</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1008</v>
      </c>
    </row>
    <row r="84" spans="2:8" x14ac:dyDescent="0.25">
      <c r="B84" s="163" t="s">
        <v>1033</v>
      </c>
      <c r="C84" s="167">
        <f>C10</f>
        <v>0.45</v>
      </c>
      <c r="H84" s="163" t="s">
        <v>554</v>
      </c>
    </row>
    <row r="85" spans="2:8" x14ac:dyDescent="0.25">
      <c r="B85" s="102" t="s">
        <v>636</v>
      </c>
      <c r="C85" s="167">
        <f>C13</f>
        <v>0.5</v>
      </c>
      <c r="H85" s="163" t="s">
        <v>1009</v>
      </c>
    </row>
    <row r="96" spans="2:8" x14ac:dyDescent="0.25">
      <c r="B96" s="77" t="s">
        <v>621</v>
      </c>
    </row>
    <row r="97" spans="2:2" x14ac:dyDescent="0.25">
      <c r="B97" s="77" t="s">
        <v>919</v>
      </c>
    </row>
    <row r="98" spans="2:2" x14ac:dyDescent="0.25">
      <c r="B98" s="77" t="s">
        <v>622</v>
      </c>
    </row>
    <row r="99" spans="2:2" x14ac:dyDescent="0.25">
      <c r="B99" s="77" t="s">
        <v>920</v>
      </c>
    </row>
    <row r="100" spans="2:2" x14ac:dyDescent="0.25">
      <c r="B100" s="77" t="s">
        <v>921</v>
      </c>
    </row>
    <row r="101" spans="2:2" x14ac:dyDescent="0.25">
      <c r="B101" s="77" t="s">
        <v>623</v>
      </c>
    </row>
    <row r="102" spans="2:2" x14ac:dyDescent="0.25">
      <c r="B102" s="77" t="s">
        <v>624</v>
      </c>
    </row>
    <row r="103" spans="2:2" x14ac:dyDescent="0.25">
      <c r="B103" s="77" t="s">
        <v>922</v>
      </c>
    </row>
    <row r="104" spans="2:2" x14ac:dyDescent="0.25">
      <c r="B104" s="77" t="s">
        <v>625</v>
      </c>
    </row>
    <row r="105" spans="2:2" x14ac:dyDescent="0.25">
      <c r="B105" s="77" t="s">
        <v>923</v>
      </c>
    </row>
    <row r="106" spans="2:2" x14ac:dyDescent="0.25">
      <c r="B106" s="77" t="s">
        <v>626</v>
      </c>
    </row>
    <row r="107" spans="2:2" x14ac:dyDescent="0.25">
      <c r="B107" s="77" t="s">
        <v>924</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60" workbookViewId="0">
      <selection activeCell="A101" sqref="A101:XFD101"/>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03" t="s">
        <v>1161</v>
      </c>
      <c r="L2" s="106" t="s">
        <v>1164</v>
      </c>
    </row>
    <row r="3" spans="1:12" ht="49.5" x14ac:dyDescent="0.2">
      <c r="A3" s="104" t="s">
        <v>728</v>
      </c>
      <c r="B3" s="105" t="s">
        <v>859</v>
      </c>
      <c r="C3" s="105" t="s">
        <v>860</v>
      </c>
      <c r="D3" s="105" t="s">
        <v>862</v>
      </c>
      <c r="E3" s="105" t="s">
        <v>863</v>
      </c>
      <c r="F3" s="105" t="s">
        <v>740</v>
      </c>
      <c r="G3" s="260" t="s">
        <v>731</v>
      </c>
      <c r="H3" s="260" t="s">
        <v>342</v>
      </c>
      <c r="I3" s="260" t="s">
        <v>827</v>
      </c>
      <c r="L3" s="105" t="s">
        <v>860</v>
      </c>
    </row>
    <row r="4" spans="1:12" x14ac:dyDescent="0.2">
      <c r="A4" s="104"/>
      <c r="B4" s="105" t="s">
        <v>766</v>
      </c>
      <c r="C4" s="105" t="s">
        <v>766</v>
      </c>
      <c r="D4" s="105" t="s">
        <v>739</v>
      </c>
      <c r="E4" s="105" t="s">
        <v>739</v>
      </c>
      <c r="F4" s="105" t="s">
        <v>766</v>
      </c>
      <c r="G4" s="260"/>
      <c r="H4" s="260"/>
      <c r="I4" s="260"/>
    </row>
    <row r="5" spans="1:12" x14ac:dyDescent="0.2">
      <c r="A5" s="107"/>
      <c r="B5" s="107"/>
      <c r="C5" s="107"/>
      <c r="I5" s="108"/>
    </row>
    <row r="6" spans="1:12" ht="12.75" customHeight="1" x14ac:dyDescent="0.2">
      <c r="A6" s="104" t="s">
        <v>903</v>
      </c>
      <c r="B6" s="108">
        <v>1.07</v>
      </c>
      <c r="C6" s="108">
        <f>IF(L6=0,B6,L6)</f>
        <v>0.15</v>
      </c>
      <c r="G6" s="108">
        <v>1</v>
      </c>
      <c r="H6" s="106" t="s">
        <v>644</v>
      </c>
      <c r="I6" s="108" t="s">
        <v>861</v>
      </c>
      <c r="L6" s="106">
        <v>0.15</v>
      </c>
    </row>
    <row r="7" spans="1:12" ht="12.75" customHeight="1" x14ac:dyDescent="0.2">
      <c r="A7" s="104" t="s">
        <v>943</v>
      </c>
      <c r="B7" s="108">
        <v>0.19</v>
      </c>
      <c r="C7" s="108">
        <f t="shared" ref="C7:C70" si="0">IF(L7=0,B7,L7)</f>
        <v>0.15</v>
      </c>
      <c r="G7" s="108">
        <v>1</v>
      </c>
      <c r="H7" s="106" t="s">
        <v>644</v>
      </c>
      <c r="I7" s="108" t="s">
        <v>861</v>
      </c>
      <c r="L7" s="106">
        <v>0.15</v>
      </c>
    </row>
    <row r="8" spans="1:12" ht="12.75" customHeight="1" x14ac:dyDescent="0.2">
      <c r="A8" s="104" t="s">
        <v>904</v>
      </c>
      <c r="B8" s="108">
        <v>0.19</v>
      </c>
      <c r="C8" s="108">
        <f t="shared" si="0"/>
        <v>0.15</v>
      </c>
      <c r="G8" s="108">
        <v>1</v>
      </c>
      <c r="H8" s="106" t="s">
        <v>644</v>
      </c>
      <c r="I8" s="108" t="s">
        <v>861</v>
      </c>
      <c r="L8" s="106">
        <v>0.15</v>
      </c>
    </row>
    <row r="9" spans="1:12" ht="12.75" customHeight="1" x14ac:dyDescent="0.2">
      <c r="A9" s="104" t="s">
        <v>844</v>
      </c>
      <c r="B9" s="108">
        <v>0.15</v>
      </c>
      <c r="C9" s="108">
        <f t="shared" si="0"/>
        <v>0.15</v>
      </c>
      <c r="G9" s="108">
        <v>1</v>
      </c>
      <c r="H9" s="106" t="s">
        <v>819</v>
      </c>
      <c r="I9" s="108" t="s">
        <v>861</v>
      </c>
    </row>
    <row r="10" spans="1:12" ht="12.75" customHeight="1" x14ac:dyDescent="0.2">
      <c r="A10" s="104" t="s">
        <v>845</v>
      </c>
      <c r="B10" s="108">
        <v>0.5</v>
      </c>
      <c r="C10" s="108">
        <f t="shared" si="0"/>
        <v>0.15</v>
      </c>
      <c r="G10" s="108">
        <v>1</v>
      </c>
      <c r="H10" s="106" t="s">
        <v>644</v>
      </c>
      <c r="I10" s="108" t="s">
        <v>861</v>
      </c>
      <c r="L10" s="106">
        <v>0.15</v>
      </c>
    </row>
    <row r="11" spans="1:12" ht="12.75" customHeight="1" x14ac:dyDescent="0.2">
      <c r="A11" s="104" t="s">
        <v>946</v>
      </c>
      <c r="B11" s="108">
        <v>0.25</v>
      </c>
      <c r="C11" s="108">
        <f t="shared" si="0"/>
        <v>0.15</v>
      </c>
      <c r="G11" s="108">
        <v>1</v>
      </c>
      <c r="H11" s="106" t="s">
        <v>819</v>
      </c>
      <c r="I11" s="108" t="s">
        <v>861</v>
      </c>
      <c r="L11" s="106">
        <v>0.15</v>
      </c>
    </row>
    <row r="12" spans="1:12" ht="12.75" customHeight="1" x14ac:dyDescent="0.2">
      <c r="A12" s="104" t="s">
        <v>846</v>
      </c>
      <c r="B12" s="108">
        <v>0.25</v>
      </c>
      <c r="C12" s="108">
        <f t="shared" si="0"/>
        <v>0.15</v>
      </c>
      <c r="G12" s="108">
        <v>1</v>
      </c>
      <c r="H12" s="106" t="s">
        <v>644</v>
      </c>
      <c r="I12" s="108" t="s">
        <v>861</v>
      </c>
      <c r="L12" s="106">
        <v>0.15</v>
      </c>
    </row>
    <row r="13" spans="1:12" ht="12.75" customHeight="1" x14ac:dyDescent="0.2">
      <c r="A13" s="104" t="s">
        <v>944</v>
      </c>
      <c r="B13" s="108">
        <v>1.07</v>
      </c>
      <c r="C13" s="108">
        <f t="shared" si="0"/>
        <v>0.15</v>
      </c>
      <c r="G13" s="108">
        <v>1</v>
      </c>
      <c r="H13" s="106" t="s">
        <v>644</v>
      </c>
      <c r="I13" s="108" t="s">
        <v>861</v>
      </c>
      <c r="L13" s="106">
        <v>0.15</v>
      </c>
    </row>
    <row r="14" spans="1:12" ht="12.75" customHeight="1" x14ac:dyDescent="0.2">
      <c r="A14" s="104" t="s">
        <v>831</v>
      </c>
      <c r="B14" s="108">
        <v>0.15</v>
      </c>
      <c r="C14" s="108">
        <f t="shared" si="0"/>
        <v>0.15</v>
      </c>
      <c r="D14" s="108"/>
      <c r="E14" s="108"/>
      <c r="F14" s="108">
        <v>0.7</v>
      </c>
      <c r="G14" s="108">
        <v>2</v>
      </c>
      <c r="H14" s="106" t="s">
        <v>819</v>
      </c>
      <c r="I14" s="108" t="s">
        <v>861</v>
      </c>
    </row>
    <row r="15" spans="1:12" ht="12.75" customHeight="1" x14ac:dyDescent="0.2">
      <c r="A15" s="104" t="s">
        <v>952</v>
      </c>
      <c r="B15" s="108">
        <v>0.38</v>
      </c>
      <c r="C15" s="108">
        <f t="shared" si="0"/>
        <v>0.15</v>
      </c>
      <c r="G15" s="108">
        <v>1</v>
      </c>
      <c r="H15" s="106" t="s">
        <v>819</v>
      </c>
      <c r="I15" s="108" t="s">
        <v>861</v>
      </c>
      <c r="L15" s="106">
        <v>0.15</v>
      </c>
    </row>
    <row r="16" spans="1:12" ht="12.75" customHeight="1" x14ac:dyDescent="0.2">
      <c r="A16" s="104" t="s">
        <v>832</v>
      </c>
      <c r="B16" s="108">
        <v>0.38</v>
      </c>
      <c r="C16" s="108">
        <f t="shared" si="0"/>
        <v>0.15</v>
      </c>
      <c r="G16" s="108">
        <v>1</v>
      </c>
      <c r="H16" s="106" t="s">
        <v>819</v>
      </c>
      <c r="I16" s="108" t="s">
        <v>861</v>
      </c>
      <c r="L16" s="106">
        <v>0.15</v>
      </c>
    </row>
    <row r="17" spans="1:15" ht="12.75" customHeight="1" x14ac:dyDescent="0.2">
      <c r="A17" s="104" t="s">
        <v>833</v>
      </c>
      <c r="B17" s="108">
        <v>0.15</v>
      </c>
      <c r="C17" s="108">
        <f t="shared" si="0"/>
        <v>0.15</v>
      </c>
      <c r="G17" s="108">
        <v>1</v>
      </c>
      <c r="H17" s="106" t="s">
        <v>819</v>
      </c>
      <c r="I17" s="108" t="s">
        <v>861</v>
      </c>
    </row>
    <row r="18" spans="1:15" ht="12.75" customHeight="1" x14ac:dyDescent="0.2">
      <c r="A18" s="104" t="s">
        <v>834</v>
      </c>
      <c r="B18" s="108">
        <v>0.21</v>
      </c>
      <c r="C18" s="108">
        <f t="shared" si="0"/>
        <v>0.15</v>
      </c>
      <c r="G18" s="108">
        <v>2</v>
      </c>
      <c r="H18" s="106" t="s">
        <v>819</v>
      </c>
      <c r="I18" s="108" t="s">
        <v>861</v>
      </c>
      <c r="L18" s="106">
        <v>0.15</v>
      </c>
    </row>
    <row r="19" spans="1:15" ht="12.75" customHeight="1" x14ac:dyDescent="0.2">
      <c r="A19" s="104" t="s">
        <v>835</v>
      </c>
      <c r="B19" s="108">
        <v>0.15</v>
      </c>
      <c r="C19" s="108">
        <f t="shared" si="0"/>
        <v>0.15</v>
      </c>
      <c r="G19" s="108">
        <v>3</v>
      </c>
      <c r="H19" s="106" t="s">
        <v>819</v>
      </c>
      <c r="I19" s="108" t="s">
        <v>861</v>
      </c>
    </row>
    <row r="20" spans="1:15" ht="12.75" customHeight="1" x14ac:dyDescent="0.2">
      <c r="A20" s="104" t="s">
        <v>836</v>
      </c>
      <c r="B20" s="108"/>
      <c r="C20" s="108">
        <f t="shared" si="0"/>
        <v>0.15</v>
      </c>
      <c r="G20" s="108">
        <v>1</v>
      </c>
      <c r="H20" s="106" t="s">
        <v>644</v>
      </c>
      <c r="I20" s="108" t="s">
        <v>861</v>
      </c>
      <c r="L20" s="106">
        <v>0.15</v>
      </c>
    </row>
    <row r="21" spans="1:15" ht="12.75" customHeight="1" x14ac:dyDescent="0.2">
      <c r="A21" s="104" t="s">
        <v>837</v>
      </c>
      <c r="B21" s="108">
        <v>0.38</v>
      </c>
      <c r="C21" s="108">
        <f t="shared" si="0"/>
        <v>0.15</v>
      </c>
      <c r="G21" s="108">
        <v>1</v>
      </c>
      <c r="H21" s="106" t="s">
        <v>644</v>
      </c>
      <c r="I21" s="108" t="s">
        <v>861</v>
      </c>
      <c r="L21" s="106">
        <v>0.15</v>
      </c>
    </row>
    <row r="22" spans="1:15" ht="12.75" customHeight="1" x14ac:dyDescent="0.2">
      <c r="A22" s="104" t="s">
        <v>838</v>
      </c>
      <c r="B22" s="108">
        <v>0.15</v>
      </c>
      <c r="C22" s="108">
        <f t="shared" si="0"/>
        <v>0.15</v>
      </c>
      <c r="G22" s="108">
        <v>1</v>
      </c>
      <c r="H22" s="106" t="s">
        <v>653</v>
      </c>
      <c r="I22" s="108" t="s">
        <v>861</v>
      </c>
    </row>
    <row r="23" spans="1:15" ht="12.75" customHeight="1" x14ac:dyDescent="0.2">
      <c r="A23" s="104" t="s">
        <v>842</v>
      </c>
      <c r="B23" s="108">
        <v>0.15</v>
      </c>
      <c r="C23" s="108">
        <f t="shared" si="0"/>
        <v>0.15</v>
      </c>
      <c r="G23" s="108">
        <v>2</v>
      </c>
      <c r="I23" s="108" t="s">
        <v>861</v>
      </c>
      <c r="O23" s="205" t="s">
        <v>1169</v>
      </c>
    </row>
    <row r="24" spans="1:15" ht="12.75" customHeight="1" x14ac:dyDescent="0.2">
      <c r="A24" s="104" t="s">
        <v>948</v>
      </c>
      <c r="B24" s="108">
        <v>0.5</v>
      </c>
      <c r="C24" s="108">
        <f t="shared" si="0"/>
        <v>0.15</v>
      </c>
      <c r="G24" s="108">
        <v>1</v>
      </c>
      <c r="H24" s="106" t="s">
        <v>644</v>
      </c>
      <c r="I24" s="108" t="s">
        <v>861</v>
      </c>
      <c r="L24" s="106">
        <v>0.15</v>
      </c>
    </row>
    <row r="25" spans="1:15" ht="12.75" customHeight="1" x14ac:dyDescent="0.2">
      <c r="A25" s="104" t="s">
        <v>1041</v>
      </c>
      <c r="B25" s="108">
        <v>1.07</v>
      </c>
      <c r="C25" s="108">
        <f t="shared" si="0"/>
        <v>0.15</v>
      </c>
      <c r="G25" s="108">
        <v>1</v>
      </c>
      <c r="H25" s="106" t="s">
        <v>644</v>
      </c>
      <c r="I25" s="108" t="s">
        <v>861</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861</v>
      </c>
      <c r="O28" s="205" t="s">
        <v>1169</v>
      </c>
    </row>
    <row r="29" spans="1:15" ht="12.75" customHeight="1" x14ac:dyDescent="0.2">
      <c r="A29" s="104" t="s">
        <v>811</v>
      </c>
      <c r="B29" s="130">
        <v>0</v>
      </c>
      <c r="C29" s="108">
        <f t="shared" si="0"/>
        <v>0</v>
      </c>
      <c r="D29" s="108"/>
      <c r="E29" s="108"/>
      <c r="F29" s="108">
        <v>0.25</v>
      </c>
      <c r="G29" s="108">
        <v>2</v>
      </c>
      <c r="H29" s="106" t="s">
        <v>819</v>
      </c>
      <c r="I29" s="108" t="s">
        <v>861</v>
      </c>
    </row>
    <row r="30" spans="1:15" ht="12.75" customHeight="1" x14ac:dyDescent="0.2">
      <c r="A30" s="104" t="s">
        <v>803</v>
      </c>
      <c r="B30" s="130">
        <v>0</v>
      </c>
      <c r="C30" s="108">
        <f t="shared" si="0"/>
        <v>0</v>
      </c>
      <c r="D30" s="108"/>
      <c r="E30" s="108"/>
      <c r="F30" s="108">
        <v>0.5</v>
      </c>
      <c r="G30" s="108">
        <v>1</v>
      </c>
      <c r="H30" s="106" t="s">
        <v>820</v>
      </c>
      <c r="I30" s="108" t="s">
        <v>861</v>
      </c>
    </row>
    <row r="31" spans="1:15" ht="12.75" customHeight="1" x14ac:dyDescent="0.2">
      <c r="A31" s="104" t="s">
        <v>804</v>
      </c>
      <c r="B31" s="130">
        <v>0</v>
      </c>
      <c r="C31" s="108">
        <f t="shared" si="0"/>
        <v>0</v>
      </c>
      <c r="D31" s="108"/>
      <c r="E31" s="108"/>
      <c r="F31" s="108">
        <v>1.5</v>
      </c>
      <c r="G31" s="108">
        <v>2</v>
      </c>
      <c r="H31" s="106" t="s">
        <v>821</v>
      </c>
      <c r="I31" s="108" t="s">
        <v>861</v>
      </c>
    </row>
    <row r="32" spans="1:15" ht="12.75" customHeight="1" x14ac:dyDescent="0.2">
      <c r="A32" s="104" t="s">
        <v>805</v>
      </c>
      <c r="B32" s="130">
        <v>0</v>
      </c>
      <c r="C32" s="108">
        <f t="shared" si="0"/>
        <v>0</v>
      </c>
      <c r="D32" s="108"/>
      <c r="E32" s="108"/>
      <c r="F32" s="108">
        <v>1</v>
      </c>
      <c r="G32" s="108">
        <v>2</v>
      </c>
      <c r="H32" s="106" t="s">
        <v>819</v>
      </c>
      <c r="I32" s="108" t="s">
        <v>861</v>
      </c>
    </row>
    <row r="33" spans="1:12" ht="12.75" customHeight="1" x14ac:dyDescent="0.2">
      <c r="A33" s="104" t="s">
        <v>806</v>
      </c>
      <c r="B33" s="130">
        <v>0</v>
      </c>
      <c r="C33" s="108">
        <f t="shared" si="0"/>
        <v>0</v>
      </c>
      <c r="D33" s="108"/>
      <c r="E33" s="108"/>
      <c r="F33" s="108">
        <v>0.5</v>
      </c>
      <c r="G33" s="108">
        <v>2</v>
      </c>
      <c r="H33" s="106" t="s">
        <v>819</v>
      </c>
      <c r="I33" s="108" t="s">
        <v>861</v>
      </c>
    </row>
    <row r="34" spans="1:12" ht="12.75" customHeight="1" x14ac:dyDescent="0.2">
      <c r="A34" s="104" t="s">
        <v>807</v>
      </c>
      <c r="B34" s="130">
        <v>0</v>
      </c>
      <c r="C34" s="108">
        <f t="shared" si="0"/>
        <v>0</v>
      </c>
      <c r="D34" s="108"/>
      <c r="E34" s="108"/>
      <c r="F34" s="108">
        <v>1</v>
      </c>
      <c r="G34" s="108">
        <v>2</v>
      </c>
      <c r="H34" s="106" t="s">
        <v>819</v>
      </c>
      <c r="I34" s="108" t="s">
        <v>861</v>
      </c>
    </row>
    <row r="35" spans="1:12" ht="12.75" customHeight="1" x14ac:dyDescent="0.2">
      <c r="A35" s="104" t="s">
        <v>808</v>
      </c>
      <c r="B35" s="130">
        <v>0</v>
      </c>
      <c r="C35" s="108">
        <f t="shared" si="0"/>
        <v>0</v>
      </c>
      <c r="D35" s="108"/>
      <c r="E35" s="108"/>
      <c r="F35" s="108">
        <v>1</v>
      </c>
      <c r="G35" s="108">
        <v>3</v>
      </c>
      <c r="H35" s="106" t="s">
        <v>819</v>
      </c>
      <c r="I35" s="108" t="s">
        <v>861</v>
      </c>
    </row>
    <row r="36" spans="1:12" ht="12.75" customHeight="1" x14ac:dyDescent="0.2">
      <c r="A36" s="104" t="s">
        <v>809</v>
      </c>
      <c r="B36" s="130">
        <v>0</v>
      </c>
      <c r="C36" s="108">
        <f t="shared" si="0"/>
        <v>0</v>
      </c>
      <c r="D36" s="108"/>
      <c r="E36" s="108"/>
      <c r="F36" s="108">
        <v>0.3</v>
      </c>
      <c r="G36" s="108">
        <v>2</v>
      </c>
      <c r="H36" s="106" t="s">
        <v>819</v>
      </c>
      <c r="I36" s="108" t="s">
        <v>861</v>
      </c>
    </row>
    <row r="37" spans="1:12" ht="12.75" customHeight="1" x14ac:dyDescent="0.2">
      <c r="A37" s="104" t="s">
        <v>810</v>
      </c>
      <c r="B37" s="130">
        <v>0</v>
      </c>
      <c r="C37" s="108">
        <f t="shared" si="0"/>
        <v>0</v>
      </c>
      <c r="D37" s="108"/>
      <c r="E37" s="108"/>
      <c r="F37" s="108">
        <v>0.5</v>
      </c>
      <c r="G37" s="108">
        <v>2</v>
      </c>
      <c r="H37" s="106" t="s">
        <v>819</v>
      </c>
      <c r="I37" s="108" t="s">
        <v>861</v>
      </c>
    </row>
    <row r="38" spans="1:12" ht="12.75" customHeight="1" x14ac:dyDescent="0.2">
      <c r="A38" s="104" t="s">
        <v>813</v>
      </c>
      <c r="B38" s="130">
        <v>0</v>
      </c>
      <c r="C38" s="108">
        <f t="shared" si="0"/>
        <v>0</v>
      </c>
      <c r="D38" s="108"/>
      <c r="E38" s="108"/>
      <c r="F38" s="108"/>
      <c r="G38" s="108">
        <v>4</v>
      </c>
      <c r="H38" s="106" t="s">
        <v>822</v>
      </c>
      <c r="I38" s="108" t="s">
        <v>861</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861</v>
      </c>
    </row>
    <row r="42" spans="1:12" ht="12.75" customHeight="1" x14ac:dyDescent="0.2">
      <c r="A42" s="104" t="s">
        <v>816</v>
      </c>
      <c r="B42" s="130">
        <v>0</v>
      </c>
      <c r="C42" s="108">
        <f t="shared" si="0"/>
        <v>0</v>
      </c>
      <c r="D42" s="108"/>
      <c r="E42" s="108"/>
      <c r="F42" s="108">
        <v>1</v>
      </c>
      <c r="G42" s="108">
        <v>3</v>
      </c>
      <c r="H42" s="106" t="s">
        <v>822</v>
      </c>
      <c r="I42" s="108" t="s">
        <v>861</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906</v>
      </c>
      <c r="B44" s="130">
        <v>0</v>
      </c>
      <c r="C44" s="108">
        <f t="shared" si="0"/>
        <v>0</v>
      </c>
      <c r="D44" s="108">
        <v>25</v>
      </c>
      <c r="E44" s="108">
        <v>50</v>
      </c>
      <c r="F44" s="108"/>
      <c r="G44" s="108">
        <v>2</v>
      </c>
      <c r="H44" s="106" t="s">
        <v>825</v>
      </c>
      <c r="I44" s="108" t="s">
        <v>861</v>
      </c>
    </row>
    <row r="45" spans="1:12" ht="12.75" customHeight="1" x14ac:dyDescent="0.2">
      <c r="A45" s="104" t="s">
        <v>905</v>
      </c>
      <c r="B45" s="130">
        <v>0</v>
      </c>
      <c r="C45" s="108">
        <f t="shared" si="0"/>
        <v>0</v>
      </c>
      <c r="D45" s="108">
        <v>50</v>
      </c>
      <c r="E45" s="108">
        <v>70</v>
      </c>
      <c r="F45" s="108"/>
      <c r="G45" s="108">
        <v>2</v>
      </c>
      <c r="H45" s="106" t="s">
        <v>826</v>
      </c>
      <c r="I45" s="108" t="s">
        <v>861</v>
      </c>
    </row>
    <row r="46" spans="1:12" ht="12.75" customHeight="1" x14ac:dyDescent="0.2">
      <c r="A46" s="104" t="s">
        <v>818</v>
      </c>
      <c r="B46" s="130">
        <v>0</v>
      </c>
      <c r="C46" s="108">
        <f t="shared" si="0"/>
        <v>0</v>
      </c>
      <c r="D46" s="95"/>
      <c r="F46" s="95">
        <v>0.5</v>
      </c>
      <c r="G46" s="95">
        <v>2</v>
      </c>
      <c r="I46" s="108" t="s">
        <v>861</v>
      </c>
    </row>
    <row r="47" spans="1:12" ht="12.75" customHeight="1" x14ac:dyDescent="0.2">
      <c r="A47" s="104" t="s">
        <v>769</v>
      </c>
      <c r="B47" s="108">
        <v>0.5</v>
      </c>
      <c r="C47" s="108">
        <f>IF(L47=0,B47,L47)</f>
        <v>0.2</v>
      </c>
      <c r="G47" s="108">
        <v>2</v>
      </c>
      <c r="H47" s="106" t="s">
        <v>819</v>
      </c>
      <c r="I47" s="108" t="s">
        <v>861</v>
      </c>
      <c r="L47" s="106">
        <v>0.2</v>
      </c>
    </row>
    <row r="48" spans="1:12" ht="12.75" customHeight="1" x14ac:dyDescent="0.2">
      <c r="A48" s="104" t="s">
        <v>768</v>
      </c>
      <c r="B48" s="108">
        <v>0.5</v>
      </c>
      <c r="C48" s="108">
        <f t="shared" si="0"/>
        <v>0.15</v>
      </c>
      <c r="G48" s="108">
        <v>2</v>
      </c>
      <c r="H48" s="106" t="s">
        <v>819</v>
      </c>
      <c r="I48" s="108" t="s">
        <v>861</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861</v>
      </c>
      <c r="L50" s="106">
        <v>0.15</v>
      </c>
    </row>
    <row r="51" spans="1:12" ht="12.75" customHeight="1" x14ac:dyDescent="0.2">
      <c r="A51" s="104" t="s">
        <v>771</v>
      </c>
      <c r="B51" s="108">
        <v>0.5</v>
      </c>
      <c r="C51" s="108">
        <f t="shared" si="0"/>
        <v>0.15</v>
      </c>
      <c r="G51" s="108">
        <v>1</v>
      </c>
      <c r="H51" s="106" t="s">
        <v>644</v>
      </c>
      <c r="I51" s="108" t="s">
        <v>861</v>
      </c>
      <c r="L51" s="106">
        <v>0.15</v>
      </c>
    </row>
    <row r="52" spans="1:12" ht="12.75" customHeight="1" x14ac:dyDescent="0.2">
      <c r="A52" s="104" t="s">
        <v>772</v>
      </c>
      <c r="B52" s="108">
        <v>0.5</v>
      </c>
      <c r="C52" s="108">
        <f t="shared" si="0"/>
        <v>0.15</v>
      </c>
      <c r="G52" s="108">
        <v>1</v>
      </c>
      <c r="H52" s="106" t="s">
        <v>644</v>
      </c>
      <c r="I52" s="108" t="s">
        <v>861</v>
      </c>
      <c r="L52" s="106">
        <v>0.15</v>
      </c>
    </row>
    <row r="53" spans="1:12" ht="12.75" customHeight="1" x14ac:dyDescent="0.2">
      <c r="A53" s="104" t="s">
        <v>773</v>
      </c>
      <c r="B53" s="108">
        <v>0.5</v>
      </c>
      <c r="C53" s="108">
        <f t="shared" si="0"/>
        <v>0.15</v>
      </c>
      <c r="G53" s="108">
        <v>1</v>
      </c>
      <c r="H53" s="106" t="s">
        <v>644</v>
      </c>
      <c r="I53" s="108" t="s">
        <v>861</v>
      </c>
      <c r="L53" s="106">
        <v>0.15</v>
      </c>
    </row>
    <row r="54" spans="1:12" ht="12.75" customHeight="1" x14ac:dyDescent="0.2">
      <c r="A54" s="104" t="s">
        <v>774</v>
      </c>
      <c r="B54" s="108">
        <v>0.15</v>
      </c>
      <c r="C54" s="108">
        <f t="shared" si="0"/>
        <v>0.15</v>
      </c>
      <c r="G54" s="108">
        <v>1</v>
      </c>
      <c r="H54" s="106" t="s">
        <v>644</v>
      </c>
      <c r="I54" s="108" t="s">
        <v>861</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894</v>
      </c>
      <c r="B56" s="108">
        <v>0</v>
      </c>
      <c r="C56" s="108">
        <f>IF(L56=0,B56,L56)</f>
        <v>0</v>
      </c>
      <c r="G56" s="108">
        <v>1</v>
      </c>
      <c r="H56" s="106" t="s">
        <v>819</v>
      </c>
      <c r="I56" s="108" t="s">
        <v>861</v>
      </c>
      <c r="L56" s="106">
        <v>0</v>
      </c>
    </row>
    <row r="57" spans="1:12" ht="12.75" customHeight="1" x14ac:dyDescent="0.2">
      <c r="A57" s="104" t="s">
        <v>777</v>
      </c>
      <c r="B57" s="108">
        <v>0.15</v>
      </c>
      <c r="C57" s="108">
        <f t="shared" si="0"/>
        <v>0.15</v>
      </c>
      <c r="G57" s="108">
        <v>1</v>
      </c>
      <c r="H57" s="106" t="s">
        <v>644</v>
      </c>
      <c r="I57" s="108" t="s">
        <v>861</v>
      </c>
    </row>
    <row r="58" spans="1:12" ht="12.75" customHeight="1" x14ac:dyDescent="0.2">
      <c r="A58" s="104" t="s">
        <v>776</v>
      </c>
      <c r="B58" s="108">
        <v>0.15</v>
      </c>
      <c r="C58" s="108">
        <f t="shared" si="0"/>
        <v>0.15</v>
      </c>
      <c r="G58" s="108">
        <v>1</v>
      </c>
      <c r="H58" s="106" t="s">
        <v>644</v>
      </c>
      <c r="I58" s="108" t="s">
        <v>861</v>
      </c>
    </row>
    <row r="59" spans="1:12" ht="12.75" customHeight="1" x14ac:dyDescent="0.2">
      <c r="A59" s="104" t="s">
        <v>779</v>
      </c>
      <c r="B59" s="108">
        <v>0.15</v>
      </c>
      <c r="C59" s="108">
        <f t="shared" si="0"/>
        <v>0.15</v>
      </c>
      <c r="G59" s="108">
        <v>1</v>
      </c>
      <c r="H59" s="106" t="s">
        <v>819</v>
      </c>
      <c r="I59" s="108" t="s">
        <v>861</v>
      </c>
    </row>
    <row r="60" spans="1:12" ht="12.75" customHeight="1" x14ac:dyDescent="0.2">
      <c r="A60" s="104" t="s">
        <v>778</v>
      </c>
      <c r="B60" s="108">
        <v>0.15</v>
      </c>
      <c r="C60" s="108">
        <f t="shared" si="0"/>
        <v>0.15</v>
      </c>
      <c r="G60" s="108">
        <v>2</v>
      </c>
      <c r="H60" s="106" t="s">
        <v>819</v>
      </c>
      <c r="I60" s="108" t="s">
        <v>861</v>
      </c>
    </row>
    <row r="61" spans="1:12" ht="12.75" customHeight="1" x14ac:dyDescent="0.2">
      <c r="A61" s="104" t="s">
        <v>780</v>
      </c>
      <c r="B61" s="108">
        <v>0.5</v>
      </c>
      <c r="C61" s="108">
        <f t="shared" si="0"/>
        <v>0.15</v>
      </c>
      <c r="G61" s="108">
        <v>1</v>
      </c>
      <c r="H61" s="106" t="s">
        <v>644</v>
      </c>
      <c r="I61" s="108" t="s">
        <v>861</v>
      </c>
      <c r="L61" s="106">
        <v>0.15</v>
      </c>
    </row>
    <row r="62" spans="1:12" ht="12.75" customHeight="1" x14ac:dyDescent="0.2">
      <c r="A62" s="104" t="s">
        <v>949</v>
      </c>
      <c r="B62" s="108">
        <v>0.5</v>
      </c>
      <c r="C62" s="108">
        <f t="shared" si="0"/>
        <v>0.5</v>
      </c>
      <c r="G62" s="108">
        <v>1</v>
      </c>
      <c r="H62" s="106" t="s">
        <v>644</v>
      </c>
      <c r="I62" s="108" t="s">
        <v>861</v>
      </c>
    </row>
    <row r="63" spans="1:12" ht="12.75" customHeight="1" x14ac:dyDescent="0.2">
      <c r="A63" s="104" t="s">
        <v>796</v>
      </c>
      <c r="B63" s="108">
        <v>0.15</v>
      </c>
      <c r="C63" s="108">
        <f t="shared" si="0"/>
        <v>0.15</v>
      </c>
      <c r="G63" s="108">
        <v>2</v>
      </c>
      <c r="H63" s="106" t="s">
        <v>819</v>
      </c>
      <c r="I63" s="108" t="s">
        <v>861</v>
      </c>
    </row>
    <row r="64" spans="1:12" ht="12.75" customHeight="1" x14ac:dyDescent="0.2">
      <c r="A64" s="104" t="s">
        <v>787</v>
      </c>
      <c r="B64" s="108">
        <v>0.15</v>
      </c>
      <c r="C64" s="108">
        <f t="shared" si="0"/>
        <v>0.15</v>
      </c>
      <c r="G64" s="108">
        <v>2</v>
      </c>
      <c r="H64" s="106" t="s">
        <v>644</v>
      </c>
      <c r="I64" s="108" t="s">
        <v>861</v>
      </c>
    </row>
    <row r="65" spans="1:12" ht="12.75" customHeight="1" x14ac:dyDescent="0.2">
      <c r="A65" s="104" t="s">
        <v>788</v>
      </c>
      <c r="B65" s="108">
        <v>0.15</v>
      </c>
      <c r="C65" s="108">
        <f t="shared" si="0"/>
        <v>0.15</v>
      </c>
      <c r="G65" s="108">
        <v>1</v>
      </c>
      <c r="H65" s="106" t="s">
        <v>644</v>
      </c>
      <c r="I65" s="108" t="s">
        <v>861</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951</v>
      </c>
      <c r="B67" s="108">
        <v>0</v>
      </c>
      <c r="C67" s="108">
        <f t="shared" si="0"/>
        <v>0</v>
      </c>
      <c r="G67" s="108">
        <v>2</v>
      </c>
      <c r="H67" s="106" t="s">
        <v>687</v>
      </c>
      <c r="I67" s="108" t="s">
        <v>861</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908</v>
      </c>
      <c r="B69" s="108">
        <v>0.15</v>
      </c>
      <c r="C69" s="108">
        <f t="shared" si="0"/>
        <v>0.15</v>
      </c>
      <c r="G69" s="108">
        <v>2</v>
      </c>
      <c r="H69" s="106" t="s">
        <v>819</v>
      </c>
      <c r="I69" s="108" t="s">
        <v>861</v>
      </c>
    </row>
    <row r="70" spans="1:12" ht="12.75" customHeight="1" x14ac:dyDescent="0.2">
      <c r="A70" s="104" t="s">
        <v>791</v>
      </c>
      <c r="B70" s="108">
        <v>0.15</v>
      </c>
      <c r="C70" s="108">
        <f t="shared" si="0"/>
        <v>0.15</v>
      </c>
      <c r="G70" s="108">
        <v>1</v>
      </c>
      <c r="H70" s="106" t="s">
        <v>819</v>
      </c>
      <c r="I70" s="108" t="s">
        <v>861</v>
      </c>
    </row>
    <row r="71" spans="1:12" ht="12.75" customHeight="1" x14ac:dyDescent="0.2">
      <c r="A71" s="104" t="s">
        <v>792</v>
      </c>
      <c r="B71" s="108">
        <v>0.15</v>
      </c>
      <c r="C71" s="108">
        <f t="shared" ref="C71:C100" si="1">IF(L71=0,B71,L71)</f>
        <v>0.15</v>
      </c>
      <c r="G71" s="108">
        <v>2</v>
      </c>
      <c r="H71" s="106" t="s">
        <v>667</v>
      </c>
      <c r="I71" s="108" t="s">
        <v>861</v>
      </c>
    </row>
    <row r="72" spans="1:12" ht="12.75" customHeight="1" x14ac:dyDescent="0.2">
      <c r="A72" s="104" t="s">
        <v>950</v>
      </c>
      <c r="B72" s="108">
        <v>0.15</v>
      </c>
      <c r="C72" s="108">
        <f t="shared" si="1"/>
        <v>0.15</v>
      </c>
      <c r="G72" s="108">
        <v>2</v>
      </c>
      <c r="H72" s="106" t="s">
        <v>819</v>
      </c>
      <c r="I72" s="108" t="s">
        <v>861</v>
      </c>
    </row>
    <row r="73" spans="1:12" ht="12.75" customHeight="1" x14ac:dyDescent="0.2">
      <c r="A73" s="104" t="s">
        <v>793</v>
      </c>
      <c r="B73" s="108">
        <v>0.15</v>
      </c>
      <c r="C73" s="108">
        <f t="shared" si="1"/>
        <v>0.15</v>
      </c>
      <c r="G73" s="108">
        <v>1</v>
      </c>
      <c r="H73" s="106" t="s">
        <v>819</v>
      </c>
      <c r="I73" s="108" t="s">
        <v>861</v>
      </c>
    </row>
    <row r="74" spans="1:12" ht="12.75" customHeight="1" x14ac:dyDescent="0.2">
      <c r="A74" s="104" t="s">
        <v>794</v>
      </c>
      <c r="B74" s="108">
        <v>0.5</v>
      </c>
      <c r="C74" s="108">
        <f t="shared" si="1"/>
        <v>0.15</v>
      </c>
      <c r="G74" s="108">
        <v>1</v>
      </c>
      <c r="H74" s="106" t="s">
        <v>644</v>
      </c>
      <c r="I74" s="108" t="s">
        <v>861</v>
      </c>
      <c r="L74" s="106">
        <v>0.15</v>
      </c>
    </row>
    <row r="75" spans="1:12" ht="12.75" customHeight="1" x14ac:dyDescent="0.2">
      <c r="A75" s="104" t="s">
        <v>795</v>
      </c>
      <c r="B75" s="108">
        <v>0.15</v>
      </c>
      <c r="C75" s="108">
        <f t="shared" si="1"/>
        <v>0.15</v>
      </c>
      <c r="G75" s="108">
        <v>2</v>
      </c>
      <c r="H75" s="106" t="s">
        <v>667</v>
      </c>
      <c r="I75" s="108" t="s">
        <v>861</v>
      </c>
    </row>
    <row r="76" spans="1:12" ht="12.75" customHeight="1" x14ac:dyDescent="0.2">
      <c r="A76" s="104" t="s">
        <v>781</v>
      </c>
      <c r="B76" s="108">
        <v>0.5</v>
      </c>
      <c r="C76" s="108">
        <f t="shared" si="1"/>
        <v>0.15</v>
      </c>
      <c r="G76" s="108">
        <v>1</v>
      </c>
      <c r="H76" s="106" t="s">
        <v>819</v>
      </c>
      <c r="I76" s="108" t="s">
        <v>861</v>
      </c>
      <c r="L76" s="106">
        <v>0.15</v>
      </c>
    </row>
    <row r="77" spans="1:12" ht="12.75" customHeight="1" x14ac:dyDescent="0.2">
      <c r="A77" s="104" t="s">
        <v>782</v>
      </c>
      <c r="B77" s="108">
        <v>0.5</v>
      </c>
      <c r="C77" s="108">
        <f t="shared" si="1"/>
        <v>0.15</v>
      </c>
      <c r="G77" s="108">
        <v>1</v>
      </c>
      <c r="H77" s="106" t="s">
        <v>644</v>
      </c>
      <c r="I77" s="108" t="s">
        <v>861</v>
      </c>
      <c r="L77" s="106">
        <v>0.15</v>
      </c>
    </row>
    <row r="78" spans="1:12" ht="12.75" customHeight="1" x14ac:dyDescent="0.2">
      <c r="A78" s="104" t="s">
        <v>783</v>
      </c>
      <c r="B78" s="108">
        <v>0.15</v>
      </c>
      <c r="C78" s="108">
        <f t="shared" si="1"/>
        <v>0.15</v>
      </c>
      <c r="G78" s="108">
        <v>1</v>
      </c>
      <c r="H78" s="106" t="s">
        <v>819</v>
      </c>
      <c r="I78" s="108" t="s">
        <v>861</v>
      </c>
    </row>
    <row r="79" spans="1:12" ht="12.75" customHeight="1" x14ac:dyDescent="0.2">
      <c r="A79" s="104" t="s">
        <v>784</v>
      </c>
      <c r="B79" s="108">
        <v>0.15</v>
      </c>
      <c r="C79" s="108">
        <f t="shared" si="1"/>
        <v>0.15</v>
      </c>
      <c r="G79" s="108">
        <v>1</v>
      </c>
      <c r="H79" s="106" t="s">
        <v>644</v>
      </c>
      <c r="I79" s="108" t="s">
        <v>861</v>
      </c>
    </row>
    <row r="80" spans="1:12" ht="12.75" customHeight="1" x14ac:dyDescent="0.2">
      <c r="A80" s="104" t="s">
        <v>785</v>
      </c>
      <c r="B80" s="108">
        <v>0.15</v>
      </c>
      <c r="C80" s="108">
        <f t="shared" si="1"/>
        <v>0.15</v>
      </c>
      <c r="G80" s="108">
        <v>1</v>
      </c>
      <c r="H80" s="106" t="s">
        <v>644</v>
      </c>
      <c r="I80" s="108" t="s">
        <v>861</v>
      </c>
    </row>
    <row r="81" spans="1:12" ht="12.75" customHeight="1" x14ac:dyDescent="0.2">
      <c r="A81" s="104" t="s">
        <v>786</v>
      </c>
      <c r="B81" s="108">
        <v>0.15</v>
      </c>
      <c r="C81" s="108">
        <f t="shared" si="1"/>
        <v>0.15</v>
      </c>
      <c r="G81" s="108">
        <v>1</v>
      </c>
      <c r="H81" s="106" t="s">
        <v>644</v>
      </c>
      <c r="I81" s="108" t="s">
        <v>861</v>
      </c>
    </row>
    <row r="82" spans="1:12" ht="12.75" customHeight="1" x14ac:dyDescent="0.2">
      <c r="A82" s="104" t="s">
        <v>858</v>
      </c>
      <c r="B82" s="108">
        <v>0.15</v>
      </c>
      <c r="C82" s="108">
        <f t="shared" si="1"/>
        <v>0.15</v>
      </c>
      <c r="G82" s="108">
        <v>1</v>
      </c>
      <c r="H82" s="106" t="s">
        <v>644</v>
      </c>
      <c r="I82" s="108" t="s">
        <v>861</v>
      </c>
    </row>
    <row r="83" spans="1:12" ht="12.75" customHeight="1" x14ac:dyDescent="0.2">
      <c r="A83" s="104" t="s">
        <v>798</v>
      </c>
      <c r="B83" s="108">
        <v>0.4</v>
      </c>
      <c r="C83" s="108">
        <f t="shared" si="1"/>
        <v>0.4</v>
      </c>
      <c r="D83" s="108"/>
      <c r="E83" s="108"/>
      <c r="F83" s="108">
        <v>0.5</v>
      </c>
      <c r="G83" s="108">
        <v>2</v>
      </c>
      <c r="H83" s="106" t="s">
        <v>644</v>
      </c>
      <c r="I83" s="108" t="s">
        <v>861</v>
      </c>
    </row>
    <row r="84" spans="1:12" ht="12.75" customHeight="1" x14ac:dyDescent="0.2">
      <c r="A84" s="104" t="s">
        <v>799</v>
      </c>
      <c r="B84" s="108">
        <v>0.4</v>
      </c>
      <c r="C84" s="108">
        <f t="shared" si="1"/>
        <v>0.4</v>
      </c>
      <c r="D84" s="108"/>
      <c r="E84" s="108"/>
      <c r="F84" s="108">
        <v>0.6</v>
      </c>
      <c r="G84" s="108">
        <v>2</v>
      </c>
      <c r="H84" s="106" t="s">
        <v>819</v>
      </c>
      <c r="I84" s="108" t="s">
        <v>861</v>
      </c>
    </row>
    <row r="85" spans="1:12" ht="12.75" customHeight="1" x14ac:dyDescent="0.2">
      <c r="A85" s="104" t="s">
        <v>802</v>
      </c>
      <c r="B85" s="108">
        <v>0.3</v>
      </c>
      <c r="C85" s="108">
        <f t="shared" si="1"/>
        <v>0.3</v>
      </c>
      <c r="G85" s="108">
        <v>2</v>
      </c>
      <c r="H85" s="106" t="s">
        <v>819</v>
      </c>
      <c r="I85" s="108" t="s">
        <v>861</v>
      </c>
    </row>
    <row r="86" spans="1:12" ht="12.75" customHeight="1" x14ac:dyDescent="0.2">
      <c r="A86" s="104" t="s">
        <v>797</v>
      </c>
      <c r="B86" s="108">
        <v>0.25</v>
      </c>
      <c r="C86" s="108">
        <f t="shared" si="1"/>
        <v>0.15</v>
      </c>
      <c r="G86" s="108">
        <v>1</v>
      </c>
      <c r="H86" s="106" t="s">
        <v>644</v>
      </c>
      <c r="I86" s="108" t="s">
        <v>861</v>
      </c>
      <c r="L86" s="106">
        <v>0.15</v>
      </c>
    </row>
    <row r="87" spans="1:12" ht="12.75" customHeight="1" x14ac:dyDescent="0.2">
      <c r="A87" s="104" t="s">
        <v>800</v>
      </c>
      <c r="B87" s="108">
        <v>0.25</v>
      </c>
      <c r="C87" s="108">
        <f t="shared" si="1"/>
        <v>0.15</v>
      </c>
      <c r="D87" s="108"/>
      <c r="E87" s="108"/>
      <c r="F87" s="108">
        <v>0.9</v>
      </c>
      <c r="G87" s="108">
        <v>2</v>
      </c>
      <c r="H87" s="106" t="s">
        <v>819</v>
      </c>
      <c r="I87" s="108" t="s">
        <v>861</v>
      </c>
      <c r="L87" s="106">
        <v>0.15</v>
      </c>
    </row>
    <row r="88" spans="1:12" ht="12.75" customHeight="1" x14ac:dyDescent="0.2">
      <c r="A88" s="104" t="s">
        <v>1040</v>
      </c>
      <c r="B88" s="108">
        <v>0.25</v>
      </c>
      <c r="C88" s="108">
        <f t="shared" si="1"/>
        <v>0.2</v>
      </c>
      <c r="G88" s="108">
        <v>2</v>
      </c>
      <c r="H88" s="106" t="s">
        <v>819</v>
      </c>
      <c r="I88" s="108" t="s">
        <v>861</v>
      </c>
      <c r="L88" s="106">
        <v>0.2</v>
      </c>
    </row>
    <row r="89" spans="1:12" ht="12.75" customHeight="1" x14ac:dyDescent="0.2">
      <c r="A89" s="104" t="s">
        <v>801</v>
      </c>
      <c r="B89" s="108">
        <v>0.25</v>
      </c>
      <c r="C89" s="108">
        <f t="shared" si="1"/>
        <v>0.2</v>
      </c>
      <c r="G89" s="108">
        <v>1</v>
      </c>
      <c r="H89" s="106" t="s">
        <v>644</v>
      </c>
      <c r="I89" s="108" t="s">
        <v>861</v>
      </c>
      <c r="L89" s="106">
        <v>0.2</v>
      </c>
    </row>
    <row r="90" spans="1:12" ht="12.75" customHeight="1" x14ac:dyDescent="0.2">
      <c r="A90" s="104" t="s">
        <v>847</v>
      </c>
      <c r="B90" s="108">
        <v>1.07</v>
      </c>
      <c r="C90" s="108">
        <f t="shared" si="1"/>
        <v>0.15</v>
      </c>
      <c r="G90" s="108">
        <v>1</v>
      </c>
      <c r="H90" s="106" t="s">
        <v>819</v>
      </c>
      <c r="I90" s="108" t="s">
        <v>861</v>
      </c>
      <c r="L90" s="106">
        <v>0.15</v>
      </c>
    </row>
    <row r="91" spans="1:12" ht="12.75" customHeight="1" x14ac:dyDescent="0.2">
      <c r="A91" s="104" t="s">
        <v>848</v>
      </c>
      <c r="B91" s="108">
        <v>1.5</v>
      </c>
      <c r="C91" s="108">
        <f t="shared" si="1"/>
        <v>0.15</v>
      </c>
      <c r="G91" s="108">
        <v>2</v>
      </c>
      <c r="H91" s="106" t="s">
        <v>644</v>
      </c>
      <c r="I91" s="108" t="s">
        <v>861</v>
      </c>
      <c r="L91" s="106">
        <v>0.15</v>
      </c>
    </row>
    <row r="92" spans="1:12" ht="12.75" customHeight="1" x14ac:dyDescent="0.2">
      <c r="A92" s="104" t="s">
        <v>849</v>
      </c>
      <c r="B92" s="108">
        <v>0.68</v>
      </c>
      <c r="C92" s="108">
        <f t="shared" si="1"/>
        <v>0.15</v>
      </c>
      <c r="G92" s="108">
        <v>1</v>
      </c>
      <c r="H92" s="106" t="s">
        <v>819</v>
      </c>
      <c r="I92" s="108" t="s">
        <v>861</v>
      </c>
      <c r="L92" s="106">
        <v>0.15</v>
      </c>
    </row>
    <row r="93" spans="1:12" ht="12.75" customHeight="1" x14ac:dyDescent="0.2">
      <c r="A93" s="104" t="s">
        <v>850</v>
      </c>
      <c r="B93" s="108">
        <v>0.68</v>
      </c>
      <c r="C93" s="108">
        <f t="shared" si="1"/>
        <v>0.15</v>
      </c>
      <c r="G93" s="108">
        <v>1</v>
      </c>
      <c r="H93" s="106" t="s">
        <v>819</v>
      </c>
      <c r="I93" s="108" t="s">
        <v>861</v>
      </c>
      <c r="L93" s="106">
        <v>0.15</v>
      </c>
    </row>
    <row r="94" spans="1:12" ht="12.75" customHeight="1" x14ac:dyDescent="0.2">
      <c r="A94" s="104" t="s">
        <v>851</v>
      </c>
      <c r="B94" s="108">
        <v>0.5</v>
      </c>
      <c r="C94" s="108">
        <f t="shared" si="1"/>
        <v>0.15</v>
      </c>
      <c r="G94" s="108">
        <v>2</v>
      </c>
      <c r="H94" s="106" t="s">
        <v>687</v>
      </c>
      <c r="I94" s="108" t="s">
        <v>861</v>
      </c>
      <c r="L94" s="106">
        <v>0.15</v>
      </c>
    </row>
    <row r="95" spans="1:12" ht="12.75" customHeight="1" x14ac:dyDescent="0.2">
      <c r="A95" s="104" t="s">
        <v>852</v>
      </c>
      <c r="B95" s="108">
        <v>0.15</v>
      </c>
      <c r="C95" s="108">
        <f t="shared" si="1"/>
        <v>0.15</v>
      </c>
      <c r="G95" s="108">
        <v>2</v>
      </c>
      <c r="H95" s="106" t="s">
        <v>819</v>
      </c>
      <c r="I95" s="108" t="s">
        <v>861</v>
      </c>
    </row>
    <row r="96" spans="1:12" ht="12.75" customHeight="1" x14ac:dyDescent="0.2">
      <c r="A96" s="104" t="s">
        <v>853</v>
      </c>
      <c r="B96" s="108">
        <v>0.15</v>
      </c>
      <c r="C96" s="108">
        <f t="shared" si="1"/>
        <v>0.15</v>
      </c>
      <c r="G96" s="108">
        <v>2</v>
      </c>
      <c r="H96" s="106" t="s">
        <v>819</v>
      </c>
      <c r="I96" s="108" t="s">
        <v>861</v>
      </c>
    </row>
    <row r="97" spans="1:12" ht="12.75" customHeight="1" x14ac:dyDescent="0.2">
      <c r="A97" s="104" t="s">
        <v>854</v>
      </c>
      <c r="B97" s="108">
        <v>0.5</v>
      </c>
      <c r="C97" s="108">
        <f>IF(L97=0,B97,L97)</f>
        <v>0.15</v>
      </c>
      <c r="G97" s="108">
        <v>1</v>
      </c>
      <c r="H97" s="106" t="s">
        <v>644</v>
      </c>
      <c r="I97" s="108" t="s">
        <v>861</v>
      </c>
      <c r="L97" s="106">
        <v>0.15</v>
      </c>
    </row>
    <row r="98" spans="1:12" ht="12.75" customHeight="1" x14ac:dyDescent="0.2">
      <c r="A98" s="104" t="s">
        <v>855</v>
      </c>
      <c r="B98" s="108">
        <v>0.5</v>
      </c>
      <c r="C98" s="108">
        <f t="shared" si="1"/>
        <v>0.15</v>
      </c>
      <c r="G98" s="108">
        <v>1</v>
      </c>
      <c r="H98" s="106" t="s">
        <v>727</v>
      </c>
      <c r="I98" s="108" t="s">
        <v>861</v>
      </c>
      <c r="L98" s="106">
        <v>0.15</v>
      </c>
    </row>
    <row r="99" spans="1:12" ht="12.75" customHeight="1" x14ac:dyDescent="0.2">
      <c r="A99" s="104" t="s">
        <v>856</v>
      </c>
      <c r="B99" s="108">
        <v>0.5</v>
      </c>
      <c r="C99" s="108">
        <f t="shared" si="1"/>
        <v>0.15</v>
      </c>
      <c r="G99" s="108">
        <v>2</v>
      </c>
      <c r="H99" s="106" t="s">
        <v>718</v>
      </c>
      <c r="I99" s="108" t="s">
        <v>861</v>
      </c>
      <c r="L99" s="106">
        <v>0.15</v>
      </c>
    </row>
    <row r="100" spans="1:12" ht="12.75" customHeight="1" x14ac:dyDescent="0.2">
      <c r="A100" s="104" t="s">
        <v>857</v>
      </c>
      <c r="B100" s="108">
        <v>0.15</v>
      </c>
      <c r="C100" s="108">
        <f t="shared" si="1"/>
        <v>0.15</v>
      </c>
      <c r="G100" s="108">
        <v>2</v>
      </c>
      <c r="H100" s="106" t="s">
        <v>718</v>
      </c>
      <c r="I100" s="108" t="s">
        <v>861</v>
      </c>
    </row>
    <row r="101" spans="1:12" ht="12.75" customHeight="1" x14ac:dyDescent="0.2">
      <c r="A101" s="104" t="s">
        <v>131</v>
      </c>
      <c r="B101" s="108">
        <v>0</v>
      </c>
      <c r="C101" s="108">
        <v>0</v>
      </c>
      <c r="G101" s="106">
        <v>0</v>
      </c>
      <c r="H101" s="106">
        <v>0</v>
      </c>
      <c r="I101" s="108" t="s">
        <v>828</v>
      </c>
    </row>
    <row r="102" spans="1:12" ht="12.75" customHeight="1" x14ac:dyDescent="0.2">
      <c r="I102" s="108"/>
    </row>
    <row r="103" spans="1:12" ht="12.75" customHeight="1" x14ac:dyDescent="0.2">
      <c r="A103" s="114" t="s">
        <v>867</v>
      </c>
    </row>
    <row r="104" spans="1:12" ht="12.75" customHeight="1" x14ac:dyDescent="0.2">
      <c r="A104" s="118" t="s">
        <v>869</v>
      </c>
    </row>
    <row r="105" spans="1:12" ht="12.75" customHeight="1" x14ac:dyDescent="0.2">
      <c r="A105" s="114" t="s">
        <v>868</v>
      </c>
    </row>
    <row r="106" spans="1:12" ht="12.75" customHeight="1" x14ac:dyDescent="0.2">
      <c r="A106" s="117" t="s">
        <v>864</v>
      </c>
    </row>
    <row r="107" spans="1:12" ht="12.75" customHeight="1" x14ac:dyDescent="0.2">
      <c r="A107" s="117" t="s">
        <v>865</v>
      </c>
    </row>
    <row r="108" spans="1:12" ht="12.75" customHeight="1" x14ac:dyDescent="0.2">
      <c r="A108" s="117" t="s">
        <v>866</v>
      </c>
      <c r="B108" s="107"/>
      <c r="C108" s="107"/>
    </row>
    <row r="109" spans="1:12" ht="12.75" customHeight="1" x14ac:dyDescent="0.2">
      <c r="A109" s="117" t="s">
        <v>870</v>
      </c>
      <c r="B109" s="107"/>
      <c r="C109" s="107"/>
    </row>
    <row r="110" spans="1:12" ht="12.75" customHeight="1" x14ac:dyDescent="0.2">
      <c r="A110" s="107"/>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B114" s="107"/>
      <c r="C114" s="107"/>
    </row>
    <row r="115" spans="1:3" ht="12.75" customHeight="1" x14ac:dyDescent="0.2">
      <c r="B115" s="107"/>
      <c r="C115" s="107"/>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104"/>
    </row>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974</v>
      </c>
      <c r="B5" s="135" t="s">
        <v>975</v>
      </c>
      <c r="C5" s="135" t="s">
        <v>976</v>
      </c>
      <c r="D5" s="135" t="s">
        <v>977</v>
      </c>
      <c r="E5" s="135" t="s">
        <v>978</v>
      </c>
      <c r="F5" s="132" t="s">
        <v>979</v>
      </c>
    </row>
    <row r="6" spans="1:10" x14ac:dyDescent="0.25">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N25" sqref="N25"/>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1166</v>
      </c>
      <c r="B5" s="135" t="s">
        <v>977</v>
      </c>
      <c r="C5" s="135" t="s">
        <v>1167</v>
      </c>
      <c r="D5" s="135" t="s">
        <v>1168</v>
      </c>
      <c r="E5" s="204" t="s">
        <v>978</v>
      </c>
      <c r="F5" s="132" t="s">
        <v>979</v>
      </c>
    </row>
    <row r="6" spans="1:10" x14ac:dyDescent="0.25">
      <c r="A6" s="136" t="s">
        <v>1016</v>
      </c>
      <c r="B6" s="138">
        <f ca="1">OFFSET('For CSV - 2019 SpcFuncData'!$B$4,MATCH($A6,'For CSV - 2019 SpcFuncData'!$B$5:$B$88,0),36,1,1)</f>
        <v>201</v>
      </c>
      <c r="C6" s="136" t="s">
        <v>611</v>
      </c>
      <c r="D6" s="137">
        <f ca="1">OFFSET('For CSV - 2022 SpcFuncData'!$B$4,MATCH($C6,'For CSV - 2022 SpcFuncData'!$B$5:$B$87,0),38,1,1)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SpcFuncData'!$B$5:$B$87,0),38,1,1)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SpcFuncData'!$B$5:$B$87,0),38,1,1)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SpcFuncData'!$B$5:$B$87,0),38,1,1)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1131</v>
      </c>
      <c r="D10" s="137">
        <f ca="1">OFFSET('For CSV - 2022 SpcFuncData'!$B$4,MATCH($C10,'For CSV - 2022 SpcFuncData'!$B$5:$B$87,0),38,1,1)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SpcFuncData'!$B$5:$B$87,0),38,1,1)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SpcFuncData'!$B$5:$B$87,0),38,1,1)</f>
        <v>315</v>
      </c>
      <c r="F12" s="133" t="str">
        <f t="shared" ca="1" si="0"/>
        <v>2,            315,    "Classroom, Lecture, Training, Vocational Areas"</v>
      </c>
    </row>
    <row r="13" spans="1:10" x14ac:dyDescent="0.25">
      <c r="A13" s="136" t="s">
        <v>1033</v>
      </c>
      <c r="B13" s="138">
        <f ca="1">OFFSET('For CSV - 2019 SpcFuncData'!$B$4,MATCH($A13,'For CSV - 2019 SpcFuncData'!$B$5:$B$88,0),36,1,1)</f>
        <v>208</v>
      </c>
      <c r="C13" s="136" t="s">
        <v>1152</v>
      </c>
      <c r="D13" s="137">
        <f ca="1">OFFSET('For CSV - 2022 SpcFuncData'!$B$4,MATCH($C13,'For CSV - 2022 SpcFuncData'!$B$5:$B$87,0),38,1,1)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1137</v>
      </c>
      <c r="D14" s="137">
        <f ca="1">OFFSET('For CSV - 2022 SpcFuncData'!$B$4,MATCH($C14,'For CSV - 2022 SpcFuncData'!$B$5:$B$87,0),38,1,1)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1136</v>
      </c>
      <c r="D15" s="137">
        <f ca="1">OFFSET('For CSV - 2022 SpcFuncData'!$B$4,MATCH($C15,'For CSV - 2022 SpcFuncData'!$B$5:$B$87,0),38,1,1)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SpcFuncData'!$B$5:$B$87,0),38,1,1)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SpcFuncData'!$B$5:$B$87,0),38,1,1)</f>
        <v>317</v>
      </c>
      <c r="F17" s="133" t="str">
        <f t="shared" ca="1" si="0"/>
        <v>2,            317,    "Concourse and Atria Area"</v>
      </c>
    </row>
    <row r="18" spans="1:6" x14ac:dyDescent="0.25">
      <c r="A18" s="136" t="s">
        <v>889</v>
      </c>
      <c r="B18" s="138">
        <f ca="1">OFFSET('For CSV - 2019 SpcFuncData'!$B$4,MATCH($A18,'For CSV - 2019 SpcFuncData'!$B$5:$B$88,0),36,1,1)</f>
        <v>213</v>
      </c>
      <c r="C18" s="136" t="s">
        <v>889</v>
      </c>
      <c r="D18" s="137">
        <f ca="1">OFFSET('For CSV - 2022 SpcFuncData'!$B$4,MATCH($C18,'For CSV - 2022 SpcFuncData'!$B$5:$B$87,0),38,1,1)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SpcFuncData'!$B$5:$B$87,0),38,1,1)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SpcFuncData'!$B$5:$B$87,0),38,1,1)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SpcFuncData'!$B$5:$B$87,0),38,1,1)</f>
        <v>321</v>
      </c>
      <c r="E21" s="132">
        <v>1</v>
      </c>
      <c r="F21" s="133" t="str">
        <f t="shared" ca="1" si="0"/>
        <v>2,            321,    "Dining Area (Bar/Lounge and Fine Dining)"</v>
      </c>
    </row>
    <row r="22" spans="1:6" x14ac:dyDescent="0.25">
      <c r="A22" s="136" t="s">
        <v>1186</v>
      </c>
      <c r="B22" s="138">
        <f ca="1">OFFSET('For CSV - 2019 SpcFuncData'!$B$4,MATCH($A22,'For CSV - 2019 SpcFuncData'!$B$5:$B$88,0),36,1,1)</f>
        <v>217</v>
      </c>
      <c r="C22" s="136" t="s">
        <v>1186</v>
      </c>
      <c r="D22" s="137">
        <f ca="1">OFFSET('For CSV - 2022 SpcFuncData'!$B$4,MATCH($C22,'For CSV - 2022 SpcFuncData'!$B$5:$B$87,0),38,1,1)</f>
        <v>322</v>
      </c>
      <c r="F22" s="133" t="str">
        <f t="shared" ca="1" si="0"/>
        <v>2,            322,    "Dining Area (Cafeteria/Fast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SpcFuncData'!$B$5:$B$87,0),38,1,1)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SpcFuncData'!$B$5:$B$87,0),38,1,1)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SpcFuncData'!$B$5:$B$87,0),38,1,1)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SpcFuncData'!$B$5:$B$87,0),38,1,1)</f>
        <v>326</v>
      </c>
      <c r="F26" s="133" t="str">
        <f t="shared" ca="1" si="0"/>
        <v>2,            326,    "Financial Transaction Area"</v>
      </c>
    </row>
    <row r="27" spans="1:6" x14ac:dyDescent="0.25">
      <c r="A27" s="136" t="s">
        <v>565</v>
      </c>
      <c r="B27" s="138">
        <f ca="1">OFFSET('For CSV - 2019 SpcFuncData'!$B$4,MATCH($A27,'For CSV - 2019 SpcFuncData'!$B$5:$B$88,0),36,1,1)</f>
        <v>222</v>
      </c>
      <c r="C27" s="136" t="s">
        <v>1132</v>
      </c>
      <c r="D27" s="137">
        <f ca="1">OFFSET('For CSV - 2022 SpcFuncData'!$B$4,MATCH($C27,'For CSV - 2022 SpcFuncData'!$B$5:$B$87,0),38,1,1)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1133</v>
      </c>
      <c r="D28" s="137">
        <f ca="1">OFFSET('For CSV - 2022 SpcFuncData'!$B$4,MATCH($C28,'For CSV - 2022 SpcFuncData'!$B$5:$B$87,0),38,1,1)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1134</v>
      </c>
      <c r="D29" s="137">
        <f ca="1">OFFSET('For CSV - 2022 SpcFuncData'!$B$4,MATCH($C29,'For CSV - 2022 SpcFuncData'!$B$5:$B$87,0),38,1,1)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SpcFuncData'!$B$5:$B$87,0),38,1,1)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SpcFuncData'!$B$5:$B$87,0),38,1,1)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SpcFuncData'!$B$5:$B$87,0),38,1,1)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SpcFuncData'!$B$5:$B$87,0),38,1,1)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SpcFuncData'!$B$5:$B$87,0),38,1,1)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SpcFuncData'!$B$5:$B$87,0),38,1,1)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SpcFuncData'!$B$5:$B$87,0),38,1,1)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SpcFuncData'!$B$5:$B$87,0),38,1,1)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SpcFuncData'!$B$5:$B$87,0),38,1,1)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SpcFuncData'!$B$5:$B$87,0),38,1,1)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SpcFuncData'!$B$5:$B$87,0),38,1,1)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SpcFuncData'!$B$5:$B$87,0),38,1,1)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SpcFuncData'!$B$5:$B$87,0),38,1,1)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SpcFuncData'!$B$5:$B$87,0),38,1,1)</f>
        <v>340</v>
      </c>
      <c r="F43" s="133" t="str">
        <f t="shared" ca="1" si="0"/>
        <v>2,            340,    "Kitchenette or Residential Kitchen"</v>
      </c>
    </row>
    <row r="44" spans="1:6" x14ac:dyDescent="0.25">
      <c r="A44" s="136" t="s">
        <v>981</v>
      </c>
      <c r="B44" s="138">
        <f ca="1">OFFSET('For CSV - 2019 SpcFuncData'!$B$4,MATCH($A44,'For CSV - 2019 SpcFuncData'!$B$5:$B$88,0),36,1,1)</f>
        <v>231</v>
      </c>
      <c r="C44" s="136" t="s">
        <v>981</v>
      </c>
      <c r="D44" s="137">
        <f ca="1">OFFSET('For CSV - 2022 SpcFuncData'!$B$4,MATCH($C44,'For CSV - 2022 SpcFuncData'!$B$5:$B$87,0),38,1,1)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SpcFuncData'!$B$5:$B$87,0),38,1,1)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SpcFuncData'!$B$5:$B$87,0),38,1,1)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SpcFuncData'!$B$5:$B$87,0),38,1,1)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SpcFuncData'!$B$5:$B$87,0),38,1,1)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SpcFuncData'!$B$5:$B$87,0),38,1,1)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SpcFuncData'!$B$5:$B$87,0),38,1,1)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SpcFuncData'!$B$5:$B$87,0),38,1,1)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SpcFuncData'!$B$5:$B$87,0),38,1,1)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SpcFuncData'!$B$5:$B$87,0),38,1,1)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SpcFuncData'!$B$5:$B$87,0),38,1,1)</f>
        <v>353</v>
      </c>
      <c r="F54" s="133" t="str">
        <f t="shared" ca="1" si="0"/>
        <v>2,            353,    "Office Area (Open plan office)"</v>
      </c>
    </row>
    <row r="55" spans="1:11" x14ac:dyDescent="0.25">
      <c r="A55" s="136" t="s">
        <v>895</v>
      </c>
      <c r="B55" s="138">
        <f ca="1">OFFSET('For CSV - 2019 SpcFuncData'!$B$4,MATCH($A55,'For CSV - 2019 SpcFuncData'!$B$5:$B$88,0),36,1,1)</f>
        <v>242</v>
      </c>
      <c r="C55" s="136" t="s">
        <v>895</v>
      </c>
      <c r="D55" s="137">
        <f ca="1">OFFSET('For CSV - 2022 SpcFuncData'!$B$4,MATCH($C55,'For CSV - 2022 SpcFuncData'!$B$5:$B$87,0),38,1,1)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1135</v>
      </c>
      <c r="D56" s="137">
        <f ca="1">OFFSET('For CSV - 2022 SpcFuncData'!$B$4,MATCH($C56,'For CSV - 2022 SpcFuncData'!$B$5:$B$87,0),38,1,1)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1135</v>
      </c>
      <c r="D57" s="137">
        <f ca="1">OFFSET('For CSV - 2022 SpcFuncData'!$B$4,MATCH($C57,'For CSV - 2022 SpcFuncData'!$B$5:$B$87,0),38,1,1)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SpcFuncData'!$B$5:$B$87,0),38,1,1)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SpcFuncData'!$B$5:$B$87,0),38,1,1)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SpcFuncData'!$B$5:$B$87,0),38,1,1)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SpcFuncData'!$B$5:$B$87,0),38,1,1)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SpcFuncData'!$B$5:$B$87,0),38,1,1)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SpcFuncData'!$B$5:$B$87,0),38,1,1)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SpcFuncData'!$B$5:$B$87,0),38,1,1)</f>
        <v>341</v>
      </c>
      <c r="F64" s="133" t="str">
        <f t="shared" ca="1" si="0"/>
        <v>2,            341,    "Scientific Laboratory Area"</v>
      </c>
      <c r="K64"/>
    </row>
    <row r="65" spans="1:11" x14ac:dyDescent="0.25">
      <c r="A65" s="136" t="s">
        <v>910</v>
      </c>
      <c r="B65" s="138">
        <f ca="1">OFFSET('For CSV - 2019 SpcFuncData'!$B$4,MATCH($A65,'For CSV - 2019 SpcFuncData'!$B$5:$B$88,0),36,1,1)</f>
        <v>252</v>
      </c>
      <c r="C65" s="136" t="s">
        <v>910</v>
      </c>
      <c r="D65" s="137">
        <f ca="1">OFFSET('For CSV - 2022 SpcFuncData'!$B$4,MATCH($C65,'For CSV - 2022 SpcFuncData'!$B$5:$B$87,0),38,1,1)</f>
        <v>367</v>
      </c>
      <c r="F65" s="133" t="str">
        <f t="shared" ca="1" si="0"/>
        <v>2,            367,    "Sports Arena - Playing Area (&gt; 5,000 Spectators)"</v>
      </c>
      <c r="K65"/>
    </row>
    <row r="66" spans="1:11" x14ac:dyDescent="0.25">
      <c r="A66" s="136" t="s">
        <v>911</v>
      </c>
      <c r="B66" s="138">
        <f ca="1">OFFSET('For CSV - 2019 SpcFuncData'!$B$4,MATCH($A66,'For CSV - 2019 SpcFuncData'!$B$5:$B$88,0),36,1,1)</f>
        <v>253</v>
      </c>
      <c r="C66" s="136" t="s">
        <v>911</v>
      </c>
      <c r="D66" s="137">
        <f ca="1">OFFSET('For CSV - 2022 SpcFuncData'!$B$4,MATCH($C66,'For CSV - 2022 SpcFuncData'!$B$5:$B$87,0),38,1,1)</f>
        <v>368</v>
      </c>
      <c r="F66" s="133" t="str">
        <f ca="1">TEXT($F$3,0)&amp;$G$3&amp;$H$3&amp;TEXT($D66,0)&amp;$G$3&amp;$I$3&amp;$J$3&amp;$A66&amp;$J$3</f>
        <v>2,            368,    "Sports Arena - Playing Area (2,000 - 5,000 Spectators)"</v>
      </c>
      <c r="K66"/>
    </row>
    <row r="67" spans="1:11" x14ac:dyDescent="0.25">
      <c r="A67" s="134" t="s">
        <v>912</v>
      </c>
      <c r="B67" s="138">
        <f ca="1">OFFSET('For CSV - 2019 SpcFuncData'!$B$4,MATCH($A67,'For CSV - 2019 SpcFuncData'!$B$5:$B$88,0),36,1,1)</f>
        <v>254</v>
      </c>
      <c r="C67" s="136" t="s">
        <v>912</v>
      </c>
      <c r="D67" s="137">
        <f ca="1">OFFSET('For CSV - 2022 SpcFuncData'!$B$4,MATCH($C67,'For CSV - 2022 SpcFuncData'!$B$5:$B$87,0),38,1,1)</f>
        <v>369</v>
      </c>
      <c r="F67" s="133" t="str">
        <f t="shared" ref="F67:F85" ca="1" si="1">TEXT($F$3,0)&amp;$G$3&amp;$H$3&amp;TEXT($D67,0)&amp;$G$3&amp;$I$3&amp;$J$3&amp;$A67&amp;$J$3</f>
        <v>2,            369,    "Sports Arena - Playing Area (&lt; 2,000 Spectators)"</v>
      </c>
    </row>
    <row r="68" spans="1:11" x14ac:dyDescent="0.25">
      <c r="A68" s="134" t="s">
        <v>913</v>
      </c>
      <c r="B68" s="138">
        <f ca="1">OFFSET('For CSV - 2019 SpcFuncData'!$B$4,MATCH($A68,'For CSV - 2019 SpcFuncData'!$B$5:$B$88,0),36,1,1)</f>
        <v>255</v>
      </c>
      <c r="C68" s="136" t="s">
        <v>913</v>
      </c>
      <c r="D68" s="137">
        <f ca="1">OFFSET('For CSV - 2022 SpcFuncData'!$B$4,MATCH($C68,'For CSV - 2022 SpcFuncData'!$B$5:$B$87,0),38,1,1)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SpcFuncData'!$B$5:$B$87,0),38,1,1)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SpcFuncData'!$B$5:$B$87,0),38,1,1)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SpcFuncData'!$B$5:$B$87,0),38,1,1)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SpcFuncData'!$B$5:$B$87,0),38,1,1)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SpcFuncData'!$B$5:$B$87,0),38,1,1)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SpcFuncData'!$B$5:$B$87,0),38,1,1)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SpcFuncData'!$B$5:$B$87,0),38,1,1)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SpcFuncData'!$B$5:$B$87,0),38,1,1)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SpcFuncData'!$B$5:$B$87,0),38,1,1)</f>
        <v>378</v>
      </c>
      <c r="F77" s="133" t="str">
        <f t="shared" ca="1" si="1"/>
        <v>2,            378,    "Videoconferencing Studio"</v>
      </c>
    </row>
    <row r="78" spans="1:11" x14ac:dyDescent="0.25">
      <c r="A78" s="134" t="s">
        <v>1025</v>
      </c>
      <c r="B78" s="138">
        <f ca="1">OFFSET('For CSV - 2019 SpcFuncData'!$B$4,MATCH($A78,'For CSV - 2019 SpcFuncData'!$B$5:$B$88,0),36,1,1)</f>
        <v>269</v>
      </c>
      <c r="C78" s="136" t="s">
        <v>1025</v>
      </c>
      <c r="D78" s="137">
        <f ca="1">OFFSET('For CSV - 2022 SpcFuncData'!$B$4,MATCH($C78,'For CSV - 2022 SpcFuncData'!$B$5:$B$87,0),38,1,1)</f>
        <v>302</v>
      </c>
      <c r="F78" s="133" t="str">
        <f t="shared" ca="1" si="1"/>
        <v>2,            302,    "Aging Eye/Low-vision (Corridor Area)"</v>
      </c>
    </row>
    <row r="79" spans="1:11" x14ac:dyDescent="0.25">
      <c r="A79" s="134" t="s">
        <v>1026</v>
      </c>
      <c r="B79" s="138">
        <f ca="1">OFFSET('For CSV - 2019 SpcFuncData'!$B$4,MATCH($A79,'For CSV - 2019 SpcFuncData'!$B$5:$B$88,0),36,1,1)</f>
        <v>270</v>
      </c>
      <c r="C79" s="136" t="s">
        <v>1026</v>
      </c>
      <c r="D79" s="137">
        <f ca="1">OFFSET('For CSV - 2022 SpcFuncData'!$B$4,MATCH($C79,'For CSV - 2022 SpcFuncData'!$B$5:$B$87,0),38,1,1)</f>
        <v>303</v>
      </c>
      <c r="F79" s="133" t="str">
        <f t="shared" ca="1" si="1"/>
        <v>2,            303,    "Aging Eye/Low-vision (Dining)"</v>
      </c>
    </row>
    <row r="80" spans="1:11" x14ac:dyDescent="0.25">
      <c r="A80" s="134" t="s">
        <v>1027</v>
      </c>
      <c r="B80" s="138">
        <f ca="1">OFFSET('For CSV - 2019 SpcFuncData'!$B$4,MATCH($A80,'For CSV - 2019 SpcFuncData'!$B$5:$B$88,0),36,1,1)</f>
        <v>271</v>
      </c>
      <c r="C80" s="136" t="s">
        <v>1027</v>
      </c>
      <c r="D80" s="137">
        <f ca="1">OFFSET('For CSV - 2022 SpcFuncData'!$B$4,MATCH($C80,'For CSV - 2022 SpcFuncData'!$B$5:$B$87,0),38,1,1)</f>
        <v>305</v>
      </c>
      <c r="F80" s="133" t="str">
        <f t="shared" ca="1" si="1"/>
        <v>2,            305,    "Aging Eye/Low-vision (Lounge/Waiting Area)"</v>
      </c>
    </row>
    <row r="81" spans="1:6" x14ac:dyDescent="0.25">
      <c r="A81" s="134" t="s">
        <v>1028</v>
      </c>
      <c r="B81" s="138">
        <f ca="1">OFFSET('For CSV - 2019 SpcFuncData'!$B$4,MATCH($A81,'For CSV - 2019 SpcFuncData'!$B$5:$B$88,0),36,1,1)</f>
        <v>272</v>
      </c>
      <c r="C81" s="136" t="s">
        <v>1130</v>
      </c>
      <c r="D81" s="137">
        <f ca="1">OFFSET('For CSV - 2022 SpcFuncData'!$B$4,MATCH($C81,'For CSV - 2022 SpcFuncData'!$B$5:$B$87,0),38,1,1)</f>
        <v>304</v>
      </c>
      <c r="F81" s="133" t="str">
        <f t="shared" ca="1" si="1"/>
        <v>2,            304,    "Aging Eye/Low-vision (Main Entry Lobby)"</v>
      </c>
    </row>
    <row r="82" spans="1:6" x14ac:dyDescent="0.25">
      <c r="A82" s="134" t="s">
        <v>1029</v>
      </c>
      <c r="B82" s="138">
        <f ca="1">OFFSET('For CSV - 2019 SpcFuncData'!$B$4,MATCH($A82,'For CSV - 2019 SpcFuncData'!$B$5:$B$88,0),36,1,1)</f>
        <v>273</v>
      </c>
      <c r="C82" s="136" t="s">
        <v>1029</v>
      </c>
      <c r="D82" s="137">
        <f ca="1">OFFSET('For CSV - 2022 SpcFuncData'!$B$4,MATCH($C82,'For CSV - 2022 SpcFuncData'!$B$5:$B$87,0),38,1,1)</f>
        <v>306</v>
      </c>
      <c r="F82" s="133" t="str">
        <f t="shared" ca="1" si="1"/>
        <v>2,            306,    "Aging Eye/Low-vision (Multipurpose Room)"</v>
      </c>
    </row>
    <row r="83" spans="1:6" x14ac:dyDescent="0.25">
      <c r="A83" s="134" t="s">
        <v>1030</v>
      </c>
      <c r="B83" s="138">
        <f ca="1">OFFSET('For CSV - 2019 SpcFuncData'!$B$4,MATCH($A83,'For CSV - 2019 SpcFuncData'!$B$5:$B$88,0),36,1,1)</f>
        <v>274</v>
      </c>
      <c r="C83" s="136" t="s">
        <v>1030</v>
      </c>
      <c r="D83" s="137">
        <f ca="1">OFFSET('For CSV - 2022 SpcFuncData'!$B$4,MATCH($C83,'For CSV - 2022 SpcFuncData'!$B$5:$B$87,0),38,1,1)</f>
        <v>307</v>
      </c>
      <c r="F83" s="133" t="str">
        <f t="shared" ca="1" si="1"/>
        <v>2,            307,    "Aging Eye/Low-vision (Religious Worship Area)"</v>
      </c>
    </row>
    <row r="84" spans="1:6" x14ac:dyDescent="0.25">
      <c r="A84" s="134" t="s">
        <v>1031</v>
      </c>
      <c r="B84" s="138">
        <f ca="1">OFFSET('For CSV - 2019 SpcFuncData'!$B$4,MATCH($A84,'For CSV - 2019 SpcFuncData'!$B$5:$B$88,0),36,1,1)</f>
        <v>275</v>
      </c>
      <c r="C84" s="136" t="s">
        <v>1031</v>
      </c>
      <c r="D84" s="137">
        <f ca="1">OFFSET('For CSV - 2022 SpcFuncData'!$B$4,MATCH($C84,'For CSV - 2022 SpcFuncData'!$B$5:$B$87,0),38,1,1)</f>
        <v>308</v>
      </c>
      <c r="F84" s="133" t="str">
        <f t="shared" ca="1" si="1"/>
        <v>2,            308,    "Aging Eye/Low-vision (Restroom)"</v>
      </c>
    </row>
    <row r="85" spans="1:6" x14ac:dyDescent="0.25">
      <c r="A85" s="134" t="s">
        <v>1032</v>
      </c>
      <c r="B85" s="138">
        <f ca="1">OFFSET('For CSV - 2019 SpcFuncData'!$B$4,MATCH($A85,'For CSV - 2019 SpcFuncData'!$B$5:$B$88,0),36,1,1)</f>
        <v>276</v>
      </c>
      <c r="C85" s="136" t="s">
        <v>1032</v>
      </c>
      <c r="D85" s="137">
        <f ca="1">OFFSET('For CSV - 2022 SpcFuncData'!$B$4,MATCH($C85,'For CSV - 2022 SpcFuncData'!$B$5:$B$87,0),38,1,1)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997</v>
      </c>
    </row>
    <row r="5" spans="1:2" x14ac:dyDescent="0.2">
      <c r="A5" s="133" t="s">
        <v>880</v>
      </c>
      <c r="B5" s="133" t="s">
        <v>983</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898</v>
      </c>
      <c r="B9" s="133">
        <v>102</v>
      </c>
    </row>
    <row r="10" spans="1:2" x14ac:dyDescent="0.2">
      <c r="A10" s="133" t="s">
        <v>980</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945</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982</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899</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1016</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44" workbookViewId="0">
      <selection activeCell="D93" sqref="D93"/>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SpcFuncData'!$B$5:$B$87,0),38,1,1)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SpcFuncData'!$B$5:$B$87,0),38,1,1)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SpcFuncData'!$B$5:$B$87,0),38,1,1)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SpcFuncData'!$B$5:$B$87,0),38,1,1)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SpcFuncData'!$B$5:$B$87,0),38,1,1)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SpcFuncData'!$B$5:$B$87,0),38,1,1)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SpcFuncData'!$B$5:$B$87,0),38,1,1)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SpcFuncData'!$B$5:$B$87,0),38,1,1)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SpcFuncData'!$B$5:$B$87,0),38,1,1)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SpcFuncData'!$B$5:$B$87,0),38,1,1)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SpcFuncData'!$B$5:$B$87,0),38,1,1)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SpcFuncData'!$B$5:$B$87,0),38,1,1)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SpcFuncData'!$B$5:$B$87,0),38,1,1)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SpcFuncData'!$B$5:$B$87,0),38,1,1)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SpcFuncData'!$B$5:$B$87,0),38,1,1)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SpcFuncData'!$B$5:$B$87,0),38,1,1)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SpcFuncData'!$B$5:$B$87,0),38,1,1)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SpcFuncData'!$B$5:$B$87,0),38,1,1)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SpcFuncData'!$B$5:$B$87,0),38,1,1)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SpcFuncData'!$B$5:$B$87,0),38,1,1)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SpcFuncData'!$B$5:$B$87,0),38,1,1)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SpcFuncData'!$B$5:$B$87,0),38,1,1)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SpcFuncData'!$B$5:$B$87,0),38,1,1)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SpcFuncData'!$B$5:$B$87,0),38,1,1)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SpcFuncData'!$B$5:$B$87,0),38,1,1)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SpcFuncData'!$B$5:$B$87,0),38,1,1)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SpcFuncData'!$B$5:$B$87,0),38,1,1)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SpcFuncData'!$B$5:$B$87,0),38,1,1)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SpcFuncData'!$B$5:$B$87,0),38,1,1)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SpcFuncData'!$B$5:$B$87,0),38,1,1)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SpcFuncData'!$B$5:$B$87,0),38,1,1)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SpcFuncData'!$B$5:$B$87,0),38,1,1)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SpcFuncData'!$B$5:$B$87,0),38,1,1)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SpcFuncData'!$B$5:$B$87,0),38,1,1)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SpcFuncData'!$B$5:$B$87,0),38,1,1)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SpcFuncData'!$B$5:$B$87,0),38,1,1)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SpcFuncData'!$B$5:$B$87,0),38,1,1)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SpcFuncData'!$B$5:$B$87,0),38,1,1)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SpcFuncData'!$B$5:$B$87,0),38,1,1)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SpcFuncData'!$B$5:$B$87,0),38,1,1)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SpcFuncData'!$B$5:$B$87,0),38,1,1)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SpcFuncData'!$B$5:$B$87,0),38,1,1)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SpcFuncData'!$B$5:$B$87,0),38,1,1)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SpcFuncData'!$B$5:$B$87,0),38,1,1)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SpcFuncData'!$B$5:$B$87,0),38,1,1)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SpcFuncData'!$B$5:$B$87,0),38,1,1)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SpcFuncData'!$B$5:$B$87,0),38,1,1)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SpcFuncData'!$B$5:$B$87,0),38,1,1)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SpcFuncData'!$B$5:$B$87,0),38,1,1)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SpcFuncData'!$B$5:$B$87,0),38,1,1)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SpcFuncData'!$B$5:$B$87,0),38,1,1)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SpcFuncData'!$B$5:$B$87,0),38,1,1)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SpcFuncData'!$B$5:$B$87,0),38,1,1)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SpcFuncData'!$B$5:$B$87,0),38,1,1)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SpcFuncData'!$B$5:$B$87,0),38,1,1)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SpcFuncData'!$B$5:$B$87,0),38,1,1)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SpcFuncData'!$B$5:$B$87,0),38,1,1)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SpcFuncData'!$B$5:$B$87,0),38,1,1)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SpcFuncData'!$B$5:$B$87,0),38,1,1)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SpcFuncData'!$B$5:$B$87,0),38,1,1)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SpcFuncData'!$B$5:$B$87,0),38,1,1)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SpcFuncData'!$B$5:$B$87,0),38,1,1)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SpcFuncData'!$B$5:$B$87,0),38,1,1)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SpcFuncData'!$B$5:$B$87,0),38,1,1)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SpcFuncData'!$B$5:$B$87,0),38,1,1)</f>
        <v>366</v>
      </c>
      <c r="C70" s="133" t="str">
        <f t="shared" ca="1" si="0"/>
        <v>2,            366,    "Storage, Commercial/Industrial (Shipping &amp; Handling)"</v>
      </c>
    </row>
    <row r="71" spans="1:3" ht="15" x14ac:dyDescent="0.25">
      <c r="A71" s="21" t="str">
        <f>TRIM(LEFT('2022 SpaceFuncData-Input'!$A69,IF(ISNUMBER(FIND(" (Note",'2022 SpaceFuncData-Input'!$A69,1)),FIND(" (Note",'2022 SpaceFuncData-Input'!$A69,1),99)))</f>
        <v>Sports Arena - Playing Area (&gt; 5,000 Spectators)</v>
      </c>
      <c r="B71" s="137">
        <f ca="1">OFFSET('For CSV - 2022 SpcFuncData'!$B$4,MATCH($A71,'For CSV - 2022 SpcFuncData'!$B$5:$B$87,0),38,1,1)</f>
        <v>367</v>
      </c>
      <c r="C71" s="133" t="str">
        <f t="shared" ca="1" si="0"/>
        <v>2,            367,    "Sports Arena - Playing Area (&gt; 5,000 Spectators)"</v>
      </c>
    </row>
    <row r="72" spans="1:3" ht="15" x14ac:dyDescent="0.25">
      <c r="A72" s="21" t="str">
        <f>TRIM(LEFT('2022 SpaceFuncData-Input'!$A70,IF(ISNUMBER(FIND(" (Note",'2022 SpaceFuncData-Input'!$A70,1)),FIND(" (Note",'2022 SpaceFuncData-Input'!$A70,1),99)))</f>
        <v>Sports Arena - Playing Area (2,000 - 5,000 Spectators)</v>
      </c>
      <c r="B72" s="137">
        <f ca="1">OFFSET('For CSV - 2022 SpcFuncData'!$B$4,MATCH($A72,'For CSV - 2022 SpcFuncData'!$B$5:$B$87,0),38,1,1)</f>
        <v>368</v>
      </c>
      <c r="C72" s="133" t="str">
        <f t="shared" ref="C72:C86" ca="1" si="1">TEXT($C$3,0)&amp;$D$3&amp;$E$3&amp;TEXT($B72,0)&amp;$D$3&amp;$F$3&amp;$G$3&amp;$A72&amp;$G$3</f>
        <v>2,            368,    "Sports Arena - Playing Area (2,000 - 5,000 Spectators)"</v>
      </c>
    </row>
    <row r="73" spans="1:3" ht="15" x14ac:dyDescent="0.25">
      <c r="A73" s="21" t="str">
        <f>TRIM(LEFT('2022 SpaceFuncData-Input'!$A71,IF(ISNUMBER(FIND(" (Note",'2022 SpaceFuncData-Input'!$A71,1)),FIND(" (Note",'2022 SpaceFuncData-Input'!$A71,1),99)))</f>
        <v>Sports Arena - Playing Area (&lt; 2,000 Spectators)</v>
      </c>
      <c r="B73" s="137">
        <f ca="1">OFFSET('For CSV - 2022 SpcFuncData'!$B$4,MATCH($A73,'For CSV - 2022 SpcFuncData'!$B$5:$B$87,0),38,1,1)</f>
        <v>369</v>
      </c>
      <c r="C73" s="133" t="str">
        <f t="shared" ca="1" si="1"/>
        <v>2,            369,    "Sports Arena - Playing Area (&lt; 2,000 Spectators)"</v>
      </c>
    </row>
    <row r="74" spans="1:3" ht="15" x14ac:dyDescent="0.25">
      <c r="A74" s="21" t="str">
        <f>TRIM(LEFT('2022 SpaceFuncData-Input'!$A72,IF(ISNUMBER(FIND(" (Note",'2022 SpaceFuncData-Input'!$A72,1)),FIND(" (Note",'2022 SpaceFuncData-Input'!$A72,1),99)))</f>
        <v>Sports Arena - Playing Area (Recreational)</v>
      </c>
      <c r="B74" s="137">
        <f ca="1">OFFSET('For CSV - 2022 SpcFuncData'!$B$4,MATCH($A74,'For CSV - 2022 SpcFuncData'!$B$5:$B$87,0),38,1,1)</f>
        <v>370</v>
      </c>
      <c r="C74" s="133" t="str">
        <f t="shared" ca="1" si="1"/>
        <v>2,            370,    "Sports Arena - Playing Area (Recreational)"</v>
      </c>
    </row>
    <row r="75" spans="1:3" ht="15" x14ac:dyDescent="0.25">
      <c r="A75" s="21" t="str">
        <f>TRIM(LEFT('2022 SpaceFuncData-Input'!$A73,IF(ISNUMBER(FIND(" (Note",'2022 SpaceFuncData-Input'!$A73,1)),FIND(" (Note",'2022 SpaceFuncData-Input'!$A73,1),99)))</f>
        <v>Theater Area (Motion Picture)</v>
      </c>
      <c r="B75" s="137">
        <f ca="1">OFFSET('For CSV - 2022 SpcFuncData'!$B$4,MATCH($A75,'For CSV - 2022 SpcFuncData'!$B$5:$B$87,0),38,1,1)</f>
        <v>371</v>
      </c>
      <c r="C75" s="133" t="str">
        <f t="shared" ca="1" si="1"/>
        <v>2,            371,    "Theater Area (Motion Picture)"</v>
      </c>
    </row>
    <row r="76" spans="1:3" ht="15" x14ac:dyDescent="0.25">
      <c r="A76" s="21" t="str">
        <f>TRIM(LEFT('2022 SpaceFuncData-Input'!$A74,IF(ISNUMBER(FIND(" (Note",'2022 SpaceFuncData-Input'!$A74,1)),FIND(" (Note",'2022 SpaceFuncData-Input'!$A74,1),99)))</f>
        <v>Theater Area (Performance)</v>
      </c>
      <c r="B76" s="137">
        <f ca="1">OFFSET('For CSV - 2022 SpcFuncData'!$B$4,MATCH($A76,'For CSV - 2022 SpcFuncData'!$B$5:$B$87,0),38,1,1)</f>
        <v>372</v>
      </c>
      <c r="C76" s="133" t="str">
        <f t="shared" ca="1" si="1"/>
        <v>2,            372,    "Theater Area (Performance)"</v>
      </c>
    </row>
    <row r="77" spans="1:3" ht="15" x14ac:dyDescent="0.25">
      <c r="A77" s="21" t="str">
        <f>TRIM(LEFT('2022 SpaceFuncData-Input'!$A75,IF(ISNUMBER(FIND(" (Note",'2022 SpaceFuncData-Input'!$A75,1)),FIND(" (Note",'2022 SpaceFuncData-Input'!$A75,1),99)))</f>
        <v>Transportation Function (Baggage Area)</v>
      </c>
      <c r="B77" s="137">
        <f ca="1">OFFSET('For CSV - 2022 SpcFuncData'!$B$4,MATCH($A77,'For CSV - 2022 SpcFuncData'!$B$5:$B$87,0),38,1,1)</f>
        <v>373</v>
      </c>
      <c r="C77" s="133" t="str">
        <f t="shared" ca="1" si="1"/>
        <v>2,            373,    "Transportation Function (Baggage Area)"</v>
      </c>
    </row>
    <row r="78" spans="1:3" ht="15" x14ac:dyDescent="0.25">
      <c r="A78" s="21" t="str">
        <f>TRIM(LEFT('2022 SpaceFuncData-Input'!$A76,IF(ISNUMBER(FIND(" (Note",'2022 SpaceFuncData-Input'!$A76,1)),FIND(" (Note",'2022 SpaceFuncData-Input'!$A76,1),99)))</f>
        <v>Transportation Function (Ticketing Area)</v>
      </c>
      <c r="B78" s="137">
        <f ca="1">OFFSET('For CSV - 2022 SpcFuncData'!$B$4,MATCH($A78,'For CSV - 2022 SpcFuncData'!$B$5:$B$87,0),38,1,1)</f>
        <v>374</v>
      </c>
      <c r="C78" s="133" t="str">
        <f t="shared" ca="1" si="1"/>
        <v>2,            374,    "Transportation Function (Ticketing Area)"</v>
      </c>
    </row>
    <row r="79" spans="1:3" ht="15" x14ac:dyDescent="0.25">
      <c r="A79" s="21" t="str">
        <f>TRIM(LEFT('2022 SpaceFuncData-Input'!$A77,IF(ISNUMBER(FIND(" (Note",'2022 SpaceFuncData-Input'!$A77,1)),FIND(" (Note",'2022 SpaceFuncData-Input'!$A77,1),99)))</f>
        <v>Unleased Tenant Area</v>
      </c>
      <c r="B79" s="137">
        <f ca="1">OFFSET('For CSV - 2022 SpcFuncData'!$B$4,MATCH($A79,'For CSV - 2022 SpcFuncData'!$B$5:$B$87,0),38,1,1)</f>
        <v>375</v>
      </c>
      <c r="C79" s="133" t="str">
        <f t="shared" ca="1" si="1"/>
        <v>2,            375,    "Unleased Tenant Area"</v>
      </c>
    </row>
    <row r="80" spans="1:3" ht="15" x14ac:dyDescent="0.25">
      <c r="A80" s="21" t="str">
        <f>TRIM(LEFT('2022 SpaceFuncData-Input'!$A78,IF(ISNUMBER(FIND(" (Note",'2022 SpaceFuncData-Input'!$A78,1)),FIND(" (Note",'2022 SpaceFuncData-Input'!$A78,1),99)))</f>
        <v>Unoccupied-Exclude from Gross Floor Area</v>
      </c>
      <c r="B80" s="137">
        <f ca="1">OFFSET('For CSV - 2022 SpcFuncData'!$B$4,MATCH($A80,'For CSV - 2022 SpcFuncData'!$B$5:$B$87,0),38,1,1)</f>
        <v>376</v>
      </c>
      <c r="C80" s="133" t="str">
        <f t="shared" ca="1" si="1"/>
        <v>2,            376,    "Unoccupied-Exclude from Gross Floor Area"</v>
      </c>
    </row>
    <row r="81" spans="1:3" ht="15" x14ac:dyDescent="0.25">
      <c r="A81" s="21" t="str">
        <f>TRIM(LEFT('2022 SpaceFuncData-Input'!$A79,IF(ISNUMBER(FIND(" (Note",'2022 SpaceFuncData-Input'!$A79,1)),FIND(" (Note",'2022 SpaceFuncData-Input'!$A79,1),99)))</f>
        <v>Unoccupied-Include in Gross Floor Area</v>
      </c>
      <c r="B81" s="137">
        <f ca="1">OFFSET('For CSV - 2022 SpcFuncData'!$B$4,MATCH($A81,'For CSV - 2022 SpcFuncData'!$B$5:$B$87,0),38,1,1)</f>
        <v>377</v>
      </c>
      <c r="C81" s="133" t="str">
        <f t="shared" ca="1" si="1"/>
        <v>2,            377,    "Unoccupied-Include in Gross Floor Area"</v>
      </c>
    </row>
    <row r="82" spans="1:3" ht="15" x14ac:dyDescent="0.25">
      <c r="A82" s="21" t="str">
        <f>TRIM(LEFT('2022 SpaceFuncData-Input'!$A80,IF(ISNUMBER(FIND(" (Note",'2022 SpaceFuncData-Input'!$A80,1)),FIND(" (Note",'2022 SpaceFuncData-Input'!$A80,1),99)))</f>
        <v>Videoconferencing Studio</v>
      </c>
      <c r="B82" s="137">
        <f ca="1">OFFSET('For CSV - 2022 SpcFuncData'!$B$4,MATCH($A82,'For CSV - 2022 SpcFuncData'!$B$5:$B$87,0),38,1,1)</f>
        <v>378</v>
      </c>
      <c r="C82" s="133" t="str">
        <f t="shared" ca="1" si="1"/>
        <v>2,            378,    "Videoconferencing Studio"</v>
      </c>
    </row>
    <row r="83" spans="1:3" ht="15" x14ac:dyDescent="0.25">
      <c r="A83" s="21" t="str">
        <f>TRIM(LEFT('2022 SpaceFuncData-Input'!$A81,IF(ISNUMBER(FIND(" (Note",'2022 SpaceFuncData-Input'!$A81,1)),FIND(" (Note",'2022 SpaceFuncData-Input'!$A81,1),99)))</f>
        <v>All other</v>
      </c>
      <c r="B83" s="137">
        <f ca="1">OFFSET('For CSV - 2022 SpcFuncData'!$B$4,MATCH($A83,'For CSV - 2022 SpcFuncData'!$B$5:$B$87,0),38,1,1)</f>
        <v>301</v>
      </c>
      <c r="C83" s="133" t="str">
        <f t="shared" ca="1" si="1"/>
        <v>2,            301,    "All other"</v>
      </c>
    </row>
    <row r="84" spans="1:3" ht="15" x14ac:dyDescent="0.25">
      <c r="A84" s="21" t="str">
        <f>TRIM(LEFT('2022 SpaceFuncData-Input'!$A83,IF(ISNUMBER(FIND(" (Note",'2022 SpaceFuncData-Input'!$A83,1)),FIND(" (Note",'2022 SpaceFuncData-Input'!$A83,1),99)))</f>
        <v>Storage</v>
      </c>
      <c r="B84" s="137">
        <f ca="1">OFFSET('For CSV - 2022 SpcFuncData'!$B$4,MATCH($A84,'For CSV - 2022 SpcFuncData'!$B$5:$B$87,0),38,1,1)</f>
        <v>379</v>
      </c>
      <c r="C84" s="133" t="str">
        <f t="shared" ca="1" si="1"/>
        <v>2,            379,    "Storage"</v>
      </c>
    </row>
    <row r="85" spans="1:3" ht="15" x14ac:dyDescent="0.25">
      <c r="A85" s="21" t="str">
        <f>TRIM(LEFT('2022 SpaceFuncData-Input'!$A84,IF(ISNUMBER(FIND(" (Note",'2022 SpaceFuncData-Input'!$A84,1)),FIND(" (Note",'2022 SpaceFuncData-Input'!$A84,1),99)))</f>
        <v>Health Care / Assisted Living (Nurse's Station)</v>
      </c>
      <c r="B85" s="137">
        <f ca="1">OFFSET('For CSV - 2022 SpcFuncData'!$B$4,MATCH($A85,'For CSV - 2022 SpcFuncData'!$B$5:$B$87,0),38,1,1)</f>
        <v>382</v>
      </c>
      <c r="C85" s="133" t="str">
        <f t="shared" ca="1" si="1"/>
        <v>2,            382,    "Health Care / Assisted Living (Nurse's Station)"</v>
      </c>
    </row>
    <row r="86" spans="1:3" ht="15" x14ac:dyDescent="0.25">
      <c r="A86" s="21" t="str">
        <f>TRIM(LEFT('2022 SpaceFuncData-Input'!$A85,IF(ISNUMBER(FIND(" (Note",'2022 SpaceFuncData-Input'!$A85,1)),FIND(" (Note",'2022 SpaceFuncData-Input'!$A85,1),99)))</f>
        <v>Health Care / Assisted Living (Physical Therapy Room)</v>
      </c>
      <c r="B86" s="137">
        <f ca="1">OFFSET('For CSV - 2022 SpcFuncData'!$B$4,MATCH($A86,'For CSV - 2022 SpcFuncData'!$B$5:$B$87,0),38,1,1)</f>
        <v>383</v>
      </c>
      <c r="C86" s="133" t="str">
        <f t="shared" ca="1" si="1"/>
        <v>2,            383,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topLeftCell="A46" zoomScale="85" zoomScaleNormal="85" workbookViewId="0">
      <selection activeCell="B90" sqref="B90"/>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32" t="s">
        <v>544</v>
      </c>
      <c r="E2" s="233"/>
      <c r="F2" s="233"/>
      <c r="G2" s="233"/>
      <c r="H2" s="233"/>
      <c r="I2" s="233"/>
      <c r="K2" s="193" t="s">
        <v>1139</v>
      </c>
    </row>
    <row r="3" spans="2:17" ht="30" x14ac:dyDescent="0.25">
      <c r="B3" s="75"/>
      <c r="C3" s="78"/>
      <c r="D3" s="79" t="s">
        <v>545</v>
      </c>
      <c r="E3" s="80" t="s">
        <v>546</v>
      </c>
      <c r="F3" s="195" t="s">
        <v>545</v>
      </c>
      <c r="G3" s="80" t="s">
        <v>546</v>
      </c>
      <c r="H3" s="79" t="s">
        <v>545</v>
      </c>
      <c r="I3" s="80" t="s">
        <v>546</v>
      </c>
    </row>
    <row r="4" spans="2:17" x14ac:dyDescent="0.25">
      <c r="B4" s="191" t="s">
        <v>615</v>
      </c>
      <c r="C4" s="83">
        <v>0.7</v>
      </c>
      <c r="D4" s="194" t="s">
        <v>1140</v>
      </c>
      <c r="E4" s="85">
        <v>0.3</v>
      </c>
      <c r="F4" s="208" t="s">
        <v>1174</v>
      </c>
      <c r="G4" s="85"/>
      <c r="H4" s="208" t="s">
        <v>1174</v>
      </c>
      <c r="I4" s="85"/>
      <c r="K4" s="196">
        <v>0.8</v>
      </c>
      <c r="L4" s="77" t="s">
        <v>608</v>
      </c>
      <c r="M4" s="77">
        <v>0.15</v>
      </c>
      <c r="Q4" s="190"/>
    </row>
    <row r="5" spans="2:17" x14ac:dyDescent="0.25">
      <c r="B5" s="191" t="s">
        <v>619</v>
      </c>
      <c r="C5" s="83">
        <v>0.8</v>
      </c>
      <c r="D5" s="84" t="s">
        <v>1140</v>
      </c>
      <c r="E5" s="85">
        <v>0.3</v>
      </c>
      <c r="F5" s="194" t="s">
        <v>1143</v>
      </c>
      <c r="G5" s="85">
        <v>0.1</v>
      </c>
      <c r="H5" s="208" t="s">
        <v>1174</v>
      </c>
      <c r="I5" s="85"/>
      <c r="K5" s="196">
        <v>0.8</v>
      </c>
      <c r="L5" s="77" t="s">
        <v>547</v>
      </c>
      <c r="M5" s="77">
        <v>0.3</v>
      </c>
    </row>
    <row r="6" spans="2:17" x14ac:dyDescent="0.25">
      <c r="B6" s="197" t="s">
        <v>1153</v>
      </c>
      <c r="C6" s="83">
        <v>0.85</v>
      </c>
      <c r="D6" s="84" t="s">
        <v>1140</v>
      </c>
      <c r="E6" s="85">
        <v>0.3</v>
      </c>
      <c r="F6" s="194" t="s">
        <v>1144</v>
      </c>
      <c r="G6" s="85">
        <v>0.95</v>
      </c>
      <c r="H6" s="194" t="s">
        <v>1143</v>
      </c>
      <c r="I6" s="85">
        <v>0.1</v>
      </c>
      <c r="K6" s="196">
        <v>0.85</v>
      </c>
      <c r="L6" s="77" t="s">
        <v>547</v>
      </c>
      <c r="M6" s="77">
        <v>0.3</v>
      </c>
      <c r="N6" s="77" t="s">
        <v>613</v>
      </c>
      <c r="O6" s="77">
        <v>0.95</v>
      </c>
    </row>
    <row r="7" spans="2:17" x14ac:dyDescent="0.25">
      <c r="B7" s="191" t="s">
        <v>616</v>
      </c>
      <c r="C7" s="83">
        <v>0.8</v>
      </c>
      <c r="D7" s="84" t="s">
        <v>1140</v>
      </c>
      <c r="E7" s="85">
        <v>0.3</v>
      </c>
      <c r="F7" s="194" t="s">
        <v>1143</v>
      </c>
      <c r="G7" s="85">
        <v>0.1</v>
      </c>
      <c r="H7" s="208" t="s">
        <v>1174</v>
      </c>
      <c r="I7" s="85"/>
      <c r="K7" s="196">
        <v>0.75</v>
      </c>
      <c r="L7" s="77" t="s">
        <v>547</v>
      </c>
      <c r="M7" s="77">
        <v>0.3</v>
      </c>
    </row>
    <row r="8" spans="2:17" x14ac:dyDescent="0.25">
      <c r="B8" s="191" t="s">
        <v>617</v>
      </c>
      <c r="C8" s="83">
        <v>0.85</v>
      </c>
      <c r="D8" s="84" t="s">
        <v>1140</v>
      </c>
      <c r="E8" s="85">
        <v>0.3</v>
      </c>
      <c r="F8" s="194" t="s">
        <v>1143</v>
      </c>
      <c r="G8" s="85">
        <v>0.1</v>
      </c>
      <c r="H8" s="208" t="s">
        <v>1174</v>
      </c>
      <c r="I8" s="85"/>
      <c r="K8" s="196">
        <v>0.95</v>
      </c>
      <c r="L8" s="77" t="s">
        <v>547</v>
      </c>
      <c r="M8" s="77">
        <v>0.3</v>
      </c>
    </row>
    <row r="9" spans="2:17" x14ac:dyDescent="0.25">
      <c r="B9" s="191" t="s">
        <v>618</v>
      </c>
      <c r="C9" s="83">
        <v>1</v>
      </c>
      <c r="D9" s="84" t="s">
        <v>1140</v>
      </c>
      <c r="E9" s="85">
        <v>0.3</v>
      </c>
      <c r="F9" s="194" t="s">
        <v>1143</v>
      </c>
      <c r="G9" s="85">
        <v>0.1</v>
      </c>
      <c r="H9" s="208" t="s">
        <v>1174</v>
      </c>
      <c r="I9" s="85"/>
      <c r="K9" s="196">
        <v>1</v>
      </c>
      <c r="L9" s="77" t="s">
        <v>547</v>
      </c>
      <c r="M9" s="77">
        <v>0.3</v>
      </c>
    </row>
    <row r="10" spans="2:17" x14ac:dyDescent="0.25">
      <c r="B10" s="191" t="s">
        <v>620</v>
      </c>
      <c r="C10" s="83">
        <v>1</v>
      </c>
      <c r="D10" s="84" t="s">
        <v>1140</v>
      </c>
      <c r="E10" s="85">
        <v>0.2</v>
      </c>
      <c r="F10" s="208" t="s">
        <v>1174</v>
      </c>
      <c r="G10" s="85"/>
      <c r="H10" s="208" t="s">
        <v>1174</v>
      </c>
      <c r="I10" s="85"/>
      <c r="K10" s="196">
        <v>0.8</v>
      </c>
      <c r="L10" s="77" t="s">
        <v>548</v>
      </c>
      <c r="M10" s="77">
        <v>0.2</v>
      </c>
    </row>
    <row r="11" spans="2:17" x14ac:dyDescent="0.25">
      <c r="B11" s="191" t="s">
        <v>614</v>
      </c>
      <c r="C11" s="83">
        <v>0.8</v>
      </c>
      <c r="D11" s="84" t="s">
        <v>1140</v>
      </c>
      <c r="E11" s="85">
        <v>0.3</v>
      </c>
      <c r="F11" s="208" t="s">
        <v>1174</v>
      </c>
      <c r="G11" s="85"/>
      <c r="H11" s="208" t="s">
        <v>1174</v>
      </c>
      <c r="I11" s="85"/>
      <c r="K11" s="196">
        <v>0.8</v>
      </c>
    </row>
    <row r="12" spans="2:17" x14ac:dyDescent="0.25">
      <c r="B12" s="82" t="s">
        <v>551</v>
      </c>
      <c r="C12" s="83">
        <v>0.5</v>
      </c>
      <c r="D12" s="84" t="s">
        <v>1140</v>
      </c>
      <c r="E12" s="85">
        <v>0.25</v>
      </c>
      <c r="F12" s="208" t="s">
        <v>1174</v>
      </c>
      <c r="G12" s="85"/>
      <c r="H12" s="208" t="s">
        <v>1174</v>
      </c>
      <c r="I12" s="85"/>
      <c r="K12" s="196">
        <v>0.6</v>
      </c>
      <c r="L12" s="77" t="s">
        <v>547</v>
      </c>
      <c r="M12" s="77">
        <v>0.3</v>
      </c>
    </row>
    <row r="13" spans="2:17" x14ac:dyDescent="0.25">
      <c r="B13" s="161" t="s">
        <v>504</v>
      </c>
      <c r="C13" s="83">
        <v>0.7</v>
      </c>
      <c r="D13" s="84" t="s">
        <v>1140</v>
      </c>
      <c r="E13" s="85">
        <v>0.45</v>
      </c>
      <c r="F13" s="208" t="s">
        <v>1174</v>
      </c>
      <c r="G13" s="85"/>
      <c r="H13" s="208" t="s">
        <v>1174</v>
      </c>
      <c r="I13" s="85"/>
      <c r="K13" s="196">
        <v>0.7</v>
      </c>
      <c r="L13" s="77" t="s">
        <v>547</v>
      </c>
      <c r="M13" s="77">
        <v>0.3</v>
      </c>
      <c r="N13" s="77" t="s">
        <v>548</v>
      </c>
      <c r="O13" s="77">
        <v>0.2</v>
      </c>
    </row>
    <row r="14" spans="2:17" x14ac:dyDescent="0.25">
      <c r="B14" s="82" t="s">
        <v>549</v>
      </c>
      <c r="C14" s="83">
        <v>0.55000000000000004</v>
      </c>
      <c r="D14" s="194" t="s">
        <v>1146</v>
      </c>
      <c r="E14" s="85">
        <v>0.2</v>
      </c>
      <c r="F14" s="208" t="s">
        <v>1174</v>
      </c>
      <c r="G14" s="85"/>
      <c r="H14" s="208" t="s">
        <v>1174</v>
      </c>
      <c r="I14" s="85"/>
      <c r="K14" s="196">
        <v>0.55000000000000004</v>
      </c>
      <c r="L14" s="77" t="s">
        <v>550</v>
      </c>
      <c r="M14" s="77">
        <v>0.2</v>
      </c>
    </row>
    <row r="15" spans="2:17" x14ac:dyDescent="0.25">
      <c r="B15" s="189" t="s">
        <v>1131</v>
      </c>
      <c r="C15" s="83">
        <v>0.7</v>
      </c>
      <c r="D15" s="194" t="s">
        <v>1146</v>
      </c>
      <c r="E15" s="85">
        <v>0.3</v>
      </c>
      <c r="F15" s="84" t="s">
        <v>1140</v>
      </c>
      <c r="G15" s="85">
        <v>0.25</v>
      </c>
      <c r="H15" s="208" t="s">
        <v>1174</v>
      </c>
      <c r="I15" s="85"/>
      <c r="K15" s="196">
        <v>0.8</v>
      </c>
      <c r="L15" s="77" t="s">
        <v>550</v>
      </c>
      <c r="M15" s="77">
        <v>0.2</v>
      </c>
      <c r="N15" s="77" t="s">
        <v>547</v>
      </c>
      <c r="O15" s="77">
        <v>0.3</v>
      </c>
    </row>
    <row r="16" spans="2:17" x14ac:dyDescent="0.25">
      <c r="B16" s="82" t="s">
        <v>505</v>
      </c>
      <c r="C16" s="83">
        <v>0.9</v>
      </c>
      <c r="D16" s="84" t="s">
        <v>1140</v>
      </c>
      <c r="E16" s="85">
        <v>0.25</v>
      </c>
      <c r="F16" s="208" t="s">
        <v>1174</v>
      </c>
      <c r="G16" s="85"/>
      <c r="H16" s="208" t="s">
        <v>1174</v>
      </c>
      <c r="I16" s="85"/>
      <c r="K16" s="196">
        <v>1</v>
      </c>
      <c r="L16" s="77" t="s">
        <v>547</v>
      </c>
      <c r="M16" s="77">
        <v>0.3</v>
      </c>
    </row>
    <row r="17" spans="2:13" x14ac:dyDescent="0.25">
      <c r="B17" s="82" t="s">
        <v>552</v>
      </c>
      <c r="C17" s="83">
        <v>0.6</v>
      </c>
      <c r="D17" s="194" t="s">
        <v>1141</v>
      </c>
      <c r="E17" s="85">
        <v>7</v>
      </c>
      <c r="F17" s="208" t="s">
        <v>1174</v>
      </c>
      <c r="G17" s="85"/>
      <c r="H17" s="208" t="s">
        <v>1174</v>
      </c>
      <c r="I17" s="85"/>
      <c r="K17" s="196">
        <v>0.7</v>
      </c>
      <c r="L17" s="77" t="s">
        <v>553</v>
      </c>
      <c r="M17" s="77">
        <v>4.5</v>
      </c>
    </row>
    <row r="18" spans="2:13" x14ac:dyDescent="0.25">
      <c r="B18" s="82" t="s">
        <v>573</v>
      </c>
      <c r="C18" s="83">
        <v>0.6</v>
      </c>
      <c r="D18" s="84" t="s">
        <v>1140</v>
      </c>
      <c r="E18" s="85">
        <v>0.25</v>
      </c>
      <c r="F18" s="208" t="s">
        <v>1174</v>
      </c>
      <c r="G18" s="85"/>
      <c r="H18" s="208" t="s">
        <v>1174</v>
      </c>
      <c r="I18" s="85"/>
      <c r="K18" s="196">
        <v>0.9</v>
      </c>
      <c r="L18" s="77" t="s">
        <v>547</v>
      </c>
      <c r="M18" s="77">
        <v>0.3</v>
      </c>
    </row>
    <row r="19" spans="2:13" x14ac:dyDescent="0.25">
      <c r="B19" s="82" t="s">
        <v>889</v>
      </c>
      <c r="C19" s="83">
        <v>0.75</v>
      </c>
      <c r="D19" s="84" t="s">
        <v>1140</v>
      </c>
      <c r="E19" s="85">
        <v>0.25</v>
      </c>
      <c r="F19" s="208" t="s">
        <v>1174</v>
      </c>
      <c r="G19" s="85"/>
      <c r="H19" s="208" t="s">
        <v>1174</v>
      </c>
      <c r="I19" s="85"/>
      <c r="K19" s="196">
        <v>0.85</v>
      </c>
      <c r="L19" s="77" t="s">
        <v>547</v>
      </c>
      <c r="M19" s="77">
        <v>0.3</v>
      </c>
    </row>
    <row r="20" spans="2:13" x14ac:dyDescent="0.25">
      <c r="B20" s="82" t="s">
        <v>556</v>
      </c>
      <c r="C20" s="83">
        <v>0.5</v>
      </c>
      <c r="D20" s="208" t="s">
        <v>1174</v>
      </c>
      <c r="E20" s="85"/>
      <c r="F20" s="208" t="s">
        <v>1174</v>
      </c>
      <c r="G20" s="85"/>
      <c r="H20" s="208" t="s">
        <v>1174</v>
      </c>
      <c r="I20" s="85"/>
      <c r="K20" s="196">
        <v>0.5</v>
      </c>
    </row>
    <row r="21" spans="2:13" x14ac:dyDescent="0.25">
      <c r="B21" s="82" t="s">
        <v>557</v>
      </c>
      <c r="C21" s="83">
        <v>0.4</v>
      </c>
      <c r="D21" s="84" t="s">
        <v>1140</v>
      </c>
      <c r="E21" s="85">
        <v>0.25</v>
      </c>
      <c r="F21" s="208" t="s">
        <v>1174</v>
      </c>
      <c r="G21" s="85"/>
      <c r="H21" s="208" t="s">
        <v>1174</v>
      </c>
      <c r="I21" s="85"/>
      <c r="K21" s="196">
        <v>0.6</v>
      </c>
    </row>
    <row r="22" spans="2:13" x14ac:dyDescent="0.25">
      <c r="B22" s="82" t="s">
        <v>558</v>
      </c>
      <c r="C22" s="83">
        <v>0.45</v>
      </c>
      <c r="D22" s="84" t="s">
        <v>1140</v>
      </c>
      <c r="E22" s="85">
        <v>0.35</v>
      </c>
      <c r="F22" s="208" t="s">
        <v>1174</v>
      </c>
      <c r="G22" s="85"/>
      <c r="H22" s="208" t="s">
        <v>1174</v>
      </c>
      <c r="I22" s="85"/>
      <c r="K22" s="196">
        <v>0.55000000000000004</v>
      </c>
      <c r="L22" s="77" t="s">
        <v>547</v>
      </c>
      <c r="M22" s="77">
        <v>0.3</v>
      </c>
    </row>
    <row r="23" spans="2:13" x14ac:dyDescent="0.25">
      <c r="B23" s="209" t="s">
        <v>1186</v>
      </c>
      <c r="C23" s="83">
        <v>0.45</v>
      </c>
      <c r="D23" s="84" t="s">
        <v>1140</v>
      </c>
      <c r="E23" s="85">
        <v>0.25</v>
      </c>
      <c r="F23" s="208" t="s">
        <v>1174</v>
      </c>
      <c r="G23" s="85"/>
      <c r="H23" s="208" t="s">
        <v>1174</v>
      </c>
      <c r="I23" s="85"/>
      <c r="K23" s="196">
        <v>0.4</v>
      </c>
      <c r="L23" s="77" t="s">
        <v>547</v>
      </c>
      <c r="M23" s="77">
        <v>0.3</v>
      </c>
    </row>
    <row r="24" spans="2:13" x14ac:dyDescent="0.25">
      <c r="B24" s="82" t="s">
        <v>560</v>
      </c>
      <c r="C24" s="83">
        <v>0.4</v>
      </c>
      <c r="D24" s="84" t="s">
        <v>1140</v>
      </c>
      <c r="E24" s="85">
        <v>0.25</v>
      </c>
      <c r="F24" s="208" t="s">
        <v>1174</v>
      </c>
      <c r="G24" s="85"/>
      <c r="H24" s="208" t="s">
        <v>1174</v>
      </c>
      <c r="I24" s="85"/>
      <c r="K24" s="196">
        <v>0.5</v>
      </c>
      <c r="L24" s="77" t="s">
        <v>547</v>
      </c>
      <c r="M24" s="77">
        <v>0.3</v>
      </c>
    </row>
    <row r="25" spans="2:13" x14ac:dyDescent="0.25">
      <c r="B25" s="82" t="s">
        <v>34</v>
      </c>
      <c r="C25" s="83">
        <v>0.4</v>
      </c>
      <c r="D25" s="194" t="s">
        <v>1142</v>
      </c>
      <c r="E25" s="85">
        <v>0.2</v>
      </c>
      <c r="F25" s="208" t="s">
        <v>1174</v>
      </c>
      <c r="G25" s="85"/>
      <c r="H25" s="208" t="s">
        <v>1174</v>
      </c>
      <c r="I25" s="85"/>
      <c r="K25" s="196">
        <v>0.4</v>
      </c>
      <c r="L25" s="77" t="s">
        <v>550</v>
      </c>
      <c r="M25" s="77">
        <v>0.2</v>
      </c>
    </row>
    <row r="26" spans="2:13" x14ac:dyDescent="0.25">
      <c r="B26" s="82" t="s">
        <v>561</v>
      </c>
      <c r="C26" s="83">
        <v>0.5</v>
      </c>
      <c r="D26" s="208" t="s">
        <v>1174</v>
      </c>
      <c r="E26" s="85"/>
      <c r="F26" s="208" t="s">
        <v>1174</v>
      </c>
      <c r="G26" s="85"/>
      <c r="H26" s="208" t="s">
        <v>1174</v>
      </c>
      <c r="I26" s="85"/>
      <c r="K26" s="196">
        <v>0.5</v>
      </c>
    </row>
    <row r="27" spans="2:13" x14ac:dyDescent="0.25">
      <c r="B27" s="82" t="s">
        <v>45</v>
      </c>
      <c r="C27" s="83">
        <v>0.7</v>
      </c>
      <c r="D27" s="84" t="s">
        <v>1140</v>
      </c>
      <c r="E27" s="85">
        <v>0.25</v>
      </c>
      <c r="F27" s="208" t="s">
        <v>1174</v>
      </c>
      <c r="G27" s="85"/>
      <c r="H27" s="208" t="s">
        <v>1174</v>
      </c>
      <c r="I27" s="85"/>
      <c r="K27" s="196">
        <v>0.8</v>
      </c>
      <c r="L27" s="77" t="s">
        <v>547</v>
      </c>
      <c r="M27" s="77">
        <v>0.3</v>
      </c>
    </row>
    <row r="28" spans="2:13" x14ac:dyDescent="0.25">
      <c r="B28" s="82" t="s">
        <v>593</v>
      </c>
      <c r="C28" s="83">
        <v>1.1499999999999999</v>
      </c>
      <c r="D28" s="208" t="s">
        <v>1174</v>
      </c>
      <c r="E28" s="85"/>
      <c r="F28" s="208" t="s">
        <v>1174</v>
      </c>
      <c r="G28" s="85"/>
      <c r="H28" s="208" t="s">
        <v>1174</v>
      </c>
      <c r="I28" s="85"/>
      <c r="K28" s="196">
        <v>1.1499999999999999</v>
      </c>
    </row>
    <row r="29" spans="2:13" x14ac:dyDescent="0.25">
      <c r="B29" s="82" t="s">
        <v>594</v>
      </c>
      <c r="C29" s="83">
        <v>0.6</v>
      </c>
      <c r="D29" s="84" t="s">
        <v>1140</v>
      </c>
      <c r="E29" s="85">
        <v>0.2</v>
      </c>
      <c r="F29" s="194" t="s">
        <v>1143</v>
      </c>
      <c r="G29" s="85">
        <v>0.1</v>
      </c>
      <c r="H29" s="208" t="s">
        <v>1174</v>
      </c>
      <c r="I29" s="85"/>
      <c r="K29" s="196">
        <v>1</v>
      </c>
    </row>
    <row r="30" spans="2:13" x14ac:dyDescent="0.25">
      <c r="B30" s="82" t="s">
        <v>595</v>
      </c>
      <c r="C30" s="83">
        <v>0.55000000000000004</v>
      </c>
      <c r="D30" s="208" t="s">
        <v>1174</v>
      </c>
      <c r="E30" s="85"/>
      <c r="F30" s="208" t="s">
        <v>1174</v>
      </c>
      <c r="G30" s="85"/>
      <c r="H30" s="208" t="s">
        <v>1174</v>
      </c>
      <c r="I30" s="85"/>
      <c r="K30" s="196">
        <v>0.55000000000000004</v>
      </c>
    </row>
    <row r="31" spans="2:13" x14ac:dyDescent="0.25">
      <c r="B31" s="82" t="s">
        <v>596</v>
      </c>
      <c r="C31" s="83">
        <v>0.8</v>
      </c>
      <c r="D31" s="194" t="s">
        <v>1143</v>
      </c>
      <c r="E31" s="85">
        <v>0.1</v>
      </c>
      <c r="F31" s="208" t="s">
        <v>1174</v>
      </c>
      <c r="G31" s="85"/>
      <c r="H31" s="208" t="s">
        <v>1174</v>
      </c>
      <c r="I31" s="85"/>
      <c r="K31" s="196">
        <v>0.95</v>
      </c>
      <c r="L31" s="77" t="s">
        <v>597</v>
      </c>
      <c r="M31" s="77">
        <v>0.1</v>
      </c>
    </row>
    <row r="32" spans="2:13" x14ac:dyDescent="0.25">
      <c r="B32" s="216" t="s">
        <v>598</v>
      </c>
      <c r="C32" s="83">
        <v>0.85</v>
      </c>
      <c r="D32" s="194" t="s">
        <v>1143</v>
      </c>
      <c r="E32" s="85">
        <v>0.1</v>
      </c>
      <c r="F32" s="194" t="s">
        <v>1142</v>
      </c>
      <c r="G32" s="85">
        <v>0.2</v>
      </c>
      <c r="H32" s="208" t="s">
        <v>1174</v>
      </c>
      <c r="I32" s="85"/>
      <c r="K32" s="196">
        <v>0.75</v>
      </c>
      <c r="L32" s="77" t="s">
        <v>597</v>
      </c>
      <c r="M32" s="77">
        <v>0.1</v>
      </c>
    </row>
    <row r="33" spans="2:15" x14ac:dyDescent="0.25">
      <c r="B33" s="82" t="s">
        <v>599</v>
      </c>
      <c r="C33" s="83">
        <v>1.9</v>
      </c>
      <c r="D33" s="208" t="s">
        <v>1174</v>
      </c>
      <c r="E33" s="85"/>
      <c r="F33" s="208" t="s">
        <v>1174</v>
      </c>
      <c r="G33" s="85"/>
      <c r="H33" s="208" t="s">
        <v>1174</v>
      </c>
      <c r="I33" s="85"/>
      <c r="K33" s="196">
        <v>1.9</v>
      </c>
    </row>
    <row r="34" spans="2:15" x14ac:dyDescent="0.25">
      <c r="B34" s="82" t="s">
        <v>600</v>
      </c>
      <c r="C34" s="83">
        <v>0.7</v>
      </c>
      <c r="D34" s="84" t="s">
        <v>1140</v>
      </c>
      <c r="E34" s="85">
        <v>0.15</v>
      </c>
      <c r="F34" s="194" t="s">
        <v>1143</v>
      </c>
      <c r="G34" s="85">
        <v>0.1</v>
      </c>
      <c r="H34" s="208" t="s">
        <v>1174</v>
      </c>
      <c r="I34" s="85"/>
      <c r="K34" s="196">
        <v>0.55000000000000004</v>
      </c>
      <c r="L34" s="77" t="s">
        <v>586</v>
      </c>
      <c r="M34" s="77">
        <v>0.15</v>
      </c>
      <c r="N34" s="77" t="s">
        <v>597</v>
      </c>
      <c r="O34" s="77">
        <v>0.1</v>
      </c>
    </row>
    <row r="35" spans="2:15" x14ac:dyDescent="0.25">
      <c r="B35" s="216" t="s">
        <v>601</v>
      </c>
      <c r="C35" s="83">
        <v>0.75</v>
      </c>
      <c r="D35" s="194" t="s">
        <v>1143</v>
      </c>
      <c r="E35" s="85">
        <v>0.1</v>
      </c>
      <c r="F35" s="208" t="s">
        <v>1174</v>
      </c>
      <c r="G35" s="85"/>
      <c r="H35" s="208" t="s">
        <v>1174</v>
      </c>
      <c r="I35" s="85"/>
      <c r="K35" s="196">
        <v>0.85</v>
      </c>
      <c r="L35" s="77" t="s">
        <v>597</v>
      </c>
      <c r="M35" s="77">
        <v>0.1</v>
      </c>
    </row>
    <row r="36" spans="2:15" x14ac:dyDescent="0.25">
      <c r="B36" s="82" t="s">
        <v>602</v>
      </c>
      <c r="C36" s="83">
        <v>0.9</v>
      </c>
      <c r="D36" s="194" t="s">
        <v>1143</v>
      </c>
      <c r="E36" s="85">
        <v>0.1</v>
      </c>
      <c r="F36" s="208" t="s">
        <v>1174</v>
      </c>
      <c r="G36" s="85"/>
      <c r="H36" s="208" t="s">
        <v>1174</v>
      </c>
      <c r="I36" s="85"/>
      <c r="K36" s="196">
        <v>0.9</v>
      </c>
      <c r="L36" s="77" t="s">
        <v>597</v>
      </c>
      <c r="M36" s="77">
        <v>0.1</v>
      </c>
    </row>
    <row r="37" spans="2:15" x14ac:dyDescent="0.25">
      <c r="B37" s="160" t="s">
        <v>469</v>
      </c>
      <c r="C37" s="83">
        <v>0.85</v>
      </c>
      <c r="D37" s="84" t="s">
        <v>1140</v>
      </c>
      <c r="E37" s="85">
        <v>0.25</v>
      </c>
      <c r="F37" s="208" t="s">
        <v>1174</v>
      </c>
      <c r="G37" s="85"/>
      <c r="H37" s="208" t="s">
        <v>1174</v>
      </c>
      <c r="I37" s="85"/>
      <c r="K37" s="196">
        <v>0.85</v>
      </c>
      <c r="L37" s="77" t="s">
        <v>547</v>
      </c>
      <c r="M37" s="77">
        <v>0.3</v>
      </c>
    </row>
    <row r="38" spans="2:15" x14ac:dyDescent="0.25">
      <c r="B38" s="82" t="s">
        <v>591</v>
      </c>
      <c r="C38" s="83">
        <v>0.95</v>
      </c>
      <c r="D38" s="208" t="s">
        <v>1174</v>
      </c>
      <c r="E38" s="85"/>
      <c r="F38" s="208" t="s">
        <v>1174</v>
      </c>
      <c r="G38" s="85"/>
      <c r="H38" s="208" t="s">
        <v>1174</v>
      </c>
      <c r="I38" s="85"/>
      <c r="K38" s="196">
        <v>0.95</v>
      </c>
    </row>
    <row r="39" spans="2:15" x14ac:dyDescent="0.25">
      <c r="B39" s="189" t="s">
        <v>7</v>
      </c>
      <c r="C39" s="83">
        <v>0.9</v>
      </c>
      <c r="D39" s="194" t="s">
        <v>1145</v>
      </c>
      <c r="E39" s="85">
        <v>0.35</v>
      </c>
      <c r="F39" s="208" t="s">
        <v>1174</v>
      </c>
      <c r="G39" s="85"/>
      <c r="H39" s="208" t="s">
        <v>1174</v>
      </c>
      <c r="I39" s="85"/>
      <c r="K39" s="196">
        <v>1</v>
      </c>
      <c r="L39" s="77" t="s">
        <v>584</v>
      </c>
      <c r="M39" s="77">
        <v>0.35</v>
      </c>
    </row>
    <row r="40" spans="2:15" x14ac:dyDescent="0.25">
      <c r="B40" s="191" t="s">
        <v>603</v>
      </c>
      <c r="C40" s="83">
        <v>0.45</v>
      </c>
      <c r="D40" s="208" t="s">
        <v>1174</v>
      </c>
      <c r="E40" s="85"/>
      <c r="F40" s="208" t="s">
        <v>1174</v>
      </c>
      <c r="G40" s="85"/>
      <c r="H40" s="208" t="s">
        <v>1174</v>
      </c>
      <c r="I40" s="85"/>
      <c r="K40" s="196">
        <v>0.45</v>
      </c>
    </row>
    <row r="41" spans="2:15" x14ac:dyDescent="0.25">
      <c r="B41" s="82" t="s">
        <v>568</v>
      </c>
      <c r="C41" s="83">
        <v>0.8</v>
      </c>
      <c r="D41" s="84" t="s">
        <v>1140</v>
      </c>
      <c r="E41" s="85">
        <v>0.25</v>
      </c>
      <c r="F41" s="208" t="s">
        <v>1174</v>
      </c>
      <c r="G41" s="85"/>
      <c r="H41" s="208" t="s">
        <v>1174</v>
      </c>
      <c r="I41" s="85"/>
      <c r="K41" s="196">
        <v>0.8</v>
      </c>
      <c r="L41" s="77" t="s">
        <v>547</v>
      </c>
      <c r="M41" s="77">
        <v>0.3</v>
      </c>
    </row>
    <row r="42" spans="2:15" x14ac:dyDescent="0.25">
      <c r="B42" s="82" t="s">
        <v>569</v>
      </c>
      <c r="C42" s="83">
        <v>1</v>
      </c>
      <c r="D42" s="208" t="s">
        <v>1174</v>
      </c>
      <c r="E42" s="85"/>
      <c r="F42" s="208" t="s">
        <v>1174</v>
      </c>
      <c r="G42" s="85"/>
      <c r="H42" s="208" t="s">
        <v>1174</v>
      </c>
      <c r="I42" s="85"/>
      <c r="K42" s="196">
        <v>1.1000000000000001</v>
      </c>
    </row>
    <row r="43" spans="2:15" x14ac:dyDescent="0.25">
      <c r="B43" s="189" t="s">
        <v>12</v>
      </c>
      <c r="C43" s="83">
        <v>0.7</v>
      </c>
      <c r="D43" s="84" t="s">
        <v>1140</v>
      </c>
      <c r="E43" s="85">
        <v>0.25</v>
      </c>
      <c r="F43" s="208" t="s">
        <v>1174</v>
      </c>
      <c r="G43" s="85"/>
      <c r="H43" s="208" t="s">
        <v>1174</v>
      </c>
      <c r="I43" s="85"/>
      <c r="K43" s="196">
        <v>0.85</v>
      </c>
      <c r="L43" s="77" t="s">
        <v>547</v>
      </c>
      <c r="M43" s="77">
        <v>0.3</v>
      </c>
    </row>
    <row r="44" spans="2:15" x14ac:dyDescent="0.25">
      <c r="B44" s="82" t="s">
        <v>571</v>
      </c>
      <c r="C44" s="83">
        <v>0.45</v>
      </c>
      <c r="D44" s="208" t="s">
        <v>1174</v>
      </c>
      <c r="E44" s="85"/>
      <c r="F44" s="208" t="s">
        <v>1174</v>
      </c>
      <c r="G44" s="85"/>
      <c r="H44" s="208" t="s">
        <v>1174</v>
      </c>
      <c r="I44" s="85"/>
      <c r="K44" s="196">
        <v>0.45</v>
      </c>
    </row>
    <row r="45" spans="2:15" x14ac:dyDescent="0.25">
      <c r="B45" s="82" t="s">
        <v>572</v>
      </c>
      <c r="C45" s="83">
        <v>0.55000000000000004</v>
      </c>
      <c r="D45" s="84" t="s">
        <v>1140</v>
      </c>
      <c r="E45" s="85">
        <v>0.25</v>
      </c>
      <c r="F45" s="208" t="s">
        <v>1174</v>
      </c>
      <c r="G45" s="85"/>
      <c r="H45" s="208" t="s">
        <v>1174</v>
      </c>
      <c r="I45" s="85"/>
      <c r="K45" s="196">
        <v>0.65</v>
      </c>
      <c r="L45" s="77" t="s">
        <v>547</v>
      </c>
      <c r="M45" s="77">
        <v>0.3</v>
      </c>
    </row>
    <row r="46" spans="2:15" x14ac:dyDescent="0.25">
      <c r="B46" s="189" t="s">
        <v>1133</v>
      </c>
      <c r="C46" s="83">
        <v>0.6</v>
      </c>
      <c r="D46" s="194" t="s">
        <v>1146</v>
      </c>
      <c r="E46" s="85">
        <v>0.2</v>
      </c>
      <c r="F46" s="208" t="s">
        <v>1174</v>
      </c>
      <c r="G46" s="85"/>
      <c r="H46" s="208" t="s">
        <v>1174</v>
      </c>
      <c r="I46" s="85"/>
      <c r="K46" s="196">
        <v>0.6</v>
      </c>
      <c r="L46" s="77" t="s">
        <v>550</v>
      </c>
      <c r="M46" s="77">
        <v>0.2</v>
      </c>
    </row>
    <row r="47" spans="2:15" x14ac:dyDescent="0.25">
      <c r="B47" s="189" t="s">
        <v>1132</v>
      </c>
      <c r="C47" s="83">
        <v>0.65</v>
      </c>
      <c r="D47" s="194" t="s">
        <v>1146</v>
      </c>
      <c r="E47" s="85">
        <v>0.2</v>
      </c>
      <c r="F47" s="208" t="s">
        <v>1174</v>
      </c>
      <c r="G47" s="85"/>
      <c r="H47" s="208" t="s">
        <v>1174</v>
      </c>
      <c r="I47" s="85"/>
      <c r="K47" s="196">
        <v>0.65</v>
      </c>
      <c r="L47" s="77" t="s">
        <v>550</v>
      </c>
      <c r="M47" s="77">
        <v>0.2</v>
      </c>
    </row>
    <row r="48" spans="2:15" x14ac:dyDescent="0.25">
      <c r="B48" s="189" t="s">
        <v>1134</v>
      </c>
      <c r="C48" s="83">
        <v>0.85</v>
      </c>
      <c r="D48" s="194" t="s">
        <v>1147</v>
      </c>
      <c r="E48" s="85">
        <v>0.7</v>
      </c>
      <c r="F48" s="208" t="s">
        <v>1174</v>
      </c>
      <c r="G48" s="85"/>
      <c r="H48" s="208" t="s">
        <v>1174</v>
      </c>
      <c r="I48" s="85"/>
      <c r="K48" s="196">
        <v>0.85</v>
      </c>
      <c r="L48" s="77" t="s">
        <v>567</v>
      </c>
      <c r="M48" s="77">
        <v>0.7</v>
      </c>
    </row>
    <row r="49" spans="2:16" x14ac:dyDescent="0.25">
      <c r="B49" s="82" t="s">
        <v>562</v>
      </c>
      <c r="C49" s="83">
        <v>0.6</v>
      </c>
      <c r="D49" s="194" t="s">
        <v>1140</v>
      </c>
      <c r="E49" s="85">
        <v>0.45</v>
      </c>
      <c r="F49" s="208" t="s">
        <v>1174</v>
      </c>
      <c r="G49" s="85"/>
      <c r="H49" s="208" t="s">
        <v>1174</v>
      </c>
      <c r="I49" s="85"/>
      <c r="K49" s="196">
        <v>0.6</v>
      </c>
      <c r="L49" s="77" t="s">
        <v>548</v>
      </c>
      <c r="M49" s="77">
        <v>0.5</v>
      </c>
    </row>
    <row r="50" spans="2:16" x14ac:dyDescent="0.25">
      <c r="B50" s="82" t="s">
        <v>563</v>
      </c>
      <c r="C50" s="83">
        <v>0.7</v>
      </c>
      <c r="D50" s="194" t="s">
        <v>1146</v>
      </c>
      <c r="E50" s="85">
        <v>0.35</v>
      </c>
      <c r="F50" s="208" t="s">
        <v>1174</v>
      </c>
      <c r="G50" s="85"/>
      <c r="H50" s="208" t="s">
        <v>1174</v>
      </c>
      <c r="I50" s="85"/>
      <c r="K50" s="196">
        <v>0.75</v>
      </c>
      <c r="L50" s="77" t="s">
        <v>550</v>
      </c>
      <c r="M50" s="77">
        <v>0.2</v>
      </c>
    </row>
    <row r="51" spans="2:16" x14ac:dyDescent="0.25">
      <c r="B51" s="207" t="s">
        <v>574</v>
      </c>
      <c r="C51" s="83">
        <v>0.6</v>
      </c>
      <c r="D51" s="194" t="s">
        <v>1148</v>
      </c>
      <c r="E51" s="85">
        <v>0.2</v>
      </c>
      <c r="F51" s="208" t="s">
        <v>1174</v>
      </c>
      <c r="G51" s="85"/>
      <c r="H51" s="208" t="s">
        <v>1174</v>
      </c>
      <c r="I51" s="85"/>
      <c r="J51" s="190"/>
      <c r="K51" s="196">
        <v>0.65</v>
      </c>
      <c r="L51" s="77" t="s">
        <v>575</v>
      </c>
      <c r="M51" s="77">
        <v>0.2</v>
      </c>
    </row>
    <row r="52" spans="2:16" x14ac:dyDescent="0.25">
      <c r="B52" s="82" t="s">
        <v>576</v>
      </c>
      <c r="C52" s="83">
        <v>0.65</v>
      </c>
      <c r="D52" s="194" t="s">
        <v>1148</v>
      </c>
      <c r="E52" s="85">
        <v>0.2</v>
      </c>
      <c r="F52" s="208" t="s">
        <v>1174</v>
      </c>
      <c r="G52" s="85"/>
      <c r="H52" s="208" t="s">
        <v>1174</v>
      </c>
      <c r="I52" s="85"/>
      <c r="K52" s="196">
        <v>0.7</v>
      </c>
      <c r="L52" s="77" t="s">
        <v>575</v>
      </c>
      <c r="M52" s="77">
        <v>0.2</v>
      </c>
    </row>
    <row r="53" spans="2:16" x14ac:dyDescent="0.25">
      <c r="B53" s="189" t="s">
        <v>1135</v>
      </c>
      <c r="C53" s="83">
        <v>0.1</v>
      </c>
      <c r="D53" s="206" t="s">
        <v>1172</v>
      </c>
      <c r="E53" s="85">
        <v>100</v>
      </c>
      <c r="F53" s="206" t="s">
        <v>1173</v>
      </c>
      <c r="G53" s="85">
        <v>50</v>
      </c>
      <c r="H53" s="208" t="s">
        <v>1174</v>
      </c>
      <c r="I53" s="85"/>
      <c r="K53" s="196">
        <v>0.1</v>
      </c>
      <c r="L53" s="77" t="s">
        <v>579</v>
      </c>
      <c r="M53" s="77">
        <v>100</v>
      </c>
      <c r="N53" s="77" t="s">
        <v>581</v>
      </c>
      <c r="O53" s="77">
        <v>50</v>
      </c>
    </row>
    <row r="54" spans="2:16" x14ac:dyDescent="0.25">
      <c r="B54" s="191" t="s">
        <v>582</v>
      </c>
      <c r="C54" s="83">
        <v>1</v>
      </c>
      <c r="D54" s="208" t="s">
        <v>1174</v>
      </c>
      <c r="E54" s="85"/>
      <c r="F54" s="208" t="s">
        <v>1174</v>
      </c>
      <c r="G54" s="85"/>
      <c r="H54" s="208" t="s">
        <v>1174</v>
      </c>
      <c r="I54" s="85"/>
      <c r="K54" s="196">
        <v>0.5</v>
      </c>
    </row>
    <row r="55" spans="2:16" x14ac:dyDescent="0.25">
      <c r="B55" s="82" t="s">
        <v>583</v>
      </c>
      <c r="C55" s="83">
        <v>1</v>
      </c>
      <c r="D55" s="194" t="s">
        <v>1145</v>
      </c>
      <c r="E55" s="85">
        <v>0.35</v>
      </c>
      <c r="F55" s="208" t="s">
        <v>1174</v>
      </c>
      <c r="G55" s="85"/>
      <c r="H55" s="208" t="s">
        <v>1174</v>
      </c>
      <c r="I55" s="85"/>
      <c r="K55" s="196">
        <v>1.1000000000000001</v>
      </c>
      <c r="L55" s="77" t="s">
        <v>584</v>
      </c>
      <c r="M55" s="77">
        <v>0.35</v>
      </c>
    </row>
    <row r="56" spans="2:16" x14ac:dyDescent="0.25">
      <c r="B56" s="82" t="s">
        <v>585</v>
      </c>
      <c r="C56" s="83">
        <v>1</v>
      </c>
      <c r="D56" s="84" t="s">
        <v>1140</v>
      </c>
      <c r="E56" s="85">
        <v>0.35</v>
      </c>
      <c r="F56" s="208" t="s">
        <v>1174</v>
      </c>
      <c r="G56" s="85"/>
      <c r="H56" s="208" t="s">
        <v>1174</v>
      </c>
      <c r="I56" s="85"/>
      <c r="K56" s="196">
        <v>1.05</v>
      </c>
      <c r="L56" s="77" t="s">
        <v>548</v>
      </c>
      <c r="M56" s="77">
        <v>0.2</v>
      </c>
      <c r="N56" s="77" t="s">
        <v>586</v>
      </c>
      <c r="O56" s="77">
        <v>0.15</v>
      </c>
    </row>
    <row r="57" spans="2:16" x14ac:dyDescent="0.25">
      <c r="B57" s="82" t="s">
        <v>587</v>
      </c>
      <c r="C57" s="83">
        <v>0.95</v>
      </c>
      <c r="D57" s="84" t="s">
        <v>1140</v>
      </c>
      <c r="E57" s="85">
        <v>0.35</v>
      </c>
      <c r="F57" s="208" t="s">
        <v>1174</v>
      </c>
      <c r="G57" s="85"/>
      <c r="H57" s="208" t="s">
        <v>1174</v>
      </c>
      <c r="I57" s="85"/>
      <c r="K57" s="196">
        <v>1</v>
      </c>
      <c r="L57" s="77" t="s">
        <v>548</v>
      </c>
      <c r="M57" s="77">
        <v>0.2</v>
      </c>
      <c r="N57" s="77" t="s">
        <v>586</v>
      </c>
      <c r="O57" s="77">
        <v>0.15</v>
      </c>
    </row>
    <row r="58" spans="2:16" x14ac:dyDescent="0.25">
      <c r="B58" s="82" t="s">
        <v>588</v>
      </c>
      <c r="C58" s="83">
        <v>0.6</v>
      </c>
      <c r="D58" s="194" t="s">
        <v>1149</v>
      </c>
      <c r="E58" s="85">
        <v>40</v>
      </c>
      <c r="F58" s="194" t="s">
        <v>1150</v>
      </c>
      <c r="G58" s="85">
        <v>120</v>
      </c>
      <c r="H58" s="208" t="s">
        <v>1174</v>
      </c>
      <c r="I58" s="85"/>
      <c r="K58" s="196">
        <v>0.6</v>
      </c>
      <c r="L58" s="77" t="s">
        <v>1013</v>
      </c>
      <c r="M58" s="77">
        <v>40</v>
      </c>
      <c r="N58" s="77" t="s">
        <v>1014</v>
      </c>
      <c r="O58" s="77">
        <v>120</v>
      </c>
    </row>
    <row r="59" spans="2:16" x14ac:dyDescent="0.25">
      <c r="B59" s="82" t="s">
        <v>510</v>
      </c>
      <c r="C59" s="83">
        <v>0.95</v>
      </c>
      <c r="D59" s="84" t="s">
        <v>1140</v>
      </c>
      <c r="E59" s="85">
        <v>0.25</v>
      </c>
      <c r="F59" s="208" t="s">
        <v>1174</v>
      </c>
      <c r="G59" s="85"/>
      <c r="H59" s="208" t="s">
        <v>1174</v>
      </c>
      <c r="I59" s="85"/>
      <c r="K59" s="196">
        <v>0.95</v>
      </c>
      <c r="L59" s="77" t="s">
        <v>547</v>
      </c>
      <c r="M59" s="77">
        <v>0.3</v>
      </c>
    </row>
    <row r="60" spans="2:16" x14ac:dyDescent="0.25">
      <c r="B60" s="82" t="s">
        <v>604</v>
      </c>
      <c r="C60" s="83">
        <v>0.65</v>
      </c>
      <c r="D60" s="84" t="s">
        <v>1140</v>
      </c>
      <c r="E60" s="85">
        <v>0.35</v>
      </c>
      <c r="F60" s="208" t="s">
        <v>1174</v>
      </c>
      <c r="G60" s="85"/>
      <c r="H60" s="208" t="s">
        <v>1174</v>
      </c>
      <c r="I60" s="85"/>
      <c r="K60" s="196">
        <v>0.65</v>
      </c>
      <c r="L60" s="77" t="s">
        <v>548</v>
      </c>
      <c r="M60" s="77">
        <v>0.2</v>
      </c>
      <c r="N60" s="77" t="s">
        <v>586</v>
      </c>
      <c r="O60" s="77">
        <v>0.15</v>
      </c>
    </row>
    <row r="61" spans="2:16" x14ac:dyDescent="0.25">
      <c r="B61" s="82" t="s">
        <v>607</v>
      </c>
      <c r="C61" s="83">
        <v>0.6</v>
      </c>
      <c r="D61" s="84" t="s">
        <v>1140</v>
      </c>
      <c r="E61" s="85">
        <v>0.35</v>
      </c>
      <c r="F61" s="208" t="s">
        <v>1174</v>
      </c>
      <c r="G61" s="85"/>
      <c r="H61" s="208" t="s">
        <v>1174</v>
      </c>
      <c r="I61" s="85"/>
      <c r="K61" s="196">
        <v>0.5</v>
      </c>
      <c r="L61" s="77" t="s">
        <v>548</v>
      </c>
      <c r="M61" s="77">
        <v>0.2</v>
      </c>
      <c r="N61" s="77" t="s">
        <v>608</v>
      </c>
      <c r="O61" s="77">
        <v>0.15</v>
      </c>
    </row>
    <row r="62" spans="2:16" x14ac:dyDescent="0.25">
      <c r="B62" s="215" t="s">
        <v>1136</v>
      </c>
      <c r="C62" s="83">
        <v>0.4</v>
      </c>
      <c r="D62" s="208" t="s">
        <v>1174</v>
      </c>
      <c r="E62" s="85"/>
      <c r="F62" s="208" t="s">
        <v>1174</v>
      </c>
      <c r="G62" s="85"/>
      <c r="H62" s="208" t="s">
        <v>1174</v>
      </c>
      <c r="I62" s="85"/>
      <c r="K62" s="196">
        <v>0.45</v>
      </c>
    </row>
    <row r="63" spans="2:16" x14ac:dyDescent="0.25">
      <c r="B63" s="189" t="s">
        <v>1137</v>
      </c>
      <c r="C63" s="83">
        <v>0.6</v>
      </c>
      <c r="D63" s="208" t="s">
        <v>1174</v>
      </c>
      <c r="E63" s="85"/>
      <c r="F63" s="208" t="s">
        <v>1174</v>
      </c>
      <c r="G63" s="85"/>
      <c r="H63" s="208" t="s">
        <v>1174</v>
      </c>
      <c r="I63" s="85"/>
      <c r="K63" s="196">
        <v>0.6</v>
      </c>
      <c r="P63" s="163" t="s">
        <v>1003</v>
      </c>
    </row>
    <row r="64" spans="2:16" x14ac:dyDescent="0.25">
      <c r="B64" s="165" t="s">
        <v>910</v>
      </c>
      <c r="C64" s="83">
        <v>2.25</v>
      </c>
      <c r="D64" s="208" t="s">
        <v>1174</v>
      </c>
      <c r="E64" s="85"/>
      <c r="F64" s="208" t="s">
        <v>1174</v>
      </c>
      <c r="G64" s="85"/>
      <c r="H64" s="208" t="s">
        <v>1174</v>
      </c>
      <c r="I64" s="85"/>
      <c r="K64" s="196">
        <v>2.25</v>
      </c>
      <c r="P64" s="164" t="s">
        <v>915</v>
      </c>
    </row>
    <row r="65" spans="1:16" x14ac:dyDescent="0.25">
      <c r="B65" s="165" t="s">
        <v>911</v>
      </c>
      <c r="C65" s="83">
        <v>1.45</v>
      </c>
      <c r="D65" s="208" t="s">
        <v>1174</v>
      </c>
      <c r="E65" s="85"/>
      <c r="F65" s="208" t="s">
        <v>1174</v>
      </c>
      <c r="G65" s="85"/>
      <c r="H65" s="208" t="s">
        <v>1174</v>
      </c>
      <c r="I65" s="85"/>
      <c r="K65" s="196">
        <v>1.45</v>
      </c>
      <c r="P65" s="164" t="s">
        <v>916</v>
      </c>
    </row>
    <row r="66" spans="1:16" x14ac:dyDescent="0.25">
      <c r="B66" s="165" t="s">
        <v>912</v>
      </c>
      <c r="C66" s="83">
        <v>1.1000000000000001</v>
      </c>
      <c r="D66" s="208" t="s">
        <v>1174</v>
      </c>
      <c r="E66" s="85"/>
      <c r="F66" s="208" t="s">
        <v>1174</v>
      </c>
      <c r="G66" s="85"/>
      <c r="H66" s="208" t="s">
        <v>1174</v>
      </c>
      <c r="I66" s="85"/>
      <c r="K66" s="196">
        <v>1.1000000000000001</v>
      </c>
      <c r="P66" s="164" t="s">
        <v>917</v>
      </c>
    </row>
    <row r="67" spans="1:16" x14ac:dyDescent="0.25">
      <c r="B67" s="165" t="s">
        <v>913</v>
      </c>
      <c r="C67" s="83">
        <v>0.75</v>
      </c>
      <c r="D67" s="208" t="s">
        <v>1174</v>
      </c>
      <c r="E67" s="85"/>
      <c r="F67" s="208" t="s">
        <v>1174</v>
      </c>
      <c r="G67" s="85"/>
      <c r="H67" s="208" t="s">
        <v>1174</v>
      </c>
      <c r="I67" s="85"/>
      <c r="K67" s="196">
        <v>0.75</v>
      </c>
      <c r="P67" s="164" t="s">
        <v>918</v>
      </c>
    </row>
    <row r="68" spans="1:16" x14ac:dyDescent="0.25">
      <c r="B68" s="82" t="s">
        <v>589</v>
      </c>
      <c r="C68" s="83">
        <v>0.5</v>
      </c>
      <c r="D68" s="84" t="s">
        <v>1140</v>
      </c>
      <c r="E68" s="85">
        <v>0.25</v>
      </c>
      <c r="F68" s="208" t="s">
        <v>1174</v>
      </c>
      <c r="G68" s="85"/>
      <c r="H68" s="208" t="s">
        <v>1174</v>
      </c>
      <c r="I68" s="85"/>
      <c r="K68" s="196">
        <v>0.6</v>
      </c>
      <c r="L68" s="77" t="s">
        <v>547</v>
      </c>
      <c r="M68" s="77">
        <v>0.3</v>
      </c>
    </row>
    <row r="69" spans="1:16" x14ac:dyDescent="0.25">
      <c r="B69" s="82" t="s">
        <v>590</v>
      </c>
      <c r="C69" s="83">
        <v>0.8</v>
      </c>
      <c r="D69" s="84" t="s">
        <v>1140</v>
      </c>
      <c r="E69" s="85">
        <v>0.25</v>
      </c>
      <c r="F69" s="208" t="s">
        <v>1174</v>
      </c>
      <c r="G69" s="85"/>
      <c r="H69" s="208" t="s">
        <v>1174</v>
      </c>
      <c r="I69" s="85"/>
      <c r="K69" s="196">
        <v>1</v>
      </c>
      <c r="L69" s="77" t="s">
        <v>547</v>
      </c>
      <c r="M69" s="77">
        <v>0.3</v>
      </c>
    </row>
    <row r="70" spans="1:16" x14ac:dyDescent="0.25">
      <c r="B70" s="82" t="s">
        <v>605</v>
      </c>
      <c r="C70" s="83">
        <v>0.4</v>
      </c>
      <c r="D70" s="208" t="s">
        <v>1174</v>
      </c>
      <c r="E70" s="85"/>
      <c r="F70" s="208" t="s">
        <v>1174</v>
      </c>
      <c r="G70" s="85"/>
      <c r="H70" s="208" t="s">
        <v>1174</v>
      </c>
      <c r="I70" s="85"/>
      <c r="K70" s="196">
        <v>0.4</v>
      </c>
    </row>
    <row r="71" spans="1:16" x14ac:dyDescent="0.25">
      <c r="B71" s="82" t="s">
        <v>606</v>
      </c>
      <c r="C71" s="83">
        <v>0.45</v>
      </c>
      <c r="D71" s="84" t="s">
        <v>1140</v>
      </c>
      <c r="E71" s="85">
        <v>0.2</v>
      </c>
      <c r="F71" s="208" t="s">
        <v>1174</v>
      </c>
      <c r="G71" s="85"/>
      <c r="H71" s="208" t="s">
        <v>1174</v>
      </c>
      <c r="I71" s="85"/>
      <c r="K71" s="196">
        <v>0.45</v>
      </c>
      <c r="L71" s="77" t="s">
        <v>548</v>
      </c>
      <c r="M71" s="77">
        <v>0.2</v>
      </c>
    </row>
    <row r="72" spans="1:16" x14ac:dyDescent="0.25">
      <c r="B72" s="82" t="s">
        <v>609</v>
      </c>
      <c r="C72" s="83">
        <v>0.9</v>
      </c>
      <c r="D72" s="194" t="s">
        <v>1151</v>
      </c>
      <c r="E72" s="85">
        <v>1</v>
      </c>
      <c r="F72" s="208" t="s">
        <v>1174</v>
      </c>
      <c r="G72" s="85"/>
      <c r="H72" s="208" t="s">
        <v>1174</v>
      </c>
      <c r="I72" s="85"/>
      <c r="K72" s="196">
        <v>0.9</v>
      </c>
      <c r="L72" s="77" t="s">
        <v>610</v>
      </c>
      <c r="M72" s="77">
        <v>1</v>
      </c>
    </row>
    <row r="73" spans="1:16" x14ac:dyDescent="0.25">
      <c r="B73" s="192" t="s">
        <v>611</v>
      </c>
      <c r="C73" s="83">
        <v>0.4</v>
      </c>
      <c r="D73" s="208" t="s">
        <v>1174</v>
      </c>
      <c r="E73" s="85"/>
      <c r="F73" s="208" t="s">
        <v>1174</v>
      </c>
      <c r="G73" s="85"/>
      <c r="H73" s="208" t="s">
        <v>1174</v>
      </c>
      <c r="I73" s="85"/>
      <c r="K73" s="196">
        <v>0.4</v>
      </c>
      <c r="P73" s="163" t="s">
        <v>1138</v>
      </c>
    </row>
    <row r="74" spans="1:16" x14ac:dyDescent="0.25">
      <c r="B74" s="82"/>
      <c r="C74" s="83"/>
      <c r="E74" s="85"/>
      <c r="G74" s="85"/>
      <c r="H74" s="86"/>
      <c r="I74" s="85"/>
    </row>
    <row r="75" spans="1:16" x14ac:dyDescent="0.25">
      <c r="B75" s="82"/>
      <c r="C75" s="83"/>
      <c r="E75" s="85"/>
      <c r="G75" s="85"/>
      <c r="H75" s="86"/>
      <c r="I75" s="85"/>
    </row>
    <row r="76" spans="1:16" x14ac:dyDescent="0.25">
      <c r="A76" s="163" t="s">
        <v>1004</v>
      </c>
      <c r="B76" s="82"/>
      <c r="C76" s="226"/>
      <c r="E76" s="224"/>
      <c r="G76" s="224"/>
      <c r="I76" s="224"/>
    </row>
    <row r="77" spans="1:16" x14ac:dyDescent="0.25">
      <c r="B77" s="221" t="s">
        <v>637</v>
      </c>
      <c r="C77" s="227" t="s">
        <v>1005</v>
      </c>
      <c r="D77" s="208" t="s">
        <v>1174</v>
      </c>
      <c r="E77" s="224"/>
      <c r="F77" s="208" t="s">
        <v>1174</v>
      </c>
      <c r="G77" s="224"/>
      <c r="H77" s="208" t="s">
        <v>1174</v>
      </c>
      <c r="I77" s="224"/>
      <c r="J77" s="163" t="s">
        <v>1006</v>
      </c>
    </row>
    <row r="78" spans="1:16" x14ac:dyDescent="0.25">
      <c r="B78" s="164" t="s">
        <v>638</v>
      </c>
      <c r="C78" s="227" t="s">
        <v>1005</v>
      </c>
      <c r="D78" s="208" t="s">
        <v>1174</v>
      </c>
      <c r="E78" s="224"/>
      <c r="F78" s="208" t="s">
        <v>1174</v>
      </c>
      <c r="G78" s="224"/>
      <c r="H78" s="208" t="s">
        <v>1174</v>
      </c>
      <c r="I78" s="224"/>
      <c r="J78" s="163" t="s">
        <v>1006</v>
      </c>
    </row>
    <row r="79" spans="1:16" x14ac:dyDescent="0.25">
      <c r="B79" s="164" t="s">
        <v>273</v>
      </c>
      <c r="C79" s="228">
        <f>C38</f>
        <v>0.95</v>
      </c>
      <c r="D79" s="208" t="s">
        <v>1174</v>
      </c>
      <c r="E79" s="225"/>
      <c r="F79" s="208" t="s">
        <v>1174</v>
      </c>
      <c r="G79" s="225"/>
      <c r="H79" s="208" t="s">
        <v>1174</v>
      </c>
      <c r="I79" s="225"/>
      <c r="J79" s="163" t="s">
        <v>1007</v>
      </c>
    </row>
    <row r="80" spans="1:16" x14ac:dyDescent="0.25">
      <c r="B80" s="164" t="s">
        <v>539</v>
      </c>
      <c r="C80" s="228">
        <f>C51</f>
        <v>0.6</v>
      </c>
      <c r="D80" s="208" t="s">
        <v>1174</v>
      </c>
      <c r="E80" s="224"/>
      <c r="F80" s="208" t="s">
        <v>1174</v>
      </c>
      <c r="G80" s="224"/>
      <c r="H80" s="208" t="s">
        <v>1174</v>
      </c>
      <c r="I80" s="224"/>
      <c r="J80" s="163" t="s">
        <v>1008</v>
      </c>
    </row>
    <row r="81" spans="1:10" x14ac:dyDescent="0.25">
      <c r="B81" s="164" t="s">
        <v>277</v>
      </c>
      <c r="C81" s="227">
        <v>0</v>
      </c>
      <c r="D81" s="208" t="s">
        <v>1174</v>
      </c>
      <c r="E81" s="224"/>
      <c r="F81" s="208" t="s">
        <v>1174</v>
      </c>
      <c r="G81" s="224"/>
      <c r="H81" s="208" t="s">
        <v>1174</v>
      </c>
      <c r="I81" s="224"/>
      <c r="J81" s="163"/>
    </row>
    <row r="82" spans="1:10" x14ac:dyDescent="0.25">
      <c r="B82" s="164" t="s">
        <v>276</v>
      </c>
      <c r="C82" s="227">
        <v>0</v>
      </c>
      <c r="D82" s="208" t="s">
        <v>1174</v>
      </c>
      <c r="E82" s="224"/>
      <c r="F82" s="208" t="s">
        <v>1174</v>
      </c>
      <c r="G82" s="224"/>
      <c r="H82" s="208" t="s">
        <v>1174</v>
      </c>
      <c r="I82" s="224"/>
      <c r="J82" s="163"/>
    </row>
    <row r="83" spans="1:10" x14ac:dyDescent="0.25">
      <c r="B83" s="222" t="s">
        <v>611</v>
      </c>
      <c r="C83" s="228">
        <f>C35</f>
        <v>0.75</v>
      </c>
      <c r="D83" s="208" t="s">
        <v>1174</v>
      </c>
      <c r="E83" s="224"/>
      <c r="F83" s="208" t="s">
        <v>1174</v>
      </c>
      <c r="G83" s="224"/>
      <c r="H83" s="208" t="s">
        <v>1174</v>
      </c>
      <c r="I83" s="224"/>
      <c r="J83" s="163" t="s">
        <v>1008</v>
      </c>
    </row>
    <row r="84" spans="1:10" x14ac:dyDescent="0.25">
      <c r="B84" s="164" t="s">
        <v>1152</v>
      </c>
      <c r="C84" s="228">
        <f>C62</f>
        <v>0.4</v>
      </c>
      <c r="D84" s="208" t="s">
        <v>1174</v>
      </c>
      <c r="E84" s="224"/>
      <c r="F84" s="208" t="s">
        <v>1174</v>
      </c>
      <c r="G84" s="224"/>
      <c r="H84" s="208" t="s">
        <v>1174</v>
      </c>
      <c r="I84" s="224"/>
      <c r="J84" s="163" t="s">
        <v>1199</v>
      </c>
    </row>
    <row r="85" spans="1:10" x14ac:dyDescent="0.25">
      <c r="B85" s="221" t="s">
        <v>636</v>
      </c>
      <c r="C85" s="228">
        <f>C20</f>
        <v>0.5</v>
      </c>
      <c r="D85" s="208" t="s">
        <v>1174</v>
      </c>
      <c r="E85" s="224"/>
      <c r="F85" s="208" t="s">
        <v>1174</v>
      </c>
      <c r="G85" s="224"/>
      <c r="H85" s="208" t="s">
        <v>1174</v>
      </c>
      <c r="I85" s="224"/>
      <c r="J85" s="163" t="s">
        <v>1009</v>
      </c>
    </row>
    <row r="86" spans="1:10" x14ac:dyDescent="0.25">
      <c r="B86" s="221" t="s">
        <v>1198</v>
      </c>
      <c r="C86" s="228">
        <f>C62</f>
        <v>0.4</v>
      </c>
      <c r="D86" s="208" t="s">
        <v>1174</v>
      </c>
      <c r="E86" s="224"/>
      <c r="F86" s="208" t="s">
        <v>1174</v>
      </c>
      <c r="G86" s="224"/>
      <c r="H86" s="208" t="s">
        <v>1174</v>
      </c>
      <c r="I86" s="224"/>
      <c r="J86" s="163" t="s">
        <v>1199</v>
      </c>
    </row>
    <row r="87" spans="1:10" x14ac:dyDescent="0.25">
      <c r="A87" s="211" t="s">
        <v>1193</v>
      </c>
      <c r="B87" s="223"/>
      <c r="C87" s="229"/>
      <c r="E87" s="224"/>
      <c r="G87" s="224"/>
      <c r="I87" s="224"/>
    </row>
    <row r="88" spans="1:10" x14ac:dyDescent="0.25">
      <c r="A88" s="211"/>
      <c r="B88" s="217" t="s">
        <v>1200</v>
      </c>
      <c r="C88" s="229">
        <v>0.75</v>
      </c>
      <c r="D88" s="218" t="str">
        <f t="shared" ref="D88:H88" si="0">D18</f>
        <v>Decorative/Display</v>
      </c>
      <c r="E88" s="219">
        <v>0.3</v>
      </c>
      <c r="F88" s="218" t="str">
        <f t="shared" si="0"/>
        <v>None</v>
      </c>
      <c r="G88" s="220"/>
      <c r="H88" s="218" t="str">
        <f t="shared" si="0"/>
        <v>None</v>
      </c>
      <c r="I88" s="220"/>
    </row>
    <row r="89" spans="1:10" x14ac:dyDescent="0.25">
      <c r="A89" s="211"/>
      <c r="B89" s="223" t="s">
        <v>1192</v>
      </c>
      <c r="C89" s="229">
        <v>0.45</v>
      </c>
      <c r="D89" s="208" t="s">
        <v>1174</v>
      </c>
      <c r="E89" s="224"/>
      <c r="F89" s="208" t="s">
        <v>1174</v>
      </c>
      <c r="G89" s="224"/>
      <c r="H89" s="208" t="s">
        <v>1174</v>
      </c>
      <c r="I89" s="224"/>
    </row>
    <row r="90" spans="1:10" x14ac:dyDescent="0.25">
      <c r="A90" s="211"/>
      <c r="B90" s="217" t="s">
        <v>1194</v>
      </c>
      <c r="C90" s="229">
        <v>0.75</v>
      </c>
      <c r="D90" s="84" t="s">
        <v>1143</v>
      </c>
      <c r="E90" s="224">
        <v>0.1</v>
      </c>
      <c r="F90" s="208" t="s">
        <v>1174</v>
      </c>
      <c r="G90" s="224"/>
      <c r="H90" s="208" t="s">
        <v>1174</v>
      </c>
      <c r="I90" s="224"/>
    </row>
    <row r="91" spans="1:10" x14ac:dyDescent="0.25">
      <c r="A91" s="211"/>
      <c r="B91" s="217" t="s">
        <v>1195</v>
      </c>
      <c r="C91" s="229">
        <v>0.85</v>
      </c>
      <c r="D91" s="84" t="s">
        <v>1143</v>
      </c>
      <c r="E91" s="224">
        <v>0.1</v>
      </c>
      <c r="F91" s="208" t="s">
        <v>1174</v>
      </c>
      <c r="G91" s="224"/>
      <c r="H91" s="208" t="s">
        <v>1174</v>
      </c>
      <c r="I91" s="224"/>
    </row>
    <row r="98" spans="1:16" x14ac:dyDescent="0.25">
      <c r="B98" s="77" t="s">
        <v>621</v>
      </c>
    </row>
    <row r="99" spans="1:16" s="84" customFormat="1" x14ac:dyDescent="0.25">
      <c r="A99" s="77"/>
      <c r="B99" s="77" t="s">
        <v>919</v>
      </c>
      <c r="J99" s="77"/>
      <c r="K99" s="77"/>
      <c r="L99" s="77"/>
      <c r="M99" s="77"/>
      <c r="N99" s="77"/>
      <c r="O99" s="77"/>
      <c r="P99" s="77"/>
    </row>
    <row r="100" spans="1:16" s="84" customFormat="1" x14ac:dyDescent="0.25">
      <c r="A100" s="77"/>
      <c r="B100" s="77" t="s">
        <v>622</v>
      </c>
      <c r="J100" s="77"/>
      <c r="K100" s="77"/>
      <c r="L100" s="77"/>
      <c r="M100" s="77"/>
      <c r="N100" s="77"/>
      <c r="O100" s="77"/>
      <c r="P100" s="77"/>
    </row>
    <row r="101" spans="1:16" s="84" customFormat="1" x14ac:dyDescent="0.25">
      <c r="A101" s="77"/>
      <c r="B101" s="202" t="s">
        <v>920</v>
      </c>
      <c r="J101" s="77"/>
      <c r="K101" s="77"/>
      <c r="L101" s="77"/>
      <c r="M101" s="77"/>
      <c r="N101" s="77"/>
      <c r="O101" s="77"/>
      <c r="P101" s="77"/>
    </row>
    <row r="102" spans="1:16" s="84" customFormat="1" x14ac:dyDescent="0.25">
      <c r="A102" s="77"/>
      <c r="B102" s="202" t="s">
        <v>921</v>
      </c>
      <c r="J102" s="77"/>
      <c r="K102" s="77"/>
      <c r="L102" s="77"/>
      <c r="M102" s="77"/>
      <c r="N102" s="77"/>
      <c r="O102" s="77"/>
      <c r="P102" s="77"/>
    </row>
    <row r="103" spans="1:16" s="84" customFormat="1" x14ac:dyDescent="0.25">
      <c r="A103" s="77"/>
      <c r="B103" s="77" t="s">
        <v>623</v>
      </c>
      <c r="J103" s="77"/>
      <c r="K103" s="77"/>
      <c r="L103" s="77"/>
      <c r="M103" s="77"/>
      <c r="N103" s="77"/>
      <c r="O103" s="77"/>
      <c r="P103" s="77"/>
    </row>
    <row r="104" spans="1:16" s="84" customFormat="1" x14ac:dyDescent="0.25">
      <c r="A104" s="77"/>
      <c r="B104" s="77" t="s">
        <v>624</v>
      </c>
      <c r="J104" s="77"/>
      <c r="K104" s="77"/>
      <c r="L104" s="77"/>
      <c r="M104" s="77"/>
      <c r="N104" s="77"/>
      <c r="O104" s="77"/>
      <c r="P104" s="77"/>
    </row>
    <row r="105" spans="1:16" s="84" customFormat="1" x14ac:dyDescent="0.25">
      <c r="A105" s="77"/>
      <c r="B105" s="77" t="s">
        <v>922</v>
      </c>
      <c r="J105" s="77"/>
      <c r="K105" s="77"/>
      <c r="L105" s="77"/>
      <c r="M105" s="77"/>
      <c r="N105" s="77"/>
      <c r="O105" s="77"/>
      <c r="P105" s="77"/>
    </row>
    <row r="106" spans="1:16" s="84" customFormat="1" x14ac:dyDescent="0.25">
      <c r="A106" s="77"/>
      <c r="B106" s="77" t="s">
        <v>625</v>
      </c>
      <c r="J106" s="77"/>
      <c r="K106" s="77"/>
      <c r="L106" s="77"/>
      <c r="M106" s="77"/>
      <c r="N106" s="77"/>
      <c r="O106" s="77"/>
      <c r="P106" s="77"/>
    </row>
    <row r="107" spans="1:16" s="84" customFormat="1" x14ac:dyDescent="0.25">
      <c r="A107" s="77"/>
      <c r="B107" s="77" t="s">
        <v>923</v>
      </c>
      <c r="J107" s="77"/>
      <c r="K107" s="77"/>
      <c r="L107" s="77"/>
      <c r="M107" s="77"/>
      <c r="N107" s="77"/>
      <c r="O107" s="77"/>
      <c r="P107" s="77"/>
    </row>
    <row r="108" spans="1:16" s="84" customFormat="1" x14ac:dyDescent="0.25">
      <c r="A108" s="77"/>
      <c r="B108" s="77" t="s">
        <v>626</v>
      </c>
      <c r="J108" s="77"/>
      <c r="K108" s="77"/>
      <c r="L108" s="77"/>
      <c r="M108" s="77"/>
      <c r="N108" s="77"/>
      <c r="O108" s="77"/>
      <c r="P108" s="77"/>
    </row>
    <row r="109" spans="1:16" s="84" customFormat="1" x14ac:dyDescent="0.25">
      <c r="A109" s="77"/>
      <c r="B109" s="77" t="s">
        <v>924</v>
      </c>
      <c r="J109" s="77"/>
      <c r="K109" s="77"/>
      <c r="L109" s="77"/>
      <c r="M109" s="77"/>
      <c r="N109" s="77"/>
      <c r="O109" s="77"/>
      <c r="P109" s="77"/>
    </row>
    <row r="110" spans="1:16" s="84" customFormat="1" x14ac:dyDescent="0.25">
      <c r="A110" s="77"/>
      <c r="B110" s="77" t="s">
        <v>627</v>
      </c>
      <c r="J110" s="77"/>
      <c r="K110" s="77"/>
      <c r="L110" s="77"/>
      <c r="M110" s="77"/>
      <c r="N110" s="77"/>
      <c r="O110" s="77"/>
      <c r="P110" s="77"/>
    </row>
    <row r="111" spans="1:16" s="84" customFormat="1" x14ac:dyDescent="0.25">
      <c r="A111" s="77"/>
      <c r="B111" s="77" t="s">
        <v>628</v>
      </c>
      <c r="J111" s="77"/>
      <c r="K111" s="77"/>
      <c r="L111" s="77"/>
      <c r="M111" s="77"/>
      <c r="N111" s="77"/>
      <c r="O111" s="77"/>
      <c r="P111" s="77"/>
    </row>
    <row r="112" spans="1:16" s="84" customFormat="1" x14ac:dyDescent="0.25">
      <c r="A112" s="77"/>
      <c r="B112" s="77" t="s">
        <v>629</v>
      </c>
      <c r="J112" s="77"/>
      <c r="K112" s="77"/>
      <c r="L112" s="77"/>
      <c r="M112" s="77"/>
      <c r="N112" s="77"/>
      <c r="O112" s="77"/>
      <c r="P112" s="77"/>
    </row>
    <row r="113" spans="1:16" s="84" customFormat="1" x14ac:dyDescent="0.25">
      <c r="A113" s="77"/>
      <c r="B113" s="77" t="s">
        <v>630</v>
      </c>
      <c r="J113" s="77"/>
      <c r="K113" s="77"/>
      <c r="L113" s="77"/>
      <c r="M113" s="77"/>
      <c r="N113" s="77"/>
      <c r="O113" s="77"/>
      <c r="P113" s="77"/>
    </row>
    <row r="114" spans="1:16" s="84" customFormat="1" x14ac:dyDescent="0.25">
      <c r="A114" s="77"/>
      <c r="B114" s="77" t="s">
        <v>631</v>
      </c>
      <c r="J114" s="77"/>
      <c r="K114" s="77"/>
      <c r="L114" s="77"/>
      <c r="M114" s="77"/>
      <c r="N114" s="77"/>
      <c r="O114" s="77"/>
      <c r="P114" s="77"/>
    </row>
    <row r="115" spans="1:16" s="84" customFormat="1" x14ac:dyDescent="0.25">
      <c r="A115" s="77"/>
      <c r="B115" s="77" t="s">
        <v>632</v>
      </c>
      <c r="J115" s="77"/>
      <c r="K115" s="77"/>
      <c r="L115" s="77"/>
      <c r="M115" s="77"/>
      <c r="N115" s="77"/>
      <c r="O115" s="77"/>
      <c r="P115" s="77"/>
    </row>
    <row r="116" spans="1:16" x14ac:dyDescent="0.25">
      <c r="B116" s="77" t="s">
        <v>1156</v>
      </c>
    </row>
    <row r="117" spans="1:16" x14ac:dyDescent="0.25">
      <c r="B117" s="77" t="s">
        <v>1157</v>
      </c>
    </row>
    <row r="118" spans="1:16" x14ac:dyDescent="0.25">
      <c r="B118" s="77" t="s">
        <v>1158</v>
      </c>
    </row>
    <row r="119" spans="1:16" x14ac:dyDescent="0.25">
      <c r="B119" s="77" t="s">
        <v>1159</v>
      </c>
    </row>
    <row r="120" spans="1:16" x14ac:dyDescent="0.25">
      <c r="B120" s="77" t="s">
        <v>1160</v>
      </c>
    </row>
  </sheetData>
  <mergeCells count="1">
    <mergeCell ref="D2:I2"/>
  </mergeCells>
  <conditionalFormatting sqref="C4:C73">
    <cfRule type="cellIs" dxfId="175" priority="1" operator="lessThan">
      <formula>$K4</formula>
    </cfRule>
    <cfRule type="cellIs" dxfId="174"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50" activePane="bottomRight" state="frozen"/>
      <selection pane="topRight" activeCell="B1" sqref="B1"/>
      <selection pane="bottomLeft" activeCell="A3" sqref="A3"/>
      <selection pane="bottomRight" activeCell="B66" sqref="B66"/>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234" t="s">
        <v>76</v>
      </c>
      <c r="T1" s="234"/>
      <c r="U1" s="56" t="s">
        <v>77</v>
      </c>
      <c r="V1" s="56" t="s">
        <v>78</v>
      </c>
      <c r="W1" s="56" t="s">
        <v>54</v>
      </c>
      <c r="X1" s="56" t="s">
        <v>1022</v>
      </c>
      <c r="Y1" s="56" t="s">
        <v>996</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5" x14ac:dyDescent="0.2">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1186</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5" x14ac:dyDescent="0.2">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
      <c r="A84" s="46" t="s">
        <v>891</v>
      </c>
      <c r="B84" s="63" t="s">
        <v>131</v>
      </c>
      <c r="X84" s="47">
        <v>0</v>
      </c>
      <c r="Y84" s="47">
        <v>266</v>
      </c>
    </row>
    <row r="85" spans="1:31" x14ac:dyDescent="0.2">
      <c r="A85" s="46" t="s">
        <v>892</v>
      </c>
      <c r="B85" s="63" t="s">
        <v>131</v>
      </c>
      <c r="X85" s="47">
        <v>0</v>
      </c>
      <c r="Y85" s="47">
        <v>267</v>
      </c>
    </row>
    <row r="86" spans="1:31" x14ac:dyDescent="0.2">
      <c r="A86" s="46" t="s">
        <v>893</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K1:N2 J3:N83">
    <cfRule type="expression" dxfId="173" priority="34">
      <formula>IF($AP1="X",TRUE,FALSE)</formula>
    </cfRule>
  </conditionalFormatting>
  <conditionalFormatting sqref="J87:N94">
    <cfRule type="expression" dxfId="172" priority="10">
      <formula>IF($AP87="X",TRUE,FALSE)</formula>
    </cfRule>
  </conditionalFormatting>
  <conditionalFormatting sqref="J95:N95">
    <cfRule type="expression" dxfId="171"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F52" activePane="bottomRight" state="frozen"/>
      <selection pane="topRight" activeCell="B1" sqref="B1"/>
      <selection pane="bottomLeft" activeCell="A3" sqref="A3"/>
      <selection pane="bottomRight" activeCell="V85" sqref="V85"/>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1165</v>
      </c>
      <c r="B1" s="109" t="s">
        <v>886</v>
      </c>
      <c r="C1" s="56" t="s">
        <v>26</v>
      </c>
      <c r="D1" s="56" t="s">
        <v>514</v>
      </c>
      <c r="E1" s="55" t="s">
        <v>25</v>
      </c>
      <c r="F1" s="55" t="s">
        <v>24</v>
      </c>
      <c r="G1" s="56" t="s">
        <v>74</v>
      </c>
      <c r="H1" s="55" t="s">
        <v>22</v>
      </c>
      <c r="I1" s="56" t="s">
        <v>998</v>
      </c>
      <c r="J1" s="55" t="s">
        <v>1</v>
      </c>
      <c r="K1" s="87" t="s">
        <v>545</v>
      </c>
      <c r="L1" s="87" t="s">
        <v>633</v>
      </c>
      <c r="M1" s="87" t="s">
        <v>545</v>
      </c>
      <c r="N1" s="87" t="s">
        <v>633</v>
      </c>
      <c r="O1" s="87" t="s">
        <v>545</v>
      </c>
      <c r="P1" s="87" t="s">
        <v>633</v>
      </c>
      <c r="Q1" s="56" t="s">
        <v>531</v>
      </c>
      <c r="R1" s="56" t="s">
        <v>532</v>
      </c>
      <c r="S1" s="56" t="s">
        <v>79</v>
      </c>
      <c r="T1" s="56" t="s">
        <v>67</v>
      </c>
      <c r="U1" s="234" t="s">
        <v>76</v>
      </c>
      <c r="V1" s="234"/>
      <c r="W1" s="56" t="s">
        <v>77</v>
      </c>
      <c r="X1" s="56" t="s">
        <v>78</v>
      </c>
      <c r="Y1" s="56" t="s">
        <v>54</v>
      </c>
      <c r="Z1" s="56" t="s">
        <v>1022</v>
      </c>
      <c r="AA1" s="56" t="s">
        <v>1184</v>
      </c>
      <c r="AB1" s="56" t="s">
        <v>1185</v>
      </c>
      <c r="AC1" s="56" t="s">
        <v>996</v>
      </c>
      <c r="AD1" s="90" t="s">
        <v>342</v>
      </c>
    </row>
    <row r="2" spans="1:30" ht="14.25" x14ac:dyDescent="0.2">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Table'!$B$4:$G$92,2,0)</f>
        <v>0.7</v>
      </c>
      <c r="K3" s="162" t="str">
        <f>VLOOKUP($A3,'2022 Stds Ltg Table'!$B$4:$G$92,3,0)</f>
        <v>Decorative/Display</v>
      </c>
      <c r="L3" s="138">
        <f>VLOOKUP($A3,'2022 Stds Ltg Table'!$B$4:$G$92,4,0)</f>
        <v>0.3</v>
      </c>
      <c r="M3" s="162" t="str">
        <f>VLOOKUP($A3,'2022 Stds Ltg Table'!$B$4:$G$92,5,0)</f>
        <v>None</v>
      </c>
      <c r="N3" s="138">
        <f>VLOOKUP($A3,'2022 Stds Ltg Table'!$B$4:$G$92,6,0)</f>
        <v>0</v>
      </c>
      <c r="O3" s="138" t="str">
        <f>VLOOKUP($A3,'2022 Stds Ltg Table'!$B$4:$I$92,7,0)</f>
        <v>None</v>
      </c>
      <c r="P3" s="138">
        <f>VLOOKUP($A3,'2022 Stds Ltg Table'!$B$4:$I$92,8,0)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Table'!$B$4:$G$92,2,0)</f>
        <v>0.8</v>
      </c>
      <c r="K4" s="162" t="str">
        <f>VLOOKUP($A4,'2022 Stds Ltg Table'!$B$4:$G$92,3,0)</f>
        <v>Decorative/Display</v>
      </c>
      <c r="L4" s="138">
        <f>VLOOKUP($A4,'2022 Stds Ltg Table'!$B$4:$G$92,4,0)</f>
        <v>0.3</v>
      </c>
      <c r="M4" s="162" t="str">
        <f>VLOOKUP($A4,'2022 Stds Ltg Table'!$B$4:$G$92,5,0)</f>
        <v>TunableWhiteOrDimToWarm (Note 10)</v>
      </c>
      <c r="N4" s="138">
        <f>VLOOKUP($A4,'2022 Stds Ltg Table'!$B$4:$G$92,6,0)</f>
        <v>0.1</v>
      </c>
      <c r="O4" s="138" t="str">
        <f>VLOOKUP($A4,'2022 Stds Ltg Table'!$B$4:$I$92,7,0)</f>
        <v>None</v>
      </c>
      <c r="P4" s="138">
        <f>VLOOKUP($A4,'2022 Stds Ltg Table'!$B$4:$I$92,8,0)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198" t="str">
        <f>'2019 SpaceFuncData-Input'!B77</f>
        <v>Office - Main entry lobbies</v>
      </c>
      <c r="C5" s="198">
        <f>'2019 SpaceFuncData-Input'!C77</f>
        <v>66.666666666666671</v>
      </c>
      <c r="D5" s="198">
        <f>'2019 SpaceFuncData-Input'!D77</f>
        <v>0.5</v>
      </c>
      <c r="E5" s="198">
        <f>'2019 SpaceFuncData-Input'!E77</f>
        <v>250</v>
      </c>
      <c r="F5" s="198">
        <f>'2019 SpaceFuncData-Input'!F77</f>
        <v>250</v>
      </c>
      <c r="G5" s="198">
        <f>'2019 SpaceFuncData-Input'!G77</f>
        <v>0.5</v>
      </c>
      <c r="H5" s="198">
        <f>'2019 SpaceFuncData-Input'!H77</f>
        <v>0.09</v>
      </c>
      <c r="I5" s="198" t="str">
        <f>'2019 SpaceFuncData-Input'!I77</f>
        <v>Electric</v>
      </c>
      <c r="J5" s="138">
        <f>VLOOKUP($A5,'2022 Stds Ltg Table'!$B$4:$G$92,2,0)</f>
        <v>0.85</v>
      </c>
      <c r="K5" s="162" t="str">
        <f>VLOOKUP($A5,'2022 Stds Ltg Table'!$B$4:$G$92,3,0)</f>
        <v>Decorative/Display</v>
      </c>
      <c r="L5" s="138">
        <f>VLOOKUP($A5,'2022 Stds Ltg Table'!$B$4:$G$92,4,0)</f>
        <v>0.3</v>
      </c>
      <c r="M5" s="162" t="str">
        <f>VLOOKUP($A5,'2022 Stds Ltg Table'!$B$4:$G$92,5,0)</f>
        <v>TransitionLightingOffAtNight (Note 12)</v>
      </c>
      <c r="N5" s="138">
        <f>VLOOKUP($A5,'2022 Stds Ltg Table'!$B$4:$G$92,6,0)</f>
        <v>0.95</v>
      </c>
      <c r="O5" s="138" t="str">
        <f>VLOOKUP($A5,'2022 Stds Ltg Table'!$B$4:$I$92,7,0)</f>
        <v>TunableWhiteOrDimToWarm (Note 10)</v>
      </c>
      <c r="P5" s="138">
        <f>VLOOKUP($A5,'2022 Stds Ltg Table'!$B$4:$I$92,8,0)</f>
        <v>0.1</v>
      </c>
      <c r="Q5" s="199">
        <f>'2019 SpaceFuncData-Input'!O77</f>
        <v>150</v>
      </c>
      <c r="R5" s="199">
        <f>'2019 SpaceFuncData-Input'!P77</f>
        <v>150</v>
      </c>
      <c r="S5" s="199">
        <f>'2019 SpaceFuncData-Input'!Q77</f>
        <v>0</v>
      </c>
      <c r="T5" s="199">
        <f>'2019 SpaceFuncData-Input'!R77</f>
        <v>0</v>
      </c>
      <c r="U5" s="199">
        <f>'2019 SpaceFuncData-Input'!S77</f>
        <v>50</v>
      </c>
      <c r="V5" s="199">
        <f>'2019 SpaceFuncData-Input'!T77</f>
        <v>200</v>
      </c>
      <c r="W5" s="199">
        <f>'2019 SpaceFuncData-Input'!U77</f>
        <v>1.5</v>
      </c>
      <c r="X5" s="199">
        <f>'2019 SpaceFuncData-Input'!V77</f>
        <v>2</v>
      </c>
      <c r="Y5" s="199" t="str">
        <f>'2019 SpaceFuncData-Input'!W77</f>
        <v>Assembly</v>
      </c>
      <c r="Z5" s="199">
        <v>1</v>
      </c>
      <c r="AA5" s="199">
        <v>0</v>
      </c>
      <c r="AB5" s="19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Table'!$B$4:$G$92,2,0)</f>
        <v>0.8</v>
      </c>
      <c r="K6" s="162" t="str">
        <f>VLOOKUP($A6,'2022 Stds Ltg Table'!$B$4:$G$92,3,0)</f>
        <v>Decorative/Display</v>
      </c>
      <c r="L6" s="138">
        <f>VLOOKUP($A6,'2022 Stds Ltg Table'!$B$4:$G$92,4,0)</f>
        <v>0.3</v>
      </c>
      <c r="M6" s="162" t="str">
        <f>VLOOKUP($A6,'2022 Stds Ltg Table'!$B$4:$G$92,5,0)</f>
        <v>TunableWhiteOrDimToWarm (Note 10)</v>
      </c>
      <c r="N6" s="138">
        <f>VLOOKUP($A6,'2022 Stds Ltg Table'!$B$4:$G$92,6,0)</f>
        <v>0.1</v>
      </c>
      <c r="O6" s="138" t="str">
        <f>VLOOKUP($A6,'2022 Stds Ltg Table'!$B$4:$I$92,7,0)</f>
        <v>None</v>
      </c>
      <c r="P6" s="138">
        <f>VLOOKUP($A6,'2022 Stds Ltg Table'!$B$4:$I$92,8,0)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Table'!$B$4:$G$92,2,0)</f>
        <v>0.85</v>
      </c>
      <c r="K7" s="162" t="str">
        <f>VLOOKUP($A7,'2022 Stds Ltg Table'!$B$4:$G$92,3,0)</f>
        <v>Decorative/Display</v>
      </c>
      <c r="L7" s="138">
        <f>VLOOKUP($A7,'2022 Stds Ltg Table'!$B$4:$G$92,4,0)</f>
        <v>0.3</v>
      </c>
      <c r="M7" s="162" t="str">
        <f>VLOOKUP($A7,'2022 Stds Ltg Table'!$B$4:$G$92,5,0)</f>
        <v>TunableWhiteOrDimToWarm (Note 10)</v>
      </c>
      <c r="N7" s="138">
        <f>VLOOKUP($A7,'2022 Stds Ltg Table'!$B$4:$G$92,6,0)</f>
        <v>0.1</v>
      </c>
      <c r="O7" s="138" t="str">
        <f>VLOOKUP($A7,'2022 Stds Ltg Table'!$B$4:$I$92,7,0)</f>
        <v>None</v>
      </c>
      <c r="P7" s="138">
        <f>VLOOKUP($A7,'2022 Stds Ltg Table'!$B$4:$I$92,8,0)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Table'!$B$4:$G$92,2,0)</f>
        <v>1</v>
      </c>
      <c r="K8" s="162" t="str">
        <f>VLOOKUP($A8,'2022 Stds Ltg Table'!$B$4:$G$92,3,0)</f>
        <v>Decorative/Display</v>
      </c>
      <c r="L8" s="138">
        <f>VLOOKUP($A8,'2022 Stds Ltg Table'!$B$4:$G$92,4,0)</f>
        <v>0.3</v>
      </c>
      <c r="M8" s="162" t="str">
        <f>VLOOKUP($A8,'2022 Stds Ltg Table'!$B$4:$G$92,5,0)</f>
        <v>TunableWhiteOrDimToWarm (Note 10)</v>
      </c>
      <c r="N8" s="138">
        <f>VLOOKUP($A8,'2022 Stds Ltg Table'!$B$4:$G$92,6,0)</f>
        <v>0.1</v>
      </c>
      <c r="O8" s="138" t="str">
        <f>VLOOKUP($A8,'2022 Stds Ltg Table'!$B$4:$I$92,7,0)</f>
        <v>None</v>
      </c>
      <c r="P8" s="138">
        <f>VLOOKUP($A8,'2022 Stds Ltg Table'!$B$4:$I$92,8,0)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Table'!$B$4:$G$92,2,0)</f>
        <v>1</v>
      </c>
      <c r="K9" s="162" t="str">
        <f>VLOOKUP($A9,'2022 Stds Ltg Table'!$B$4:$G$92,3,0)</f>
        <v>Decorative/Display</v>
      </c>
      <c r="L9" s="138">
        <f>VLOOKUP($A9,'2022 Stds Ltg Table'!$B$4:$G$92,4,0)</f>
        <v>0.2</v>
      </c>
      <c r="M9" s="162" t="str">
        <f>VLOOKUP($A9,'2022 Stds Ltg Table'!$B$4:$G$92,5,0)</f>
        <v>None</v>
      </c>
      <c r="N9" s="138">
        <f>VLOOKUP($A9,'2022 Stds Ltg Table'!$B$4:$G$92,6,0)</f>
        <v>0</v>
      </c>
      <c r="O9" s="138" t="str">
        <f>VLOOKUP($A9,'2022 Stds Ltg Table'!$B$4:$I$92,7,0)</f>
        <v>None</v>
      </c>
      <c r="P9" s="138">
        <f>VLOOKUP($A9,'2022 Stds Ltg Table'!$B$4:$I$92,8,0)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Table'!$B$4:$G$92,2,0)</f>
        <v>0.8</v>
      </c>
      <c r="K10" s="162" t="str">
        <f>VLOOKUP($A10,'2022 Stds Ltg Table'!$B$4:$G$92,3,0)</f>
        <v>Decorative/Display</v>
      </c>
      <c r="L10" s="138">
        <f>VLOOKUP($A10,'2022 Stds Ltg Table'!$B$4:$G$92,4,0)</f>
        <v>0.3</v>
      </c>
      <c r="M10" s="162" t="str">
        <f>VLOOKUP($A10,'2022 Stds Ltg Table'!$B$4:$G$92,5,0)</f>
        <v>None</v>
      </c>
      <c r="N10" s="138">
        <f>VLOOKUP($A10,'2022 Stds Ltg Table'!$B$4:$G$92,6,0)</f>
        <v>0</v>
      </c>
      <c r="O10" s="138" t="str">
        <f>VLOOKUP($A10,'2022 Stds Ltg Table'!$B$4:$I$92,7,0)</f>
        <v>None</v>
      </c>
      <c r="P10" s="138">
        <f>VLOOKUP($A10,'2022 Stds Ltg Table'!$B$4:$I$92,8,0)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Table'!$B$4:$G$92,2,0)</f>
        <v>0.5</v>
      </c>
      <c r="K11" s="162" t="str">
        <f>VLOOKUP($A11,'2022 Stds Ltg Table'!$B$4:$G$92,3,0)</f>
        <v>Decorative/Display</v>
      </c>
      <c r="L11" s="138">
        <f>VLOOKUP($A11,'2022 Stds Ltg Table'!$B$4:$G$92,4,0)</f>
        <v>0.25</v>
      </c>
      <c r="M11" s="162" t="str">
        <f>VLOOKUP($A11,'2022 Stds Ltg Table'!$B$4:$G$92,5,0)</f>
        <v>None</v>
      </c>
      <c r="N11" s="138">
        <f>VLOOKUP($A11,'2022 Stds Ltg Table'!$B$4:$G$92,6,0)</f>
        <v>0</v>
      </c>
      <c r="O11" s="138" t="str">
        <f>VLOOKUP($A11,'2022 Stds Ltg Table'!$B$4:$I$92,7,0)</f>
        <v>None</v>
      </c>
      <c r="P11" s="138">
        <f>VLOOKUP($A11,'2022 Stds Ltg Table'!$B$4:$I$92,8,0)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Table'!$B$4:$G$92,2,0)</f>
        <v>0.7</v>
      </c>
      <c r="K12" s="162" t="str">
        <f>VLOOKUP($A12,'2022 Stds Ltg Table'!$B$4:$G$92,3,0)</f>
        <v>Decorative/Display</v>
      </c>
      <c r="L12" s="138">
        <f>VLOOKUP($A12,'2022 Stds Ltg Table'!$B$4:$G$92,4,0)</f>
        <v>0.45</v>
      </c>
      <c r="M12" s="162" t="str">
        <f>VLOOKUP($A12,'2022 Stds Ltg Table'!$B$4:$G$92,5,0)</f>
        <v>None</v>
      </c>
      <c r="N12" s="138">
        <f>VLOOKUP($A12,'2022 Stds Ltg Table'!$B$4:$G$92,6,0)</f>
        <v>0</v>
      </c>
      <c r="O12" s="138" t="str">
        <f>VLOOKUP($A12,'2022 Stds Ltg Table'!$B$4:$I$92,7,0)</f>
        <v>None</v>
      </c>
      <c r="P12" s="138">
        <f>VLOOKUP($A12,'2022 Stds Ltg Table'!$B$4:$I$92,8,0)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Table'!$B$4:$G$92,2,0)</f>
        <v>0.55000000000000004</v>
      </c>
      <c r="K13" s="162" t="str">
        <f>VLOOKUP($A13,'2022 Stds Ltg Table'!$B$4:$G$92,3,0)</f>
        <v>DetailedTaskWork (Note 7)</v>
      </c>
      <c r="L13" s="138">
        <f>VLOOKUP($A13,'2022 Stds Ltg Table'!$B$4:$G$92,4,0)</f>
        <v>0.2</v>
      </c>
      <c r="M13" s="162" t="str">
        <f>VLOOKUP($A13,'2022 Stds Ltg Table'!$B$4:$G$92,5,0)</f>
        <v>None</v>
      </c>
      <c r="N13" s="138">
        <f>VLOOKUP($A13,'2022 Stds Ltg Table'!$B$4:$G$92,6,0)</f>
        <v>0</v>
      </c>
      <c r="O13" s="138" t="str">
        <f>VLOOKUP($A13,'2022 Stds Ltg Table'!$B$4:$I$92,7,0)</f>
        <v>None</v>
      </c>
      <c r="P13" s="138">
        <f>VLOOKUP($A13,'2022 Stds Ltg Table'!$B$4:$I$92,8,0)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198" t="str">
        <f>'2019 SpaceFuncData-Input'!B6</f>
        <v>Retail - Beauty and nail salons</v>
      </c>
      <c r="C14" s="198">
        <f>'2019 SpaceFuncData-Input'!C6</f>
        <v>10</v>
      </c>
      <c r="D14" s="198">
        <f>'2019 SpaceFuncData-Input'!D6</f>
        <v>0.5</v>
      </c>
      <c r="E14" s="198">
        <f>'2019 SpaceFuncData-Input'!E6</f>
        <v>250</v>
      </c>
      <c r="F14" s="198">
        <f>'2019 SpaceFuncData-Input'!F6</f>
        <v>200</v>
      </c>
      <c r="G14" s="198">
        <f>'2019 SpaceFuncData-Input'!G6</f>
        <v>2</v>
      </c>
      <c r="H14" s="198">
        <f>'2019 SpaceFuncData-Input'!H6</f>
        <v>0.18</v>
      </c>
      <c r="I14" s="198" t="str">
        <f>'2019 SpaceFuncData-Input'!I6</f>
        <v>Gas</v>
      </c>
      <c r="J14" s="138">
        <f>VLOOKUP($A14,'2022 Stds Ltg Table'!$B$4:$G$92,2,0)</f>
        <v>0.7</v>
      </c>
      <c r="K14" s="162" t="str">
        <f>VLOOKUP($A14,'2022 Stds Ltg Table'!$B$4:$G$92,3,0)</f>
        <v>DetailedTaskWork (Note 7)</v>
      </c>
      <c r="L14" s="138">
        <f>VLOOKUP($A14,'2022 Stds Ltg Table'!$B$4:$G$92,4,0)</f>
        <v>0.3</v>
      </c>
      <c r="M14" s="162" t="str">
        <f>VLOOKUP($A14,'2022 Stds Ltg Table'!$B$4:$G$92,5,0)</f>
        <v>Decorative/Display</v>
      </c>
      <c r="N14" s="138">
        <f>VLOOKUP($A14,'2022 Stds Ltg Table'!$B$4:$G$92,6,0)</f>
        <v>0.25</v>
      </c>
      <c r="O14" s="138" t="str">
        <f>VLOOKUP($A14,'2022 Stds Ltg Table'!$B$4:$I$92,7,0)</f>
        <v>None</v>
      </c>
      <c r="P14" s="138">
        <f>VLOOKUP($A14,'2022 Stds Ltg Table'!$B$4:$I$92,8,0)</f>
        <v>0</v>
      </c>
      <c r="Q14" s="199">
        <f>'2019 SpaceFuncData-Input'!O6</f>
        <v>150</v>
      </c>
      <c r="R14" s="199">
        <f>'2019 SpaceFuncData-Input'!P6</f>
        <v>150</v>
      </c>
      <c r="S14" s="199">
        <f>'2019 SpaceFuncData-Input'!Q6</f>
        <v>0</v>
      </c>
      <c r="T14" s="199">
        <f>'2019 SpaceFuncData-Input'!R6</f>
        <v>0</v>
      </c>
      <c r="U14" s="199">
        <f>'2019 SpaceFuncData-Input'!S6</f>
        <v>500</v>
      </c>
      <c r="V14" s="199">
        <f>'2019 SpaceFuncData-Input'!T6</f>
        <v>500</v>
      </c>
      <c r="W14" s="199">
        <f>'2019 SpaceFuncData-Input'!U6</f>
        <v>1.5</v>
      </c>
      <c r="X14" s="199">
        <f>'2019 SpaceFuncData-Input'!V6</f>
        <v>2</v>
      </c>
      <c r="Y14" s="199" t="str">
        <f>'2019 SpaceFuncData-Input'!W6</f>
        <v>Retail</v>
      </c>
      <c r="Z14" s="199">
        <v>1</v>
      </c>
      <c r="AA14" s="199">
        <v>0</v>
      </c>
      <c r="AB14" s="19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Table'!$B$4:$G$92,2,0)</f>
        <v>0.9</v>
      </c>
      <c r="K15" s="162" t="str">
        <f>VLOOKUP($A15,'2022 Stds Ltg Table'!$B$4:$G$92,3,0)</f>
        <v>Decorative/Display</v>
      </c>
      <c r="L15" s="138">
        <f>VLOOKUP($A15,'2022 Stds Ltg Table'!$B$4:$G$92,4,0)</f>
        <v>0.25</v>
      </c>
      <c r="M15" s="162" t="str">
        <f>VLOOKUP($A15,'2022 Stds Ltg Table'!$B$4:$G$92,5,0)</f>
        <v>None</v>
      </c>
      <c r="N15" s="138">
        <f>VLOOKUP($A15,'2022 Stds Ltg Table'!$B$4:$G$92,6,0)</f>
        <v>0</v>
      </c>
      <c r="O15" s="138" t="str">
        <f>VLOOKUP($A15,'2022 Stds Ltg Table'!$B$4:$I$92,7,0)</f>
        <v>None</v>
      </c>
      <c r="P15" s="138">
        <f>VLOOKUP($A15,'2022 Stds Ltg Table'!$B$4:$I$92,8,0)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Table'!$B$4:$G$92,2,0)</f>
        <v>0.6</v>
      </c>
      <c r="K16" s="162" t="str">
        <f>VLOOKUP($A16,'2022 Stds Ltg Table'!$B$4:$G$92,3,0)</f>
        <v>WhiteOrChalkBoard (W/ft) (Note 1)</v>
      </c>
      <c r="L16" s="138">
        <f>VLOOKUP($A16,'2022 Stds Ltg Table'!$B$4:$G$92,4,0)</f>
        <v>7</v>
      </c>
      <c r="M16" s="162" t="str">
        <f>VLOOKUP($A16,'2022 Stds Ltg Table'!$B$4:$G$92,5,0)</f>
        <v>None</v>
      </c>
      <c r="N16" s="138">
        <f>VLOOKUP($A16,'2022 Stds Ltg Table'!$B$4:$G$92,6,0)</f>
        <v>0</v>
      </c>
      <c r="O16" s="138" t="str">
        <f>VLOOKUP($A16,'2022 Stds Ltg Table'!$B$4:$I$92,7,0)</f>
        <v>None</v>
      </c>
      <c r="P16" s="138">
        <f>VLOOKUP($A16,'2022 Stds Ltg Table'!$B$4:$I$92,8,0)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Table'!$B$4:$G$92,2,0)</f>
        <v>0.5</v>
      </c>
      <c r="K17" s="162" t="str">
        <f>VLOOKUP($A17,'2022 Stds Ltg Table'!$B$4:$G$92,3,0)</f>
        <v>None</v>
      </c>
      <c r="L17" s="138">
        <f>VLOOKUP($A17,'2022 Stds Ltg Table'!$B$4:$G$92,4,0)</f>
        <v>0</v>
      </c>
      <c r="M17" s="162" t="str">
        <f>VLOOKUP($A17,'2022 Stds Ltg Table'!$B$4:$G$92,5,0)</f>
        <v>None</v>
      </c>
      <c r="N17" s="138">
        <f>VLOOKUP($A17,'2022 Stds Ltg Table'!$B$4:$G$92,6,0)</f>
        <v>0</v>
      </c>
      <c r="O17" s="138" t="str">
        <f>VLOOKUP($A17,'2022 Stds Ltg Table'!$B$4:$I$92,7,0)</f>
        <v>None</v>
      </c>
      <c r="P17" s="138">
        <f>VLOOKUP($A17,'2022 Stds Ltg Table'!$B$4:$I$92,8,0)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Table'!$B$4:$G$92,2,0)</f>
        <v>0.6</v>
      </c>
      <c r="K18" s="162" t="str">
        <f>VLOOKUP($A18,'2022 Stds Ltg Table'!$B$4:$G$92,3,0)</f>
        <v>Decorative/Display</v>
      </c>
      <c r="L18" s="138">
        <f>VLOOKUP($A18,'2022 Stds Ltg Table'!$B$4:$G$92,4,0)</f>
        <v>0.25</v>
      </c>
      <c r="M18" s="162" t="str">
        <f>VLOOKUP($A18,'2022 Stds Ltg Table'!$B$4:$G$92,5,0)</f>
        <v>None</v>
      </c>
      <c r="N18" s="138">
        <f>VLOOKUP($A18,'2022 Stds Ltg Table'!$B$4:$G$92,6,0)</f>
        <v>0</v>
      </c>
      <c r="O18" s="138" t="str">
        <f>VLOOKUP($A18,'2022 Stds Ltg Table'!$B$4:$I$92,7,0)</f>
        <v>None</v>
      </c>
      <c r="P18" s="138">
        <f>VLOOKUP($A18,'2022 Stds Ltg Table'!$B$4:$I$92,8,0)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Table'!$B$4:$G$92,2,0)</f>
        <v>0.75</v>
      </c>
      <c r="K19" s="162" t="str">
        <f>VLOOKUP($A19,'2022 Stds Ltg Table'!$B$4:$G$92,3,0)</f>
        <v>Decorative/Display</v>
      </c>
      <c r="L19" s="138">
        <f>VLOOKUP($A19,'2022 Stds Ltg Table'!$B$4:$G$92,4,0)</f>
        <v>0.25</v>
      </c>
      <c r="M19" s="162" t="str">
        <f>VLOOKUP($A19,'2022 Stds Ltg Table'!$B$4:$G$92,5,0)</f>
        <v>None</v>
      </c>
      <c r="N19" s="138">
        <f>VLOOKUP($A19,'2022 Stds Ltg Table'!$B$4:$G$92,6,0)</f>
        <v>0</v>
      </c>
      <c r="O19" s="138" t="str">
        <f>VLOOKUP($A19,'2022 Stds Ltg Table'!$B$4:$I$92,7,0)</f>
        <v>None</v>
      </c>
      <c r="P19" s="138">
        <f>VLOOKUP($A19,'2022 Stds Ltg Table'!$B$4:$I$92,8,0)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Table'!$B$4:$G$92,2,0)</f>
        <v>0.5</v>
      </c>
      <c r="K20" s="162" t="str">
        <f>VLOOKUP($A20,'2022 Stds Ltg Table'!$B$4:$G$92,3,0)</f>
        <v>None</v>
      </c>
      <c r="L20" s="138">
        <f>VLOOKUP($A20,'2022 Stds Ltg Table'!$B$4:$G$92,4,0)</f>
        <v>0</v>
      </c>
      <c r="M20" s="162" t="str">
        <f>VLOOKUP($A20,'2022 Stds Ltg Table'!$B$4:$G$92,5,0)</f>
        <v>None</v>
      </c>
      <c r="N20" s="138">
        <f>VLOOKUP($A20,'2022 Stds Ltg Table'!$B$4:$G$92,6,0)</f>
        <v>0</v>
      </c>
      <c r="O20" s="138" t="str">
        <f>VLOOKUP($A20,'2022 Stds Ltg Table'!$B$4:$I$92,7,0)</f>
        <v>None</v>
      </c>
      <c r="P20" s="138">
        <f>VLOOKUP($A20,'2022 Stds Ltg Table'!$B$4:$I$92,8,0)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Table'!$B$4:$G$92,2,0)</f>
        <v>0.4</v>
      </c>
      <c r="K21" s="162" t="str">
        <f>VLOOKUP($A21,'2022 Stds Ltg Table'!$B$4:$G$92,3,0)</f>
        <v>Decorative/Display</v>
      </c>
      <c r="L21" s="138">
        <f>VLOOKUP($A21,'2022 Stds Ltg Table'!$B$4:$G$92,4,0)</f>
        <v>0.25</v>
      </c>
      <c r="M21" s="162" t="str">
        <f>VLOOKUP($A21,'2022 Stds Ltg Table'!$B$4:$G$92,5,0)</f>
        <v>None</v>
      </c>
      <c r="N21" s="138">
        <f>VLOOKUP($A21,'2022 Stds Ltg Table'!$B$4:$G$92,6,0)</f>
        <v>0</v>
      </c>
      <c r="O21" s="138" t="str">
        <f>VLOOKUP($A21,'2022 Stds Ltg Table'!$B$4:$I$92,7,0)</f>
        <v>None</v>
      </c>
      <c r="P21" s="138">
        <f>VLOOKUP($A21,'2022 Stds Ltg Table'!$B$4:$I$92,8,0)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Table'!$B$4:$G$92,2,0)</f>
        <v>0.45</v>
      </c>
      <c r="K22" s="162" t="str">
        <f>VLOOKUP($A22,'2022 Stds Ltg Table'!$B$4:$G$92,3,0)</f>
        <v>Decorative/Display</v>
      </c>
      <c r="L22" s="138">
        <f>VLOOKUP($A22,'2022 Stds Ltg Table'!$B$4:$G$92,4,0)</f>
        <v>0.35</v>
      </c>
      <c r="M22" s="162" t="str">
        <f>VLOOKUP($A22,'2022 Stds Ltg Table'!$B$4:$G$92,5,0)</f>
        <v>None</v>
      </c>
      <c r="N22" s="138">
        <f>VLOOKUP($A22,'2022 Stds Ltg Table'!$B$4:$G$92,6,0)</f>
        <v>0</v>
      </c>
      <c r="O22" s="138" t="str">
        <f>VLOOKUP($A22,'2022 Stds Ltg Table'!$B$4:$I$92,7,0)</f>
        <v>None</v>
      </c>
      <c r="P22" s="138">
        <f>VLOOKUP($A22,'2022 Stds Ltg Table'!$B$4:$I$92,8,0)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Table'!$B$4:$G$92,2,0)</f>
        <v>0.45</v>
      </c>
      <c r="K23" s="162" t="str">
        <f>VLOOKUP($A23,'2022 Stds Ltg Table'!$B$4:$G$92,3,0)</f>
        <v>Decorative/Display</v>
      </c>
      <c r="L23" s="138">
        <f>VLOOKUP($A23,'2022 Stds Ltg Table'!$B$4:$G$92,4,0)</f>
        <v>0.25</v>
      </c>
      <c r="M23" s="162" t="str">
        <f>VLOOKUP($A23,'2022 Stds Ltg Table'!$B$4:$G$92,5,0)</f>
        <v>None</v>
      </c>
      <c r="N23" s="138">
        <f>VLOOKUP($A23,'2022 Stds Ltg Table'!$B$4:$G$92,6,0)</f>
        <v>0</v>
      </c>
      <c r="O23" s="138" t="str">
        <f>VLOOKUP($A23,'2022 Stds Ltg Table'!$B$4:$I$92,7,0)</f>
        <v>None</v>
      </c>
      <c r="P23" s="138">
        <f>VLOOKUP($A23,'2022 Stds Ltg Table'!$B$4:$I$92,8,0)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Table'!$B$4:$G$92,2,0)</f>
        <v>0.4</v>
      </c>
      <c r="K24" s="162" t="str">
        <f>VLOOKUP($A24,'2022 Stds Ltg Table'!$B$4:$G$92,3,0)</f>
        <v>Decorative/Display</v>
      </c>
      <c r="L24" s="138">
        <f>VLOOKUP($A24,'2022 Stds Ltg Table'!$B$4:$G$92,4,0)</f>
        <v>0.25</v>
      </c>
      <c r="M24" s="162" t="str">
        <f>VLOOKUP($A24,'2022 Stds Ltg Table'!$B$4:$G$92,5,0)</f>
        <v>None</v>
      </c>
      <c r="N24" s="138">
        <f>VLOOKUP($A24,'2022 Stds Ltg Table'!$B$4:$G$92,6,0)</f>
        <v>0</v>
      </c>
      <c r="O24" s="138" t="str">
        <f>VLOOKUP($A24,'2022 Stds Ltg Table'!$B$4:$I$92,7,0)</f>
        <v>None</v>
      </c>
      <c r="P24" s="138">
        <f>VLOOKUP($A24,'2022 Stds Ltg Table'!$B$4:$I$92,8,0)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Table'!$B$4:$G$92,2,0)</f>
        <v>0.4</v>
      </c>
      <c r="K25" s="162" t="str">
        <f>VLOOKUP($A25,'2022 Stds Ltg Table'!$B$4:$G$92,3,0)</f>
        <v>DetailedTaskWork (Note 7)</v>
      </c>
      <c r="L25" s="138">
        <f>VLOOKUP($A25,'2022 Stds Ltg Table'!$B$4:$G$92,4,0)</f>
        <v>0.2</v>
      </c>
      <c r="M25" s="162" t="str">
        <f>VLOOKUP($A25,'2022 Stds Ltg Table'!$B$4:$G$92,5,0)</f>
        <v>None</v>
      </c>
      <c r="N25" s="138">
        <f>VLOOKUP($A25,'2022 Stds Ltg Table'!$B$4:$G$92,6,0)</f>
        <v>0</v>
      </c>
      <c r="O25" s="138" t="str">
        <f>VLOOKUP($A25,'2022 Stds Ltg Table'!$B$4:$I$92,7,0)</f>
        <v>None</v>
      </c>
      <c r="P25" s="138">
        <f>VLOOKUP($A25,'2022 Stds Ltg Table'!$B$4:$I$92,8,0)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Table'!$B$4:$G$92,2,0)</f>
        <v>0.5</v>
      </c>
      <c r="K26" s="162" t="str">
        <f>VLOOKUP($A26,'2022 Stds Ltg Table'!$B$4:$G$92,3,0)</f>
        <v>None</v>
      </c>
      <c r="L26" s="138">
        <f>VLOOKUP($A26,'2022 Stds Ltg Table'!$B$4:$G$92,4,0)</f>
        <v>0</v>
      </c>
      <c r="M26" s="162" t="str">
        <f>VLOOKUP($A26,'2022 Stds Ltg Table'!$B$4:$G$92,5,0)</f>
        <v>None</v>
      </c>
      <c r="N26" s="138">
        <f>VLOOKUP($A26,'2022 Stds Ltg Table'!$B$4:$G$92,6,0)</f>
        <v>0</v>
      </c>
      <c r="O26" s="138" t="str">
        <f>VLOOKUP($A26,'2022 Stds Ltg Table'!$B$4:$I$92,7,0)</f>
        <v>None</v>
      </c>
      <c r="P26" s="138">
        <f>VLOOKUP($A26,'2022 Stds Ltg Table'!$B$4:$I$92,8,0)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Table'!$B$4:$G$92,2,0)</f>
        <v>0.7</v>
      </c>
      <c r="K27" s="162" t="str">
        <f>VLOOKUP($A27,'2022 Stds Ltg Table'!$B$4:$G$92,3,0)</f>
        <v>Decorative/Display</v>
      </c>
      <c r="L27" s="138">
        <f>VLOOKUP($A27,'2022 Stds Ltg Table'!$B$4:$G$92,4,0)</f>
        <v>0.25</v>
      </c>
      <c r="M27" s="162" t="str">
        <f>VLOOKUP($A27,'2022 Stds Ltg Table'!$B$4:$G$92,5,0)</f>
        <v>None</v>
      </c>
      <c r="N27" s="138">
        <f>VLOOKUP($A27,'2022 Stds Ltg Table'!$B$4:$G$92,6,0)</f>
        <v>0</v>
      </c>
      <c r="O27" s="138" t="str">
        <f>VLOOKUP($A27,'2022 Stds Ltg Table'!$B$4:$I$92,7,0)</f>
        <v>None</v>
      </c>
      <c r="P27" s="138">
        <f>VLOOKUP($A27,'2022 Stds Ltg Table'!$B$4:$I$92,8,0)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Table'!$B$4:$G$92,2,0)</f>
        <v>1.1499999999999999</v>
      </c>
      <c r="K28" s="162" t="str">
        <f>VLOOKUP($A28,'2022 Stds Ltg Table'!$B$4:$G$92,3,0)</f>
        <v>None</v>
      </c>
      <c r="L28" s="138">
        <f>VLOOKUP($A28,'2022 Stds Ltg Table'!$B$4:$G$92,4,0)</f>
        <v>0</v>
      </c>
      <c r="M28" s="162" t="str">
        <f>VLOOKUP($A28,'2022 Stds Ltg Table'!$B$4:$G$92,5,0)</f>
        <v>None</v>
      </c>
      <c r="N28" s="138">
        <f>VLOOKUP($A28,'2022 Stds Ltg Table'!$B$4:$G$92,6,0)</f>
        <v>0</v>
      </c>
      <c r="O28" s="138" t="str">
        <f>VLOOKUP($A28,'2022 Stds Ltg Table'!$B$4:$I$92,7,0)</f>
        <v>None</v>
      </c>
      <c r="P28" s="138">
        <f>VLOOKUP($A28,'2022 Stds Ltg Table'!$B$4:$I$92,8,0)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Table'!$B$4:$G$92,2,0)</f>
        <v>0.6</v>
      </c>
      <c r="K29" s="162" t="str">
        <f>VLOOKUP($A29,'2022 Stds Ltg Table'!$B$4:$G$92,3,0)</f>
        <v>Decorative/Display</v>
      </c>
      <c r="L29" s="138">
        <f>VLOOKUP($A29,'2022 Stds Ltg Table'!$B$4:$G$92,4,0)</f>
        <v>0.2</v>
      </c>
      <c r="M29" s="162" t="str">
        <f>VLOOKUP($A29,'2022 Stds Ltg Table'!$B$4:$G$92,5,0)</f>
        <v>TunableWhiteOrDimToWarm (Note 10)</v>
      </c>
      <c r="N29" s="138">
        <f>VLOOKUP($A29,'2022 Stds Ltg Table'!$B$4:$G$92,6,0)</f>
        <v>0.1</v>
      </c>
      <c r="O29" s="138" t="str">
        <f>VLOOKUP($A29,'2022 Stds Ltg Table'!$B$4:$I$92,7,0)</f>
        <v>None</v>
      </c>
      <c r="P29" s="138">
        <f>VLOOKUP($A29,'2022 Stds Ltg Table'!$B$4:$I$92,8,0)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Table'!$B$4:$G$92,2,0)</f>
        <v>0.55000000000000004</v>
      </c>
      <c r="K30" s="162" t="str">
        <f>VLOOKUP($A30,'2022 Stds Ltg Table'!$B$4:$G$92,3,0)</f>
        <v>None</v>
      </c>
      <c r="L30" s="138">
        <f>VLOOKUP($A30,'2022 Stds Ltg Table'!$B$4:$G$92,4,0)</f>
        <v>0</v>
      </c>
      <c r="M30" s="162" t="str">
        <f>VLOOKUP($A30,'2022 Stds Ltg Table'!$B$4:$G$92,5,0)</f>
        <v>None</v>
      </c>
      <c r="N30" s="138">
        <f>VLOOKUP($A30,'2022 Stds Ltg Table'!$B$4:$G$92,6,0)</f>
        <v>0</v>
      </c>
      <c r="O30" s="138" t="str">
        <f>VLOOKUP($A30,'2022 Stds Ltg Table'!$B$4:$I$92,7,0)</f>
        <v>None</v>
      </c>
      <c r="P30" s="138">
        <f>VLOOKUP($A30,'2022 Stds Ltg Table'!$B$4:$I$92,8,0)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Table'!$B$4:$G$92,2,0)</f>
        <v>0.8</v>
      </c>
      <c r="K31" s="162" t="str">
        <f>VLOOKUP($A31,'2022 Stds Ltg Table'!$B$4:$G$92,3,0)</f>
        <v>TunableWhiteOrDimToWarm (Note 10)</v>
      </c>
      <c r="L31" s="138">
        <f>VLOOKUP($A31,'2022 Stds Ltg Table'!$B$4:$G$92,4,0)</f>
        <v>0.1</v>
      </c>
      <c r="M31" s="162" t="str">
        <f>VLOOKUP($A31,'2022 Stds Ltg Table'!$B$4:$G$92,5,0)</f>
        <v>None</v>
      </c>
      <c r="N31" s="138">
        <f>VLOOKUP($A31,'2022 Stds Ltg Table'!$B$4:$G$92,6,0)</f>
        <v>0</v>
      </c>
      <c r="O31" s="138" t="str">
        <f>VLOOKUP($A31,'2022 Stds Ltg Table'!$B$4:$I$92,7,0)</f>
        <v>None</v>
      </c>
      <c r="P31" s="138">
        <f>VLOOKUP($A31,'2022 Stds Ltg Table'!$B$4:$I$92,8,0)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Table'!$B$4:$G$92,2,0)</f>
        <v>0.85</v>
      </c>
      <c r="K32" s="162" t="str">
        <f>VLOOKUP($A32,'2022 Stds Ltg Table'!$B$4:$G$92,3,0)</f>
        <v>TunableWhiteOrDimToWarm (Note 10)</v>
      </c>
      <c r="L32" s="138">
        <f>VLOOKUP($A32,'2022 Stds Ltg Table'!$B$4:$G$92,4,0)</f>
        <v>0.1</v>
      </c>
      <c r="M32" s="162" t="str">
        <f>VLOOKUP($A32,'2022 Stds Ltg Table'!$B$4:$G$92,5,0)</f>
        <v>DetailedTaskWork (Note 7)</v>
      </c>
      <c r="N32" s="138">
        <f>VLOOKUP($A32,'2022 Stds Ltg Table'!$B$4:$G$92,6,0)</f>
        <v>0.2</v>
      </c>
      <c r="O32" s="138" t="str">
        <f>VLOOKUP($A32,'2022 Stds Ltg Table'!$B$4:$I$92,7,0)</f>
        <v>None</v>
      </c>
      <c r="P32" s="138">
        <f>VLOOKUP($A32,'2022 Stds Ltg Table'!$B$4:$I$92,8,0)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Table'!$B$4:$G$92,2,0)</f>
        <v>1.9</v>
      </c>
      <c r="K33" s="162" t="str">
        <f>VLOOKUP($A33,'2022 Stds Ltg Table'!$B$4:$G$92,3,0)</f>
        <v>None</v>
      </c>
      <c r="L33" s="138">
        <f>VLOOKUP($A33,'2022 Stds Ltg Table'!$B$4:$G$92,4,0)</f>
        <v>0</v>
      </c>
      <c r="M33" s="162" t="str">
        <f>VLOOKUP($A33,'2022 Stds Ltg Table'!$B$4:$G$92,5,0)</f>
        <v>None</v>
      </c>
      <c r="N33" s="138">
        <f>VLOOKUP($A33,'2022 Stds Ltg Table'!$B$4:$G$92,6,0)</f>
        <v>0</v>
      </c>
      <c r="O33" s="138" t="str">
        <f>VLOOKUP($A33,'2022 Stds Ltg Table'!$B$4:$I$92,7,0)</f>
        <v>None</v>
      </c>
      <c r="P33" s="138">
        <f>VLOOKUP($A33,'2022 Stds Ltg Table'!$B$4:$I$92,8,0)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Table'!$B$4:$G$92,2,0)</f>
        <v>0.7</v>
      </c>
      <c r="K34" s="162" t="str">
        <f>VLOOKUP($A34,'2022 Stds Ltg Table'!$B$4:$G$92,3,0)</f>
        <v>Decorative/Display</v>
      </c>
      <c r="L34" s="138">
        <f>VLOOKUP($A34,'2022 Stds Ltg Table'!$B$4:$G$92,4,0)</f>
        <v>0.15</v>
      </c>
      <c r="M34" s="162" t="str">
        <f>VLOOKUP($A34,'2022 Stds Ltg Table'!$B$4:$G$92,5,0)</f>
        <v>TunableWhiteOrDimToWarm (Note 10)</v>
      </c>
      <c r="N34" s="138">
        <f>VLOOKUP($A34,'2022 Stds Ltg Table'!$B$4:$G$92,6,0)</f>
        <v>0.1</v>
      </c>
      <c r="O34" s="138" t="str">
        <f>VLOOKUP($A34,'2022 Stds Ltg Table'!$B$4:$I$92,7,0)</f>
        <v>None</v>
      </c>
      <c r="P34" s="138">
        <f>VLOOKUP($A34,'2022 Stds Ltg Table'!$B$4:$I$92,8,0)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Table'!$B$4:$G$92,2,0)</f>
        <v>0.75</v>
      </c>
      <c r="K35" s="162" t="str">
        <f>VLOOKUP($A35,'2022 Stds Ltg Table'!$B$4:$G$92,3,0)</f>
        <v>TunableWhiteOrDimToWarm (Note 10)</v>
      </c>
      <c r="L35" s="138">
        <f>VLOOKUP($A35,'2022 Stds Ltg Table'!$B$4:$G$92,4,0)</f>
        <v>0.1</v>
      </c>
      <c r="M35" s="162" t="str">
        <f>VLOOKUP($A35,'2022 Stds Ltg Table'!$B$4:$G$92,5,0)</f>
        <v>None</v>
      </c>
      <c r="N35" s="138">
        <f>VLOOKUP($A35,'2022 Stds Ltg Table'!$B$4:$G$92,6,0)</f>
        <v>0</v>
      </c>
      <c r="O35" s="138" t="str">
        <f>VLOOKUP($A35,'2022 Stds Ltg Table'!$B$4:$I$92,7,0)</f>
        <v>None</v>
      </c>
      <c r="P35" s="138">
        <f>VLOOKUP($A35,'2022 Stds Ltg Table'!$B$4:$I$92,8,0)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Table'!$B$4:$G$92,2,0)</f>
        <v>0.9</v>
      </c>
      <c r="K36" s="162" t="str">
        <f>VLOOKUP($A36,'2022 Stds Ltg Table'!$B$4:$G$92,3,0)</f>
        <v>TunableWhiteOrDimToWarm (Note 10)</v>
      </c>
      <c r="L36" s="138">
        <f>VLOOKUP($A36,'2022 Stds Ltg Table'!$B$4:$G$92,4,0)</f>
        <v>0.1</v>
      </c>
      <c r="M36" s="162" t="str">
        <f>VLOOKUP($A36,'2022 Stds Ltg Table'!$B$4:$G$92,5,0)</f>
        <v>None</v>
      </c>
      <c r="N36" s="138">
        <f>VLOOKUP($A36,'2022 Stds Ltg Table'!$B$4:$G$92,6,0)</f>
        <v>0</v>
      </c>
      <c r="O36" s="138" t="str">
        <f>VLOOKUP($A36,'2022 Stds Ltg Table'!$B$4:$I$92,7,0)</f>
        <v>None</v>
      </c>
      <c r="P36" s="138">
        <f>VLOOKUP($A36,'2022 Stds Ltg Table'!$B$4:$I$92,8,0)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Table'!$B$4:$G$92,2,0)</f>
        <v>na</v>
      </c>
      <c r="K37" s="162" t="str">
        <f>VLOOKUP($A37,'2022 Stds Ltg Table'!$B$4:$G$92,3,0)</f>
        <v>None</v>
      </c>
      <c r="L37" s="138">
        <f>VLOOKUP($A37,'2022 Stds Ltg Table'!$B$4:$G$92,4,0)</f>
        <v>0</v>
      </c>
      <c r="M37" s="162" t="str">
        <f>VLOOKUP($A37,'2022 Stds Ltg Table'!$B$4:$G$92,5,0)</f>
        <v>None</v>
      </c>
      <c r="N37" s="138">
        <f>VLOOKUP($A37,'2022 Stds Ltg Table'!$B$4:$G$92,6,0)</f>
        <v>0</v>
      </c>
      <c r="O37" s="138" t="str">
        <f>VLOOKUP($A37,'2022 Stds Ltg Table'!$B$4:$I$92,7,0)</f>
        <v>None</v>
      </c>
      <c r="P37" s="138">
        <f>VLOOKUP($A37,'2022 Stds Ltg Table'!$B$4:$I$92,8,0)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Table'!$B$4:$G$92,2,0)</f>
        <v>0.85</v>
      </c>
      <c r="K38" s="162" t="str">
        <f>VLOOKUP($A38,'2022 Stds Ltg Table'!$B$4:$G$92,3,0)</f>
        <v>Decorative/Display</v>
      </c>
      <c r="L38" s="138">
        <f>VLOOKUP($A38,'2022 Stds Ltg Table'!$B$4:$G$92,4,0)</f>
        <v>0.25</v>
      </c>
      <c r="M38" s="162" t="str">
        <f>VLOOKUP($A38,'2022 Stds Ltg Table'!$B$4:$G$92,5,0)</f>
        <v>None</v>
      </c>
      <c r="N38" s="138">
        <f>VLOOKUP($A38,'2022 Stds Ltg Table'!$B$4:$G$92,6,0)</f>
        <v>0</v>
      </c>
      <c r="O38" s="138" t="str">
        <f>VLOOKUP($A38,'2022 Stds Ltg Table'!$B$4:$I$92,7,0)</f>
        <v>None</v>
      </c>
      <c r="P38" s="138">
        <f>VLOOKUP($A38,'2022 Stds Ltg Table'!$B$4:$I$92,8,0)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Table'!$B$4:$G$92,2,0)</f>
        <v>na</v>
      </c>
      <c r="K39" s="162" t="str">
        <f>VLOOKUP($A39,'2022 Stds Ltg Table'!$B$4:$G$92,3,0)</f>
        <v>None</v>
      </c>
      <c r="L39" s="138">
        <f>VLOOKUP($A39,'2022 Stds Ltg Table'!$B$4:$G$92,4,0)</f>
        <v>0</v>
      </c>
      <c r="M39" s="162" t="str">
        <f>VLOOKUP($A39,'2022 Stds Ltg Table'!$B$4:$G$92,5,0)</f>
        <v>None</v>
      </c>
      <c r="N39" s="138">
        <f>VLOOKUP($A39,'2022 Stds Ltg Table'!$B$4:$G$92,6,0)</f>
        <v>0</v>
      </c>
      <c r="O39" s="138" t="str">
        <f>VLOOKUP($A39,'2022 Stds Ltg Table'!$B$4:$I$92,7,0)</f>
        <v>None</v>
      </c>
      <c r="P39" s="138">
        <f>VLOOKUP($A39,'2022 Stds Ltg Table'!$B$4:$I$92,8,0)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Table'!$B$4:$G$92,2,0)</f>
        <v>0.95</v>
      </c>
      <c r="K40" s="162" t="str">
        <f>VLOOKUP($A40,'2022 Stds Ltg Table'!$B$4:$G$92,3,0)</f>
        <v>None</v>
      </c>
      <c r="L40" s="138">
        <f>VLOOKUP($A40,'2022 Stds Ltg Table'!$B$4:$G$92,4,0)</f>
        <v>0</v>
      </c>
      <c r="M40" s="162" t="str">
        <f>VLOOKUP($A40,'2022 Stds Ltg Table'!$B$4:$G$92,5,0)</f>
        <v>None</v>
      </c>
      <c r="N40" s="138">
        <f>VLOOKUP($A40,'2022 Stds Ltg Table'!$B$4:$G$92,6,0)</f>
        <v>0</v>
      </c>
      <c r="O40" s="138" t="str">
        <f>VLOOKUP($A40,'2022 Stds Ltg Table'!$B$4:$I$92,7,0)</f>
        <v>None</v>
      </c>
      <c r="P40" s="138">
        <f>VLOOKUP($A40,'2022 Stds Ltg Table'!$B$4:$I$92,8,0)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Table'!$B$4:$G$92,2,0)</f>
        <v>0.95</v>
      </c>
      <c r="K41" s="162" t="str">
        <f>VLOOKUP($A41,'2022 Stds Ltg Table'!$B$4:$G$92,3,0)</f>
        <v>None</v>
      </c>
      <c r="L41" s="138">
        <f>VLOOKUP($A41,'2022 Stds Ltg Table'!$B$4:$G$92,4,0)</f>
        <v>0</v>
      </c>
      <c r="M41" s="162" t="str">
        <f>VLOOKUP($A41,'2022 Stds Ltg Table'!$B$4:$G$92,5,0)</f>
        <v>None</v>
      </c>
      <c r="N41" s="138">
        <f>VLOOKUP($A41,'2022 Stds Ltg Table'!$B$4:$G$92,6,0)</f>
        <v>0</v>
      </c>
      <c r="O41" s="138" t="str">
        <f>VLOOKUP($A41,'2022 Stds Ltg Table'!$B$4:$I$92,7,0)</f>
        <v>None</v>
      </c>
      <c r="P41" s="138">
        <f>VLOOKUP($A41,'2022 Stds Ltg Table'!$B$4:$I$92,8,0)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198" t="str">
        <f>'2019 SpaceFuncData-Input'!B60</f>
        <v>Education - University/college laboratories</v>
      </c>
      <c r="C42" s="198">
        <f>'2019 SpaceFuncData-Input'!C60</f>
        <v>10</v>
      </c>
      <c r="D42" s="198">
        <f>'2019 SpaceFuncData-Input'!D60</f>
        <v>0.5</v>
      </c>
      <c r="E42" s="198">
        <f>'2019 SpaceFuncData-Input'!E60</f>
        <v>250</v>
      </c>
      <c r="F42" s="198">
        <f>'2019 SpaceFuncData-Input'!F60</f>
        <v>200</v>
      </c>
      <c r="G42" s="198">
        <f>'2019 SpaceFuncData-Input'!G60</f>
        <v>2</v>
      </c>
      <c r="H42" s="198">
        <f>'2019 SpaceFuncData-Input'!H60</f>
        <v>0.18</v>
      </c>
      <c r="I42" s="198" t="str">
        <f>'2019 SpaceFuncData-Input'!I60</f>
        <v>Gas</v>
      </c>
      <c r="J42" s="138">
        <f>VLOOKUP($A42,'2022 Stds Ltg Table'!$B$4:$G$92,2,0)</f>
        <v>0.9</v>
      </c>
      <c r="K42" s="162" t="str">
        <f>VLOOKUP($A42,'2022 Stds Ltg Table'!$B$4:$G$92,3,0)</f>
        <v>SpecializedTaskWork (Note 8)</v>
      </c>
      <c r="L42" s="138">
        <f>VLOOKUP($A42,'2022 Stds Ltg Table'!$B$4:$G$92,4,0)</f>
        <v>0.35</v>
      </c>
      <c r="M42" s="162" t="str">
        <f>VLOOKUP($A42,'2022 Stds Ltg Table'!$B$4:$G$92,5,0)</f>
        <v>None</v>
      </c>
      <c r="N42" s="138">
        <f>VLOOKUP($A42,'2022 Stds Ltg Table'!$B$4:$G$92,6,0)</f>
        <v>0</v>
      </c>
      <c r="O42" s="138" t="str">
        <f>VLOOKUP($A42,'2022 Stds Ltg Table'!$B$4:$I$92,7,0)</f>
        <v>None</v>
      </c>
      <c r="P42" s="138">
        <f>VLOOKUP($A42,'2022 Stds Ltg Table'!$B$4:$I$92,8,0)</f>
        <v>0</v>
      </c>
      <c r="Q42" s="199">
        <f>'2019 SpaceFuncData-Input'!O60</f>
        <v>150</v>
      </c>
      <c r="R42" s="199">
        <f>'2019 SpaceFuncData-Input'!P60</f>
        <v>150</v>
      </c>
      <c r="S42" s="199">
        <f>'2019 SpaceFuncData-Input'!Q60</f>
        <v>12.692640000000001</v>
      </c>
      <c r="T42" s="199">
        <f>'2019 SpaceFuncData-Input'!R60</f>
        <v>0.28000000000000003</v>
      </c>
      <c r="U42" s="199">
        <f>'2019 SpaceFuncData-Input'!S60</f>
        <v>500</v>
      </c>
      <c r="V42" s="199">
        <f>'2019 SpaceFuncData-Input'!T60</f>
        <v>1000</v>
      </c>
      <c r="W42" s="199">
        <f>'2019 SpaceFuncData-Input'!U60</f>
        <v>1.5</v>
      </c>
      <c r="X42" s="199">
        <f>'2019 SpaceFuncData-Input'!V60</f>
        <v>2</v>
      </c>
      <c r="Y42" s="199" t="str">
        <f>'2019 SpaceFuncData-Input'!W60</f>
        <v>Laboratory</v>
      </c>
      <c r="Z42" s="199">
        <v>1</v>
      </c>
      <c r="AA42" s="199">
        <v>1</v>
      </c>
      <c r="AB42" s="19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Table'!$B$4:$G$92,2,0)</f>
        <v>0.45</v>
      </c>
      <c r="K43" s="162" t="str">
        <f>VLOOKUP($A43,'2022 Stds Ltg Table'!$B$4:$G$92,3,0)</f>
        <v>None</v>
      </c>
      <c r="L43" s="138">
        <f>VLOOKUP($A43,'2022 Stds Ltg Table'!$B$4:$G$92,4,0)</f>
        <v>0</v>
      </c>
      <c r="M43" s="162" t="str">
        <f>VLOOKUP($A43,'2022 Stds Ltg Table'!$B$4:$G$92,5,0)</f>
        <v>None</v>
      </c>
      <c r="N43" s="138">
        <f>VLOOKUP($A43,'2022 Stds Ltg Table'!$B$4:$G$92,6,0)</f>
        <v>0</v>
      </c>
      <c r="O43" s="138" t="str">
        <f>VLOOKUP($A43,'2022 Stds Ltg Table'!$B$4:$I$92,7,0)</f>
        <v>None</v>
      </c>
      <c r="P43" s="138">
        <f>VLOOKUP($A43,'2022 Stds Ltg Table'!$B$4:$I$92,8,0)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Table'!$B$4:$G$92,2,0)</f>
        <v>0.8</v>
      </c>
      <c r="K44" s="162" t="str">
        <f>VLOOKUP($A44,'2022 Stds Ltg Table'!$B$4:$G$92,3,0)</f>
        <v>Decorative/Display</v>
      </c>
      <c r="L44" s="138">
        <f>VLOOKUP($A44,'2022 Stds Ltg Table'!$B$4:$G$92,4,0)</f>
        <v>0.25</v>
      </c>
      <c r="M44" s="162" t="str">
        <f>VLOOKUP($A44,'2022 Stds Ltg Table'!$B$4:$G$92,5,0)</f>
        <v>None</v>
      </c>
      <c r="N44" s="138">
        <f>VLOOKUP($A44,'2022 Stds Ltg Table'!$B$4:$G$92,6,0)</f>
        <v>0</v>
      </c>
      <c r="O44" s="138" t="str">
        <f>VLOOKUP($A44,'2022 Stds Ltg Table'!$B$4:$I$92,7,0)</f>
        <v>None</v>
      </c>
      <c r="P44" s="138">
        <f>VLOOKUP($A44,'2022 Stds Ltg Table'!$B$4:$I$92,8,0)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Table'!$B$4:$G$92,2,0)</f>
        <v>1</v>
      </c>
      <c r="K45" s="162" t="str">
        <f>VLOOKUP($A45,'2022 Stds Ltg Table'!$B$4:$G$92,3,0)</f>
        <v>None</v>
      </c>
      <c r="L45" s="138">
        <f>VLOOKUP($A45,'2022 Stds Ltg Table'!$B$4:$G$92,4,0)</f>
        <v>0</v>
      </c>
      <c r="M45" s="162" t="str">
        <f>VLOOKUP($A45,'2022 Stds Ltg Table'!$B$4:$G$92,5,0)</f>
        <v>None</v>
      </c>
      <c r="N45" s="138">
        <f>VLOOKUP($A45,'2022 Stds Ltg Table'!$B$4:$G$92,6,0)</f>
        <v>0</v>
      </c>
      <c r="O45" s="138" t="str">
        <f>VLOOKUP($A45,'2022 Stds Ltg Table'!$B$4:$I$92,7,0)</f>
        <v>None</v>
      </c>
      <c r="P45" s="138">
        <f>VLOOKUP($A45,'2022 Stds Ltg Table'!$B$4:$I$92,8,0)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198" t="str">
        <f>'2019 SpaceFuncData-Input'!B45</f>
        <v>Office - Main entry lobbies</v>
      </c>
      <c r="C46" s="198">
        <f>'2019 SpaceFuncData-Input'!C45</f>
        <v>66.666666666666671</v>
      </c>
      <c r="D46" s="198">
        <f>'2019 SpaceFuncData-Input'!D45</f>
        <v>0.5</v>
      </c>
      <c r="E46" s="198">
        <f>'2019 SpaceFuncData-Input'!E45</f>
        <v>250</v>
      </c>
      <c r="F46" s="198">
        <f>'2019 SpaceFuncData-Input'!F45</f>
        <v>250</v>
      </c>
      <c r="G46" s="198">
        <f>'2019 SpaceFuncData-Input'!G45</f>
        <v>0.5</v>
      </c>
      <c r="H46" s="198">
        <f>'2019 SpaceFuncData-Input'!H45</f>
        <v>0.09</v>
      </c>
      <c r="I46" s="198" t="str">
        <f>'2019 SpaceFuncData-Input'!I45</f>
        <v>Electric</v>
      </c>
      <c r="J46" s="138">
        <f>VLOOKUP($A46,'2022 Stds Ltg Table'!$B$4:$G$92,2,0)</f>
        <v>0.7</v>
      </c>
      <c r="K46" s="162" t="str">
        <f>VLOOKUP($A46,'2022 Stds Ltg Table'!$B$4:$G$92,3,0)</f>
        <v>Decorative/Display</v>
      </c>
      <c r="L46" s="138">
        <f>VLOOKUP($A46,'2022 Stds Ltg Table'!$B$4:$G$92,4,0)</f>
        <v>0.25</v>
      </c>
      <c r="M46" s="162" t="str">
        <f>VLOOKUP($A46,'2022 Stds Ltg Table'!$B$4:$G$92,5,0)</f>
        <v>None</v>
      </c>
      <c r="N46" s="138">
        <f>VLOOKUP($A46,'2022 Stds Ltg Table'!$B$4:$G$92,6,0)</f>
        <v>0</v>
      </c>
      <c r="O46" s="138" t="str">
        <f>VLOOKUP($A46,'2022 Stds Ltg Table'!$B$4:$I$92,7,0)</f>
        <v>None</v>
      </c>
      <c r="P46" s="138">
        <f>VLOOKUP($A46,'2022 Stds Ltg Table'!$B$4:$I$92,8,0)</f>
        <v>0</v>
      </c>
      <c r="Q46" s="199">
        <f>'2019 SpaceFuncData-Input'!O45</f>
        <v>150</v>
      </c>
      <c r="R46" s="199">
        <f>'2019 SpaceFuncData-Input'!P45</f>
        <v>150</v>
      </c>
      <c r="S46" s="199">
        <f>'2019 SpaceFuncData-Input'!Q45</f>
        <v>0</v>
      </c>
      <c r="T46" s="199">
        <f>'2019 SpaceFuncData-Input'!R45</f>
        <v>0</v>
      </c>
      <c r="U46" s="199">
        <f>'2019 SpaceFuncData-Input'!S45</f>
        <v>50</v>
      </c>
      <c r="V46" s="199">
        <f>'2019 SpaceFuncData-Input'!T45</f>
        <v>200</v>
      </c>
      <c r="W46" s="199">
        <f>'2019 SpaceFuncData-Input'!U45</f>
        <v>1.5</v>
      </c>
      <c r="X46" s="199">
        <f>'2019 SpaceFuncData-Input'!V45</f>
        <v>2</v>
      </c>
      <c r="Y46" s="199" t="str">
        <f>'2019 SpaceFuncData-Input'!W45</f>
        <v>Assembly</v>
      </c>
      <c r="Z46" s="199">
        <v>1</v>
      </c>
      <c r="AA46" s="199">
        <v>0</v>
      </c>
      <c r="AB46" s="199">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Table'!$B$4:$G$92,2,0)</f>
        <v>0.45</v>
      </c>
      <c r="K47" s="162" t="str">
        <f>VLOOKUP($A47,'2022 Stds Ltg Table'!$B$4:$G$92,3,0)</f>
        <v>None</v>
      </c>
      <c r="L47" s="138">
        <f>VLOOKUP($A47,'2022 Stds Ltg Table'!$B$4:$G$92,4,0)</f>
        <v>0</v>
      </c>
      <c r="M47" s="162" t="str">
        <f>VLOOKUP($A47,'2022 Stds Ltg Table'!$B$4:$G$92,5,0)</f>
        <v>None</v>
      </c>
      <c r="N47" s="138">
        <f>VLOOKUP($A47,'2022 Stds Ltg Table'!$B$4:$G$92,6,0)</f>
        <v>0</v>
      </c>
      <c r="O47" s="138" t="str">
        <f>VLOOKUP($A47,'2022 Stds Ltg Table'!$B$4:$I$92,7,0)</f>
        <v>None</v>
      </c>
      <c r="P47" s="138">
        <f>VLOOKUP($A47,'2022 Stds Ltg Table'!$B$4:$I$92,8,0)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Table'!$B$4:$G$92,2,0)</f>
        <v>0.55000000000000004</v>
      </c>
      <c r="K48" s="162" t="str">
        <f>VLOOKUP($A48,'2022 Stds Ltg Table'!$B$4:$G$92,3,0)</f>
        <v>Decorative/Display</v>
      </c>
      <c r="L48" s="138">
        <f>VLOOKUP($A48,'2022 Stds Ltg Table'!$B$4:$G$92,4,0)</f>
        <v>0.25</v>
      </c>
      <c r="M48" s="162" t="str">
        <f>VLOOKUP($A48,'2022 Stds Ltg Table'!$B$4:$G$92,5,0)</f>
        <v>None</v>
      </c>
      <c r="N48" s="138">
        <f>VLOOKUP($A48,'2022 Stds Ltg Table'!$B$4:$G$92,6,0)</f>
        <v>0</v>
      </c>
      <c r="O48" s="138" t="str">
        <f>VLOOKUP($A48,'2022 Stds Ltg Table'!$B$4:$I$92,7,0)</f>
        <v>None</v>
      </c>
      <c r="P48" s="138">
        <f>VLOOKUP($A48,'2022 Stds Ltg Table'!$B$4:$I$92,8,0)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198" t="str">
        <f>'2019 SpaceFuncData-Input'!B24</f>
        <v>Misc - General manufacturing (excludes heavy industrial and process using chemicals)</v>
      </c>
      <c r="C49" s="198">
        <f>'2019 SpaceFuncData-Input'!C24</f>
        <v>10</v>
      </c>
      <c r="D49" s="198">
        <f>'2019 SpaceFuncData-Input'!D24</f>
        <v>0.5</v>
      </c>
      <c r="E49" s="198">
        <f>'2019 SpaceFuncData-Input'!E24</f>
        <v>275</v>
      </c>
      <c r="F49" s="198">
        <f>'2019 SpaceFuncData-Input'!F24</f>
        <v>475</v>
      </c>
      <c r="G49" s="198">
        <f>'2019 SpaceFuncData-Input'!G24</f>
        <v>1</v>
      </c>
      <c r="H49" s="198">
        <f>'2019 SpaceFuncData-Input'!H24</f>
        <v>0.18</v>
      </c>
      <c r="I49" s="198" t="str">
        <f>'2019 SpaceFuncData-Input'!I24</f>
        <v>Gas</v>
      </c>
      <c r="J49" s="138">
        <f>VLOOKUP($A49,'2022 Stds Ltg Table'!$B$4:$G$92,2,0)</f>
        <v>0.6</v>
      </c>
      <c r="K49" s="162" t="str">
        <f>VLOOKUP($A49,'2022 Stds Ltg Table'!$B$4:$G$92,3,0)</f>
        <v>DetailedTaskWork (Note 7)</v>
      </c>
      <c r="L49" s="138">
        <f>VLOOKUP($A49,'2022 Stds Ltg Table'!$B$4:$G$92,4,0)</f>
        <v>0.2</v>
      </c>
      <c r="M49" s="162" t="str">
        <f>VLOOKUP($A49,'2022 Stds Ltg Table'!$B$4:$G$92,5,0)</f>
        <v>None</v>
      </c>
      <c r="N49" s="138">
        <f>VLOOKUP($A49,'2022 Stds Ltg Table'!$B$4:$G$92,6,0)</f>
        <v>0</v>
      </c>
      <c r="O49" s="138" t="str">
        <f>VLOOKUP($A49,'2022 Stds Ltg Table'!$B$4:$I$92,7,0)</f>
        <v>None</v>
      </c>
      <c r="P49" s="138">
        <f>VLOOKUP($A49,'2022 Stds Ltg Table'!$B$4:$I$92,8,0)</f>
        <v>0</v>
      </c>
      <c r="Q49" s="199">
        <f>'2019 SpaceFuncData-Input'!O24</f>
        <v>150</v>
      </c>
      <c r="R49" s="199">
        <f>'2019 SpaceFuncData-Input'!P24</f>
        <v>150</v>
      </c>
      <c r="S49" s="199">
        <f>'2019 SpaceFuncData-Input'!Q24</f>
        <v>0</v>
      </c>
      <c r="T49" s="199">
        <f>'2019 SpaceFuncData-Input'!R24</f>
        <v>0</v>
      </c>
      <c r="U49" s="199">
        <f>'2019 SpaceFuncData-Input'!S24</f>
        <v>300</v>
      </c>
      <c r="V49" s="199">
        <f>'2019 SpaceFuncData-Input'!T24</f>
        <v>1000</v>
      </c>
      <c r="W49" s="199">
        <f>'2019 SpaceFuncData-Input'!U24</f>
        <v>1.5</v>
      </c>
      <c r="X49" s="199">
        <f>'2019 SpaceFuncData-Input'!V24</f>
        <v>2</v>
      </c>
      <c r="Y49" s="199" t="str">
        <f>'2019 SpaceFuncData-Input'!W24</f>
        <v>Manufacturing</v>
      </c>
      <c r="Z49" s="199">
        <v>1</v>
      </c>
      <c r="AA49" s="199">
        <v>0</v>
      </c>
      <c r="AB49" s="199">
        <v>0</v>
      </c>
      <c r="AC49" s="47">
        <v>348</v>
      </c>
    </row>
    <row r="50" spans="1:29" ht="15" x14ac:dyDescent="0.2">
      <c r="A50" s="63" t="str">
        <f>'2022 Stds Ltg Table'!B47</f>
        <v>Manufacturing, Commercial &amp; Industrial Work Area (High Bay)</v>
      </c>
      <c r="B50" s="198" t="str">
        <f>'2019 SpaceFuncData-Input'!B23</f>
        <v>Misc - General manufacturing (excludes heavy industrial and process using chemicals)</v>
      </c>
      <c r="C50" s="198">
        <f>'2019 SpaceFuncData-Input'!C23</f>
        <v>10</v>
      </c>
      <c r="D50" s="198">
        <f>'2019 SpaceFuncData-Input'!D23</f>
        <v>0.5</v>
      </c>
      <c r="E50" s="198">
        <f>'2019 SpaceFuncData-Input'!E23</f>
        <v>275</v>
      </c>
      <c r="F50" s="198">
        <f>'2019 SpaceFuncData-Input'!F23</f>
        <v>475</v>
      </c>
      <c r="G50" s="198">
        <f>'2019 SpaceFuncData-Input'!G23</f>
        <v>1</v>
      </c>
      <c r="H50" s="198">
        <f>'2019 SpaceFuncData-Input'!H23</f>
        <v>0.18</v>
      </c>
      <c r="I50" s="198" t="str">
        <f>'2019 SpaceFuncData-Input'!I23</f>
        <v>Gas</v>
      </c>
      <c r="J50" s="138">
        <f>VLOOKUP($A50,'2022 Stds Ltg Table'!$B$4:$G$92,2,0)</f>
        <v>0.65</v>
      </c>
      <c r="K50" s="162" t="str">
        <f>VLOOKUP($A50,'2022 Stds Ltg Table'!$B$4:$G$92,3,0)</f>
        <v>DetailedTaskWork (Note 7)</v>
      </c>
      <c r="L50" s="138">
        <f>VLOOKUP($A50,'2022 Stds Ltg Table'!$B$4:$G$92,4,0)</f>
        <v>0.2</v>
      </c>
      <c r="M50" s="162" t="str">
        <f>VLOOKUP($A50,'2022 Stds Ltg Table'!$B$4:$G$92,5,0)</f>
        <v>None</v>
      </c>
      <c r="N50" s="138">
        <f>VLOOKUP($A50,'2022 Stds Ltg Table'!$B$4:$G$92,6,0)</f>
        <v>0</v>
      </c>
      <c r="O50" s="138" t="str">
        <f>VLOOKUP($A50,'2022 Stds Ltg Table'!$B$4:$I$92,7,0)</f>
        <v>None</v>
      </c>
      <c r="P50" s="138">
        <f>VLOOKUP($A50,'2022 Stds Ltg Table'!$B$4:$I$92,8,0)</f>
        <v>0</v>
      </c>
      <c r="Q50" s="199">
        <f>'2019 SpaceFuncData-Input'!O23</f>
        <v>150</v>
      </c>
      <c r="R50" s="199">
        <f>'2019 SpaceFuncData-Input'!P23</f>
        <v>150</v>
      </c>
      <c r="S50" s="199">
        <f>'2019 SpaceFuncData-Input'!Q23</f>
        <v>0</v>
      </c>
      <c r="T50" s="199">
        <f>'2019 SpaceFuncData-Input'!R23</f>
        <v>0</v>
      </c>
      <c r="U50" s="199">
        <f>'2019 SpaceFuncData-Input'!S23</f>
        <v>300</v>
      </c>
      <c r="V50" s="199">
        <f>'2019 SpaceFuncData-Input'!T23</f>
        <v>1000</v>
      </c>
      <c r="W50" s="199">
        <f>'2019 SpaceFuncData-Input'!U23</f>
        <v>1.5</v>
      </c>
      <c r="X50" s="199">
        <f>'2019 SpaceFuncData-Input'!V23</f>
        <v>2</v>
      </c>
      <c r="Y50" s="199" t="str">
        <f>'2019 SpaceFuncData-Input'!W23</f>
        <v>Manufacturing</v>
      </c>
      <c r="Z50" s="199">
        <v>1</v>
      </c>
      <c r="AA50" s="199">
        <v>0</v>
      </c>
      <c r="AB50" s="199">
        <v>0</v>
      </c>
      <c r="AC50" s="47">
        <v>349</v>
      </c>
    </row>
    <row r="51" spans="1:29" ht="15" x14ac:dyDescent="0.2">
      <c r="A51" s="63" t="str">
        <f>'2022 Stds Ltg Table'!B48</f>
        <v>Manufacturing, Commercial &amp; Industrial Work Area (Precision)</v>
      </c>
      <c r="B51" s="198" t="str">
        <f>'2019 SpaceFuncData-Input'!B25</f>
        <v>Misc - General manufacturing (excludes heavy industrial and process using chemicals)</v>
      </c>
      <c r="C51" s="198">
        <f>'2019 SpaceFuncData-Input'!C25</f>
        <v>10</v>
      </c>
      <c r="D51" s="198">
        <f>'2019 SpaceFuncData-Input'!D25</f>
        <v>0.5</v>
      </c>
      <c r="E51" s="198">
        <f>'2019 SpaceFuncData-Input'!E25</f>
        <v>250</v>
      </c>
      <c r="F51" s="198">
        <f>'2019 SpaceFuncData-Input'!F25</f>
        <v>200</v>
      </c>
      <c r="G51" s="198">
        <f>'2019 SpaceFuncData-Input'!G25</f>
        <v>1</v>
      </c>
      <c r="H51" s="198">
        <f>'2019 SpaceFuncData-Input'!H25</f>
        <v>0.18</v>
      </c>
      <c r="I51" s="198" t="str">
        <f>'2019 SpaceFuncData-Input'!I25</f>
        <v>Gas</v>
      </c>
      <c r="J51" s="138">
        <f>VLOOKUP($A51,'2022 Stds Ltg Table'!$B$4:$G$92,2,0)</f>
        <v>0.85</v>
      </c>
      <c r="K51" s="162" t="str">
        <f>VLOOKUP($A51,'2022 Stds Ltg Table'!$B$4:$G$92,3,0)</f>
        <v>PrecisionWork (Note 9)</v>
      </c>
      <c r="L51" s="138">
        <f>VLOOKUP($A51,'2022 Stds Ltg Table'!$B$4:$G$92,4,0)</f>
        <v>0.7</v>
      </c>
      <c r="M51" s="162" t="str">
        <f>VLOOKUP($A51,'2022 Stds Ltg Table'!$B$4:$G$92,5,0)</f>
        <v>None</v>
      </c>
      <c r="N51" s="138">
        <f>VLOOKUP($A51,'2022 Stds Ltg Table'!$B$4:$G$92,6,0)</f>
        <v>0</v>
      </c>
      <c r="O51" s="138" t="str">
        <f>VLOOKUP($A51,'2022 Stds Ltg Table'!$B$4:$I$92,7,0)</f>
        <v>None</v>
      </c>
      <c r="P51" s="138">
        <f>VLOOKUP($A51,'2022 Stds Ltg Table'!$B$4:$I$92,8,0)</f>
        <v>0</v>
      </c>
      <c r="Q51" s="199">
        <f>'2019 SpaceFuncData-Input'!O25</f>
        <v>150</v>
      </c>
      <c r="R51" s="199">
        <f>'2019 SpaceFuncData-Input'!P25</f>
        <v>150</v>
      </c>
      <c r="S51" s="199">
        <f>'2019 SpaceFuncData-Input'!Q25</f>
        <v>0</v>
      </c>
      <c r="T51" s="199">
        <f>'2019 SpaceFuncData-Input'!R25</f>
        <v>0</v>
      </c>
      <c r="U51" s="199">
        <f>'2019 SpaceFuncData-Input'!S25</f>
        <v>1000</v>
      </c>
      <c r="V51" s="199">
        <f>'2019 SpaceFuncData-Input'!T25</f>
        <v>3000</v>
      </c>
      <c r="W51" s="199">
        <f>'2019 SpaceFuncData-Input'!U25</f>
        <v>1.5</v>
      </c>
      <c r="X51" s="199">
        <f>'2019 SpaceFuncData-Input'!V25</f>
        <v>2</v>
      </c>
      <c r="Y51" s="199" t="str">
        <f>'2019 SpaceFuncData-Input'!W25</f>
        <v>Manufacturing</v>
      </c>
      <c r="Z51" s="199">
        <v>1</v>
      </c>
      <c r="AA51" s="199">
        <v>0</v>
      </c>
      <c r="AB51" s="19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Table'!$B$4:$G$92,2,0)</f>
        <v>0.6</v>
      </c>
      <c r="K52" s="162" t="str">
        <f>VLOOKUP($A52,'2022 Stds Ltg Table'!$B$4:$G$92,3,0)</f>
        <v>Decorative/Display</v>
      </c>
      <c r="L52" s="138">
        <f>VLOOKUP($A52,'2022 Stds Ltg Table'!$B$4:$G$92,4,0)</f>
        <v>0.45</v>
      </c>
      <c r="M52" s="162" t="str">
        <f>VLOOKUP($A52,'2022 Stds Ltg Table'!$B$4:$G$92,5,0)</f>
        <v>None</v>
      </c>
      <c r="N52" s="138">
        <f>VLOOKUP($A52,'2022 Stds Ltg Table'!$B$4:$G$92,6,0)</f>
        <v>0</v>
      </c>
      <c r="O52" s="138" t="str">
        <f>VLOOKUP($A52,'2022 Stds Ltg Table'!$B$4:$I$92,7,0)</f>
        <v>None</v>
      </c>
      <c r="P52" s="138">
        <f>VLOOKUP($A52,'2022 Stds Ltg Table'!$B$4:$I$92,8,0)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Table'!$B$4:$G$92,2,0)</f>
        <v>0.7</v>
      </c>
      <c r="K53" s="162" t="str">
        <f>VLOOKUP($A53,'2022 Stds Ltg Table'!$B$4:$G$92,3,0)</f>
        <v>DetailedTaskWork (Note 7)</v>
      </c>
      <c r="L53" s="138">
        <f>VLOOKUP($A53,'2022 Stds Ltg Table'!$B$4:$G$92,4,0)</f>
        <v>0.35</v>
      </c>
      <c r="M53" s="162" t="str">
        <f>VLOOKUP($A53,'2022 Stds Ltg Table'!$B$4:$G$92,5,0)</f>
        <v>None</v>
      </c>
      <c r="N53" s="138">
        <f>VLOOKUP($A53,'2022 Stds Ltg Table'!$B$4:$G$92,6,0)</f>
        <v>0</v>
      </c>
      <c r="O53" s="138" t="str">
        <f>VLOOKUP($A53,'2022 Stds Ltg Table'!$B$4:$I$92,7,0)</f>
        <v>None</v>
      </c>
      <c r="P53" s="138">
        <f>VLOOKUP($A53,'2022 Stds Ltg Table'!$B$4:$I$92,8,0)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Table'!$B$4:$G$92,2,0)</f>
        <v>0.6</v>
      </c>
      <c r="K54" s="162" t="str">
        <f>VLOOKUP($A54,'2022 Stds Ltg Table'!$B$4:$G$92,3,0)</f>
        <v>Decorative/Display&amp;PortableLightingForOffice (Note 6)</v>
      </c>
      <c r="L54" s="138">
        <f>VLOOKUP($A54,'2022 Stds Ltg Table'!$B$4:$G$92,4,0)</f>
        <v>0.2</v>
      </c>
      <c r="M54" s="162" t="str">
        <f>VLOOKUP($A54,'2022 Stds Ltg Table'!$B$4:$G$92,5,0)</f>
        <v>None</v>
      </c>
      <c r="N54" s="138">
        <f>VLOOKUP($A54,'2022 Stds Ltg Table'!$B$4:$G$92,6,0)</f>
        <v>0</v>
      </c>
      <c r="O54" s="138" t="str">
        <f>VLOOKUP($A54,'2022 Stds Ltg Table'!$B$4:$I$92,7,0)</f>
        <v>None</v>
      </c>
      <c r="P54" s="138">
        <f>VLOOKUP($A54,'2022 Stds Ltg Table'!$B$4:$I$92,8,0)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Table'!$B$4:$G$92,2,0)</f>
        <v>0.65</v>
      </c>
      <c r="K55" s="162" t="str">
        <f>VLOOKUP($A55,'2022 Stds Ltg Table'!$B$4:$G$92,3,0)</f>
        <v>Decorative/Display&amp;PortableLightingForOffice (Note 6)</v>
      </c>
      <c r="L55" s="138">
        <f>VLOOKUP($A55,'2022 Stds Ltg Table'!$B$4:$G$92,4,0)</f>
        <v>0.2</v>
      </c>
      <c r="M55" s="162" t="str">
        <f>VLOOKUP($A55,'2022 Stds Ltg Table'!$B$4:$G$92,5,0)</f>
        <v>None</v>
      </c>
      <c r="N55" s="138">
        <f>VLOOKUP($A55,'2022 Stds Ltg Table'!$B$4:$G$92,6,0)</f>
        <v>0</v>
      </c>
      <c r="O55" s="138" t="str">
        <f>VLOOKUP($A55,'2022 Stds Ltg Table'!$B$4:$I$92,7,0)</f>
        <v>None</v>
      </c>
      <c r="P55" s="138">
        <f>VLOOKUP($A55,'2022 Stds Ltg Table'!$B$4:$I$92,8,0)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198" t="str">
        <f>'2019 SpaceFuncData-Input'!B53</f>
        <v>Exhaust - Parking garages</v>
      </c>
      <c r="C56" s="198">
        <f>'2019 SpaceFuncData-Input'!C53</f>
        <v>5</v>
      </c>
      <c r="D56" s="198">
        <f>'2019 SpaceFuncData-Input'!D53</f>
        <v>0.5</v>
      </c>
      <c r="E56" s="198">
        <f>'2019 SpaceFuncData-Input'!E53</f>
        <v>250</v>
      </c>
      <c r="F56" s="198">
        <f>'2019 SpaceFuncData-Input'!F53</f>
        <v>200</v>
      </c>
      <c r="G56" s="198">
        <f>'2019 SpaceFuncData-Input'!G53</f>
        <v>0</v>
      </c>
      <c r="H56" s="198">
        <f>'2019 SpaceFuncData-Input'!H53</f>
        <v>0</v>
      </c>
      <c r="I56" s="198" t="str">
        <f>'2019 SpaceFuncData-Input'!I53</f>
        <v>Electric</v>
      </c>
      <c r="J56" s="138">
        <f>VLOOKUP($A56,'2022 Stds Ltg Table'!$B$4:$G$92,2,0)</f>
        <v>0.1</v>
      </c>
      <c r="K56" s="162" t="str">
        <f>VLOOKUP($A56,'2022 Stds Ltg Table'!$B$4:$G$92,3,0)</f>
        <v>FirstATM/TicketMachine (W)</v>
      </c>
      <c r="L56" s="138">
        <f>VLOOKUP($A56,'2022 Stds Ltg Table'!$B$4:$G$92,4,0)</f>
        <v>100</v>
      </c>
      <c r="M56" s="162" t="str">
        <f>VLOOKUP($A56,'2022 Stds Ltg Table'!$B$4:$G$92,5,0)</f>
        <v>AdditionalATM/TicketMachine (50 W each)</v>
      </c>
      <c r="N56" s="138">
        <f>VLOOKUP($A56,'2022 Stds Ltg Table'!$B$4:$G$92,6,0)</f>
        <v>50</v>
      </c>
      <c r="O56" s="138" t="str">
        <f>VLOOKUP($A56,'2022 Stds Ltg Table'!$B$4:$I$92,7,0)</f>
        <v>None</v>
      </c>
      <c r="P56" s="138">
        <f>VLOOKUP($A56,'2022 Stds Ltg Table'!$B$4:$I$92,8,0)</f>
        <v>0</v>
      </c>
      <c r="Q56" s="199">
        <f>'2019 SpaceFuncData-Input'!O53</f>
        <v>8760</v>
      </c>
      <c r="R56" s="199">
        <f>'2019 SpaceFuncData-Input'!P53</f>
        <v>8760</v>
      </c>
      <c r="S56" s="199">
        <f>'2019 SpaceFuncData-Input'!Q53</f>
        <v>0</v>
      </c>
      <c r="T56" s="199">
        <f>'2019 SpaceFuncData-Input'!R53</f>
        <v>0</v>
      </c>
      <c r="U56" s="199">
        <f>'2019 SpaceFuncData-Input'!S53</f>
        <v>10</v>
      </c>
      <c r="V56" s="199">
        <f>'2019 SpaceFuncData-Input'!T53</f>
        <v>40</v>
      </c>
      <c r="W56" s="199">
        <f>'2019 SpaceFuncData-Input'!U53</f>
        <v>1.5</v>
      </c>
      <c r="X56" s="199">
        <f>'2019 SpaceFuncData-Input'!V53</f>
        <v>2</v>
      </c>
      <c r="Y56" s="199" t="str">
        <f>'2019 SpaceFuncData-Input'!W53</f>
        <v>Parking</v>
      </c>
      <c r="Z56" s="199">
        <v>1</v>
      </c>
      <c r="AA56" s="199">
        <v>1</v>
      </c>
      <c r="AB56" s="19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Table'!$B$4:$G$92,2,0)</f>
        <v>1</v>
      </c>
      <c r="K57" s="162" t="str">
        <f>VLOOKUP($A57,'2022 Stds Ltg Table'!$B$4:$G$92,3,0)</f>
        <v>None</v>
      </c>
      <c r="L57" s="138">
        <f>VLOOKUP($A57,'2022 Stds Ltg Table'!$B$4:$G$92,4,0)</f>
        <v>0</v>
      </c>
      <c r="M57" s="162" t="str">
        <f>VLOOKUP($A57,'2022 Stds Ltg Table'!$B$4:$G$92,5,0)</f>
        <v>None</v>
      </c>
      <c r="N57" s="138">
        <f>VLOOKUP($A57,'2022 Stds Ltg Table'!$B$4:$G$92,6,0)</f>
        <v>0</v>
      </c>
      <c r="O57" s="138" t="str">
        <f>VLOOKUP($A57,'2022 Stds Ltg Table'!$B$4:$I$92,7,0)</f>
        <v>None</v>
      </c>
      <c r="P57" s="138">
        <f>VLOOKUP($A57,'2022 Stds Ltg Table'!$B$4:$I$92,8,0)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Table'!$B$4:$G$92,2,0)</f>
        <v>1</v>
      </c>
      <c r="K58" s="162" t="str">
        <f>VLOOKUP($A58,'2022 Stds Ltg Table'!$B$4:$G$92,3,0)</f>
        <v>SpecializedTaskWork (Note 8)</v>
      </c>
      <c r="L58" s="138">
        <f>VLOOKUP($A58,'2022 Stds Ltg Table'!$B$4:$G$92,4,0)</f>
        <v>0.35</v>
      </c>
      <c r="M58" s="162" t="str">
        <f>VLOOKUP($A58,'2022 Stds Ltg Table'!$B$4:$G$92,5,0)</f>
        <v>None</v>
      </c>
      <c r="N58" s="138">
        <f>VLOOKUP($A58,'2022 Stds Ltg Table'!$B$4:$G$92,6,0)</f>
        <v>0</v>
      </c>
      <c r="O58" s="138" t="str">
        <f>VLOOKUP($A58,'2022 Stds Ltg Table'!$B$4:$I$92,7,0)</f>
        <v>None</v>
      </c>
      <c r="P58" s="138">
        <f>VLOOKUP($A58,'2022 Stds Ltg Table'!$B$4:$I$92,8,0)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Table'!$B$4:$G$92,2,0)</f>
        <v>1</v>
      </c>
      <c r="K59" s="162" t="str">
        <f>VLOOKUP($A59,'2022 Stds Ltg Table'!$B$4:$G$92,3,0)</f>
        <v>Decorative/Display</v>
      </c>
      <c r="L59" s="138">
        <f>VLOOKUP($A59,'2022 Stds Ltg Table'!$B$4:$G$92,4,0)</f>
        <v>0.35</v>
      </c>
      <c r="M59" s="162" t="str">
        <f>VLOOKUP($A59,'2022 Stds Ltg Table'!$B$4:$G$92,5,0)</f>
        <v>None</v>
      </c>
      <c r="N59" s="138">
        <f>VLOOKUP($A59,'2022 Stds Ltg Table'!$B$4:$G$92,6,0)</f>
        <v>0</v>
      </c>
      <c r="O59" s="138" t="str">
        <f>VLOOKUP($A59,'2022 Stds Ltg Table'!$B$4:$I$92,7,0)</f>
        <v>None</v>
      </c>
      <c r="P59" s="138">
        <f>VLOOKUP($A59,'2022 Stds Ltg Table'!$B$4:$I$92,8,0)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Table'!$B$4:$G$92,2,0)</f>
        <v>0.95</v>
      </c>
      <c r="K60" s="162" t="str">
        <f>VLOOKUP($A60,'2022 Stds Ltg Table'!$B$4:$G$92,3,0)</f>
        <v>Decorative/Display</v>
      </c>
      <c r="L60" s="138">
        <f>VLOOKUP($A60,'2022 Stds Ltg Table'!$B$4:$G$92,4,0)</f>
        <v>0.35</v>
      </c>
      <c r="M60" s="162" t="str">
        <f>VLOOKUP($A60,'2022 Stds Ltg Table'!$B$4:$G$92,5,0)</f>
        <v>None</v>
      </c>
      <c r="N60" s="138">
        <f>VLOOKUP($A60,'2022 Stds Ltg Table'!$B$4:$G$92,6,0)</f>
        <v>0</v>
      </c>
      <c r="O60" s="138" t="str">
        <f>VLOOKUP($A60,'2022 Stds Ltg Table'!$B$4:$I$92,7,0)</f>
        <v>None</v>
      </c>
      <c r="P60" s="138">
        <f>VLOOKUP($A60,'2022 Stds Ltg Table'!$B$4:$I$92,8,0)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Table'!$B$4:$G$92,2,0)</f>
        <v>0.6</v>
      </c>
      <c r="K61" s="162" t="str">
        <f>VLOOKUP($A61,'2022 Stds Ltg Table'!$B$4:$G$92,3,0)</f>
        <v>ExternalIlluminatedMirror (Note5)</v>
      </c>
      <c r="L61" s="138">
        <f>VLOOKUP($A61,'2022 Stds Ltg Table'!$B$4:$G$92,4,0)</f>
        <v>40</v>
      </c>
      <c r="M61" s="162" t="str">
        <f>VLOOKUP($A61,'2022 Stds Ltg Table'!$B$4:$G$92,5,0)</f>
        <v>InternalIlluminatedMirror (Note 5)</v>
      </c>
      <c r="N61" s="138">
        <f>VLOOKUP($A61,'2022 Stds Ltg Table'!$B$4:$G$92,6,0)</f>
        <v>120</v>
      </c>
      <c r="O61" s="138" t="str">
        <f>VLOOKUP($A61,'2022 Stds Ltg Table'!$B$4:$I$92,7,0)</f>
        <v>None</v>
      </c>
      <c r="P61" s="138">
        <f>VLOOKUP($A61,'2022 Stds Ltg Table'!$B$4:$I$92,8,0)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Table'!$B$4:$G$92,2,0)</f>
        <v>0.95</v>
      </c>
      <c r="K62" s="162" t="str">
        <f>VLOOKUP($A62,'2022 Stds Ltg Table'!$B$4:$G$92,3,0)</f>
        <v>Decorative/Display</v>
      </c>
      <c r="L62" s="138">
        <f>VLOOKUP($A62,'2022 Stds Ltg Table'!$B$4:$G$92,4,0)</f>
        <v>0.25</v>
      </c>
      <c r="M62" s="162" t="str">
        <f>VLOOKUP($A62,'2022 Stds Ltg Table'!$B$4:$G$92,5,0)</f>
        <v>None</v>
      </c>
      <c r="N62" s="138">
        <f>VLOOKUP($A62,'2022 Stds Ltg Table'!$B$4:$G$92,6,0)</f>
        <v>0</v>
      </c>
      <c r="O62" s="138" t="str">
        <f>VLOOKUP($A62,'2022 Stds Ltg Table'!$B$4:$I$92,7,0)</f>
        <v>None</v>
      </c>
      <c r="P62" s="138">
        <f>VLOOKUP($A62,'2022 Stds Ltg Table'!$B$4:$I$92,8,0)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Table'!$B$4:$G$92,2,0)</f>
        <v>0.65</v>
      </c>
      <c r="K63" s="162" t="str">
        <f>VLOOKUP($A63,'2022 Stds Ltg Table'!$B$4:$G$92,3,0)</f>
        <v>Decorative/Display</v>
      </c>
      <c r="L63" s="138">
        <f>VLOOKUP($A63,'2022 Stds Ltg Table'!$B$4:$G$92,4,0)</f>
        <v>0.35</v>
      </c>
      <c r="M63" s="162" t="str">
        <f>VLOOKUP($A63,'2022 Stds Ltg Table'!$B$4:$G$92,5,0)</f>
        <v>None</v>
      </c>
      <c r="N63" s="138">
        <f>VLOOKUP($A63,'2022 Stds Ltg Table'!$B$4:$G$92,6,0)</f>
        <v>0</v>
      </c>
      <c r="O63" s="138" t="str">
        <f>VLOOKUP($A63,'2022 Stds Ltg Table'!$B$4:$I$92,7,0)</f>
        <v>None</v>
      </c>
      <c r="P63" s="138">
        <f>VLOOKUP($A63,'2022 Stds Ltg Table'!$B$4:$I$92,8,0)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Table'!$B$4:$G$92,2,0)</f>
        <v>0.6</v>
      </c>
      <c r="K64" s="162" t="str">
        <f>VLOOKUP($A64,'2022 Stds Ltg Table'!$B$4:$G$92,3,0)</f>
        <v>Decorative/Display</v>
      </c>
      <c r="L64" s="138">
        <f>VLOOKUP($A64,'2022 Stds Ltg Table'!$B$4:$G$92,4,0)</f>
        <v>0.35</v>
      </c>
      <c r="M64" s="162" t="str">
        <f>VLOOKUP($A64,'2022 Stds Ltg Table'!$B$4:$G$92,5,0)</f>
        <v>None</v>
      </c>
      <c r="N64" s="138">
        <f>VLOOKUP($A64,'2022 Stds Ltg Table'!$B$4:$G$92,6,0)</f>
        <v>0</v>
      </c>
      <c r="O64" s="138" t="str">
        <f>VLOOKUP($A64,'2022 Stds Ltg Table'!$B$4:$I$92,7,0)</f>
        <v>None</v>
      </c>
      <c r="P64" s="138">
        <f>VLOOKUP($A64,'2022 Stds Ltg Table'!$B$4:$I$92,8,0)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198" t="str">
        <f>'2019 SpaceFuncData-Input'!B11</f>
        <v>Misc - Warehouses</v>
      </c>
      <c r="C65" s="198">
        <f>'2019 SpaceFuncData-Input'!C11</f>
        <v>2</v>
      </c>
      <c r="D65" s="198">
        <f>'2019 SpaceFuncData-Input'!D11</f>
        <v>0.5</v>
      </c>
      <c r="E65" s="198">
        <f>'2019 SpaceFuncData-Input'!E11</f>
        <v>275</v>
      </c>
      <c r="F65" s="198">
        <f>'2019 SpaceFuncData-Input'!F11</f>
        <v>475</v>
      </c>
      <c r="G65" s="198">
        <f>'2019 SpaceFuncData-Input'!G11</f>
        <v>0.2</v>
      </c>
      <c r="H65" s="198">
        <f>'2019 SpaceFuncData-Input'!H11</f>
        <v>0.18</v>
      </c>
      <c r="I65" s="198" t="str">
        <f>'2019 SpaceFuncData-Input'!I11</f>
        <v>Electric</v>
      </c>
      <c r="J65" s="138">
        <f>VLOOKUP($A65,'2022 Stds Ltg Table'!$B$4:$G$92,2,0)</f>
        <v>0.4</v>
      </c>
      <c r="K65" s="162" t="str">
        <f>VLOOKUP($A65,'2022 Stds Ltg Table'!$B$4:$G$92,3,0)</f>
        <v>None</v>
      </c>
      <c r="L65" s="138">
        <f>VLOOKUP($A65,'2022 Stds Ltg Table'!$B$4:$G$92,4,0)</f>
        <v>0</v>
      </c>
      <c r="M65" s="162" t="str">
        <f>VLOOKUP($A65,'2022 Stds Ltg Table'!$B$4:$G$92,5,0)</f>
        <v>None</v>
      </c>
      <c r="N65" s="138">
        <f>VLOOKUP($A65,'2022 Stds Ltg Table'!$B$4:$G$92,6,0)</f>
        <v>0</v>
      </c>
      <c r="O65" s="138" t="str">
        <f>VLOOKUP($A65,'2022 Stds Ltg Table'!$B$4:$I$92,7,0)</f>
        <v>None</v>
      </c>
      <c r="P65" s="138">
        <f>VLOOKUP($A65,'2022 Stds Ltg Table'!$B$4:$I$92,8,0)</f>
        <v>0</v>
      </c>
      <c r="Q65" s="199">
        <f>'2019 SpaceFuncData-Input'!O11</f>
        <v>8760</v>
      </c>
      <c r="R65" s="199">
        <f>'2019 SpaceFuncData-Input'!P11</f>
        <v>8760</v>
      </c>
      <c r="S65" s="199">
        <f>'2019 SpaceFuncData-Input'!Q11</f>
        <v>0</v>
      </c>
      <c r="T65" s="199">
        <f>'2019 SpaceFuncData-Input'!R11</f>
        <v>0</v>
      </c>
      <c r="U65" s="199">
        <f>'2019 SpaceFuncData-Input'!S11</f>
        <v>50</v>
      </c>
      <c r="V65" s="199">
        <f>'2019 SpaceFuncData-Input'!T11</f>
        <v>300</v>
      </c>
      <c r="W65" s="199">
        <f>'2019 SpaceFuncData-Input'!U11</f>
        <v>1.5</v>
      </c>
      <c r="X65" s="199">
        <f>'2019 SpaceFuncData-Input'!V11</f>
        <v>2</v>
      </c>
      <c r="Y65" s="199" t="str">
        <f>'2019 SpaceFuncData-Input'!W11</f>
        <v>Warehouse</v>
      </c>
      <c r="Z65" s="199">
        <v>1</v>
      </c>
      <c r="AA65" s="199">
        <v>0</v>
      </c>
      <c r="AB65" s="199">
        <v>0</v>
      </c>
      <c r="AC65" s="47">
        <v>364</v>
      </c>
    </row>
    <row r="66" spans="1:29" ht="15" x14ac:dyDescent="0.2">
      <c r="A66" s="63" t="str">
        <f>'2022 Stds Ltg Table'!B84</f>
        <v>Storage, Commercial/Industrial (Refrigerated)</v>
      </c>
      <c r="B66" s="198" t="str">
        <f>'2019 SpaceFuncData-Input'!B9</f>
        <v>Misc - Freezer and refrigerated spaces (&lt;50F)</v>
      </c>
      <c r="C66" s="198">
        <f>'2019 SpaceFuncData-Input'!C9</f>
        <v>0</v>
      </c>
      <c r="D66" s="198">
        <f>'2019 SpaceFuncData-Input'!D9</f>
        <v>0.5</v>
      </c>
      <c r="E66" s="198">
        <f>'2019 SpaceFuncData-Input'!E9</f>
        <v>275</v>
      </c>
      <c r="F66" s="198">
        <f>'2019 SpaceFuncData-Input'!F9</f>
        <v>475</v>
      </c>
      <c r="G66" s="198">
        <f>'2019 SpaceFuncData-Input'!G9</f>
        <v>0.2</v>
      </c>
      <c r="H66" s="198">
        <f>'2019 SpaceFuncData-Input'!H9</f>
        <v>0.18</v>
      </c>
      <c r="I66" s="198" t="str">
        <f>'2019 SpaceFuncData-Input'!I9</f>
        <v>Electric</v>
      </c>
      <c r="J66" s="138">
        <f>VLOOKUP($A66,'2022 Stds Ltg Table'!$B$4:$G$92,2,0)</f>
        <v>0.4</v>
      </c>
      <c r="K66" s="162" t="str">
        <f>VLOOKUP($A66,'2022 Stds Ltg Table'!$B$4:$G$92,3,0)</f>
        <v>None</v>
      </c>
      <c r="L66" s="138">
        <f>VLOOKUP($A66,'2022 Stds Ltg Table'!$B$4:$G$92,4,0)</f>
        <v>0</v>
      </c>
      <c r="M66" s="162" t="str">
        <f>VLOOKUP($A66,'2022 Stds Ltg Table'!$B$4:$G$92,5,0)</f>
        <v>None</v>
      </c>
      <c r="N66" s="138">
        <f>VLOOKUP($A66,'2022 Stds Ltg Table'!$B$4:$G$92,6,0)</f>
        <v>0</v>
      </c>
      <c r="O66" s="138" t="str">
        <f>VLOOKUP($A66,'2022 Stds Ltg Table'!$B$4:$I$92,7,0)</f>
        <v>None</v>
      </c>
      <c r="P66" s="138">
        <f>VLOOKUP($A66,'2022 Stds Ltg Table'!$B$4:$I$92,8,0)</f>
        <v>0</v>
      </c>
      <c r="Q66" s="199">
        <f>'2019 SpaceFuncData-Input'!O9</f>
        <v>8760</v>
      </c>
      <c r="R66" s="199">
        <f>'2019 SpaceFuncData-Input'!P9</f>
        <v>8760</v>
      </c>
      <c r="S66" s="199">
        <f>'2019 SpaceFuncData-Input'!Q9</f>
        <v>0</v>
      </c>
      <c r="T66" s="199">
        <f>'2019 SpaceFuncData-Input'!R9</f>
        <v>10</v>
      </c>
      <c r="U66" s="199">
        <f>'2019 SpaceFuncData-Input'!S9</f>
        <v>50</v>
      </c>
      <c r="V66" s="199">
        <f>'2019 SpaceFuncData-Input'!T9</f>
        <v>300</v>
      </c>
      <c r="W66" s="199">
        <f>'2019 SpaceFuncData-Input'!U9</f>
        <v>1.5</v>
      </c>
      <c r="X66" s="199">
        <f>'2019 SpaceFuncData-Input'!V9</f>
        <v>2</v>
      </c>
      <c r="Y66" s="199" t="str">
        <f>'2019 SpaceFuncData-Input'!W9</f>
        <v>Warehouse</v>
      </c>
      <c r="Z66" s="199">
        <v>1</v>
      </c>
      <c r="AA66" s="199">
        <v>0</v>
      </c>
      <c r="AB66" s="199">
        <v>0</v>
      </c>
      <c r="AC66" s="47">
        <v>365</v>
      </c>
    </row>
    <row r="67" spans="1:29" ht="15" x14ac:dyDescent="0.2">
      <c r="A67" s="63" t="str">
        <f>'2022 Stds Ltg Table'!B63</f>
        <v>Storage, Commercial/Industrial (Shipping &amp; Handling)</v>
      </c>
      <c r="B67" s="198" t="str">
        <f>'2019 SpaceFuncData-Input'!B10</f>
        <v>Misc - Shipping/receiving</v>
      </c>
      <c r="C67" s="198">
        <f>'2019 SpaceFuncData-Input'!C10</f>
        <v>5</v>
      </c>
      <c r="D67" s="198">
        <f>'2019 SpaceFuncData-Input'!D10</f>
        <v>0.5</v>
      </c>
      <c r="E67" s="198">
        <f>'2019 SpaceFuncData-Input'!E10</f>
        <v>275</v>
      </c>
      <c r="F67" s="198">
        <f>'2019 SpaceFuncData-Input'!F10</f>
        <v>475</v>
      </c>
      <c r="G67" s="198">
        <f>'2019 SpaceFuncData-Input'!G10</f>
        <v>0.5</v>
      </c>
      <c r="H67" s="198">
        <f>'2019 SpaceFuncData-Input'!H10</f>
        <v>0.18</v>
      </c>
      <c r="I67" s="198" t="str">
        <f>'2019 SpaceFuncData-Input'!I10</f>
        <v>Electric</v>
      </c>
      <c r="J67" s="138">
        <f>VLOOKUP($A67,'2022 Stds Ltg Table'!$B$4:$G$92,2,0)</f>
        <v>0.6</v>
      </c>
      <c r="K67" s="162" t="str">
        <f>VLOOKUP($A67,'2022 Stds Ltg Table'!$B$4:$G$92,3,0)</f>
        <v>None</v>
      </c>
      <c r="L67" s="138">
        <f>VLOOKUP($A67,'2022 Stds Ltg Table'!$B$4:$G$92,4,0)</f>
        <v>0</v>
      </c>
      <c r="M67" s="162" t="str">
        <f>VLOOKUP($A67,'2022 Stds Ltg Table'!$B$4:$G$92,5,0)</f>
        <v>None</v>
      </c>
      <c r="N67" s="138">
        <f>VLOOKUP($A67,'2022 Stds Ltg Table'!$B$4:$G$92,6,0)</f>
        <v>0</v>
      </c>
      <c r="O67" s="138" t="str">
        <f>VLOOKUP($A67,'2022 Stds Ltg Table'!$B$4:$I$92,7,0)</f>
        <v>None</v>
      </c>
      <c r="P67" s="138">
        <f>VLOOKUP($A67,'2022 Stds Ltg Table'!$B$4:$I$92,8,0)</f>
        <v>0</v>
      </c>
      <c r="Q67" s="199">
        <f>'2019 SpaceFuncData-Input'!O10</f>
        <v>8760</v>
      </c>
      <c r="R67" s="199">
        <f>'2019 SpaceFuncData-Input'!P10</f>
        <v>8760</v>
      </c>
      <c r="S67" s="199">
        <f>'2019 SpaceFuncData-Input'!Q10</f>
        <v>0</v>
      </c>
      <c r="T67" s="199">
        <f>'2019 SpaceFuncData-Input'!R10</f>
        <v>0</v>
      </c>
      <c r="U67" s="199">
        <f>'2019 SpaceFuncData-Input'!S10</f>
        <v>50</v>
      </c>
      <c r="V67" s="199">
        <f>'2019 SpaceFuncData-Input'!T10</f>
        <v>300</v>
      </c>
      <c r="W67" s="199">
        <f>'2019 SpaceFuncData-Input'!U10</f>
        <v>1.5</v>
      </c>
      <c r="X67" s="199">
        <f>'2019 SpaceFuncData-Input'!V10</f>
        <v>2</v>
      </c>
      <c r="Y67" s="199" t="str">
        <f>'2019 SpaceFuncData-Input'!W10</f>
        <v>Warehouse</v>
      </c>
      <c r="Z67" s="199">
        <v>1</v>
      </c>
      <c r="AA67" s="199">
        <v>0</v>
      </c>
      <c r="AB67" s="199">
        <v>0</v>
      </c>
      <c r="AC67" s="47">
        <v>366</v>
      </c>
    </row>
    <row r="68" spans="1:29" ht="15" x14ac:dyDescent="0.2">
      <c r="A68" s="63" t="s">
        <v>1198</v>
      </c>
      <c r="B68" s="212" t="s">
        <v>796</v>
      </c>
      <c r="C68" s="198">
        <f>C83</f>
        <v>0</v>
      </c>
      <c r="D68" s="198">
        <f t="shared" ref="D68:I68" si="0">D83</f>
        <v>0.5</v>
      </c>
      <c r="E68" s="198">
        <f t="shared" si="0"/>
        <v>250</v>
      </c>
      <c r="F68" s="198">
        <f t="shared" si="0"/>
        <v>200</v>
      </c>
      <c r="G68" s="198">
        <f t="shared" si="0"/>
        <v>0.2</v>
      </c>
      <c r="H68" s="198">
        <f t="shared" si="0"/>
        <v>0</v>
      </c>
      <c r="I68" s="198" t="str">
        <f t="shared" si="0"/>
        <v>Electric</v>
      </c>
      <c r="J68" s="138">
        <f>VLOOKUP($A68,'2022 Stds Ltg Table'!$B$4:$G$92,2,0)</f>
        <v>0.4</v>
      </c>
      <c r="K68" s="162" t="str">
        <f>VLOOKUP($A68,'2022 Stds Ltg Table'!$B$4:$G$92,3,0)</f>
        <v>None</v>
      </c>
      <c r="L68" s="138">
        <f>VLOOKUP($A68,'2022 Stds Ltg Table'!$B$4:$G$92,4,0)</f>
        <v>0</v>
      </c>
      <c r="M68" s="162" t="str">
        <f>VLOOKUP($A68,'2022 Stds Ltg Table'!$B$4:$G$92,5,0)</f>
        <v>None</v>
      </c>
      <c r="N68" s="138">
        <f>VLOOKUP($A68,'2022 Stds Ltg Table'!$B$4:$G$92,6,0)</f>
        <v>0</v>
      </c>
      <c r="O68" s="138" t="str">
        <f>VLOOKUP($A68,'2022 Stds Ltg Table'!$B$4:$I$92,7,0)</f>
        <v>None</v>
      </c>
      <c r="P68" s="138">
        <f>VLOOKUP($A68,'2022 Stds Ltg Table'!$B$4:$I$92,8,0)</f>
        <v>0</v>
      </c>
      <c r="Q68" s="199">
        <f>Q65</f>
        <v>8760</v>
      </c>
      <c r="R68" s="199">
        <f t="shared" ref="R68:AB68" si="1">R65</f>
        <v>8760</v>
      </c>
      <c r="S68" s="199">
        <f t="shared" si="1"/>
        <v>0</v>
      </c>
      <c r="T68" s="199">
        <f t="shared" si="1"/>
        <v>0</v>
      </c>
      <c r="U68" s="199">
        <f t="shared" si="1"/>
        <v>50</v>
      </c>
      <c r="V68" s="199">
        <f t="shared" si="1"/>
        <v>300</v>
      </c>
      <c r="W68" s="199">
        <f t="shared" si="1"/>
        <v>1.5</v>
      </c>
      <c r="X68" s="199">
        <f t="shared" si="1"/>
        <v>2</v>
      </c>
      <c r="Y68" s="199" t="str">
        <f t="shared" si="1"/>
        <v>Warehouse</v>
      </c>
      <c r="Z68" s="199">
        <f t="shared" si="1"/>
        <v>1</v>
      </c>
      <c r="AA68" s="199">
        <v>1</v>
      </c>
      <c r="AB68" s="199">
        <f t="shared" si="1"/>
        <v>0</v>
      </c>
      <c r="AC68" s="230">
        <v>380</v>
      </c>
    </row>
    <row r="69" spans="1:29" ht="15" x14ac:dyDescent="0.2">
      <c r="A69" s="63" t="str">
        <f>'2022 Stds Ltg Table'!B64</f>
        <v>Sports Arena - Playing Area (&gt; 5,000 Spectators)</v>
      </c>
      <c r="B69" s="63" t="str">
        <f>VLOOKUP($A69,'2019 SpaceFuncData-Input'!$A$3:$I$82,2,FALSE)</f>
        <v>Sports/Entertainment - Gym, sports arena (play area)</v>
      </c>
      <c r="C69" s="63">
        <f>VLOOKUP($A69,'2019 SpaceFuncData-Input'!$A$3:$I$82,3,FALSE)</f>
        <v>80</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Table'!$B$4:$G$92,2,0)</f>
        <v>2.25</v>
      </c>
      <c r="K69" s="162" t="str">
        <f>VLOOKUP($A69,'2022 Stds Ltg Table'!$B$4:$G$92,3,0)</f>
        <v>None</v>
      </c>
      <c r="L69" s="138">
        <f>VLOOKUP($A69,'2022 Stds Ltg Table'!$B$4:$G$92,4,0)</f>
        <v>0</v>
      </c>
      <c r="M69" s="162" t="str">
        <f>VLOOKUP($A69,'2022 Stds Ltg Table'!$B$4:$G$92,5,0)</f>
        <v>None</v>
      </c>
      <c r="N69" s="138">
        <f>VLOOKUP($A69,'2022 Stds Ltg Table'!$B$4:$G$92,6,0)</f>
        <v>0</v>
      </c>
      <c r="O69" s="138" t="str">
        <f>VLOOKUP($A69,'2022 Stds Ltg Table'!$B$4:$I$92,7,0)</f>
        <v>None</v>
      </c>
      <c r="P69" s="138">
        <f>VLOOKUP($A69,'2022 Stds Ltg Table'!$B$4:$I$92,8,0)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367</v>
      </c>
    </row>
    <row r="70" spans="1:29" ht="15" x14ac:dyDescent="0.2">
      <c r="A70" s="63" t="str">
        <f>'2022 Stds Ltg Table'!B65</f>
        <v>Sports Arena - Playing Area (2,000 - 5,000 Spectators)</v>
      </c>
      <c r="B70" s="63" t="str">
        <f>VLOOKUP($A70,'2019 SpaceFuncData-Input'!$A$3:$I$82,2,FALSE)</f>
        <v>Sports/Entertainment - Gym, sports arena (play area)</v>
      </c>
      <c r="C70" s="63">
        <f>VLOOKUP($A70,'2019 SpaceFuncData-Input'!$A$3:$I$82,3,FALSE)</f>
        <v>66.666666666666671</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Table'!$B$4:$G$92,2,0)</f>
        <v>1.45</v>
      </c>
      <c r="K70" s="162" t="str">
        <f>VLOOKUP($A70,'2022 Stds Ltg Table'!$B$4:$G$92,3,0)</f>
        <v>None</v>
      </c>
      <c r="L70" s="138">
        <f>VLOOKUP($A70,'2022 Stds Ltg Table'!$B$4:$G$92,4,0)</f>
        <v>0</v>
      </c>
      <c r="M70" s="162" t="str">
        <f>VLOOKUP($A70,'2022 Stds Ltg Table'!$B$4:$G$92,5,0)</f>
        <v>None</v>
      </c>
      <c r="N70" s="138">
        <f>VLOOKUP($A70,'2022 Stds Ltg Table'!$B$4:$G$92,6,0)</f>
        <v>0</v>
      </c>
      <c r="O70" s="138" t="str">
        <f>VLOOKUP($A70,'2022 Stds Ltg Table'!$B$4:$I$92,7,0)</f>
        <v>None</v>
      </c>
      <c r="P70" s="138">
        <f>VLOOKUP($A70,'2022 Stds Ltg Table'!$B$4:$I$92,8,0)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368</v>
      </c>
    </row>
    <row r="71" spans="1:29" ht="15" x14ac:dyDescent="0.2">
      <c r="A71" s="63" t="str">
        <f>'2022 Stds Ltg Table'!B66</f>
        <v>Sports Arena - Playing Area (&lt; 2,000 Spectators)</v>
      </c>
      <c r="B71" s="63" t="str">
        <f>VLOOKUP($A71,'2019 SpaceFuncData-Input'!$A$3:$I$82,2,FALSE)</f>
        <v>Sports/Entertainment - Gym, sports arena (play area)</v>
      </c>
      <c r="C71" s="63">
        <f>VLOOKUP($A71,'2019 SpaceFuncData-Input'!$A$3:$I$82,3,FALSE)</f>
        <v>50</v>
      </c>
      <c r="D71" s="63">
        <f>VLOOKUP($A71,'2019 SpaceFuncData-Input'!$A$3:$I$82,4,FALSE)</f>
        <v>0.5</v>
      </c>
      <c r="E71" s="63">
        <f>VLOOKUP($A71,'2019 SpaceFuncData-Input'!$A$3:$I$82,5,FALSE)</f>
        <v>255</v>
      </c>
      <c r="F71" s="63">
        <f>VLOOKUP($A71,'2019 SpaceFuncData-Input'!$A$3:$I$82,6,FALSE)</f>
        <v>875</v>
      </c>
      <c r="G71" s="63">
        <f>VLOOKUP($A71,'2019 SpaceFuncData-Input'!$A$3:$I$82,7,FALSE)</f>
        <v>0.5</v>
      </c>
      <c r="H71" s="63">
        <f>VLOOKUP($A71,'2019 SpaceFuncData-Input'!$A$3:$I$82,8,FALSE)</f>
        <v>0.18</v>
      </c>
      <c r="I71" s="63" t="str">
        <f>VLOOKUP($A71,'2019 SpaceFuncData-Input'!$A$3:$I$82,9,FALSE)</f>
        <v>Gas</v>
      </c>
      <c r="J71" s="138">
        <f>VLOOKUP($A71,'2022 Stds Ltg Table'!$B$4:$G$92,2,0)</f>
        <v>1.1000000000000001</v>
      </c>
      <c r="K71" s="162" t="str">
        <f>VLOOKUP($A71,'2022 Stds Ltg Table'!$B$4:$G$92,3,0)</f>
        <v>None</v>
      </c>
      <c r="L71" s="138">
        <f>VLOOKUP($A71,'2022 Stds Ltg Table'!$B$4:$G$92,4,0)</f>
        <v>0</v>
      </c>
      <c r="M71" s="162" t="str">
        <f>VLOOKUP($A71,'2022 Stds Ltg Table'!$B$4:$G$92,5,0)</f>
        <v>None</v>
      </c>
      <c r="N71" s="138">
        <f>VLOOKUP($A71,'2022 Stds Ltg Table'!$B$4:$G$92,6,0)</f>
        <v>0</v>
      </c>
      <c r="O71" s="138" t="str">
        <f>VLOOKUP($A71,'2022 Stds Ltg Table'!$B$4:$I$92,7,0)</f>
        <v>None</v>
      </c>
      <c r="P71" s="138">
        <f>VLOOKUP($A71,'2022 Stds Ltg Table'!$B$4:$I$92,8,0)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0</v>
      </c>
      <c r="AA71" s="63">
        <v>0</v>
      </c>
      <c r="AB71" s="63">
        <v>0</v>
      </c>
      <c r="AC71" s="47">
        <v>369</v>
      </c>
    </row>
    <row r="72" spans="1:29" ht="15" x14ac:dyDescent="0.2">
      <c r="A72" s="63" t="str">
        <f>'2022 Stds Ltg Table'!B67</f>
        <v>Sports Arena - Playing Area (Recreational)</v>
      </c>
      <c r="B72" s="63" t="str">
        <f>VLOOKUP($A72,'2019 SpaceFuncData-Input'!$A$3:$I$82,2,FALSE)</f>
        <v>Sports/Entertainment - Gym, sports arena (play area)</v>
      </c>
      <c r="C72" s="63">
        <f>VLOOKUP($A72,'2019 SpaceFuncData-Input'!$A$3:$I$82,3,FALSE)</f>
        <v>20</v>
      </c>
      <c r="D72" s="63">
        <f>VLOOKUP($A72,'2019 SpaceFuncData-Input'!$A$3:$I$82,4,FALSE)</f>
        <v>0.5</v>
      </c>
      <c r="E72" s="63">
        <f>VLOOKUP($A72,'2019 SpaceFuncData-Input'!$A$3:$I$82,5,FALSE)</f>
        <v>255</v>
      </c>
      <c r="F72" s="63">
        <f>VLOOKUP($A72,'2019 SpaceFuncData-Input'!$A$3:$I$82,6,FALSE)</f>
        <v>875</v>
      </c>
      <c r="G72" s="63">
        <f>VLOOKUP($A72,'2019 SpaceFuncData-Input'!$A$3:$I$82,7,FALSE)</f>
        <v>0.2</v>
      </c>
      <c r="H72" s="63">
        <f>VLOOKUP($A72,'2019 SpaceFuncData-Input'!$A$3:$I$82,8,FALSE)</f>
        <v>0.89999999999999991</v>
      </c>
      <c r="I72" s="63" t="str">
        <f>VLOOKUP($A72,'2019 SpaceFuncData-Input'!$A$3:$I$82,9,FALSE)</f>
        <v>Gas</v>
      </c>
      <c r="J72" s="138">
        <f>VLOOKUP($A72,'2022 Stds Ltg Table'!$B$4:$G$92,2,0)</f>
        <v>0.75</v>
      </c>
      <c r="K72" s="162" t="str">
        <f>VLOOKUP($A72,'2022 Stds Ltg Table'!$B$4:$G$92,3,0)</f>
        <v>None</v>
      </c>
      <c r="L72" s="138">
        <f>VLOOKUP($A72,'2022 Stds Ltg Table'!$B$4:$G$92,4,0)</f>
        <v>0</v>
      </c>
      <c r="M72" s="162" t="str">
        <f>VLOOKUP($A72,'2022 Stds Ltg Table'!$B$4:$G$92,5,0)</f>
        <v>None</v>
      </c>
      <c r="N72" s="138">
        <f>VLOOKUP($A72,'2022 Stds Ltg Table'!$B$4:$G$92,6,0)</f>
        <v>0</v>
      </c>
      <c r="O72" s="138" t="str">
        <f>VLOOKUP($A72,'2022 Stds Ltg Table'!$B$4:$I$92,7,0)</f>
        <v>None</v>
      </c>
      <c r="P72" s="138">
        <f>VLOOKUP($A72,'2022 Stds Ltg Table'!$B$4:$I$92,8,0)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150</v>
      </c>
      <c r="V72" s="63">
        <f>VLOOKUP($A72,'2019 SpaceFuncData-Input'!$A$3:$X$82,20,FALSE)</f>
        <v>400</v>
      </c>
      <c r="W72" s="63">
        <f>VLOOKUP($A72,'2019 SpaceFuncData-Input'!$A$3:$X$82,21,FALSE)</f>
        <v>1.5</v>
      </c>
      <c r="X72" s="63">
        <f>VLOOKUP($A72,'2019 SpaceFuncData-Input'!$A$3:$X$82,22,FALSE)</f>
        <v>2</v>
      </c>
      <c r="Y72" s="63" t="str">
        <f>VLOOKUP($A72,'2019 SpaceFuncData-Input'!$A$3:$X$82,23,FALSE)</f>
        <v>Retail</v>
      </c>
      <c r="Z72" s="63">
        <v>1</v>
      </c>
      <c r="AA72" s="63">
        <v>0</v>
      </c>
      <c r="AB72" s="63">
        <v>0</v>
      </c>
      <c r="AC72" s="47">
        <v>370</v>
      </c>
    </row>
    <row r="73" spans="1:29" ht="15" x14ac:dyDescent="0.2">
      <c r="A73" s="63" t="str">
        <f>'2022 Stds Ltg Table'!B68</f>
        <v>Theater Area (Motion Picture)</v>
      </c>
      <c r="B73" s="63" t="str">
        <f>VLOOKUP($A73,'2019 SpaceFuncData-Input'!$A$3:$I$82,2,FALSE)</f>
        <v>Assembly - Auditorium seating area</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Electric</v>
      </c>
      <c r="J73" s="138">
        <f>VLOOKUP($A73,'2022 Stds Ltg Table'!$B$4:$G$92,2,0)</f>
        <v>0.5</v>
      </c>
      <c r="K73" s="162" t="str">
        <f>VLOOKUP($A73,'2022 Stds Ltg Table'!$B$4:$G$92,3,0)</f>
        <v>Decorative/Display</v>
      </c>
      <c r="L73" s="138">
        <f>VLOOKUP($A73,'2022 Stds Ltg Table'!$B$4:$G$92,4,0)</f>
        <v>0.25</v>
      </c>
      <c r="M73" s="162" t="str">
        <f>VLOOKUP($A73,'2022 Stds Ltg Table'!$B$4:$G$92,5,0)</f>
        <v>None</v>
      </c>
      <c r="N73" s="138">
        <f>VLOOKUP($A73,'2022 Stds Ltg Table'!$B$4:$G$92,6,0)</f>
        <v>0</v>
      </c>
      <c r="O73" s="138" t="str">
        <f>VLOOKUP($A73,'2022 Stds Ltg Table'!$B$4:$I$92,7,0)</f>
        <v>None</v>
      </c>
      <c r="P73" s="138">
        <f>VLOOKUP($A73,'2022 Stds Ltg Table'!$B$4:$I$92,8,0)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50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371</v>
      </c>
    </row>
    <row r="74" spans="1:29" ht="15" x14ac:dyDescent="0.2">
      <c r="A74" s="63" t="str">
        <f>'2022 Stds Ltg Table'!B69</f>
        <v>Theater Area (Performance)</v>
      </c>
      <c r="B74" s="63" t="str">
        <f>VLOOKUP($A74,'2019 SpaceFuncData-Input'!$A$3:$I$82,2,FALSE)</f>
        <v>Sports/Entertainment - Stages, studios</v>
      </c>
      <c r="C74" s="63">
        <f>VLOOKUP($A74,'2019 SpaceFuncData-Input'!$A$3:$I$82,3,FALSE)</f>
        <v>142.85714285714286</v>
      </c>
      <c r="D74" s="63">
        <f>VLOOKUP($A74,'2019 SpaceFuncData-Input'!$A$3:$I$82,4,FALSE)</f>
        <v>0.5</v>
      </c>
      <c r="E74" s="63">
        <f>VLOOKUP($A74,'2019 SpaceFuncData-Input'!$A$3:$I$82,5,FALSE)</f>
        <v>245</v>
      </c>
      <c r="F74" s="63">
        <f>VLOOKUP($A74,'2019 SpaceFuncData-Input'!$A$3:$I$82,6,FALSE)</f>
        <v>105</v>
      </c>
      <c r="G74" s="63">
        <f>VLOOKUP($A74,'2019 SpaceFuncData-Input'!$A$3:$I$82,7,FALSE)</f>
        <v>0.5</v>
      </c>
      <c r="H74" s="63">
        <f>VLOOKUP($A74,'2019 SpaceFuncData-Input'!$A$3:$I$82,8,FALSE)</f>
        <v>0.09</v>
      </c>
      <c r="I74" s="63" t="str">
        <f>VLOOKUP($A74,'2019 SpaceFuncData-Input'!$A$3:$I$82,9,FALSE)</f>
        <v>Gas</v>
      </c>
      <c r="J74" s="138">
        <f>VLOOKUP($A74,'2022 Stds Ltg Table'!$B$4:$G$92,2,0)</f>
        <v>0.8</v>
      </c>
      <c r="K74" s="162" t="str">
        <f>VLOOKUP($A74,'2022 Stds Ltg Table'!$B$4:$G$92,3,0)</f>
        <v>Decorative/Display</v>
      </c>
      <c r="L74" s="138">
        <f>VLOOKUP($A74,'2022 Stds Ltg Table'!$B$4:$G$92,4,0)</f>
        <v>0.25</v>
      </c>
      <c r="M74" s="162" t="str">
        <f>VLOOKUP($A74,'2022 Stds Ltg Table'!$B$4:$G$92,5,0)</f>
        <v>None</v>
      </c>
      <c r="N74" s="138">
        <f>VLOOKUP($A74,'2022 Stds Ltg Table'!$B$4:$G$92,6,0)</f>
        <v>0</v>
      </c>
      <c r="O74" s="138" t="str">
        <f>VLOOKUP($A74,'2022 Stds Ltg Table'!$B$4:$I$92,7,0)</f>
        <v>None</v>
      </c>
      <c r="P74" s="138">
        <f>VLOOKUP($A74,'2022 Stds Ltg Table'!$B$4:$I$92,8,0)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2</v>
      </c>
      <c r="V74" s="63">
        <f>VLOOKUP($A74,'2019 SpaceFuncData-Input'!$A$3:$X$82,20,FALSE)</f>
        <v>200</v>
      </c>
      <c r="W74" s="63">
        <f>VLOOKUP($A74,'2019 SpaceFuncData-Input'!$A$3:$X$82,21,FALSE)</f>
        <v>1.5</v>
      </c>
      <c r="X74" s="63">
        <f>VLOOKUP($A74,'2019 SpaceFuncData-Input'!$A$3:$X$82,22,FALSE)</f>
        <v>2</v>
      </c>
      <c r="Y74" s="63" t="str">
        <f>VLOOKUP($A74,'2019 SpaceFuncData-Input'!$A$3:$X$82,23,FALSE)</f>
        <v>Assembly</v>
      </c>
      <c r="Z74" s="63">
        <v>1</v>
      </c>
      <c r="AA74" s="63">
        <v>0</v>
      </c>
      <c r="AB74" s="63">
        <v>1</v>
      </c>
      <c r="AC74" s="47">
        <v>372</v>
      </c>
    </row>
    <row r="75" spans="1:29" ht="15" x14ac:dyDescent="0.2">
      <c r="A75" s="63" t="str">
        <f>'2022 Stds Ltg Table'!B70</f>
        <v>Transportation Function (Baggage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Table'!$B$4:$G$92,2,0)</f>
        <v>0.4</v>
      </c>
      <c r="K75" s="162" t="str">
        <f>VLOOKUP($A75,'2022 Stds Ltg Table'!$B$4:$G$92,3,0)</f>
        <v>None</v>
      </c>
      <c r="L75" s="138">
        <f>VLOOKUP($A75,'2022 Stds Ltg Table'!$B$4:$G$92,4,0)</f>
        <v>0</v>
      </c>
      <c r="M75" s="162" t="str">
        <f>VLOOKUP($A75,'2022 Stds Ltg Table'!$B$4:$G$92,5,0)</f>
        <v>None</v>
      </c>
      <c r="N75" s="138">
        <f>VLOOKUP($A75,'2022 Stds Ltg Table'!$B$4:$G$92,6,0)</f>
        <v>0</v>
      </c>
      <c r="O75" s="138" t="str">
        <f>VLOOKUP($A75,'2022 Stds Ltg Table'!$B$4:$I$92,7,0)</f>
        <v>None</v>
      </c>
      <c r="P75" s="138">
        <f>VLOOKUP($A75,'2022 Stds Ltg Table'!$B$4:$I$92,8,0)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373</v>
      </c>
    </row>
    <row r="76" spans="1:29" ht="15" x14ac:dyDescent="0.2">
      <c r="A76" s="63" t="str">
        <f>'2022 Stds Ltg Table'!B71</f>
        <v>Transportation Function (Ticketing Area)</v>
      </c>
      <c r="B76" s="63" t="str">
        <f>VLOOKUP($A76,'2019 SpaceFuncData-Input'!$A$3:$I$82,2,FALSE)</f>
        <v>Misc - Transportation waiting</v>
      </c>
      <c r="C76" s="63">
        <f>VLOOKUP($A76,'2019 SpaceFuncData-Input'!$A$3:$I$82,3,FALSE)</f>
        <v>33.333333333333336</v>
      </c>
      <c r="D76" s="63">
        <f>VLOOKUP($A76,'2019 SpaceFuncData-Input'!$A$3:$I$82,4,FALSE)</f>
        <v>0.5</v>
      </c>
      <c r="E76" s="63">
        <f>VLOOKUP($A76,'2019 SpaceFuncData-Input'!$A$3:$I$82,5,FALSE)</f>
        <v>250</v>
      </c>
      <c r="F76" s="63">
        <f>VLOOKUP($A76,'2019 SpaceFuncData-Input'!$A$3:$I$82,6,FALSE)</f>
        <v>250</v>
      </c>
      <c r="G76" s="63">
        <f>VLOOKUP($A76,'2019 SpaceFuncData-Input'!$A$3:$I$82,7,FALSE)</f>
        <v>0.5</v>
      </c>
      <c r="H76" s="63">
        <f>VLOOKUP($A76,'2019 SpaceFuncData-Input'!$A$3:$I$82,8,FALSE)</f>
        <v>0.18</v>
      </c>
      <c r="I76" s="63" t="str">
        <f>VLOOKUP($A76,'2019 SpaceFuncData-Input'!$A$3:$I$82,9,FALSE)</f>
        <v>Electric</v>
      </c>
      <c r="J76" s="138">
        <f>VLOOKUP($A76,'2022 Stds Ltg Table'!$B$4:$G$92,2,0)</f>
        <v>0.45</v>
      </c>
      <c r="K76" s="162" t="str">
        <f>VLOOKUP($A76,'2022 Stds Ltg Table'!$B$4:$G$92,3,0)</f>
        <v>Decorative/Display</v>
      </c>
      <c r="L76" s="138">
        <f>VLOOKUP($A76,'2022 Stds Ltg Table'!$B$4:$G$92,4,0)</f>
        <v>0.2</v>
      </c>
      <c r="M76" s="162" t="str">
        <f>VLOOKUP($A76,'2022 Stds Ltg Table'!$B$4:$G$92,5,0)</f>
        <v>None</v>
      </c>
      <c r="N76" s="138">
        <f>VLOOKUP($A76,'2022 Stds Ltg Table'!$B$4:$G$92,6,0)</f>
        <v>0</v>
      </c>
      <c r="O76" s="138" t="str">
        <f>VLOOKUP($A76,'2022 Stds Ltg Table'!$B$4:$I$92,7,0)</f>
        <v>None</v>
      </c>
      <c r="P76" s="138">
        <f>VLOOKUP($A76,'2022 Stds Ltg Table'!$B$4:$I$92,8,0)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50</v>
      </c>
      <c r="V76" s="63">
        <f>VLOOKUP($A76,'2019 SpaceFuncData-Input'!$A$3:$X$82,20,FALSE)</f>
        <v>500</v>
      </c>
      <c r="W76" s="63">
        <f>VLOOKUP($A76,'2019 SpaceFuncData-Input'!$A$3:$X$82,21,FALSE)</f>
        <v>1.5</v>
      </c>
      <c r="X76" s="63">
        <f>VLOOKUP($A76,'2019 SpaceFuncData-Input'!$A$3:$X$82,22,FALSE)</f>
        <v>2</v>
      </c>
      <c r="Y76" s="63" t="str">
        <f>VLOOKUP($A76,'2019 SpaceFuncData-Input'!$A$3:$X$82,23,FALSE)</f>
        <v>Assembly</v>
      </c>
      <c r="Z76" s="63">
        <v>0</v>
      </c>
      <c r="AA76" s="63">
        <v>0</v>
      </c>
      <c r="AB76" s="63">
        <v>0</v>
      </c>
      <c r="AC76" s="47">
        <v>374</v>
      </c>
    </row>
    <row r="77" spans="1:29" ht="15" x14ac:dyDescent="0.2">
      <c r="A77" s="63" t="str">
        <f>'2022 Stds Ltg Table'!B80</f>
        <v>Unleased Tenant Area</v>
      </c>
      <c r="B77" s="63" t="str">
        <f>VLOOKUP($A77,'2019 SpaceFuncData-Input'!$A$3:$I$82,2,FALSE)</f>
        <v>Office - Office space</v>
      </c>
      <c r="C77" s="63">
        <f>VLOOKUP($A77,'2019 SpaceFuncData-Input'!$A$3:$I$82,3,FALSE)</f>
        <v>10</v>
      </c>
      <c r="D77" s="63">
        <f>VLOOKUP($A77,'2019 SpaceFuncData-Input'!$A$3:$I$82,4,FALSE)</f>
        <v>0.5</v>
      </c>
      <c r="E77" s="63">
        <f>VLOOKUP($A77,'2019 SpaceFuncData-Input'!$A$3:$I$82,5,FALSE)</f>
        <v>250</v>
      </c>
      <c r="F77" s="63">
        <f>VLOOKUP($A77,'2019 SpaceFuncData-Input'!$A$3:$I$82,6,FALSE)</f>
        <v>200</v>
      </c>
      <c r="G77" s="63">
        <f>VLOOKUP($A77,'2019 SpaceFuncData-Input'!$A$3:$I$82,7,FALSE)</f>
        <v>1.5</v>
      </c>
      <c r="H77" s="63">
        <f>VLOOKUP($A77,'2019 SpaceFuncData-Input'!$A$3:$I$82,8,FALSE)</f>
        <v>0.18</v>
      </c>
      <c r="I77" s="63" t="str">
        <f>VLOOKUP($A77,'2019 SpaceFuncData-Input'!$A$3:$I$82,9,FALSE)</f>
        <v>Electric</v>
      </c>
      <c r="J77" s="138">
        <f>VLOOKUP($A77,'2022 Stds Ltg Table'!$B$4:$G$92,2,0)</f>
        <v>0.6</v>
      </c>
      <c r="K77" s="162" t="str">
        <f>VLOOKUP($A77,'2022 Stds Ltg Table'!$B$4:$G$92,3,0)</f>
        <v>None</v>
      </c>
      <c r="L77" s="138">
        <f>VLOOKUP($A77,'2022 Stds Ltg Table'!$B$4:$G$92,4,0)</f>
        <v>0</v>
      </c>
      <c r="M77" s="162" t="str">
        <f>VLOOKUP($A77,'2022 Stds Ltg Table'!$B$4:$G$92,5,0)</f>
        <v>None</v>
      </c>
      <c r="N77" s="138">
        <f>VLOOKUP($A77,'2022 Stds Ltg Table'!$B$4:$G$92,6,0)</f>
        <v>0</v>
      </c>
      <c r="O77" s="138" t="str">
        <f>VLOOKUP($A77,'2022 Stds Ltg Table'!$B$4:$I$92,7,0)</f>
        <v>None</v>
      </c>
      <c r="P77" s="138">
        <f>VLOOKUP($A77,'2022 Stds Ltg Table'!$B$4:$I$92,8,0)</f>
        <v>0</v>
      </c>
      <c r="Q77" s="63">
        <f>VLOOKUP($A77,'2019 SpaceFuncData-Input'!$A$3:$X$82,15,FALSE)</f>
        <v>150</v>
      </c>
      <c r="R77" s="63">
        <f>VLOOKUP($A77,'2019 SpaceFuncData-Input'!$A$3:$X$82,16,FALSE)</f>
        <v>150</v>
      </c>
      <c r="S77" s="63">
        <f>VLOOKUP($A77,'2019 SpaceFuncData-Input'!$A$3:$X$82,17,FALSE)</f>
        <v>0</v>
      </c>
      <c r="T77" s="63">
        <f>VLOOKUP($A77,'2019 SpaceFuncData-Input'!$A$3:$X$82,18,FALSE)</f>
        <v>0</v>
      </c>
      <c r="U77" s="63">
        <f>VLOOKUP($A77,'2019 SpaceFuncData-Input'!$A$3:$X$82,19,FALSE)</f>
        <v>75</v>
      </c>
      <c r="V77" s="63">
        <f>VLOOKUP($A77,'2019 SpaceFuncData-Input'!$A$3:$X$82,20,FALSE)</f>
        <v>500</v>
      </c>
      <c r="W77" s="63">
        <f>VLOOKUP($A77,'2019 SpaceFuncData-Input'!$A$3:$X$82,21,FALSE)</f>
        <v>1</v>
      </c>
      <c r="X77" s="63">
        <f>VLOOKUP($A77,'2019 SpaceFuncData-Input'!$A$3:$X$82,22,FALSE)</f>
        <v>4</v>
      </c>
      <c r="Y77" s="63" t="str">
        <f>VLOOKUP($A77,'2019 SpaceFuncData-Input'!$A$3:$X$82,23,FALSE)</f>
        <v>Office</v>
      </c>
      <c r="Z77" s="63">
        <v>1</v>
      </c>
      <c r="AA77" s="63">
        <v>0</v>
      </c>
      <c r="AB77" s="63">
        <v>1</v>
      </c>
      <c r="AC77" s="47">
        <v>375</v>
      </c>
    </row>
    <row r="78" spans="1:29" ht="15" x14ac:dyDescent="0.2">
      <c r="A78" s="63" t="str">
        <f>'2022 Stds Ltg Table'!B81</f>
        <v>Unoccupied-Exclude from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Table'!$B$4:$G$92,2,0)</f>
        <v>0</v>
      </c>
      <c r="K78" s="162" t="str">
        <f>VLOOKUP($A78,'2022 Stds Ltg Table'!$B$4:$G$92,3,0)</f>
        <v>None</v>
      </c>
      <c r="L78" s="138">
        <f>VLOOKUP($A78,'2022 Stds Ltg Table'!$B$4:$G$92,4,0)</f>
        <v>0</v>
      </c>
      <c r="M78" s="162" t="str">
        <f>VLOOKUP($A78,'2022 Stds Ltg Table'!$B$4:$G$92,5,0)</f>
        <v>None</v>
      </c>
      <c r="N78" s="138">
        <f>VLOOKUP($A78,'2022 Stds Ltg Table'!$B$4:$G$92,6,0)</f>
        <v>0</v>
      </c>
      <c r="O78" s="138" t="str">
        <f>VLOOKUP($A78,'2022 Stds Ltg Table'!$B$4:$I$92,7,0)</f>
        <v>None</v>
      </c>
      <c r="P78" s="138">
        <f>VLOOKUP($A78,'2022 Stds Ltg Table'!$B$4:$I$92,8,0)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376</v>
      </c>
    </row>
    <row r="79" spans="1:29" ht="15" x14ac:dyDescent="0.2">
      <c r="A79" s="63" t="str">
        <f>'2022 Stds Ltg Table'!B82</f>
        <v>Unoccupied-Include in Gross Floor Area</v>
      </c>
      <c r="B79" s="63" t="str">
        <f>VLOOKUP($A79,'2019 SpaceFuncData-Input'!$A$3:$I$82,2,FALSE)</f>
        <v>NA</v>
      </c>
      <c r="C79" s="63">
        <f>VLOOKUP($A79,'2019 SpaceFuncData-Input'!$A$3:$I$82,3,FALSE)</f>
        <v>0</v>
      </c>
      <c r="D79" s="63">
        <f>VLOOKUP($A79,'2019 SpaceFuncData-Input'!$A$3:$I$82,4,FALSE)</f>
        <v>0.5</v>
      </c>
      <c r="E79" s="63">
        <f>VLOOKUP($A79,'2019 SpaceFuncData-Input'!$A$3:$I$82,5,FALSE)</f>
        <v>250</v>
      </c>
      <c r="F79" s="63">
        <f>VLOOKUP($A79,'2019 SpaceFuncData-Input'!$A$3:$I$82,6,FALSE)</f>
        <v>250</v>
      </c>
      <c r="G79" s="63">
        <f>VLOOKUP($A79,'2019 SpaceFuncData-Input'!$A$3:$I$82,7,FALSE)</f>
        <v>0</v>
      </c>
      <c r="H79" s="63">
        <f>VLOOKUP($A79,'2019 SpaceFuncData-Input'!$A$3:$I$82,8,FALSE)</f>
        <v>0</v>
      </c>
      <c r="I79" s="63" t="str">
        <f>VLOOKUP($A79,'2019 SpaceFuncData-Input'!$A$3:$I$82,9,FALSE)</f>
        <v>Gas</v>
      </c>
      <c r="J79" s="138">
        <f>VLOOKUP($A79,'2022 Stds Ltg Table'!$B$4:$G$92,2,0)</f>
        <v>0</v>
      </c>
      <c r="K79" s="162" t="str">
        <f>VLOOKUP($A79,'2022 Stds Ltg Table'!$B$4:$G$92,3,0)</f>
        <v>None</v>
      </c>
      <c r="L79" s="138">
        <f>VLOOKUP($A79,'2022 Stds Ltg Table'!$B$4:$G$92,4,0)</f>
        <v>0</v>
      </c>
      <c r="M79" s="162" t="str">
        <f>VLOOKUP($A79,'2022 Stds Ltg Table'!$B$4:$G$92,5,0)</f>
        <v>None</v>
      </c>
      <c r="N79" s="138">
        <f>VLOOKUP($A79,'2022 Stds Ltg Table'!$B$4:$G$92,6,0)</f>
        <v>0</v>
      </c>
      <c r="O79" s="138" t="str">
        <f>VLOOKUP($A79,'2022 Stds Ltg Table'!$B$4:$I$92,7,0)</f>
        <v>None</v>
      </c>
      <c r="P79" s="138">
        <f>VLOOKUP($A79,'2022 Stds Ltg Table'!$B$4:$I$92,8,0)</f>
        <v>0</v>
      </c>
      <c r="Q79" s="63">
        <f>VLOOKUP($A79,'2019 SpaceFuncData-Input'!$A$3:$X$82,15,FALSE)</f>
        <v>8760</v>
      </c>
      <c r="R79" s="63">
        <f>VLOOKUP($A79,'2019 SpaceFuncData-Input'!$A$3:$X$82,16,FALSE)</f>
        <v>8760</v>
      </c>
      <c r="S79" s="63">
        <f>VLOOKUP($A79,'2019 SpaceFuncData-Input'!$A$3:$X$82,17,FALSE)</f>
        <v>0</v>
      </c>
      <c r="T79" s="63">
        <f>VLOOKUP($A79,'2019 SpaceFuncData-Input'!$A$3:$X$82,18,FALSE)</f>
        <v>0</v>
      </c>
      <c r="U79" s="63">
        <f>VLOOKUP($A79,'2019 SpaceFuncData-Input'!$A$3:$X$82,19,FALSE)</f>
        <v>0</v>
      </c>
      <c r="V79" s="63">
        <f>VLOOKUP($A79,'2019 SpaceFuncData-Input'!$A$3:$X$82,20,FALSE)</f>
        <v>0</v>
      </c>
      <c r="W79" s="63">
        <f>VLOOKUP($A79,'2019 SpaceFuncData-Input'!$A$3:$X$82,21,FALSE)</f>
        <v>0</v>
      </c>
      <c r="X79" s="63">
        <f>VLOOKUP($A79,'2019 SpaceFuncData-Input'!$A$3:$X$82,22,FALSE)</f>
        <v>0</v>
      </c>
      <c r="Y79" s="63" t="str">
        <f>VLOOKUP($A79,'2019 SpaceFuncData-Input'!$A$3:$X$82,23,FALSE)</f>
        <v>Unoccupied</v>
      </c>
      <c r="Z79" s="63">
        <v>1</v>
      </c>
      <c r="AA79" s="63">
        <v>1</v>
      </c>
      <c r="AB79" s="63">
        <v>0</v>
      </c>
      <c r="AC79" s="47">
        <v>377</v>
      </c>
    </row>
    <row r="80" spans="1:29" ht="15" x14ac:dyDescent="0.2">
      <c r="A80" s="63" t="str">
        <f>'2022 Stds Ltg Table'!B72</f>
        <v>Videoconferencing Studio</v>
      </c>
      <c r="B80" s="63" t="str">
        <f>VLOOKUP($A80,'2019 SpaceFuncData-Input'!$A$3:$I$82,2,FALSE)</f>
        <v>General - Conference/meeting</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1.5</v>
      </c>
      <c r="H80" s="63">
        <f>VLOOKUP($A80,'2019 SpaceFuncData-Input'!$A$3:$I$82,8,FALSE)</f>
        <v>0.18</v>
      </c>
      <c r="I80" s="63" t="str">
        <f>VLOOKUP($A80,'2019 SpaceFuncData-Input'!$A$3:$I$82,9,FALSE)</f>
        <v>Electric</v>
      </c>
      <c r="J80" s="138">
        <f>VLOOKUP($A80,'2022 Stds Ltg Table'!$B$4:$G$92,2,0)</f>
        <v>0.9</v>
      </c>
      <c r="K80" s="162" t="str">
        <f>VLOOKUP($A80,'2022 Stds Ltg Table'!$B$4:$G$92,3,0)</f>
        <v>Videoconferencing (Note 14)</v>
      </c>
      <c r="L80" s="138">
        <f>VLOOKUP($A80,'2022 Stds Ltg Table'!$B$4:$G$92,4,0)</f>
        <v>1</v>
      </c>
      <c r="M80" s="162" t="str">
        <f>VLOOKUP($A80,'2022 Stds Ltg Table'!$B$4:$G$92,5,0)</f>
        <v>None</v>
      </c>
      <c r="N80" s="138">
        <f>VLOOKUP($A80,'2022 Stds Ltg Table'!$B$4:$G$92,6,0)</f>
        <v>0</v>
      </c>
      <c r="O80" s="138" t="str">
        <f>VLOOKUP($A80,'2022 Stds Ltg Table'!$B$4:$I$92,7,0)</f>
        <v>None</v>
      </c>
      <c r="P80" s="138">
        <f>VLOOKUP($A80,'2022 Stds Ltg Table'!$B$4:$I$92,8,0)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300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0</v>
      </c>
      <c r="AC80" s="47">
        <v>378</v>
      </c>
    </row>
    <row r="81" spans="1:30" ht="15" x14ac:dyDescent="0.2">
      <c r="A81" s="63" t="str">
        <f>'2022 Stds Ltg Table'!B73</f>
        <v>All other</v>
      </c>
      <c r="B81" s="63" t="str">
        <f>VLOOKUP($A81,'2019 SpaceFuncData-Input'!$A$3:$I$82,2,FALSE)</f>
        <v>Misc - All others</v>
      </c>
      <c r="C81" s="63">
        <f>VLOOKUP($A81,'2019 SpaceFuncData-Input'!$A$3:$I$82,3,FALSE)</f>
        <v>10</v>
      </c>
      <c r="D81" s="63">
        <f>VLOOKUP($A81,'2019 SpaceFuncData-Input'!$A$3:$I$82,4,FALSE)</f>
        <v>0.5</v>
      </c>
      <c r="E81" s="63">
        <f>VLOOKUP($A81,'2019 SpaceFuncData-Input'!$A$3:$I$82,5,FALSE)</f>
        <v>250</v>
      </c>
      <c r="F81" s="63">
        <f>VLOOKUP($A81,'2019 SpaceFuncData-Input'!$A$3:$I$82,6,FALSE)</f>
        <v>200</v>
      </c>
      <c r="G81" s="63">
        <f>VLOOKUP($A81,'2019 SpaceFuncData-Input'!$A$3:$I$82,7,FALSE)</f>
        <v>1</v>
      </c>
      <c r="H81" s="63">
        <f>VLOOKUP($A81,'2019 SpaceFuncData-Input'!$A$3:$I$82,8,FALSE)</f>
        <v>0.18</v>
      </c>
      <c r="I81" s="63" t="str">
        <f>VLOOKUP($A81,'2019 SpaceFuncData-Input'!$A$3:$I$82,9,FALSE)</f>
        <v>Gas</v>
      </c>
      <c r="J81" s="138">
        <f>VLOOKUP($A81,'2022 Stds Ltg Table'!$B$4:$G$92,2,0)</f>
        <v>0.4</v>
      </c>
      <c r="K81" s="162" t="str">
        <f>VLOOKUP($A81,'2022 Stds Ltg Table'!$B$4:$G$92,3,0)</f>
        <v>None</v>
      </c>
      <c r="L81" s="138">
        <f>VLOOKUP($A81,'2022 Stds Ltg Table'!$B$4:$G$92,4,0)</f>
        <v>0</v>
      </c>
      <c r="M81" s="162" t="str">
        <f>VLOOKUP($A81,'2022 Stds Ltg Table'!$B$4:$G$92,5,0)</f>
        <v>None</v>
      </c>
      <c r="N81" s="138">
        <f>VLOOKUP($A81,'2022 Stds Ltg Table'!$B$4:$G$92,6,0)</f>
        <v>0</v>
      </c>
      <c r="O81" s="138" t="str">
        <f>VLOOKUP($A81,'2022 Stds Ltg Table'!$B$4:$I$92,7,0)</f>
        <v>None</v>
      </c>
      <c r="P81" s="138">
        <f>VLOOKUP($A81,'2022 Stds Ltg Table'!$B$4:$I$92,8,0)</f>
        <v>0</v>
      </c>
      <c r="Q81" s="63">
        <f>VLOOKUP($A81,'2019 SpaceFuncData-Input'!$A$3:$X$82,15,FALSE)</f>
        <v>150</v>
      </c>
      <c r="R81" s="63">
        <f>VLOOKUP($A81,'2019 SpaceFuncData-Input'!$A$3:$X$82,16,FALSE)</f>
        <v>150</v>
      </c>
      <c r="S81" s="63">
        <f>VLOOKUP($A81,'2019 SpaceFuncData-Input'!$A$3:$X$82,17,FALSE)</f>
        <v>0</v>
      </c>
      <c r="T81" s="63">
        <f>VLOOKUP($A81,'2019 SpaceFuncData-Input'!$A$3:$X$82,18,FALSE)</f>
        <v>0</v>
      </c>
      <c r="U81" s="63">
        <f>VLOOKUP($A81,'2019 SpaceFuncData-Input'!$A$3:$X$82,19,FALSE)</f>
        <v>100</v>
      </c>
      <c r="V81" s="63">
        <f>VLOOKUP($A81,'2019 SpaceFuncData-Input'!$A$3:$X$82,20,FALSE)</f>
        <v>300</v>
      </c>
      <c r="W81" s="63">
        <f>VLOOKUP($A81,'2019 SpaceFuncData-Input'!$A$3:$X$82,21,FALSE)</f>
        <v>1.5</v>
      </c>
      <c r="X81" s="63">
        <f>VLOOKUP($A81,'2019 SpaceFuncData-Input'!$A$3:$X$82,22,FALSE)</f>
        <v>2</v>
      </c>
      <c r="Y81" s="63" t="str">
        <f>VLOOKUP($A81,'2019 SpaceFuncData-Input'!$A$3:$X$82,23,FALSE)</f>
        <v>Office</v>
      </c>
      <c r="Z81" s="63">
        <v>1</v>
      </c>
      <c r="AA81" s="63">
        <v>0</v>
      </c>
      <c r="AB81" s="63">
        <v>1</v>
      </c>
      <c r="AC81" s="47">
        <v>301</v>
      </c>
    </row>
    <row r="82" spans="1:30" ht="15" x14ac:dyDescent="0.2">
      <c r="A82" s="212" t="s">
        <v>1200</v>
      </c>
      <c r="B82" s="212" t="str">
        <f>B19</f>
        <v>General - Conference/meeting</v>
      </c>
      <c r="C82" s="212">
        <f>C19</f>
        <v>66.666666666666671</v>
      </c>
      <c r="D82" s="212">
        <f t="shared" ref="D82:I82" si="2">D19</f>
        <v>0.5</v>
      </c>
      <c r="E82" s="212">
        <f t="shared" si="2"/>
        <v>245</v>
      </c>
      <c r="F82" s="212">
        <f t="shared" si="2"/>
        <v>155</v>
      </c>
      <c r="G82" s="212">
        <f t="shared" si="2"/>
        <v>1</v>
      </c>
      <c r="H82" s="212">
        <f t="shared" si="2"/>
        <v>0.09</v>
      </c>
      <c r="I82" s="212" t="str">
        <f t="shared" si="2"/>
        <v>Electric</v>
      </c>
      <c r="J82" s="138">
        <f>VLOOKUP($A82,'2022 Stds Ltg Table'!$B$4:$G$92,2,0)</f>
        <v>0.75</v>
      </c>
      <c r="K82" s="162" t="str">
        <f>VLOOKUP($A82,'2022 Stds Ltg Table'!$B$4:$G$92,3,0)</f>
        <v>Decorative/Display</v>
      </c>
      <c r="L82" s="138">
        <f>VLOOKUP($A82,'2022 Stds Ltg Table'!$B$4:$G$92,4,0)</f>
        <v>0.3</v>
      </c>
      <c r="M82" s="162" t="str">
        <f>VLOOKUP($A82,'2022 Stds Ltg Table'!$B$4:$G$92,5,0)</f>
        <v>None</v>
      </c>
      <c r="N82" s="138">
        <f>VLOOKUP($A82,'2022 Stds Ltg Table'!$B$4:$G$92,6,0)</f>
        <v>0</v>
      </c>
      <c r="O82" s="138" t="str">
        <f>VLOOKUP($A82,'2022 Stds Ltg Table'!$B$4:$I$92,7,0)</f>
        <v>None</v>
      </c>
      <c r="P82" s="138">
        <f>VLOOKUP($A82,'2022 Stds Ltg Table'!$B$4:$I$92,8,0)</f>
        <v>0</v>
      </c>
      <c r="Q82" s="212">
        <f t="shared" ref="Q82:AB82" si="3">Q19</f>
        <v>150</v>
      </c>
      <c r="R82" s="212">
        <f t="shared" si="3"/>
        <v>150</v>
      </c>
      <c r="S82" s="212">
        <f t="shared" si="3"/>
        <v>0</v>
      </c>
      <c r="T82" s="212">
        <f t="shared" si="3"/>
        <v>0</v>
      </c>
      <c r="U82" s="212">
        <f t="shared" si="3"/>
        <v>30</v>
      </c>
      <c r="V82" s="212">
        <f t="shared" si="3"/>
        <v>300</v>
      </c>
      <c r="W82" s="212">
        <f t="shared" si="3"/>
        <v>1.5</v>
      </c>
      <c r="X82" s="212">
        <f t="shared" si="3"/>
        <v>2</v>
      </c>
      <c r="Y82" s="212" t="str">
        <f t="shared" si="3"/>
        <v>Assembly</v>
      </c>
      <c r="Z82" s="212">
        <f t="shared" si="3"/>
        <v>1</v>
      </c>
      <c r="AA82" s="212">
        <f t="shared" si="3"/>
        <v>0</v>
      </c>
      <c r="AB82" s="212">
        <f t="shared" si="3"/>
        <v>1</v>
      </c>
      <c r="AC82" s="212">
        <v>381</v>
      </c>
    </row>
    <row r="83" spans="1:30" ht="15" x14ac:dyDescent="0.2">
      <c r="A83" s="212" t="str">
        <f>'2022 Stds Ltg Table'!B89</f>
        <v>Storage</v>
      </c>
      <c r="B83" s="212" t="s">
        <v>796</v>
      </c>
      <c r="C83" s="212">
        <v>0</v>
      </c>
      <c r="D83" s="212">
        <f t="shared" ref="D83:I83" si="4">D65</f>
        <v>0.5</v>
      </c>
      <c r="E83" s="212">
        <f>E81</f>
        <v>250</v>
      </c>
      <c r="F83" s="212">
        <f>F81</f>
        <v>200</v>
      </c>
      <c r="G83" s="212">
        <f t="shared" si="4"/>
        <v>0.2</v>
      </c>
      <c r="H83" s="212">
        <v>0</v>
      </c>
      <c r="I83" s="212" t="str">
        <f t="shared" si="4"/>
        <v>Electric</v>
      </c>
      <c r="J83" s="138">
        <f>VLOOKUP($A83,'2022 Stds Ltg Table'!$B$4:$G$92,2,0)</f>
        <v>0.45</v>
      </c>
      <c r="K83" s="162" t="str">
        <f>VLOOKUP($A83,'2022 Stds Ltg Table'!$B$4:$G$92,3,0)</f>
        <v>None</v>
      </c>
      <c r="L83" s="138">
        <f>VLOOKUP($A83,'2022 Stds Ltg Table'!$B$4:$G$92,4,0)</f>
        <v>0</v>
      </c>
      <c r="M83" s="162" t="str">
        <f>VLOOKUP($A83,'2022 Stds Ltg Table'!$B$4:$G$92,5,0)</f>
        <v>None</v>
      </c>
      <c r="N83" s="138">
        <f>VLOOKUP($A83,'2022 Stds Ltg Table'!$B$4:$G$92,6,0)</f>
        <v>0</v>
      </c>
      <c r="O83" s="138" t="str">
        <f>VLOOKUP($A83,'2022 Stds Ltg Table'!$B$4:$I$92,7,0)</f>
        <v>None</v>
      </c>
      <c r="P83" s="138">
        <f>VLOOKUP($A83,'2022 Stds Ltg Table'!$B$4:$I$92,8,0)</f>
        <v>0</v>
      </c>
      <c r="Q83" s="212">
        <f t="shared" ref="Q83:T83" si="5">Q65</f>
        <v>8760</v>
      </c>
      <c r="R83" s="212">
        <f t="shared" si="5"/>
        <v>8760</v>
      </c>
      <c r="S83" s="212">
        <f t="shared" si="5"/>
        <v>0</v>
      </c>
      <c r="T83" s="212">
        <f t="shared" si="5"/>
        <v>0</v>
      </c>
      <c r="U83" s="212">
        <f t="shared" ref="U83:X83" si="6">U65</f>
        <v>50</v>
      </c>
      <c r="V83" s="212">
        <f t="shared" si="6"/>
        <v>300</v>
      </c>
      <c r="W83" s="212">
        <f t="shared" si="6"/>
        <v>1.5</v>
      </c>
      <c r="X83" s="212">
        <f t="shared" si="6"/>
        <v>2</v>
      </c>
      <c r="Y83" s="212" t="s">
        <v>57</v>
      </c>
      <c r="Z83" s="212">
        <v>0</v>
      </c>
      <c r="AA83" s="212">
        <v>1</v>
      </c>
      <c r="AB83" s="212">
        <f t="shared" ref="AB83" si="7">AB65</f>
        <v>0</v>
      </c>
      <c r="AC83" s="212">
        <v>379</v>
      </c>
      <c r="AD83" s="63"/>
    </row>
    <row r="84" spans="1:30" ht="15" x14ac:dyDescent="0.2">
      <c r="A84" s="212" t="str">
        <f>'2022 Stds Ltg Table'!B90</f>
        <v>Health Care / Assisted Living (Nurse's Station)</v>
      </c>
      <c r="B84" s="212" t="s">
        <v>796</v>
      </c>
      <c r="C84" s="212">
        <f>C32</f>
        <v>10</v>
      </c>
      <c r="D84" s="212">
        <f t="shared" ref="D84:I84" si="8">D32</f>
        <v>0.5</v>
      </c>
      <c r="E84" s="212">
        <f t="shared" si="8"/>
        <v>250</v>
      </c>
      <c r="F84" s="212">
        <f t="shared" si="8"/>
        <v>200</v>
      </c>
      <c r="G84" s="212">
        <f t="shared" si="8"/>
        <v>1.5</v>
      </c>
      <c r="H84" s="212">
        <f t="shared" si="8"/>
        <v>0.24</v>
      </c>
      <c r="I84" s="212" t="str">
        <f t="shared" si="8"/>
        <v>Gas</v>
      </c>
      <c r="J84" s="138">
        <f>VLOOKUP($A84,'2022 Stds Ltg Table'!$B$4:$G$92,2,0)</f>
        <v>0.75</v>
      </c>
      <c r="K84" s="162" t="str">
        <f>VLOOKUP($A84,'2022 Stds Ltg Table'!$B$4:$G$92,3,0)</f>
        <v>TunableWhiteOrDimToWarm (Note 10)</v>
      </c>
      <c r="L84" s="138">
        <f>VLOOKUP($A84,'2022 Stds Ltg Table'!$B$4:$G$92,4,0)</f>
        <v>0.1</v>
      </c>
      <c r="M84" s="162" t="str">
        <f>VLOOKUP($A84,'2022 Stds Ltg Table'!$B$4:$G$92,5,0)</f>
        <v>None</v>
      </c>
      <c r="N84" s="138">
        <f>VLOOKUP($A84,'2022 Stds Ltg Table'!$B$4:$G$92,6,0)</f>
        <v>0</v>
      </c>
      <c r="O84" s="138" t="str">
        <f>VLOOKUP($A84,'2022 Stds Ltg Table'!$B$4:$I$92,7,0)</f>
        <v>None</v>
      </c>
      <c r="P84" s="138">
        <f>VLOOKUP($A84,'2022 Stds Ltg Table'!$B$4:$I$92,8,0)</f>
        <v>0</v>
      </c>
      <c r="Q84" s="212">
        <f t="shared" ref="Q84:T84" si="9">Q32</f>
        <v>150</v>
      </c>
      <c r="R84" s="212">
        <f t="shared" si="9"/>
        <v>150</v>
      </c>
      <c r="S84" s="212">
        <f t="shared" si="9"/>
        <v>0</v>
      </c>
      <c r="T84" s="212">
        <f t="shared" si="9"/>
        <v>0</v>
      </c>
      <c r="U84" s="212">
        <f t="shared" ref="U84:X84" si="10">U32</f>
        <v>75</v>
      </c>
      <c r="V84" s="212">
        <f t="shared" si="10"/>
        <v>500</v>
      </c>
      <c r="W84" s="212">
        <f t="shared" si="10"/>
        <v>1.5</v>
      </c>
      <c r="X84" s="212">
        <f t="shared" si="10"/>
        <v>2</v>
      </c>
      <c r="Y84" s="212" t="s">
        <v>83</v>
      </c>
      <c r="Z84" s="212">
        <v>0</v>
      </c>
      <c r="AA84" s="212">
        <f t="shared" ref="AA84:AB84" si="11">AA32</f>
        <v>0</v>
      </c>
      <c r="AB84" s="212">
        <f t="shared" si="11"/>
        <v>0</v>
      </c>
      <c r="AC84" s="212">
        <v>382</v>
      </c>
    </row>
    <row r="85" spans="1:30" ht="15" x14ac:dyDescent="0.2">
      <c r="A85" s="212" t="str">
        <f>'2022 Stds Ltg Table'!B91</f>
        <v>Health Care / Assisted Living (Physical Therapy Room)</v>
      </c>
      <c r="B85" s="212" t="s">
        <v>796</v>
      </c>
      <c r="C85" s="212">
        <f>C35</f>
        <v>10</v>
      </c>
      <c r="D85" s="212">
        <f t="shared" ref="D85:I85" si="12">D35</f>
        <v>0.5</v>
      </c>
      <c r="E85" s="212">
        <f t="shared" si="12"/>
        <v>250</v>
      </c>
      <c r="F85" s="212">
        <f t="shared" si="12"/>
        <v>200</v>
      </c>
      <c r="G85" s="212">
        <f t="shared" si="12"/>
        <v>1.5</v>
      </c>
      <c r="H85" s="212">
        <f t="shared" si="12"/>
        <v>0.24</v>
      </c>
      <c r="I85" s="212" t="str">
        <f t="shared" si="12"/>
        <v>Electric</v>
      </c>
      <c r="J85" s="138">
        <f>VLOOKUP($A85,'2022 Stds Ltg Table'!$B$4:$G$92,2,0)</f>
        <v>0.85</v>
      </c>
      <c r="K85" s="162" t="str">
        <f>VLOOKUP($A85,'2022 Stds Ltg Table'!$B$4:$G$92,3,0)</f>
        <v>TunableWhiteOrDimToWarm (Note 10)</v>
      </c>
      <c r="L85" s="138">
        <f>VLOOKUP($A85,'2022 Stds Ltg Table'!$B$4:$G$92,4,0)</f>
        <v>0.1</v>
      </c>
      <c r="M85" s="162" t="str">
        <f>VLOOKUP($A85,'2022 Stds Ltg Table'!$B$4:$G$92,5,0)</f>
        <v>None</v>
      </c>
      <c r="N85" s="138">
        <f>VLOOKUP($A85,'2022 Stds Ltg Table'!$B$4:$G$92,6,0)</f>
        <v>0</v>
      </c>
      <c r="O85" s="138" t="str">
        <f>VLOOKUP($A85,'2022 Stds Ltg Table'!$B$4:$I$92,7,0)</f>
        <v>None</v>
      </c>
      <c r="P85" s="138">
        <f>VLOOKUP($A85,'2022 Stds Ltg Table'!$B$4:$I$92,8,0)</f>
        <v>0</v>
      </c>
      <c r="Q85" s="212">
        <f t="shared" ref="Q85:T85" si="13">Q35</f>
        <v>150</v>
      </c>
      <c r="R85" s="212">
        <f t="shared" si="13"/>
        <v>150</v>
      </c>
      <c r="S85" s="212">
        <f t="shared" si="13"/>
        <v>0</v>
      </c>
      <c r="T85" s="212">
        <f t="shared" si="13"/>
        <v>0</v>
      </c>
      <c r="U85" s="212">
        <f t="shared" ref="U85:X85" si="14">U35</f>
        <v>75</v>
      </c>
      <c r="V85" s="212">
        <f t="shared" si="14"/>
        <v>500</v>
      </c>
      <c r="W85" s="212">
        <f t="shared" si="14"/>
        <v>1.5</v>
      </c>
      <c r="X85" s="212">
        <f t="shared" si="14"/>
        <v>2</v>
      </c>
      <c r="Y85" s="212" t="s">
        <v>83</v>
      </c>
      <c r="Z85" s="212">
        <v>0</v>
      </c>
      <c r="AA85" s="212">
        <f t="shared" ref="AA85:AB85" si="15">AA35</f>
        <v>0</v>
      </c>
      <c r="AB85" s="212">
        <f t="shared" si="15"/>
        <v>0</v>
      </c>
      <c r="AC85" s="212">
        <v>383</v>
      </c>
    </row>
    <row r="86" spans="1:30" x14ac:dyDescent="0.2">
      <c r="B86" s="63"/>
    </row>
    <row r="87" spans="1:30" x14ac:dyDescent="0.2">
      <c r="D87" s="63"/>
      <c r="E87" s="63"/>
      <c r="F87" s="63"/>
      <c r="G87" s="52"/>
      <c r="H87" s="54"/>
      <c r="I87" s="54"/>
      <c r="J87" s="63"/>
      <c r="K87" s="88"/>
      <c r="L87" s="63"/>
      <c r="M87" s="88"/>
      <c r="N87" s="63"/>
      <c r="O87" s="63"/>
      <c r="P87" s="63"/>
      <c r="Q87" s="67"/>
      <c r="R87" s="67"/>
      <c r="S87" s="89"/>
      <c r="T87" s="89"/>
      <c r="U87" s="64"/>
      <c r="V87" s="48"/>
      <c r="W87" s="47"/>
      <c r="X87" s="47"/>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c r="AD93" s="91"/>
    </row>
    <row r="94" spans="1:30" x14ac:dyDescent="0.2">
      <c r="D94" s="63"/>
      <c r="E94" s="63"/>
      <c r="F94" s="63"/>
      <c r="G94" s="52"/>
      <c r="H94" s="54"/>
      <c r="I94" s="54"/>
      <c r="J94" s="63"/>
      <c r="K94" s="88"/>
      <c r="L94" s="63"/>
      <c r="M94" s="88"/>
      <c r="N94" s="63"/>
      <c r="O94" s="63"/>
      <c r="P94" s="63"/>
      <c r="Q94" s="67"/>
      <c r="R94" s="67"/>
      <c r="S94" s="89"/>
      <c r="T94" s="89"/>
      <c r="U94" s="64"/>
      <c r="V94" s="48"/>
      <c r="W94" s="47"/>
      <c r="X94" s="47"/>
      <c r="AD94" s="91"/>
    </row>
    <row r="95" spans="1:30" x14ac:dyDescent="0.2">
      <c r="D95" s="63"/>
      <c r="E95" s="63"/>
      <c r="F95" s="63"/>
      <c r="G95" s="52"/>
      <c r="H95" s="54"/>
      <c r="I95" s="54"/>
      <c r="J95" s="63"/>
      <c r="K95" s="88"/>
      <c r="L95" s="63"/>
      <c r="M95" s="88"/>
      <c r="N95" s="63"/>
      <c r="O95" s="63"/>
      <c r="P95" s="63"/>
      <c r="Q95" s="67"/>
      <c r="R95" s="67"/>
      <c r="S95" s="89"/>
      <c r="T95" s="89"/>
      <c r="U95" s="64"/>
      <c r="V95" s="48"/>
      <c r="W95" s="47"/>
      <c r="X95" s="47"/>
    </row>
  </sheetData>
  <autoFilter ref="A2:AD86" xr:uid="{00000000-0009-0000-0000-000002000000}"/>
  <mergeCells count="1">
    <mergeCell ref="U1:V1"/>
  </mergeCells>
  <conditionalFormatting sqref="K1:P2 J3:P85">
    <cfRule type="expression" dxfId="170" priority="3">
      <formula>IF($AO1="X",TRUE,FALSE)</formula>
    </cfRule>
  </conditionalFormatting>
  <conditionalFormatting sqref="J87:P94">
    <cfRule type="expression" dxfId="169" priority="2">
      <formula>IF($AO87="X",TRUE,FALSE)</formula>
    </cfRule>
  </conditionalFormatting>
  <conditionalFormatting sqref="J95:P95">
    <cfRule type="expression" dxfId="168" priority="1">
      <formula>IF($AO95="X",TRUE,FALSE)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875</v>
      </c>
    </row>
    <row r="2" spans="1:46" x14ac:dyDescent="0.2">
      <c r="A2" s="21" t="s">
        <v>262</v>
      </c>
    </row>
    <row r="3" spans="1:46"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1175</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1176</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1048</v>
      </c>
      <c r="AQ5" s="21" t="s">
        <v>1177</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1050</v>
      </c>
      <c r="AQ6" s="188" t="s">
        <v>1177</v>
      </c>
      <c r="AR6" s="21" t="s">
        <v>269</v>
      </c>
      <c r="AS6" s="21" t="s">
        <v>1181</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1051</v>
      </c>
      <c r="AQ7" s="188" t="s">
        <v>1177</v>
      </c>
      <c r="AR7" s="21" t="s">
        <v>269</v>
      </c>
      <c r="AS7" s="188"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1052</v>
      </c>
      <c r="AQ8" s="188" t="s">
        <v>1177</v>
      </c>
      <c r="AR8" s="21" t="s">
        <v>269</v>
      </c>
      <c r="AS8" s="188" t="s">
        <v>1179</v>
      </c>
      <c r="AT8" s="21" t="s">
        <v>1179</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1053</v>
      </c>
      <c r="AQ9" s="188" t="s">
        <v>1177</v>
      </c>
      <c r="AR9" s="21" t="s">
        <v>269</v>
      </c>
      <c r="AS9" s="188" t="s">
        <v>1178</v>
      </c>
      <c r="AT9" s="21" t="s">
        <v>1182</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1054</v>
      </c>
      <c r="AQ10" s="188" t="s">
        <v>56</v>
      </c>
      <c r="AR10" s="21" t="s">
        <v>269</v>
      </c>
      <c r="AS10" s="188"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1055</v>
      </c>
      <c r="AQ11" s="188" t="s">
        <v>57</v>
      </c>
      <c r="AR11" s="21" t="s">
        <v>269</v>
      </c>
      <c r="AS11" s="188"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1056</v>
      </c>
      <c r="AQ12" s="188" t="s">
        <v>57</v>
      </c>
      <c r="AR12" s="21" t="s">
        <v>269</v>
      </c>
      <c r="AS12" s="188"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1057</v>
      </c>
      <c r="AQ13" s="188" t="s">
        <v>57</v>
      </c>
      <c r="AR13" s="21" t="s">
        <v>269</v>
      </c>
      <c r="AS13" s="188" t="s">
        <v>1177</v>
      </c>
      <c r="AT13" s="21" t="s">
        <v>1183</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1058</v>
      </c>
      <c r="AQ14" s="188" t="s">
        <v>1177</v>
      </c>
      <c r="AR14" s="21" t="s">
        <v>269</v>
      </c>
      <c r="AS14" s="21" t="str">
        <f t="shared" ref="AS14:AS68" si="1">IF(AM14=0,B14,"")</f>
        <v/>
      </c>
    </row>
    <row r="15" spans="1:46" x14ac:dyDescent="0.2">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1089</v>
      </c>
      <c r="AQ15" s="188" t="s">
        <v>1177</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1059</v>
      </c>
      <c r="AQ16" s="188" t="s">
        <v>1177</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1060</v>
      </c>
      <c r="AQ17" s="188" t="s">
        <v>1177</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1061</v>
      </c>
      <c r="AQ18" s="188" t="s">
        <v>1177</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1062</v>
      </c>
      <c r="AQ19" s="188" t="s">
        <v>1177</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1063</v>
      </c>
      <c r="AQ20" s="188" t="s">
        <v>1177</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1064</v>
      </c>
      <c r="AQ21" s="188" t="s">
        <v>1177</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1065</v>
      </c>
      <c r="AQ22" s="188" t="s">
        <v>1177</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1066</v>
      </c>
      <c r="AQ23" s="188" t="s">
        <v>1177</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1067</v>
      </c>
      <c r="AQ24" s="188" t="s">
        <v>1178</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1068</v>
      </c>
      <c r="AQ25" s="188" t="s">
        <v>1177</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1069</v>
      </c>
      <c r="AQ26" s="188" t="s">
        <v>1177</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1070</v>
      </c>
      <c r="AQ27" s="188" t="s">
        <v>1177</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1071</v>
      </c>
      <c r="AQ28" s="188" t="s">
        <v>1177</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1072</v>
      </c>
      <c r="AQ29" s="188" t="s">
        <v>1177</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1073</v>
      </c>
      <c r="AQ30" s="188" t="s">
        <v>1177</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1074</v>
      </c>
      <c r="AQ31" s="188" t="s">
        <v>1177</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1075</v>
      </c>
      <c r="AQ32" s="188" t="s">
        <v>1177</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1076</v>
      </c>
      <c r="AQ33" s="188" t="s">
        <v>1177</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1077</v>
      </c>
      <c r="AQ34" s="188" t="s">
        <v>1177</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1078</v>
      </c>
      <c r="AQ35" s="188" t="s">
        <v>1177</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1079</v>
      </c>
      <c r="AQ36" s="188" t="s">
        <v>1177</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1080</v>
      </c>
      <c r="AQ37" s="188" t="s">
        <v>1179</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1081</v>
      </c>
      <c r="AQ38" s="188" t="s">
        <v>1177</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1082</v>
      </c>
      <c r="AQ39" s="188" t="s">
        <v>1177</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1083</v>
      </c>
      <c r="AQ40" s="188" t="s">
        <v>1177</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1084</v>
      </c>
      <c r="AQ41" s="188" t="s">
        <v>1177</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1177</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1085</v>
      </c>
      <c r="AQ43" s="188" t="s">
        <v>1177</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1086</v>
      </c>
      <c r="AQ44" s="188" t="s">
        <v>1177</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1087</v>
      </c>
      <c r="AQ45" s="188" t="s">
        <v>1177</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1088</v>
      </c>
      <c r="AQ46" s="188" t="s">
        <v>1177</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1090</v>
      </c>
      <c r="AQ47" s="188" t="s">
        <v>1177</v>
      </c>
      <c r="AR47" s="21" t="s">
        <v>269</v>
      </c>
      <c r="AS47" s="21" t="str">
        <f t="shared" si="1"/>
        <v/>
      </c>
    </row>
    <row r="48" spans="2:45" x14ac:dyDescent="0.2">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1125</v>
      </c>
      <c r="AQ48" s="188" t="s">
        <v>1177</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1091</v>
      </c>
      <c r="AQ49" s="188" t="s">
        <v>1177</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1092</v>
      </c>
      <c r="AQ50" s="188" t="s">
        <v>1178</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1049</v>
      </c>
      <c r="AQ51" s="188" t="s">
        <v>1178</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1093</v>
      </c>
      <c r="AQ52" s="188" t="s">
        <v>1178</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1094</v>
      </c>
      <c r="AQ53" s="188" t="s">
        <v>1180</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1095</v>
      </c>
      <c r="AQ54" s="188" t="s">
        <v>1180</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1096</v>
      </c>
      <c r="AQ55" s="188" t="s">
        <v>1180</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1097</v>
      </c>
      <c r="AQ56" s="188" t="s">
        <v>1177</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1098</v>
      </c>
      <c r="AQ57" s="188" t="s">
        <v>1177</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1099</v>
      </c>
      <c r="AQ58" s="188" t="s">
        <v>1177</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1100</v>
      </c>
      <c r="AQ59" s="188"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1101</v>
      </c>
      <c r="AQ60" s="188"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1102</v>
      </c>
      <c r="AQ61" s="188"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1103</v>
      </c>
      <c r="AQ62" s="188" t="s">
        <v>1177</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1104</v>
      </c>
      <c r="AQ63" s="188" t="s">
        <v>1177</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1106</v>
      </c>
      <c r="AQ64" s="188" t="s">
        <v>1177</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1105</v>
      </c>
      <c r="AQ65" s="188" t="s">
        <v>1177</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1107</v>
      </c>
      <c r="AQ66" s="188" t="s">
        <v>1177</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1177</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1108</v>
      </c>
      <c r="AQ68" s="188" t="s">
        <v>1177</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1109</v>
      </c>
      <c r="AQ69" s="188" t="s">
        <v>1177</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1110</v>
      </c>
      <c r="AQ70" s="188" t="s">
        <v>1177</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1111</v>
      </c>
      <c r="AQ71" s="188" t="s">
        <v>1177</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1112</v>
      </c>
      <c r="AQ72" s="188" t="s">
        <v>1178</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1113</v>
      </c>
      <c r="AQ73" s="188" t="s">
        <v>1180</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1114</v>
      </c>
      <c r="AQ74" s="188" t="s">
        <v>1177</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1115</v>
      </c>
      <c r="AQ75" s="188" t="s">
        <v>1177</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1116</v>
      </c>
      <c r="AQ76" s="188" t="s">
        <v>1177</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1117</v>
      </c>
      <c r="AQ77" s="188" t="s">
        <v>1177</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1123</v>
      </c>
      <c r="AQ78" s="188" t="s">
        <v>1177</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1118</v>
      </c>
      <c r="AQ79" s="188" t="s">
        <v>1177</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1119</v>
      </c>
      <c r="AQ80" s="188" t="s">
        <v>1177</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1120</v>
      </c>
      <c r="AQ81" s="188" t="s">
        <v>1177</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1121</v>
      </c>
      <c r="AQ82" s="188" t="s">
        <v>1177</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1122</v>
      </c>
      <c r="AQ83" s="188" t="s">
        <v>1177</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1124</v>
      </c>
      <c r="AQ84" s="188" t="s">
        <v>1177</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1126</v>
      </c>
      <c r="AQ85" s="188" t="s">
        <v>1177</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1127</v>
      </c>
      <c r="AQ86" s="188" t="s">
        <v>1177</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1128</v>
      </c>
      <c r="AQ87" s="188" t="s">
        <v>1177</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1129</v>
      </c>
      <c r="AQ88" s="188" t="s">
        <v>1177</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67" priority="58">
      <formula>IF($AS3="X",TRUE,FALSE)</formula>
    </cfRule>
  </conditionalFormatting>
  <conditionalFormatting sqref="C5">
    <cfRule type="expression" dxfId="166" priority="42">
      <formula>IF($AS5="X",TRUE,FALSE)</formula>
    </cfRule>
  </conditionalFormatting>
  <conditionalFormatting sqref="Y5:AK25">
    <cfRule type="expression" dxfId="165" priority="194">
      <formula>IF(#REF!="X",TRUE,FALSE)</formula>
    </cfRule>
  </conditionalFormatting>
  <conditionalFormatting sqref="Y26:AK58 Y80:AK88">
    <cfRule type="expression" dxfId="164" priority="40">
      <formula>IF(#REF!="X",TRUE,FALSE)</formula>
    </cfRule>
  </conditionalFormatting>
  <conditionalFormatting sqref="AL5:AP5 AM6:AO13">
    <cfRule type="expression" dxfId="163" priority="36">
      <formula>IF(#REF!="X",TRUE,FALSE)</formula>
    </cfRule>
  </conditionalFormatting>
  <conditionalFormatting sqref="Y59:AK79">
    <cfRule type="expression" dxfId="162" priority="32">
      <formula>IF($AS59="X",TRUE,FALSE)</formula>
    </cfRule>
  </conditionalFormatting>
  <conditionalFormatting sqref="Y59:AK79">
    <cfRule type="expression" dxfId="161" priority="31">
      <formula>IF(#REF!="X",TRUE,FALSE)</formula>
    </cfRule>
  </conditionalFormatting>
  <conditionalFormatting sqref="AL6:AL13">
    <cfRule type="expression" dxfId="160" priority="29">
      <formula>IF($AS6="X",TRUE,FALSE)</formula>
    </cfRule>
  </conditionalFormatting>
  <conditionalFormatting sqref="AL6:AL13 AL14:AO88">
    <cfRule type="expression" dxfId="159" priority="28">
      <formula>IF(#REF!="X",TRUE,FALSE)</formula>
    </cfRule>
  </conditionalFormatting>
  <conditionalFormatting sqref="AP6:AP88">
    <cfRule type="expression" dxfId="158" priority="27">
      <formula>IF($AS6="X",TRUE,FALSE)</formula>
    </cfRule>
  </conditionalFormatting>
  <conditionalFormatting sqref="AP6:AP88">
    <cfRule type="expression" dxfId="157" priority="26">
      <formula>IF(#REF!="X",TRUE,FALSE)</formula>
    </cfRule>
  </conditionalFormatting>
  <conditionalFormatting sqref="AQ3:AQ4">
    <cfRule type="expression" dxfId="156" priority="25">
      <formula>IF($AS3="X",TRUE,FALSE)</formula>
    </cfRule>
  </conditionalFormatting>
  <conditionalFormatting sqref="AQ5">
    <cfRule type="expression" dxfId="155" priority="24">
      <formula>IF($AS5="X",TRUE,FALSE)</formula>
    </cfRule>
  </conditionalFormatting>
  <conditionalFormatting sqref="AQ5">
    <cfRule type="expression" dxfId="154" priority="23">
      <formula>IF(#REF!="X",TRUE,FALSE)</formula>
    </cfRule>
  </conditionalFormatting>
  <conditionalFormatting sqref="AQ6:AQ9">
    <cfRule type="expression" dxfId="153" priority="22">
      <formula>IF($AS6="X",TRUE,FALSE)</formula>
    </cfRule>
  </conditionalFormatting>
  <conditionalFormatting sqref="AQ6:AQ9">
    <cfRule type="expression" dxfId="152" priority="21">
      <formula>IF(#REF!="X",TRUE,FALSE)</formula>
    </cfRule>
  </conditionalFormatting>
  <conditionalFormatting sqref="AQ10">
    <cfRule type="expression" dxfId="151" priority="20">
      <formula>IF($AS10="X",TRUE,FALSE)</formula>
    </cfRule>
  </conditionalFormatting>
  <conditionalFormatting sqref="AQ10">
    <cfRule type="expression" dxfId="150" priority="19">
      <formula>IF(#REF!="X",TRUE,FALSE)</formula>
    </cfRule>
  </conditionalFormatting>
  <conditionalFormatting sqref="AQ11:AQ13">
    <cfRule type="expression" dxfId="149" priority="18">
      <formula>IF($AS11="X",TRUE,FALSE)</formula>
    </cfRule>
  </conditionalFormatting>
  <conditionalFormatting sqref="AQ11:AQ13">
    <cfRule type="expression" dxfId="148" priority="17">
      <formula>IF(#REF!="X",TRUE,FALSE)</formula>
    </cfRule>
  </conditionalFormatting>
  <conditionalFormatting sqref="AQ14:AQ88">
    <cfRule type="expression" dxfId="147" priority="16">
      <formula>IF($AS14="X",TRUE,FALSE)</formula>
    </cfRule>
  </conditionalFormatting>
  <conditionalFormatting sqref="AQ14:AQ88">
    <cfRule type="expression" dxfId="146" priority="15">
      <formula>IF(#REF!="X",TRUE,FALSE)</formula>
    </cfRule>
  </conditionalFormatting>
  <conditionalFormatting sqref="AS8">
    <cfRule type="expression" dxfId="145" priority="14">
      <formula>IF($AS8="X",TRUE,FALSE)</formula>
    </cfRule>
  </conditionalFormatting>
  <conditionalFormatting sqref="AS8">
    <cfRule type="expression" dxfId="144" priority="13">
      <formula>IF(#REF!="X",TRUE,FALSE)</formula>
    </cfRule>
  </conditionalFormatting>
  <conditionalFormatting sqref="AS9">
    <cfRule type="expression" dxfId="143" priority="12">
      <formula>IF($AS9="X",TRUE,FALSE)</formula>
    </cfRule>
  </conditionalFormatting>
  <conditionalFormatting sqref="AS9">
    <cfRule type="expression" dxfId="142" priority="11">
      <formula>IF(#REF!="X",TRUE,FALSE)</formula>
    </cfRule>
  </conditionalFormatting>
  <conditionalFormatting sqref="AS7">
    <cfRule type="expression" dxfId="141" priority="10">
      <formula>IF($AS7="X",TRUE,FALSE)</formula>
    </cfRule>
  </conditionalFormatting>
  <conditionalFormatting sqref="AS7">
    <cfRule type="expression" dxfId="140" priority="9">
      <formula>IF(#REF!="X",TRUE,FALSE)</formula>
    </cfRule>
  </conditionalFormatting>
  <conditionalFormatting sqref="AS10">
    <cfRule type="expression" dxfId="139" priority="8">
      <formula>IF($AS10="X",TRUE,FALSE)</formula>
    </cfRule>
  </conditionalFormatting>
  <conditionalFormatting sqref="AS10">
    <cfRule type="expression" dxfId="138" priority="7">
      <formula>IF(#REF!="X",TRUE,FALSE)</formula>
    </cfRule>
  </conditionalFormatting>
  <conditionalFormatting sqref="AS11">
    <cfRule type="expression" dxfId="137" priority="6">
      <formula>IF($AS11="X",TRUE,FALSE)</formula>
    </cfRule>
  </conditionalFormatting>
  <conditionalFormatting sqref="AS11">
    <cfRule type="expression" dxfId="136" priority="5">
      <formula>IF(#REF!="X",TRUE,FALSE)</formula>
    </cfRule>
  </conditionalFormatting>
  <conditionalFormatting sqref="AS12">
    <cfRule type="expression" dxfId="135" priority="4">
      <formula>IF($AS12="X",TRUE,FALSE)</formula>
    </cfRule>
  </conditionalFormatting>
  <conditionalFormatting sqref="AS12">
    <cfRule type="expression" dxfId="134" priority="3">
      <formula>IF(#REF!="X",TRUE,FALSE)</formula>
    </cfRule>
  </conditionalFormatting>
  <conditionalFormatting sqref="AS13">
    <cfRule type="expression" dxfId="133" priority="2">
      <formula>IF($AS13="X",TRUE,FALSE)</formula>
    </cfRule>
  </conditionalFormatting>
  <conditionalFormatting sqref="AS13">
    <cfRule type="expression" dxfId="132"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Y90"/>
  <sheetViews>
    <sheetView zoomScale="85" zoomScaleNormal="85" workbookViewId="0">
      <pane xSplit="2" ySplit="4" topLeftCell="AT57" activePane="bottomRight" state="frozen"/>
      <selection pane="topRight" activeCell="C1" sqref="C1"/>
      <selection pane="bottomLeft" activeCell="A5" sqref="A5"/>
      <selection pane="bottomRight" activeCell="BE74" sqref="BE74"/>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7" width="47.28515625" style="21" customWidth="1"/>
    <col min="48" max="48" width="2.42578125" style="21" customWidth="1"/>
    <col min="49" max="16384" width="9.140625" style="21"/>
  </cols>
  <sheetData>
    <row r="1" spans="1:51" ht="15" x14ac:dyDescent="0.2">
      <c r="A1" s="24" t="s">
        <v>1162</v>
      </c>
    </row>
    <row r="2" spans="1:51" x14ac:dyDescent="0.2">
      <c r="A2" s="21" t="s">
        <v>262</v>
      </c>
    </row>
    <row r="3" spans="1:51"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1170</v>
      </c>
      <c r="Q3" s="23" t="s">
        <v>1171</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983</v>
      </c>
      <c r="AO3" s="23" t="s">
        <v>1018</v>
      </c>
      <c r="AP3" s="23" t="s">
        <v>1042</v>
      </c>
      <c r="AQ3" s="23" t="s">
        <v>1043</v>
      </c>
      <c r="AR3" s="23" t="s">
        <v>1046</v>
      </c>
      <c r="AS3" s="23" t="s">
        <v>1188</v>
      </c>
      <c r="AT3" s="23" t="s">
        <v>1203</v>
      </c>
      <c r="AU3" s="23" t="s">
        <v>1175</v>
      </c>
      <c r="AV3" s="21" t="s">
        <v>269</v>
      </c>
    </row>
    <row r="4" spans="1:51"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987</v>
      </c>
      <c r="AO4" s="22" t="s">
        <v>1019</v>
      </c>
      <c r="AP4" s="22" t="s">
        <v>1184</v>
      </c>
      <c r="AQ4" s="22" t="s">
        <v>1185</v>
      </c>
      <c r="AR4" s="22" t="s">
        <v>1047</v>
      </c>
      <c r="AS4" s="22" t="s">
        <v>1047</v>
      </c>
      <c r="AT4" s="22" t="s">
        <v>1204</v>
      </c>
      <c r="AU4" s="22" t="s">
        <v>1176</v>
      </c>
      <c r="AV4" s="21" t="s">
        <v>269</v>
      </c>
    </row>
    <row r="5" spans="1:51"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$Z5&amp;AA$90</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
        <v>131</v>
      </c>
      <c r="AT5" s="21" t="s">
        <v>131</v>
      </c>
      <c r="AU5" s="21" t="s">
        <v>1177</v>
      </c>
      <c r="AV5" s="21" t="s">
        <v>269</v>
      </c>
      <c r="AW5" s="21" t="str">
        <f>IF(AO5=0,B5,"")</f>
        <v/>
      </c>
    </row>
    <row r="6" spans="1:51"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
        <v>131</v>
      </c>
      <c r="AT6" s="21" t="s">
        <v>131</v>
      </c>
      <c r="AU6" s="21" t="s">
        <v>1177</v>
      </c>
      <c r="AV6" s="21" t="s">
        <v>269</v>
      </c>
      <c r="AW6" s="21" t="s">
        <v>1181</v>
      </c>
    </row>
    <row r="7" spans="1:51"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0">
        <f>'2022 SpaceFuncData-Input'!Z5</f>
        <v>1</v>
      </c>
      <c r="AP7" s="200">
        <f>'2022 SpaceFuncData-Input'!AA5</f>
        <v>0</v>
      </c>
      <c r="AQ7" s="200">
        <f>'2022 SpaceFuncData-Input'!AB5</f>
        <v>0</v>
      </c>
      <c r="AR7" s="200" t="str">
        <f>'For CSV - 2019 SpcFuncData'!AP79</f>
        <v>LowVisionLobbyMainEntry</v>
      </c>
      <c r="AS7" s="200" t="s">
        <v>131</v>
      </c>
      <c r="AT7" s="200" t="s">
        <v>131</v>
      </c>
      <c r="AU7" s="21" t="s">
        <v>1177</v>
      </c>
      <c r="AV7" s="21" t="s">
        <v>269</v>
      </c>
      <c r="AW7" s="188" t="s">
        <v>441</v>
      </c>
      <c r="AX7" s="21" t="s">
        <v>441</v>
      </c>
    </row>
    <row r="8" spans="1:51"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
        <v>131</v>
      </c>
      <c r="AT8" s="21" t="s">
        <v>131</v>
      </c>
      <c r="AU8" s="21" t="s">
        <v>1177</v>
      </c>
      <c r="AV8" s="21" t="s">
        <v>269</v>
      </c>
      <c r="AW8" s="188" t="s">
        <v>1179</v>
      </c>
      <c r="AX8" s="21" t="s">
        <v>1179</v>
      </c>
    </row>
    <row r="9" spans="1:51"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
        <v>131</v>
      </c>
      <c r="AT9" s="21" t="s">
        <v>131</v>
      </c>
      <c r="AU9" s="21" t="s">
        <v>1177</v>
      </c>
      <c r="AV9" s="21" t="s">
        <v>269</v>
      </c>
      <c r="AW9" s="188" t="s">
        <v>1178</v>
      </c>
      <c r="AX9" s="21" t="s">
        <v>1182</v>
      </c>
    </row>
    <row r="10" spans="1:51"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
        <v>131</v>
      </c>
      <c r="AT10" s="21" t="s">
        <v>131</v>
      </c>
      <c r="AU10" s="21" t="s">
        <v>1177</v>
      </c>
      <c r="AV10" s="21" t="s">
        <v>269</v>
      </c>
      <c r="AW10" s="188" t="s">
        <v>62</v>
      </c>
      <c r="AX10" s="21" t="s">
        <v>62</v>
      </c>
    </row>
    <row r="11" spans="1:51"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
        <v>131</v>
      </c>
      <c r="AT11" s="21" t="s">
        <v>131</v>
      </c>
      <c r="AU11" s="21" t="s">
        <v>1177</v>
      </c>
      <c r="AV11" s="21" t="s">
        <v>269</v>
      </c>
      <c r="AW11" s="188" t="s">
        <v>56</v>
      </c>
      <c r="AX11" s="21" t="s">
        <v>56</v>
      </c>
    </row>
    <row r="12" spans="1:51"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
        <v>131</v>
      </c>
      <c r="AT12" s="21" t="s">
        <v>131</v>
      </c>
      <c r="AU12" s="21" t="s">
        <v>1177</v>
      </c>
      <c r="AV12" s="21" t="s">
        <v>269</v>
      </c>
      <c r="AW12" s="188" t="s">
        <v>57</v>
      </c>
      <c r="AX12" s="21" t="s">
        <v>57</v>
      </c>
    </row>
    <row r="13" spans="1:51"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
        <v>131</v>
      </c>
      <c r="AT13" s="21" t="s">
        <v>131</v>
      </c>
      <c r="AU13" s="21" t="s">
        <v>1177</v>
      </c>
      <c r="AV13" s="21" t="s">
        <v>269</v>
      </c>
      <c r="AW13" s="188" t="s">
        <v>1177</v>
      </c>
      <c r="AX13" s="21" t="s">
        <v>1183</v>
      </c>
    </row>
    <row r="14" spans="1:51"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
        <v>1050</v>
      </c>
      <c r="AT14" s="21" t="s">
        <v>131</v>
      </c>
      <c r="AU14" s="21" t="s">
        <v>1177</v>
      </c>
      <c r="AV14" s="21" t="s">
        <v>269</v>
      </c>
      <c r="AW14" s="21" t="str">
        <f t="shared" ref="AW14:AW68" si="1">IF(AO14=0,B14,"")</f>
        <v/>
      </c>
    </row>
    <row r="15" spans="1:51"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$Z15&amp;AA$90</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
        <v>131</v>
      </c>
      <c r="AT15" s="21" t="s">
        <v>131</v>
      </c>
      <c r="AU15" s="210" t="s">
        <v>62</v>
      </c>
      <c r="AV15" s="21" t="s">
        <v>269</v>
      </c>
      <c r="AW15" s="21" t="str">
        <f t="shared" si="1"/>
        <v/>
      </c>
      <c r="AX15" s="210" t="s">
        <v>1187</v>
      </c>
      <c r="AY15" s="210"/>
    </row>
    <row r="16" spans="1:51"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0">
        <f>'2022 SpaceFuncData-Input'!Z14</f>
        <v>1</v>
      </c>
      <c r="AP16" s="200">
        <f>'2022 SpaceFuncData-Input'!AA14</f>
        <v>0</v>
      </c>
      <c r="AQ16" s="200">
        <f>'2022 SpaceFuncData-Input'!AB14</f>
        <v>0</v>
      </c>
      <c r="AR16" s="200" t="str">
        <f>'For CSV - 2019 SpcFuncData'!AP8</f>
        <v>BeautySalonArea</v>
      </c>
      <c r="AS16" s="200" t="s">
        <v>131</v>
      </c>
      <c r="AT16" s="200" t="s">
        <v>131</v>
      </c>
      <c r="AU16" s="210" t="s">
        <v>62</v>
      </c>
      <c r="AV16" s="21" t="s">
        <v>269</v>
      </c>
      <c r="AW16" s="21" t="str">
        <f t="shared" si="1"/>
        <v/>
      </c>
    </row>
    <row r="17" spans="2:49"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
        <v>131</v>
      </c>
      <c r="AT17" s="21" t="s">
        <v>131</v>
      </c>
      <c r="AU17" s="21" t="s">
        <v>1177</v>
      </c>
      <c r="AV17" s="21" t="s">
        <v>269</v>
      </c>
      <c r="AW17" s="21" t="str">
        <f t="shared" si="1"/>
        <v/>
      </c>
    </row>
    <row r="18" spans="2:49"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
        <v>131</v>
      </c>
      <c r="AT18" s="21" t="s">
        <v>131</v>
      </c>
      <c r="AU18" s="21" t="s">
        <v>56</v>
      </c>
      <c r="AV18" s="21" t="s">
        <v>269</v>
      </c>
      <c r="AW18" s="21" t="str">
        <f t="shared" si="1"/>
        <v/>
      </c>
    </row>
    <row r="19" spans="2:49"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0.5</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tr">
        <f>VLOOKUP($B19,'For CSV - 2019 SpcFuncData'!$B$5:$AP$88,41,0)</f>
        <v>ComputerRoom</v>
      </c>
      <c r="AS19" s="21" t="s">
        <v>131</v>
      </c>
      <c r="AT19" s="21" t="s">
        <v>131</v>
      </c>
      <c r="AU19" s="210" t="s">
        <v>1178</v>
      </c>
      <c r="AV19" s="21" t="s">
        <v>269</v>
      </c>
      <c r="AW19" s="21" t="str">
        <f t="shared" si="1"/>
        <v>Computer Room</v>
      </c>
    </row>
    <row r="20" spans="2:49"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
        <v>131</v>
      </c>
      <c r="AT20" s="21" t="s">
        <v>131</v>
      </c>
      <c r="AU20" s="21" t="s">
        <v>1177</v>
      </c>
      <c r="AV20" s="21" t="s">
        <v>269</v>
      </c>
      <c r="AW20" s="21" t="str">
        <f t="shared" si="1"/>
        <v/>
      </c>
    </row>
    <row r="21" spans="2:49"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
        <v>1189</v>
      </c>
      <c r="AT21" s="21" t="s">
        <v>131</v>
      </c>
      <c r="AU21" s="21" t="s">
        <v>1177</v>
      </c>
      <c r="AV21" s="21" t="s">
        <v>269</v>
      </c>
      <c r="AW21" s="21" t="str">
        <f t="shared" si="1"/>
        <v/>
      </c>
    </row>
    <row r="22" spans="2:49"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tr">
        <f>VLOOKUP($B22,'For CSV - 2019 SpcFuncData'!$B$5:$AP$88,41,0)</f>
        <v>CopyRoom</v>
      </c>
      <c r="AS22" s="21" t="s">
        <v>131</v>
      </c>
      <c r="AT22" s="21" t="s">
        <v>131</v>
      </c>
      <c r="AU22" s="210" t="s">
        <v>1178</v>
      </c>
      <c r="AV22" s="21" t="s">
        <v>269</v>
      </c>
      <c r="AW22" s="21" t="str">
        <f t="shared" si="1"/>
        <v/>
      </c>
    </row>
    <row r="23" spans="2:49"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
        <v>131</v>
      </c>
      <c r="AT23" s="21" t="s">
        <v>131</v>
      </c>
      <c r="AU23" s="21" t="s">
        <v>1177</v>
      </c>
      <c r="AV23" s="21" t="s">
        <v>269</v>
      </c>
      <c r="AW23" s="21" t="str">
        <f t="shared" si="1"/>
        <v/>
      </c>
    </row>
    <row r="24" spans="2:49"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
        <v>1206</v>
      </c>
      <c r="AT24" s="21" t="s">
        <v>1207</v>
      </c>
      <c r="AU24" s="21" t="s">
        <v>1177</v>
      </c>
      <c r="AV24" s="21" t="s">
        <v>269</v>
      </c>
      <c r="AW24" s="21" t="str">
        <f t="shared" si="1"/>
        <v/>
      </c>
    </row>
    <row r="25" spans="2:49"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$Z25&amp;AA$90</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tr">
        <f>VLOOKUP($B25,'For CSV - 2019 SpcFuncData'!$B$5:$AP$88,41,0)</f>
        <v>FastfoodDining</v>
      </c>
      <c r="AS25" s="21" t="s">
        <v>1206</v>
      </c>
      <c r="AT25" s="21" t="s">
        <v>1207</v>
      </c>
      <c r="AU25" s="21" t="s">
        <v>1177</v>
      </c>
      <c r="AV25" s="21" t="s">
        <v>269</v>
      </c>
      <c r="AW25" s="21" t="str">
        <f t="shared" si="1"/>
        <v/>
      </c>
    </row>
    <row r="26" spans="2:49"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
        <v>1206</v>
      </c>
      <c r="AT26" s="21" t="s">
        <v>1207</v>
      </c>
      <c r="AU26" s="21" t="s">
        <v>1177</v>
      </c>
      <c r="AV26" s="21" t="s">
        <v>269</v>
      </c>
      <c r="AW26" s="21" t="str">
        <f t="shared" si="1"/>
        <v/>
      </c>
    </row>
    <row r="27" spans="2:49"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
        <v>131</v>
      </c>
      <c r="AT27" s="21" t="s">
        <v>131</v>
      </c>
      <c r="AU27" s="210" t="s">
        <v>1178</v>
      </c>
      <c r="AV27" s="21" t="s">
        <v>269</v>
      </c>
      <c r="AW27" s="21" t="str">
        <f t="shared" si="1"/>
        <v/>
      </c>
    </row>
    <row r="28" spans="2:49"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
        <v>131</v>
      </c>
      <c r="AT28" s="21" t="s">
        <v>131</v>
      </c>
      <c r="AU28" s="210" t="s">
        <v>62</v>
      </c>
      <c r="AV28" s="21" t="s">
        <v>269</v>
      </c>
      <c r="AW28" s="21" t="str">
        <f t="shared" si="1"/>
        <v/>
      </c>
    </row>
    <row r="29" spans="2:49"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
        <v>131</v>
      </c>
      <c r="AT29" s="21" t="s">
        <v>131</v>
      </c>
      <c r="AU29" s="21" t="s">
        <v>1178</v>
      </c>
      <c r="AV29" s="21" t="s">
        <v>269</v>
      </c>
      <c r="AW29" s="21" t="str">
        <f t="shared" si="1"/>
        <v/>
      </c>
    </row>
    <row r="30" spans="2:49"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
        <v>131</v>
      </c>
      <c r="AT30" s="21" t="s">
        <v>131</v>
      </c>
      <c r="AU30" s="21" t="s">
        <v>1177</v>
      </c>
      <c r="AV30" s="21" t="s">
        <v>269</v>
      </c>
      <c r="AW30" s="21" t="str">
        <f t="shared" si="1"/>
        <v/>
      </c>
    </row>
    <row r="31" spans="2:49"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
        <v>131</v>
      </c>
      <c r="AT31" s="21" t="s">
        <v>131</v>
      </c>
      <c r="AU31" s="21" t="s">
        <v>1177</v>
      </c>
      <c r="AV31" s="21" t="s">
        <v>269</v>
      </c>
      <c r="AW31" s="21" t="str">
        <f t="shared" si="1"/>
        <v/>
      </c>
    </row>
    <row r="32" spans="2:49"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
        <v>131</v>
      </c>
      <c r="AT32" s="21" t="s">
        <v>131</v>
      </c>
      <c r="AU32" s="21" t="s">
        <v>1177</v>
      </c>
      <c r="AV32" s="21" t="s">
        <v>269</v>
      </c>
      <c r="AW32" s="21" t="str">
        <f t="shared" si="1"/>
        <v/>
      </c>
    </row>
    <row r="33" spans="2:49"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
        <v>131</v>
      </c>
      <c r="AT33" s="21" t="s">
        <v>131</v>
      </c>
      <c r="AU33" s="21" t="s">
        <v>1177</v>
      </c>
      <c r="AV33" s="21" t="s">
        <v>269</v>
      </c>
      <c r="AW33" s="21" t="str">
        <f t="shared" si="1"/>
        <v/>
      </c>
    </row>
    <row r="34" spans="2:49"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
        <v>131</v>
      </c>
      <c r="AT34" s="21" t="s">
        <v>131</v>
      </c>
      <c r="AU34" s="210" t="s">
        <v>1180</v>
      </c>
      <c r="AV34" s="21" t="s">
        <v>269</v>
      </c>
      <c r="AW34" s="21" t="str">
        <f t="shared" si="1"/>
        <v/>
      </c>
    </row>
    <row r="35" spans="2:49"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$Z35&amp;AA$90</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
        <v>131</v>
      </c>
      <c r="AT35" s="21" t="s">
        <v>131</v>
      </c>
      <c r="AU35" s="210" t="s">
        <v>1180</v>
      </c>
      <c r="AV35" s="21" t="s">
        <v>269</v>
      </c>
      <c r="AW35" s="21" t="str">
        <f t="shared" si="1"/>
        <v/>
      </c>
    </row>
    <row r="36" spans="2:49"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
        <v>131</v>
      </c>
      <c r="AT36" s="21" t="s">
        <v>131</v>
      </c>
      <c r="AU36" s="210" t="s">
        <v>1180</v>
      </c>
      <c r="AV36" s="21" t="s">
        <v>269</v>
      </c>
      <c r="AW36" s="21" t="str">
        <f t="shared" si="1"/>
        <v/>
      </c>
    </row>
    <row r="37" spans="2:49"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
        <v>131</v>
      </c>
      <c r="AT37" s="21" t="s">
        <v>131</v>
      </c>
      <c r="AU37" s="21" t="s">
        <v>1177</v>
      </c>
      <c r="AV37" s="21" t="s">
        <v>269</v>
      </c>
      <c r="AW37" s="21" t="str">
        <f t="shared" si="1"/>
        <v/>
      </c>
    </row>
    <row r="38" spans="2:49"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
        <v>131</v>
      </c>
      <c r="AT38" s="21" t="s">
        <v>131</v>
      </c>
      <c r="AU38" s="210" t="s">
        <v>1180</v>
      </c>
      <c r="AV38" s="21" t="s">
        <v>269</v>
      </c>
      <c r="AW38" s="21" t="str">
        <f t="shared" si="1"/>
        <v/>
      </c>
    </row>
    <row r="39" spans="2:49"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
        <v>131</v>
      </c>
      <c r="AT39" s="21" t="s">
        <v>131</v>
      </c>
      <c r="AU39" s="21" t="s">
        <v>1179</v>
      </c>
      <c r="AV39" s="21" t="s">
        <v>269</v>
      </c>
      <c r="AW39" s="21" t="str">
        <f t="shared" si="1"/>
        <v>High-Rise Residential Living Spaces</v>
      </c>
    </row>
    <row r="40" spans="2:49"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
        <v>1208</v>
      </c>
      <c r="AT40" s="21" t="s">
        <v>131</v>
      </c>
      <c r="AU40" s="21" t="s">
        <v>1177</v>
      </c>
      <c r="AV40" s="21" t="s">
        <v>269</v>
      </c>
      <c r="AW40" s="21" t="str">
        <f t="shared" si="1"/>
        <v>Hotel Function Area</v>
      </c>
    </row>
    <row r="41" spans="2:49"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
        <v>131</v>
      </c>
      <c r="AT41" s="21" t="s">
        <v>131</v>
      </c>
      <c r="AU41" s="21" t="s">
        <v>1177</v>
      </c>
      <c r="AV41" s="21" t="s">
        <v>269</v>
      </c>
      <c r="AW41" s="21" t="str">
        <f t="shared" si="1"/>
        <v>Hotel/Motel Guest Room</v>
      </c>
    </row>
    <row r="42" spans="2:49"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tr">
        <f>VLOOKUP($B42,'For CSV - 2019 SpcFuncData'!$B$5:$AP$88,41,0)</f>
        <v>KitchenCommercialFoodPreparation</v>
      </c>
      <c r="AS42" s="21" t="s">
        <v>131</v>
      </c>
      <c r="AT42" s="21" t="s">
        <v>131</v>
      </c>
      <c r="AU42" s="21" t="s">
        <v>1177</v>
      </c>
      <c r="AV42" s="21" t="s">
        <v>269</v>
      </c>
      <c r="AW42" s="21" t="str">
        <f t="shared" si="1"/>
        <v/>
      </c>
    </row>
    <row r="43" spans="2:49"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0.95</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
        <v>131</v>
      </c>
      <c r="AT43" s="21" t="s">
        <v>131</v>
      </c>
      <c r="AU43" s="21" t="s">
        <v>1177</v>
      </c>
      <c r="AV43" s="21" t="s">
        <v>269</v>
      </c>
      <c r="AW43" s="21" t="str">
        <f t="shared" si="1"/>
        <v/>
      </c>
    </row>
    <row r="44" spans="2:49"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0">
        <f>'2022 SpaceFuncData-Input'!Z42</f>
        <v>1</v>
      </c>
      <c r="AP44" s="200">
        <f>'2022 SpaceFuncData-Input'!AA42</f>
        <v>1</v>
      </c>
      <c r="AQ44" s="200">
        <f>'2022 SpaceFuncData-Input'!AB42</f>
        <v>0</v>
      </c>
      <c r="AR44" s="200" t="str">
        <f>'For CSV - 2019 SpcFuncData'!AP62</f>
        <v>LaboratoryScientific</v>
      </c>
      <c r="AS44" s="200" t="s">
        <v>131</v>
      </c>
      <c r="AT44" s="200" t="s">
        <v>131</v>
      </c>
      <c r="AU44" s="210" t="s">
        <v>1180</v>
      </c>
      <c r="AV44" s="21" t="s">
        <v>269</v>
      </c>
      <c r="AW44" s="21" t="str">
        <f>IF(AO44=0,B44,"")</f>
        <v/>
      </c>
    </row>
    <row r="45" spans="2:49"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$Z45&amp;AA$90</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
        <v>131</v>
      </c>
      <c r="AT45" s="21" t="s">
        <v>131</v>
      </c>
      <c r="AU45" s="210" t="s">
        <v>1179</v>
      </c>
      <c r="AV45" s="21" t="s">
        <v>269</v>
      </c>
      <c r="AW45" s="21" t="str">
        <f t="shared" si="1"/>
        <v/>
      </c>
    </row>
    <row r="46" spans="2:49"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
        <v>131</v>
      </c>
      <c r="AT46" s="21" t="s">
        <v>131</v>
      </c>
      <c r="AU46" s="21" t="s">
        <v>1177</v>
      </c>
      <c r="AV46" s="21" t="s">
        <v>269</v>
      </c>
      <c r="AW46" s="21" t="str">
        <f t="shared" si="1"/>
        <v/>
      </c>
    </row>
    <row r="47" spans="2:49"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
        <v>131</v>
      </c>
      <c r="AT47" s="21" t="s">
        <v>131</v>
      </c>
      <c r="AU47" s="21" t="s">
        <v>1177</v>
      </c>
      <c r="AV47" s="21" t="s">
        <v>269</v>
      </c>
      <c r="AW47" s="21" t="str">
        <f t="shared" si="1"/>
        <v/>
      </c>
    </row>
    <row r="48" spans="2:49"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0">
        <f>'2022 SpaceFuncData-Input'!Z46</f>
        <v>1</v>
      </c>
      <c r="AP48" s="200">
        <f>'2022 SpaceFuncData-Input'!AA46</f>
        <v>0</v>
      </c>
      <c r="AQ48" s="200">
        <f>'2022 SpaceFuncData-Input'!AB46</f>
        <v>1</v>
      </c>
      <c r="AR48" s="200" t="str">
        <f>'For CSV - 2019 SpcFuncData'!AP47</f>
        <v>LobbyMainEntry</v>
      </c>
      <c r="AS48" s="200" t="s">
        <v>1190</v>
      </c>
      <c r="AT48" s="200" t="s">
        <v>1209</v>
      </c>
      <c r="AU48" s="21" t="s">
        <v>1177</v>
      </c>
      <c r="AV48" s="21" t="s">
        <v>269</v>
      </c>
      <c r="AW48" s="21" t="str">
        <f t="shared" si="1"/>
        <v/>
      </c>
    </row>
    <row r="49" spans="2:49"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tr">
        <f>VLOOKUP($B49,'For CSV - 2019 SpcFuncData'!$B$5:$AP$88,41,0)</f>
        <v>LockerDressingRoom</v>
      </c>
      <c r="AS49" s="21" t="s">
        <v>131</v>
      </c>
      <c r="AT49" s="21" t="s">
        <v>131</v>
      </c>
      <c r="AU49" s="21" t="s">
        <v>1177</v>
      </c>
      <c r="AV49" s="21" t="s">
        <v>269</v>
      </c>
      <c r="AW49" s="21" t="str">
        <f t="shared" si="1"/>
        <v/>
      </c>
    </row>
    <row r="50" spans="2:49"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
        <v>131</v>
      </c>
      <c r="AT50" s="21" t="s">
        <v>131</v>
      </c>
      <c r="AU50" s="21" t="s">
        <v>1177</v>
      </c>
      <c r="AV50" s="21" t="s">
        <v>269</v>
      </c>
      <c r="AW50" s="21" t="str">
        <f t="shared" si="1"/>
        <v/>
      </c>
    </row>
    <row r="51" spans="2:49"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0">
        <f>'2022 SpaceFuncData-Input'!Z49</f>
        <v>1</v>
      </c>
      <c r="AP51" s="200">
        <f>'2022 SpaceFuncData-Input'!AA49</f>
        <v>0</v>
      </c>
      <c r="AQ51" s="200">
        <f>'2022 SpaceFuncData-Input'!AB49</f>
        <v>0</v>
      </c>
      <c r="AR51" s="200" t="str">
        <f>'For CSV - 2019 SpcFuncData'!AP26</f>
        <v>GeneralCommercialIndustrialWorkAreaLowBay</v>
      </c>
      <c r="AS51" s="200" t="s">
        <v>131</v>
      </c>
      <c r="AT51" s="200" t="s">
        <v>131</v>
      </c>
      <c r="AU51" s="210" t="s">
        <v>1180</v>
      </c>
      <c r="AV51" s="21" t="s">
        <v>269</v>
      </c>
      <c r="AW51" s="21" t="str">
        <f t="shared" si="1"/>
        <v/>
      </c>
    </row>
    <row r="52" spans="2:49"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0">
        <f>'2022 SpaceFuncData-Input'!Z50</f>
        <v>1</v>
      </c>
      <c r="AP52" s="200">
        <f>'2022 SpaceFuncData-Input'!AA50</f>
        <v>0</v>
      </c>
      <c r="AQ52" s="200">
        <f>'2022 SpaceFuncData-Input'!AB50</f>
        <v>0</v>
      </c>
      <c r="AR52" s="200" t="str">
        <f>'For CSV - 2019 SpcFuncData'!AP25</f>
        <v>GeneralCommercialIndustrialWorkAreaHighBay</v>
      </c>
      <c r="AS52" s="200" t="s">
        <v>131</v>
      </c>
      <c r="AT52" s="200" t="s">
        <v>131</v>
      </c>
      <c r="AU52" s="210" t="s">
        <v>1180</v>
      </c>
      <c r="AV52" s="21" t="s">
        <v>269</v>
      </c>
      <c r="AW52" s="21" t="str">
        <f t="shared" si="1"/>
        <v/>
      </c>
    </row>
    <row r="53" spans="2:49"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0">
        <f>'2022 SpaceFuncData-Input'!Z51</f>
        <v>1</v>
      </c>
      <c r="AP53" s="200">
        <f>'2022 SpaceFuncData-Input'!AA51</f>
        <v>0</v>
      </c>
      <c r="AQ53" s="200">
        <f>'2022 SpaceFuncData-Input'!AB51</f>
        <v>0</v>
      </c>
      <c r="AR53" s="200" t="str">
        <f>'For CSV - 2019 SpcFuncData'!AP27</f>
        <v>GeneralCommercialIndustrialWorkAreaPrecision</v>
      </c>
      <c r="AS53" s="200" t="s">
        <v>131</v>
      </c>
      <c r="AT53" s="200" t="s">
        <v>131</v>
      </c>
      <c r="AU53" s="210" t="s">
        <v>1180</v>
      </c>
      <c r="AV53" s="21" t="s">
        <v>269</v>
      </c>
      <c r="AW53" s="21" t="str">
        <f t="shared" si="1"/>
        <v/>
      </c>
    </row>
    <row r="54" spans="2:49"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
        <v>1125</v>
      </c>
      <c r="AT54" s="21" t="s">
        <v>131</v>
      </c>
      <c r="AU54" s="210" t="s">
        <v>1180</v>
      </c>
      <c r="AV54" s="21" t="s">
        <v>269</v>
      </c>
      <c r="AW54" s="21" t="str">
        <f t="shared" si="1"/>
        <v/>
      </c>
    </row>
    <row r="55" spans="2:49"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$Z55&amp;AA$90</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
        <v>131</v>
      </c>
      <c r="AT55" s="21" t="s">
        <v>131</v>
      </c>
      <c r="AU55" s="210" t="s">
        <v>1180</v>
      </c>
      <c r="AV55" s="21" t="s">
        <v>269</v>
      </c>
      <c r="AW55" s="21" t="str">
        <f t="shared" si="1"/>
        <v/>
      </c>
    </row>
    <row r="56" spans="2:49"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
        <v>131</v>
      </c>
      <c r="AT56" s="21" t="s">
        <v>131</v>
      </c>
      <c r="AU56" s="21" t="s">
        <v>1178</v>
      </c>
      <c r="AV56" s="21" t="s">
        <v>269</v>
      </c>
      <c r="AW56" s="21" t="str">
        <f t="shared" si="1"/>
        <v/>
      </c>
    </row>
    <row r="57" spans="2:49"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
        <v>131</v>
      </c>
      <c r="AT57" s="21" t="s">
        <v>131</v>
      </c>
      <c r="AU57" s="21" t="s">
        <v>1178</v>
      </c>
      <c r="AV57" s="21" t="s">
        <v>269</v>
      </c>
      <c r="AW57" s="21" t="str">
        <f t="shared" si="1"/>
        <v/>
      </c>
    </row>
    <row r="58" spans="2:49"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00">
        <f>'2022 SpaceFuncData-Input'!Z56</f>
        <v>1</v>
      </c>
      <c r="AP58" s="200">
        <f>'2022 SpaceFuncData-Input'!AA56</f>
        <v>1</v>
      </c>
      <c r="AQ58" s="200">
        <f>'2022 SpaceFuncData-Input'!AB56</f>
        <v>0</v>
      </c>
      <c r="AR58" s="201" t="str">
        <f>'For CSV - 2019 SpcFuncData'!AP55</f>
        <v>ParkingGarageBuildingParkingArea</v>
      </c>
      <c r="AS58" s="201" t="s">
        <v>131</v>
      </c>
      <c r="AT58" s="201" t="s">
        <v>131</v>
      </c>
      <c r="AU58" s="21" t="s">
        <v>1180</v>
      </c>
      <c r="AV58" s="21" t="s">
        <v>269</v>
      </c>
      <c r="AW58" s="21" t="str">
        <f t="shared" si="1"/>
        <v/>
      </c>
    </row>
    <row r="59" spans="2:49"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
        <v>131</v>
      </c>
      <c r="AT59" s="21" t="s">
        <v>131</v>
      </c>
      <c r="AU59" s="21" t="s">
        <v>1180</v>
      </c>
      <c r="AV59" s="21" t="s">
        <v>269</v>
      </c>
      <c r="AW59" s="21" t="str">
        <f t="shared" si="1"/>
        <v/>
      </c>
    </row>
    <row r="60" spans="2:49"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
        <v>131</v>
      </c>
      <c r="AT60" s="21" t="s">
        <v>131</v>
      </c>
      <c r="AU60" s="210" t="s">
        <v>62</v>
      </c>
      <c r="AV60" s="21" t="s">
        <v>269</v>
      </c>
      <c r="AW60" s="21" t="str">
        <f t="shared" si="1"/>
        <v/>
      </c>
    </row>
    <row r="61" spans="2:49"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
        <v>1210</v>
      </c>
      <c r="AT61" s="21" t="s">
        <v>131</v>
      </c>
      <c r="AU61" s="21" t="s">
        <v>441</v>
      </c>
      <c r="AV61" s="21" t="s">
        <v>269</v>
      </c>
      <c r="AW61" s="21" t="str">
        <f t="shared" si="1"/>
        <v/>
      </c>
    </row>
    <row r="62" spans="2:49"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
        <v>1191</v>
      </c>
      <c r="AT62" s="21" t="s">
        <v>131</v>
      </c>
      <c r="AU62" s="21" t="s">
        <v>62</v>
      </c>
      <c r="AV62" s="21" t="s">
        <v>269</v>
      </c>
      <c r="AW62" s="21" t="str">
        <f t="shared" si="1"/>
        <v/>
      </c>
    </row>
    <row r="63" spans="2:49"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
        <v>131</v>
      </c>
      <c r="AT63" s="21" t="s">
        <v>131</v>
      </c>
      <c r="AU63" s="21" t="s">
        <v>62</v>
      </c>
      <c r="AV63" s="21" t="s">
        <v>269</v>
      </c>
      <c r="AW63" s="21" t="str">
        <f t="shared" si="1"/>
        <v/>
      </c>
    </row>
    <row r="64" spans="2:49"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
        <v>1098</v>
      </c>
      <c r="AT64" s="21" t="s">
        <v>131</v>
      </c>
      <c r="AU64" s="21" t="s">
        <v>1177</v>
      </c>
      <c r="AV64" s="21" t="s">
        <v>269</v>
      </c>
      <c r="AW64" s="21" t="str">
        <f t="shared" si="1"/>
        <v/>
      </c>
    </row>
    <row r="65" spans="2:49"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$Z65&amp;AA$90</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
        <v>131</v>
      </c>
      <c r="AT65" s="21" t="s">
        <v>131</v>
      </c>
      <c r="AU65" s="21" t="s">
        <v>1177</v>
      </c>
      <c r="AV65" s="21" t="s">
        <v>269</v>
      </c>
      <c r="AW65" s="21" t="str">
        <f t="shared" si="1"/>
        <v/>
      </c>
    </row>
    <row r="66" spans="2:49"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
        <v>131</v>
      </c>
      <c r="AT66" s="21" t="s">
        <v>131</v>
      </c>
      <c r="AU66" s="21" t="s">
        <v>1177</v>
      </c>
      <c r="AV66" s="21" t="s">
        <v>269</v>
      </c>
      <c r="AW66" s="21" t="str">
        <f t="shared" si="1"/>
        <v/>
      </c>
    </row>
    <row r="67" spans="2:49"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00">
        <f>'2022 SpaceFuncData-Input'!Z65</f>
        <v>1</v>
      </c>
      <c r="AP67" s="200">
        <f>'2022 SpaceFuncData-Input'!AA65</f>
        <v>0</v>
      </c>
      <c r="AQ67" s="200">
        <f>'2022 SpaceFuncData-Input'!AB65</f>
        <v>0</v>
      </c>
      <c r="AR67" s="200" t="str">
        <f>'For CSV - 2019 SpcFuncData'!AP13</f>
        <v>CommercialIndustrialWarehouse</v>
      </c>
      <c r="AS67" s="200" t="s">
        <v>131</v>
      </c>
      <c r="AT67" s="200" t="s">
        <v>131</v>
      </c>
      <c r="AU67" s="21" t="s">
        <v>57</v>
      </c>
      <c r="AV67" s="21" t="s">
        <v>269</v>
      </c>
      <c r="AW67" s="21" t="str">
        <f t="shared" si="1"/>
        <v/>
      </c>
    </row>
    <row r="68" spans="2:49"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0.4</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00">
        <f>'2022 SpaceFuncData-Input'!Z66</f>
        <v>1</v>
      </c>
      <c r="AP68" s="200">
        <f>'2022 SpaceFuncData-Input'!AA66</f>
        <v>0</v>
      </c>
      <c r="AQ68" s="200">
        <f>'2022 SpaceFuncData-Input'!AB66</f>
        <v>0</v>
      </c>
      <c r="AR68" s="200" t="str">
        <f>'For CSV - 2019 SpcFuncData'!AP11</f>
        <v>CommercialIndustrialStorageAreaRefrigerated</v>
      </c>
      <c r="AS68" s="200" t="s">
        <v>131</v>
      </c>
      <c r="AT68" s="200" t="s">
        <v>131</v>
      </c>
      <c r="AU68" s="21" t="s">
        <v>57</v>
      </c>
      <c r="AV68" s="21" t="s">
        <v>269</v>
      </c>
      <c r="AW68" s="21" t="str">
        <f t="shared" si="1"/>
        <v/>
      </c>
    </row>
    <row r="69" spans="2:49"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00">
        <f>'2022 SpaceFuncData-Input'!Z67</f>
        <v>1</v>
      </c>
      <c r="AP69" s="200">
        <f>'2022 SpaceFuncData-Input'!AA67</f>
        <v>0</v>
      </c>
      <c r="AQ69" s="200">
        <f>'2022 SpaceFuncData-Input'!AB67</f>
        <v>0</v>
      </c>
      <c r="AR69" s="200" t="str">
        <f>'For CSV - 2019 SpcFuncData'!AP12</f>
        <v>CommercialIndustrialStorageShipping</v>
      </c>
      <c r="AS69" s="200" t="s">
        <v>131</v>
      </c>
      <c r="AT69" s="200" t="s">
        <v>131</v>
      </c>
      <c r="AU69" s="21" t="s">
        <v>57</v>
      </c>
      <c r="AV69" s="21" t="s">
        <v>269</v>
      </c>
      <c r="AW69" s="21" t="str">
        <f>IF(AO69=0,B69,"")</f>
        <v/>
      </c>
    </row>
    <row r="70" spans="2:49" x14ac:dyDescent="0.2">
      <c r="B70" s="21" t="str">
        <f>TRIM(LEFT('2022 SpaceFuncData-Input'!$A68,IF(ISNUMBER(FIND(" (Note",'2022 SpaceFuncData-Input'!$A68,1)),FIND(" (Note",'2022 SpaceFuncData-Input'!$A68,1),99)))</f>
        <v>Storage, General</v>
      </c>
      <c r="C70" s="21" t="str">
        <f>TRIM('2022 SpaceFuncData-Input'!B68)</f>
        <v>Misc - All others</v>
      </c>
      <c r="D70" s="21">
        <f>ROUND('2022 SpaceFuncData-Input'!C68,2)</f>
        <v>0</v>
      </c>
      <c r="E70" s="21">
        <f>'2022 SpaceFuncData-Input'!D68</f>
        <v>0.5</v>
      </c>
      <c r="F70" s="21">
        <f>'2022 SpaceFuncData-Input'!E68</f>
        <v>250</v>
      </c>
      <c r="G70" s="21">
        <f>'2022 SpaceFuncData-Input'!F68</f>
        <v>200</v>
      </c>
      <c r="H70" s="21">
        <f>'2022 SpaceFuncData-Input'!G68</f>
        <v>0.2</v>
      </c>
      <c r="I70" s="21">
        <f>'2022 SpaceFuncData-Input'!H68</f>
        <v>0</v>
      </c>
      <c r="J70" s="21" t="str">
        <f>'2022 SpaceFuncData-Input'!I68</f>
        <v>Electric</v>
      </c>
      <c r="K70" s="21">
        <f>'2022 SpaceFuncData-Input'!J68</f>
        <v>0.4</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8760</v>
      </c>
      <c r="S70" s="159">
        <f>'2022 SpaceFuncData-Input'!R68</f>
        <v>8760</v>
      </c>
      <c r="T70" s="21">
        <f>'2022 SpaceFuncData-Input'!S68</f>
        <v>0</v>
      </c>
      <c r="U70" s="21">
        <f>'2022 SpaceFuncData-Input'!T68</f>
        <v>0</v>
      </c>
      <c r="V70" s="159">
        <f>'2022 SpaceFuncData-Input'!U68</f>
        <v>50</v>
      </c>
      <c r="W70" s="21">
        <f>'2022 SpaceFuncData-Input'!V68</f>
        <v>300</v>
      </c>
      <c r="X70" s="21">
        <f>'2022 SpaceFuncData-Input'!W68</f>
        <v>1.5</v>
      </c>
      <c r="Y70" s="21">
        <f>'2022 SpaceFuncData-Input'!X68</f>
        <v>2</v>
      </c>
      <c r="Z70" s="21" t="str">
        <f>'2022 SpaceFuncData-Input'!Y68</f>
        <v>Warehouse</v>
      </c>
      <c r="AA70" s="21" t="str">
        <f t="shared" si="7"/>
        <v>WarehouseOccupancy</v>
      </c>
      <c r="AB70" s="21" t="str">
        <f t="shared" si="7"/>
        <v>WarehouseReceptacle</v>
      </c>
      <c r="AC70" s="21" t="str">
        <f t="shared" si="7"/>
        <v>WarehouseServiceHotWater</v>
      </c>
      <c r="AD70" s="21" t="str">
        <f t="shared" si="7"/>
        <v>WarehouseLights</v>
      </c>
      <c r="AE70" s="21" t="str">
        <f t="shared" si="7"/>
        <v>WarehouseGasEquip</v>
      </c>
      <c r="AF70" s="21" t="str">
        <f t="shared" si="7"/>
        <v>WarehouseRefrigeration</v>
      </c>
      <c r="AG70" s="21" t="str">
        <f t="shared" si="7"/>
        <v>WarehouseInfiltration</v>
      </c>
      <c r="AH70" s="21" t="str">
        <f t="shared" si="7"/>
        <v>WarehouseHVACAvail</v>
      </c>
      <c r="AI70" s="21" t="str">
        <f t="shared" si="7"/>
        <v>WarehouseHtgSetpt</v>
      </c>
      <c r="AJ70" s="21" t="str">
        <f t="shared" si="7"/>
        <v>WarehouseClgSetpt</v>
      </c>
      <c r="AK70" s="21" t="str">
        <f t="shared" si="7"/>
        <v>WarehouseElevator</v>
      </c>
      <c r="AL70" s="21" t="str">
        <f t="shared" si="7"/>
        <v>WarehouseEscalator</v>
      </c>
      <c r="AM70" s="21" t="str">
        <f t="shared" si="7"/>
        <v>WarehouseWtrHtrSetpt</v>
      </c>
      <c r="AN70" s="21">
        <f>'2022 SpaceFuncData-Input'!AC68</f>
        <v>380</v>
      </c>
      <c r="AO70" s="200">
        <f>'2022 SpaceFuncData-Input'!Z68</f>
        <v>1</v>
      </c>
      <c r="AP70" s="200">
        <f>'2022 SpaceFuncData-Input'!AA68</f>
        <v>1</v>
      </c>
      <c r="AQ70" s="200">
        <f>'2022 SpaceFuncData-Input'!AB68</f>
        <v>0</v>
      </c>
      <c r="AR70" s="200" t="s">
        <v>1201</v>
      </c>
      <c r="AS70" s="200" t="s">
        <v>131</v>
      </c>
      <c r="AT70" s="200" t="s">
        <v>131</v>
      </c>
      <c r="AU70" s="21" t="s">
        <v>1180</v>
      </c>
      <c r="AV70" s="21" t="s">
        <v>269</v>
      </c>
    </row>
    <row r="71" spans="2:49" x14ac:dyDescent="0.2">
      <c r="B71" s="21" t="str">
        <f>TRIM(LEFT('2022 SpaceFuncData-Input'!$A69,IF(ISNUMBER(FIND(" (Note",'2022 SpaceFuncData-Input'!$A69,1)),FIND(" (Note",'2022 SpaceFuncData-Input'!$A69,1),99)))</f>
        <v>Sports Arena - Playing Area (&gt; 5,000 Spectators)</v>
      </c>
      <c r="C71" s="21" t="str">
        <f>TRIM('2022 SpaceFuncData-Input'!B69)</f>
        <v>Sports/Entertainment - Gym, sports arena (play area)</v>
      </c>
      <c r="D71" s="21">
        <f>ROUND('2022 SpaceFuncData-Input'!C69,2)</f>
        <v>80</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2.25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367</v>
      </c>
      <c r="AO71" s="21">
        <f>'2022 SpaceFuncData-Input'!Z69</f>
        <v>0</v>
      </c>
      <c r="AP71" s="21">
        <f>'2022 SpaceFuncData-Input'!AA69</f>
        <v>0</v>
      </c>
      <c r="AQ71" s="21">
        <f>'2022 SpaceFuncData-Input'!AB69</f>
        <v>0</v>
      </c>
      <c r="AR71" s="21" t="str">
        <f>VLOOKUP($B71,'For CSV - 2019 SpcFuncData'!$B$5:$AP$88,41,0)</f>
        <v>SportsArenaSeatsGTE5000ClassI</v>
      </c>
      <c r="AS71" s="21" t="s">
        <v>131</v>
      </c>
      <c r="AT71" s="21" t="s">
        <v>131</v>
      </c>
      <c r="AU71" s="21" t="s">
        <v>1177</v>
      </c>
      <c r="AV71" s="21" t="s">
        <v>269</v>
      </c>
      <c r="AW71" s="21" t="str">
        <f>IF(AO71=0,B71,"")</f>
        <v>Sports Arena - Playing Area (&gt; 5,000 Spectators)</v>
      </c>
    </row>
    <row r="72" spans="2:49" x14ac:dyDescent="0.2">
      <c r="B72" s="21" t="str">
        <f>TRIM(LEFT('2022 SpaceFuncData-Input'!$A70,IF(ISNUMBER(FIND(" (Note",'2022 SpaceFuncData-Input'!$A70,1)),FIND(" (Note",'2022 SpaceFuncData-Input'!$A70,1),99)))</f>
        <v>Sports Arena - Playing Area (2,000 - 5,000 Spectators)</v>
      </c>
      <c r="C72" s="21" t="str">
        <f>TRIM('2022 SpaceFuncData-Input'!B70)</f>
        <v>Sports/Entertainment - Gym, sports arena (play area)</v>
      </c>
      <c r="D72" s="21">
        <f>ROUND('2022 SpaceFuncData-Input'!C70,2)</f>
        <v>66.67</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1.45</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368</v>
      </c>
      <c r="AO72" s="21">
        <f>'2022 SpaceFuncData-Input'!Z70</f>
        <v>0</v>
      </c>
      <c r="AP72" s="21">
        <f>'2022 SpaceFuncData-Input'!AA70</f>
        <v>0</v>
      </c>
      <c r="AQ72" s="21">
        <f>'2022 SpaceFuncData-Input'!AB70</f>
        <v>0</v>
      </c>
      <c r="AR72" s="21" t="str">
        <f>VLOOKUP($B72,'For CSV - 2019 SpcFuncData'!$B$5:$AP$88,41,0)</f>
        <v>SportsArenaSeatsLT5000ClassII</v>
      </c>
      <c r="AS72" s="21" t="s">
        <v>131</v>
      </c>
      <c r="AT72" s="21" t="s">
        <v>131</v>
      </c>
      <c r="AU72" s="21" t="s">
        <v>1177</v>
      </c>
      <c r="AV72" s="21" t="s">
        <v>269</v>
      </c>
      <c r="AW72" s="21" t="str">
        <f t="shared" ref="AW72:AW83" si="8">IF(AO72=0,B72,"")</f>
        <v>Sports Arena - Playing Area (2,000 - 5,000 Spectators)</v>
      </c>
    </row>
    <row r="73" spans="2:49" x14ac:dyDescent="0.2">
      <c r="B73" s="21" t="str">
        <f>TRIM(LEFT('2022 SpaceFuncData-Input'!$A71,IF(ISNUMBER(FIND(" (Note",'2022 SpaceFuncData-Input'!$A71,1)),FIND(" (Note",'2022 SpaceFuncData-Input'!$A71,1),99)))</f>
        <v>Sports Arena - Playing Area (&lt; 2,000 Spectators)</v>
      </c>
      <c r="C73" s="21" t="str">
        <f>TRIM('2022 SpaceFuncData-Input'!B71)</f>
        <v>Sports/Entertainment - Gym, sports arena (play area)</v>
      </c>
      <c r="D73" s="21">
        <f>ROUND('2022 SpaceFuncData-Input'!C71,2)</f>
        <v>50</v>
      </c>
      <c r="E73" s="21">
        <f>'2022 SpaceFuncData-Input'!D71</f>
        <v>0.5</v>
      </c>
      <c r="F73" s="21">
        <f>'2022 SpaceFuncData-Input'!E71</f>
        <v>255</v>
      </c>
      <c r="G73" s="21">
        <f>'2022 SpaceFuncData-Input'!F71</f>
        <v>875</v>
      </c>
      <c r="H73" s="21">
        <f>'2022 SpaceFuncData-Input'!G71</f>
        <v>0.5</v>
      </c>
      <c r="I73" s="21">
        <f>'2022 SpaceFuncData-Input'!H71</f>
        <v>0.18</v>
      </c>
      <c r="J73" s="21" t="str">
        <f>'2022 SpaceFuncData-Input'!I71</f>
        <v>Gas</v>
      </c>
      <c r="K73" s="21">
        <f>'2022 SpaceFuncData-Input'!J71</f>
        <v>1.1000000000000001</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369</v>
      </c>
      <c r="AO73" s="21">
        <f>'2022 SpaceFuncData-Input'!Z71</f>
        <v>0</v>
      </c>
      <c r="AP73" s="21">
        <f>'2022 SpaceFuncData-Input'!AA71</f>
        <v>0</v>
      </c>
      <c r="AQ73" s="21">
        <f>'2022 SpaceFuncData-Input'!AB71</f>
        <v>0</v>
      </c>
      <c r="AR73" s="21" t="str">
        <f>VLOOKUP($B73,'For CSV - 2019 SpcFuncData'!$B$5:$AP$88,41,0)</f>
        <v>SportsArenaSeatsLT2000ClassIII</v>
      </c>
      <c r="AS73" s="21" t="s">
        <v>131</v>
      </c>
      <c r="AT73" s="21" t="s">
        <v>131</v>
      </c>
      <c r="AU73" s="21" t="s">
        <v>1177</v>
      </c>
      <c r="AV73" s="21" t="s">
        <v>269</v>
      </c>
      <c r="AW73" s="21" t="str">
        <f t="shared" si="8"/>
        <v>Sports Arena - Playing Area (&lt; 2,000 Spectators)</v>
      </c>
    </row>
    <row r="74" spans="2:49" x14ac:dyDescent="0.2">
      <c r="B74" s="21" t="str">
        <f>TRIM(LEFT('2022 SpaceFuncData-Input'!$A72,IF(ISNUMBER(FIND(" (Note",'2022 SpaceFuncData-Input'!$A72,1)),FIND(" (Note",'2022 SpaceFuncData-Input'!$A72,1),99)))</f>
        <v>Sports Arena - Playing Area (Recreational)</v>
      </c>
      <c r="C74" s="21" t="str">
        <f>TRIM('2022 SpaceFuncData-Input'!B72)</f>
        <v>Sports/Entertainment - Gym, sports arena (play area)</v>
      </c>
      <c r="D74" s="21">
        <f>ROUND('2022 SpaceFuncData-Input'!C72,2)</f>
        <v>20</v>
      </c>
      <c r="E74" s="21">
        <f>'2022 SpaceFuncData-Input'!D72</f>
        <v>0.5</v>
      </c>
      <c r="F74" s="21">
        <f>'2022 SpaceFuncData-Input'!E72</f>
        <v>255</v>
      </c>
      <c r="G74" s="21">
        <f>'2022 SpaceFuncData-Input'!F72</f>
        <v>875</v>
      </c>
      <c r="H74" s="21">
        <f>'2022 SpaceFuncData-Input'!G72</f>
        <v>0.2</v>
      </c>
      <c r="I74" s="21">
        <f>'2022 SpaceFuncData-Input'!H72</f>
        <v>0.89999999999999991</v>
      </c>
      <c r="J74" s="21" t="str">
        <f>'2022 SpaceFuncData-Input'!I72</f>
        <v>Gas</v>
      </c>
      <c r="K74" s="21">
        <f>'2022 SpaceFuncData-Input'!J72</f>
        <v>0.75</v>
      </c>
      <c r="L74" s="21" t="str">
        <f>TRIM(LEFT('2022 SpaceFuncData-Input'!$K72,IF(ISNUMBER(FIND(" (Note",'2022 SpaceFuncData-Input'!$K72,1)),FIND(" (Note",'2022 SpaceFuncData-Input'!$K72,1),99)))</f>
        <v>None</v>
      </c>
      <c r="M74" s="21">
        <f>'2022 SpaceFuncData-Input'!L72</f>
        <v>0</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150</v>
      </c>
      <c r="W74" s="21">
        <f>'2022 SpaceFuncData-Input'!V72</f>
        <v>400</v>
      </c>
      <c r="X74" s="21">
        <f>'2022 SpaceFuncData-Input'!W72</f>
        <v>1.5</v>
      </c>
      <c r="Y74" s="21">
        <f>'2022 SpaceFuncData-Input'!X72</f>
        <v>2</v>
      </c>
      <c r="Z74" s="21" t="str">
        <f>'2022 SpaceFuncData-Input'!Y72</f>
        <v>Retail</v>
      </c>
      <c r="AA74" s="21" t="str">
        <f t="shared" si="7"/>
        <v>RetailOccupancy</v>
      </c>
      <c r="AB74" s="21" t="str">
        <f t="shared" si="7"/>
        <v>RetailReceptacle</v>
      </c>
      <c r="AC74" s="21" t="str">
        <f t="shared" si="7"/>
        <v>RetailServiceHotWater</v>
      </c>
      <c r="AD74" s="21" t="str">
        <f t="shared" si="7"/>
        <v>RetailLights</v>
      </c>
      <c r="AE74" s="21" t="str">
        <f t="shared" si="7"/>
        <v>RetailGasEquip</v>
      </c>
      <c r="AF74" s="21" t="str">
        <f t="shared" si="7"/>
        <v>RetailRefrigeration</v>
      </c>
      <c r="AG74" s="21" t="str">
        <f t="shared" si="7"/>
        <v>RetailInfiltration</v>
      </c>
      <c r="AH74" s="21" t="str">
        <f t="shared" si="7"/>
        <v>RetailHVACAvail</v>
      </c>
      <c r="AI74" s="21" t="str">
        <f t="shared" si="7"/>
        <v>RetailHtgSetpt</v>
      </c>
      <c r="AJ74" s="21" t="str">
        <f t="shared" si="7"/>
        <v>RetailClgSetpt</v>
      </c>
      <c r="AK74" s="21" t="str">
        <f t="shared" si="7"/>
        <v>RetailElevator</v>
      </c>
      <c r="AL74" s="21" t="str">
        <f t="shared" si="7"/>
        <v>RetailEscalator</v>
      </c>
      <c r="AM74" s="21" t="str">
        <f t="shared" si="7"/>
        <v>RetailWtrHtrSetpt</v>
      </c>
      <c r="AN74" s="21">
        <f>'2022 SpaceFuncData-Input'!AC72</f>
        <v>370</v>
      </c>
      <c r="AO74" s="21">
        <f>'2022 SpaceFuncData-Input'!Z72</f>
        <v>1</v>
      </c>
      <c r="AP74" s="21">
        <f>'2022 SpaceFuncData-Input'!AA72</f>
        <v>0</v>
      </c>
      <c r="AQ74" s="21">
        <f>'2022 SpaceFuncData-Input'!AB72</f>
        <v>0</v>
      </c>
      <c r="AR74" s="21" t="str">
        <f>VLOOKUP($B74,'For CSV - 2019 SpcFuncData'!$B$5:$AP$88,41,0)</f>
        <v>SportsArenaSeatsLimitedClassIV</v>
      </c>
      <c r="AS74" s="21" t="s">
        <v>131</v>
      </c>
      <c r="AT74" s="21" t="s">
        <v>131</v>
      </c>
      <c r="AU74" s="21" t="s">
        <v>1177</v>
      </c>
      <c r="AV74" s="21" t="s">
        <v>269</v>
      </c>
      <c r="AW74" s="21" t="str">
        <f t="shared" si="8"/>
        <v/>
      </c>
    </row>
    <row r="75" spans="2:49" x14ac:dyDescent="0.2">
      <c r="B75" s="21" t="str">
        <f>TRIM(LEFT('2022 SpaceFuncData-Input'!$A73,IF(ISNUMBER(FIND(" (Note",'2022 SpaceFuncData-Input'!$A73,1)),FIND(" (Note",'2022 SpaceFuncData-Input'!$A73,1),99)))</f>
        <v>Theater Area (Motion Picture)</v>
      </c>
      <c r="C75" s="21" t="str">
        <f>TRIM('2022 SpaceFuncData-Input'!B73)</f>
        <v>Assembly - Auditorium seating area</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Electric</v>
      </c>
      <c r="K75" s="21">
        <f>'2022 SpaceFuncData-Input'!J73</f>
        <v>0.5</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50</v>
      </c>
      <c r="X75" s="21">
        <f>'2022 SpaceFuncData-Input'!W73</f>
        <v>1.5</v>
      </c>
      <c r="Y75" s="21">
        <f>'2022 SpaceFuncData-Input'!X73</f>
        <v>2</v>
      </c>
      <c r="Z75" s="21" t="str">
        <f>'2022 SpaceFuncData-Input'!Y73</f>
        <v>Assembly</v>
      </c>
      <c r="AA75" s="21" t="str">
        <f t="shared" ref="AA75:AM87" si="9">$Z75&amp;AA$90</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371</v>
      </c>
      <c r="AO75" s="21">
        <f>'2022 SpaceFuncData-Input'!Z73</f>
        <v>1</v>
      </c>
      <c r="AP75" s="21">
        <f>'2022 SpaceFuncData-Input'!AA73</f>
        <v>0</v>
      </c>
      <c r="AQ75" s="21">
        <f>'2022 SpaceFuncData-Input'!AB73</f>
        <v>0</v>
      </c>
      <c r="AR75" s="21" t="str">
        <f>VLOOKUP($B75,'For CSV - 2019 SpcFuncData'!$B$5:$AP$88,41,0)</f>
        <v>TheaterMotionPicture</v>
      </c>
      <c r="AS75" s="21" t="s">
        <v>1211</v>
      </c>
      <c r="AT75" s="21" t="s">
        <v>131</v>
      </c>
      <c r="AU75" s="21" t="s">
        <v>1177</v>
      </c>
      <c r="AV75" s="21" t="s">
        <v>269</v>
      </c>
      <c r="AW75" s="21" t="str">
        <f t="shared" si="8"/>
        <v/>
      </c>
    </row>
    <row r="76" spans="2:49" x14ac:dyDescent="0.2">
      <c r="B76" s="21" t="str">
        <f>TRIM(LEFT('2022 SpaceFuncData-Input'!$A74,IF(ISNUMBER(FIND(" (Note",'2022 SpaceFuncData-Input'!$A74,1)),FIND(" (Note",'2022 SpaceFuncData-Input'!$A74,1),99)))</f>
        <v>Theater Area (Performance)</v>
      </c>
      <c r="C76" s="21" t="str">
        <f>TRIM('2022 SpaceFuncData-Input'!B74)</f>
        <v>Sports/Entertainment - Stages, studios</v>
      </c>
      <c r="D76" s="21">
        <f>ROUND('2022 SpaceFuncData-Input'!C74,2)</f>
        <v>142.86000000000001</v>
      </c>
      <c r="E76" s="21">
        <f>'2022 SpaceFuncData-Input'!D74</f>
        <v>0.5</v>
      </c>
      <c r="F76" s="21">
        <f>'2022 SpaceFuncData-Input'!E74</f>
        <v>245</v>
      </c>
      <c r="G76" s="21">
        <f>'2022 SpaceFuncData-Input'!F74</f>
        <v>105</v>
      </c>
      <c r="H76" s="21">
        <f>'2022 SpaceFuncData-Input'!G74</f>
        <v>0.5</v>
      </c>
      <c r="I76" s="21">
        <f>'2022 SpaceFuncData-Input'!H74</f>
        <v>0.09</v>
      </c>
      <c r="J76" s="21" t="str">
        <f>'2022 SpaceFuncData-Input'!I74</f>
        <v>Gas</v>
      </c>
      <c r="K76" s="21">
        <f>'2022 SpaceFuncData-Input'!J74</f>
        <v>0.8</v>
      </c>
      <c r="L76" s="21" t="str">
        <f>TRIM(LEFT('2022 SpaceFuncData-Input'!$K74,IF(ISNUMBER(FIND(" (Note",'2022 SpaceFuncData-Input'!$K74,1)),FIND(" (Note",'2022 SpaceFuncData-Input'!$K74,1),99)))</f>
        <v>Decorative/Display</v>
      </c>
      <c r="M76" s="21">
        <f>'2022 SpaceFuncData-Input'!L74</f>
        <v>0.25</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2</v>
      </c>
      <c r="W76" s="21">
        <f>'2022 SpaceFuncData-Input'!V74</f>
        <v>200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372</v>
      </c>
      <c r="AO76" s="21">
        <f>'2022 SpaceFuncData-Input'!Z74</f>
        <v>1</v>
      </c>
      <c r="AP76" s="21">
        <f>'2022 SpaceFuncData-Input'!AA74</f>
        <v>0</v>
      </c>
      <c r="AQ76" s="21">
        <f>'2022 SpaceFuncData-Input'!AB74</f>
        <v>1</v>
      </c>
      <c r="AR76" s="21" t="str">
        <f>VLOOKUP($B76,'For CSV - 2019 SpcFuncData'!$B$5:$AP$88,41,0)</f>
        <v>TheaterPerformance</v>
      </c>
      <c r="AS76" s="21" t="s">
        <v>1212</v>
      </c>
      <c r="AT76" s="21" t="s">
        <v>131</v>
      </c>
      <c r="AU76" s="21" t="s">
        <v>1177</v>
      </c>
      <c r="AV76" s="21" t="s">
        <v>269</v>
      </c>
      <c r="AW76" s="21" t="str">
        <f t="shared" si="8"/>
        <v/>
      </c>
    </row>
    <row r="77" spans="2:49" x14ac:dyDescent="0.2">
      <c r="B77" s="21" t="str">
        <f>TRIM(LEFT('2022 SpaceFuncData-Input'!$A75,IF(ISNUMBER(FIND(" (Note",'2022 SpaceFuncData-Input'!$A75,1)),FIND(" (Note",'2022 SpaceFuncData-Input'!$A75,1),99)))</f>
        <v>Transportation Function (Baggage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v>
      </c>
      <c r="L77" s="21" t="str">
        <f>TRIM(LEFT('2022 SpaceFuncData-Input'!$K75,IF(ISNUMBER(FIND(" (Note",'2022 SpaceFuncData-Input'!$K75,1)),FIND(" (Note",'2022 SpaceFuncData-Input'!$K75,1),99)))</f>
        <v>None</v>
      </c>
      <c r="M77" s="21">
        <f>'2022 SpaceFuncData-Input'!L75</f>
        <v>0</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373</v>
      </c>
      <c r="AO77" s="21">
        <f>'2022 SpaceFuncData-Input'!Z75</f>
        <v>0</v>
      </c>
      <c r="AP77" s="21">
        <f>'2022 SpaceFuncData-Input'!AA75</f>
        <v>0</v>
      </c>
      <c r="AQ77" s="21">
        <f>'2022 SpaceFuncData-Input'!AB75</f>
        <v>0</v>
      </c>
      <c r="AR77" s="21" t="str">
        <f>VLOOKUP($B77,'For CSV - 2019 SpcFuncData'!$B$5:$AP$88,41,0)</f>
        <v>TransportationFunctionConcourseBaggage</v>
      </c>
      <c r="AS77" s="21" t="s">
        <v>131</v>
      </c>
      <c r="AT77" s="21" t="s">
        <v>131</v>
      </c>
      <c r="AU77" s="210" t="s">
        <v>1180</v>
      </c>
      <c r="AV77" s="21" t="s">
        <v>269</v>
      </c>
      <c r="AW77" s="21" t="str">
        <f t="shared" si="8"/>
        <v>Transportation Function (Baggage Area)</v>
      </c>
    </row>
    <row r="78" spans="2:49" x14ac:dyDescent="0.2">
      <c r="B78" s="21" t="str">
        <f>TRIM(LEFT('2022 SpaceFuncData-Input'!$A76,IF(ISNUMBER(FIND(" (Note",'2022 SpaceFuncData-Input'!$A76,1)),FIND(" (Note",'2022 SpaceFuncData-Input'!$A76,1),99)))</f>
        <v>Transportation Function (Ticketing Area)</v>
      </c>
      <c r="C78" s="21" t="str">
        <f>TRIM('2022 SpaceFuncData-Input'!B76)</f>
        <v>Misc - Transportation waiting</v>
      </c>
      <c r="D78" s="21">
        <f>ROUND('2022 SpaceFuncData-Input'!C76,2)</f>
        <v>33.33</v>
      </c>
      <c r="E78" s="21">
        <f>'2022 SpaceFuncData-Input'!D76</f>
        <v>0.5</v>
      </c>
      <c r="F78" s="21">
        <f>'2022 SpaceFuncData-Input'!E76</f>
        <v>250</v>
      </c>
      <c r="G78" s="21">
        <f>'2022 SpaceFuncData-Input'!F76</f>
        <v>250</v>
      </c>
      <c r="H78" s="21">
        <f>'2022 SpaceFuncData-Input'!G76</f>
        <v>0.5</v>
      </c>
      <c r="I78" s="21">
        <f>'2022 SpaceFuncData-Input'!H76</f>
        <v>0.18</v>
      </c>
      <c r="J78" s="21" t="str">
        <f>'2022 SpaceFuncData-Input'!I76</f>
        <v>Electric</v>
      </c>
      <c r="K78" s="21">
        <f>'2022 SpaceFuncData-Input'!J76</f>
        <v>0.45</v>
      </c>
      <c r="L78" s="21" t="str">
        <f>TRIM(LEFT('2022 SpaceFuncData-Input'!$K76,IF(ISNUMBER(FIND(" (Note",'2022 SpaceFuncData-Input'!$K76,1)),FIND(" (Note",'2022 SpaceFuncData-Input'!$K76,1),99)))</f>
        <v>Decorative/Display</v>
      </c>
      <c r="M78" s="21">
        <f>'2022 SpaceFuncData-Input'!L76</f>
        <v>0.2</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50</v>
      </c>
      <c r="W78" s="21">
        <f>'2022 SpaceFuncData-Input'!V76</f>
        <v>500</v>
      </c>
      <c r="X78" s="21">
        <f>'2022 SpaceFuncData-Input'!W76</f>
        <v>1.5</v>
      </c>
      <c r="Y78" s="21">
        <f>'2022 SpaceFuncData-Input'!X76</f>
        <v>2</v>
      </c>
      <c r="Z78" s="21" t="str">
        <f>'2022 SpaceFuncData-Input'!Y76</f>
        <v>Assembly</v>
      </c>
      <c r="AA78" s="21" t="str">
        <f t="shared" si="9"/>
        <v>AssemblyOccupancy</v>
      </c>
      <c r="AB78" s="21" t="str">
        <f t="shared" si="9"/>
        <v>AssemblyReceptacle</v>
      </c>
      <c r="AC78" s="21" t="str">
        <f t="shared" si="9"/>
        <v>AssemblyServiceHotWater</v>
      </c>
      <c r="AD78" s="21" t="str">
        <f t="shared" si="9"/>
        <v>AssemblyLights</v>
      </c>
      <c r="AE78" s="21" t="str">
        <f t="shared" si="9"/>
        <v>AssemblyGasEquip</v>
      </c>
      <c r="AF78" s="21" t="str">
        <f t="shared" si="9"/>
        <v>AssemblyRefrigeration</v>
      </c>
      <c r="AG78" s="21" t="str">
        <f t="shared" si="9"/>
        <v>AssemblyInfiltration</v>
      </c>
      <c r="AH78" s="21" t="str">
        <f t="shared" si="9"/>
        <v>AssemblyHVACAvail</v>
      </c>
      <c r="AI78" s="21" t="str">
        <f t="shared" si="9"/>
        <v>AssemblyHtgSetpt</v>
      </c>
      <c r="AJ78" s="21" t="str">
        <f t="shared" si="9"/>
        <v>AssemblyClgSetpt</v>
      </c>
      <c r="AK78" s="21" t="str">
        <f t="shared" si="9"/>
        <v>AssemblyElevator</v>
      </c>
      <c r="AL78" s="21" t="str">
        <f t="shared" si="9"/>
        <v>AssemblyEscalator</v>
      </c>
      <c r="AM78" s="21" t="str">
        <f t="shared" si="9"/>
        <v>AssemblyWtrHtrSetpt</v>
      </c>
      <c r="AN78" s="21">
        <f>'2022 SpaceFuncData-Input'!AC76</f>
        <v>374</v>
      </c>
      <c r="AO78" s="21">
        <f>'2022 SpaceFuncData-Input'!Z76</f>
        <v>0</v>
      </c>
      <c r="AP78" s="21">
        <f>'2022 SpaceFuncData-Input'!AA76</f>
        <v>0</v>
      </c>
      <c r="AQ78" s="21">
        <f>'2022 SpaceFuncData-Input'!AB76</f>
        <v>0</v>
      </c>
      <c r="AR78" s="21" t="str">
        <f>VLOOKUP($B78,'For CSV - 2019 SpcFuncData'!$B$5:$AP$88,41,0)</f>
        <v>TransportationFunctionTicketing</v>
      </c>
      <c r="AS78" s="21" t="s">
        <v>131</v>
      </c>
      <c r="AT78" s="21" t="s">
        <v>131</v>
      </c>
      <c r="AU78" s="210" t="s">
        <v>1180</v>
      </c>
      <c r="AV78" s="21" t="s">
        <v>269</v>
      </c>
      <c r="AW78" s="21" t="str">
        <f t="shared" si="8"/>
        <v>Transportation Function (Ticketing Area)</v>
      </c>
    </row>
    <row r="79" spans="2:49" x14ac:dyDescent="0.2">
      <c r="B79" s="21" t="str">
        <f>TRIM(LEFT('2022 SpaceFuncData-Input'!$A77,IF(ISNUMBER(FIND(" (Note",'2022 SpaceFuncData-Input'!$A77,1)),FIND(" (Note",'2022 SpaceFuncData-Input'!$A77,1),99)))</f>
        <v>Unleased Tenant Area</v>
      </c>
      <c r="C79" s="21" t="str">
        <f>TRIM('2022 SpaceFuncData-Input'!B77)</f>
        <v>Office - Office space</v>
      </c>
      <c r="D79" s="21">
        <f>ROUND('2022 SpaceFuncData-Input'!C77,2)</f>
        <v>10</v>
      </c>
      <c r="E79" s="21">
        <f>'2022 SpaceFuncData-Input'!D77</f>
        <v>0.5</v>
      </c>
      <c r="F79" s="21">
        <f>'2022 SpaceFuncData-Input'!E77</f>
        <v>250</v>
      </c>
      <c r="G79" s="21">
        <f>'2022 SpaceFuncData-Input'!F77</f>
        <v>200</v>
      </c>
      <c r="H79" s="21">
        <f>'2022 SpaceFuncData-Input'!G77</f>
        <v>1.5</v>
      </c>
      <c r="I79" s="21">
        <f>'2022 SpaceFuncData-Input'!H77</f>
        <v>0.18</v>
      </c>
      <c r="J79" s="21" t="str">
        <f>'2022 SpaceFuncData-Input'!I77</f>
        <v>Electric</v>
      </c>
      <c r="K79" s="21">
        <f>'2022 SpaceFuncData-Input'!J77</f>
        <v>0.6</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150</v>
      </c>
      <c r="S79" s="159">
        <f>'2022 SpaceFuncData-Input'!R77</f>
        <v>150</v>
      </c>
      <c r="T79" s="21">
        <f>'2022 SpaceFuncData-Input'!S77</f>
        <v>0</v>
      </c>
      <c r="U79" s="21">
        <f>'2022 SpaceFuncData-Input'!T77</f>
        <v>0</v>
      </c>
      <c r="V79" s="159">
        <f>'2022 SpaceFuncData-Input'!U77</f>
        <v>75</v>
      </c>
      <c r="W79" s="21">
        <f>'2022 SpaceFuncData-Input'!V77</f>
        <v>500</v>
      </c>
      <c r="X79" s="21">
        <f>'2022 SpaceFuncData-Input'!W77</f>
        <v>1</v>
      </c>
      <c r="Y79" s="21">
        <f>'2022 SpaceFuncData-Input'!X77</f>
        <v>4</v>
      </c>
      <c r="Z79" s="21" t="str">
        <f>'2022 SpaceFuncData-Input'!Y77</f>
        <v>Office</v>
      </c>
      <c r="AA79" s="21" t="str">
        <f t="shared" si="9"/>
        <v>OfficeOccupancy</v>
      </c>
      <c r="AB79" s="21" t="str">
        <f t="shared" si="9"/>
        <v>OfficeReceptacle</v>
      </c>
      <c r="AC79" s="21" t="str">
        <f t="shared" si="9"/>
        <v>OfficeServiceHotWater</v>
      </c>
      <c r="AD79" s="21" t="str">
        <f t="shared" si="9"/>
        <v>OfficeLights</v>
      </c>
      <c r="AE79" s="21" t="str">
        <f t="shared" si="9"/>
        <v>OfficeGasEquip</v>
      </c>
      <c r="AF79" s="21" t="str">
        <f t="shared" si="9"/>
        <v>OfficeRefrigeration</v>
      </c>
      <c r="AG79" s="21" t="str">
        <f t="shared" si="9"/>
        <v>OfficeInfiltration</v>
      </c>
      <c r="AH79" s="21" t="str">
        <f t="shared" si="9"/>
        <v>OfficeHVACAvail</v>
      </c>
      <c r="AI79" s="21" t="str">
        <f t="shared" si="9"/>
        <v>OfficeHtgSetpt</v>
      </c>
      <c r="AJ79" s="21" t="str">
        <f t="shared" si="9"/>
        <v>OfficeClgSetpt</v>
      </c>
      <c r="AK79" s="21" t="str">
        <f t="shared" si="9"/>
        <v>OfficeElevator</v>
      </c>
      <c r="AL79" s="21" t="str">
        <f t="shared" si="9"/>
        <v>OfficeEscalator</v>
      </c>
      <c r="AM79" s="21" t="str">
        <f t="shared" si="9"/>
        <v>OfficeWtrHtrSetpt</v>
      </c>
      <c r="AN79" s="21">
        <f>'2022 SpaceFuncData-Input'!AC77</f>
        <v>375</v>
      </c>
      <c r="AO79" s="21">
        <f>'2022 SpaceFuncData-Input'!Z77</f>
        <v>1</v>
      </c>
      <c r="AP79" s="21">
        <f>'2022 SpaceFuncData-Input'!AA77</f>
        <v>0</v>
      </c>
      <c r="AQ79" s="21">
        <f>'2022 SpaceFuncData-Input'!AB77</f>
        <v>1</v>
      </c>
      <c r="AR79" s="21" t="str">
        <f>VLOOKUP($B79,'For CSV - 2019 SpcFuncData'!$B$5:$AP$88,41,0)</f>
        <v>UnleasedTenantArea</v>
      </c>
      <c r="AS79" s="21" t="s">
        <v>131</v>
      </c>
      <c r="AT79" s="21" t="s">
        <v>131</v>
      </c>
      <c r="AU79" s="21" t="s">
        <v>1178</v>
      </c>
      <c r="AV79" s="21" t="s">
        <v>269</v>
      </c>
      <c r="AW79" s="21" t="str">
        <f t="shared" si="8"/>
        <v/>
      </c>
    </row>
    <row r="80" spans="2:49" x14ac:dyDescent="0.2">
      <c r="B80" s="21" t="str">
        <f>TRIM(LEFT('2022 SpaceFuncData-Input'!$A78,IF(ISNUMBER(FIND(" (Note",'2022 SpaceFuncData-Input'!$A78,1)),FIND(" (Note",'2022 SpaceFuncData-Input'!$A78,1),99)))</f>
        <v>Unoccupied-Exclude from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376</v>
      </c>
      <c r="AO80" s="21">
        <f>'2022 SpaceFuncData-Input'!Z78</f>
        <v>1</v>
      </c>
      <c r="AP80" s="21">
        <f>'2022 SpaceFuncData-Input'!AA78</f>
        <v>1</v>
      </c>
      <c r="AQ80" s="21">
        <f>'2022 SpaceFuncData-Input'!AB78</f>
        <v>0</v>
      </c>
      <c r="AR80" s="21" t="str">
        <f>VLOOKUP($B80,'For CSV - 2019 SpcFuncData'!$B$5:$AP$88,41,0)</f>
        <v>UnoccupiedExcludeInGrossFloorArea</v>
      </c>
      <c r="AS80" s="21" t="s">
        <v>131</v>
      </c>
      <c r="AT80" s="21" t="s">
        <v>131</v>
      </c>
      <c r="AU80" s="21" t="s">
        <v>1180</v>
      </c>
      <c r="AV80" s="21" t="s">
        <v>269</v>
      </c>
      <c r="AW80" s="21" t="str">
        <f t="shared" si="8"/>
        <v/>
      </c>
    </row>
    <row r="81" spans="1:49" x14ac:dyDescent="0.2">
      <c r="B81" s="21" t="str">
        <f>TRIM(LEFT('2022 SpaceFuncData-Input'!$A79,IF(ISNUMBER(FIND(" (Note",'2022 SpaceFuncData-Input'!$A79,1)),FIND(" (Note",'2022 SpaceFuncData-Input'!$A79,1),99)))</f>
        <v>Unoccupied-Include in Gross Floor Area</v>
      </c>
      <c r="C81" s="21" t="str">
        <f>TRIM('2022 SpaceFuncData-Input'!B79)</f>
        <v>NA</v>
      </c>
      <c r="D81" s="21">
        <f>ROUND('2022 SpaceFuncData-Input'!C79,2)</f>
        <v>0</v>
      </c>
      <c r="E81" s="21">
        <f>'2022 SpaceFuncData-Input'!D79</f>
        <v>0.5</v>
      </c>
      <c r="F81" s="21">
        <f>'2022 SpaceFuncData-Input'!E79</f>
        <v>250</v>
      </c>
      <c r="G81" s="21">
        <f>'2022 SpaceFuncData-Input'!F79</f>
        <v>250</v>
      </c>
      <c r="H81" s="21">
        <f>'2022 SpaceFuncData-Input'!G79</f>
        <v>0</v>
      </c>
      <c r="I81" s="21">
        <f>'2022 SpaceFuncData-Input'!H79</f>
        <v>0</v>
      </c>
      <c r="J81" s="21" t="str">
        <f>'2022 SpaceFuncData-Input'!I79</f>
        <v>Gas</v>
      </c>
      <c r="K81" s="21">
        <f>'2022 SpaceFuncData-Input'!J79</f>
        <v>0</v>
      </c>
      <c r="L81" s="21" t="str">
        <f>TRIM(LEFT('2022 SpaceFuncData-Input'!$K79,IF(ISNUMBER(FIND(" (Note",'2022 SpaceFuncData-Input'!$K79,1)),FIND(" (Note",'2022 SpaceFuncData-Input'!$K79,1),99)))</f>
        <v>None</v>
      </c>
      <c r="M81" s="21">
        <f>'2022 SpaceFuncData-Input'!L79</f>
        <v>0</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8760</v>
      </c>
      <c r="S81" s="159">
        <f>'2022 SpaceFuncData-Input'!R79</f>
        <v>8760</v>
      </c>
      <c r="T81" s="21">
        <f>'2022 SpaceFuncData-Input'!S79</f>
        <v>0</v>
      </c>
      <c r="U81" s="21">
        <f>'2022 SpaceFuncData-Input'!T79</f>
        <v>0</v>
      </c>
      <c r="V81" s="159">
        <f>'2022 SpaceFuncData-Input'!U79</f>
        <v>0</v>
      </c>
      <c r="W81" s="21">
        <f>'2022 SpaceFuncData-Input'!V79</f>
        <v>0</v>
      </c>
      <c r="X81" s="21">
        <f>'2022 SpaceFuncData-Input'!W79</f>
        <v>0</v>
      </c>
      <c r="Y81" s="21">
        <f>'2022 SpaceFuncData-Input'!X79</f>
        <v>0</v>
      </c>
      <c r="Z81" s="21" t="str">
        <f>'2022 SpaceFuncData-Input'!Y79</f>
        <v>Unoccupied</v>
      </c>
      <c r="AA81" s="21" t="str">
        <f t="shared" si="9"/>
        <v>UnoccupiedOccupancy</v>
      </c>
      <c r="AB81" s="21" t="str">
        <f t="shared" si="9"/>
        <v>UnoccupiedReceptacle</v>
      </c>
      <c r="AC81" s="21" t="str">
        <f t="shared" si="9"/>
        <v>UnoccupiedServiceHotWater</v>
      </c>
      <c r="AD81" s="21" t="str">
        <f t="shared" si="9"/>
        <v>UnoccupiedLights</v>
      </c>
      <c r="AE81" s="21" t="str">
        <f t="shared" si="9"/>
        <v>UnoccupiedGasEquip</v>
      </c>
      <c r="AF81" s="21" t="str">
        <f t="shared" si="9"/>
        <v>UnoccupiedRefrigeration</v>
      </c>
      <c r="AG81" s="21" t="str">
        <f t="shared" si="9"/>
        <v>UnoccupiedInfiltration</v>
      </c>
      <c r="AH81" s="21" t="str">
        <f t="shared" si="9"/>
        <v>UnoccupiedHVACAvail</v>
      </c>
      <c r="AI81" s="21" t="str">
        <f t="shared" si="9"/>
        <v>UnoccupiedHtgSetpt</v>
      </c>
      <c r="AJ81" s="21" t="str">
        <f t="shared" si="9"/>
        <v>UnoccupiedClgSetpt</v>
      </c>
      <c r="AK81" s="21" t="str">
        <f t="shared" si="9"/>
        <v>UnoccupiedElevator</v>
      </c>
      <c r="AL81" s="21" t="str">
        <f t="shared" si="9"/>
        <v>UnoccupiedEscalator</v>
      </c>
      <c r="AM81" s="21" t="str">
        <f t="shared" si="9"/>
        <v>UnoccupiedWtrHtrSetpt</v>
      </c>
      <c r="AN81" s="21">
        <f>'2022 SpaceFuncData-Input'!AC79</f>
        <v>377</v>
      </c>
      <c r="AO81" s="21">
        <f>'2022 SpaceFuncData-Input'!Z79</f>
        <v>1</v>
      </c>
      <c r="AP81" s="21">
        <f>'2022 SpaceFuncData-Input'!AA79</f>
        <v>1</v>
      </c>
      <c r="AQ81" s="21">
        <f>'2022 SpaceFuncData-Input'!AB79</f>
        <v>0</v>
      </c>
      <c r="AR81" s="21" t="str">
        <f>VLOOKUP($B81,'For CSV - 2019 SpcFuncData'!$B$5:$AP$88,41,0)</f>
        <v>UnoccupiedIncludeInGrossFloorArea</v>
      </c>
      <c r="AS81" s="21" t="s">
        <v>131</v>
      </c>
      <c r="AT81" s="21" t="s">
        <v>131</v>
      </c>
      <c r="AU81" s="21" t="s">
        <v>1177</v>
      </c>
      <c r="AV81" s="21" t="s">
        <v>269</v>
      </c>
      <c r="AW81" s="21" t="str">
        <f t="shared" si="8"/>
        <v/>
      </c>
    </row>
    <row r="82" spans="1:49" x14ac:dyDescent="0.2">
      <c r="B82" s="21" t="str">
        <f>TRIM(LEFT('2022 SpaceFuncData-Input'!$A80,IF(ISNUMBER(FIND(" (Note",'2022 SpaceFuncData-Input'!$A80,1)),FIND(" (Note",'2022 SpaceFuncData-Input'!$A80,1),99)))</f>
        <v>Videoconferencing Studio</v>
      </c>
      <c r="C82" s="21" t="str">
        <f>TRIM('2022 SpaceFuncData-Input'!B80)</f>
        <v>General - Conference/meeting</v>
      </c>
      <c r="D82" s="21">
        <f>ROUND('2022 SpaceFuncData-Input'!C80,2)</f>
        <v>10</v>
      </c>
      <c r="E82" s="21">
        <f>'2022 SpaceFuncData-Input'!D80</f>
        <v>0.5</v>
      </c>
      <c r="F82" s="21">
        <f>'2022 SpaceFuncData-Input'!E80</f>
        <v>250</v>
      </c>
      <c r="G82" s="21">
        <f>'2022 SpaceFuncData-Input'!F80</f>
        <v>200</v>
      </c>
      <c r="H82" s="21">
        <f>'2022 SpaceFuncData-Input'!G80</f>
        <v>1.5</v>
      </c>
      <c r="I82" s="21">
        <f>'2022 SpaceFuncData-Input'!H80</f>
        <v>0.18</v>
      </c>
      <c r="J82" s="21" t="str">
        <f>'2022 SpaceFuncData-Input'!I80</f>
        <v>Electric</v>
      </c>
      <c r="K82" s="21">
        <f>'2022 SpaceFuncData-Input'!J80</f>
        <v>0.9</v>
      </c>
      <c r="L82" s="21" t="str">
        <f>TRIM(LEFT('2022 SpaceFuncData-Input'!$K80,IF(ISNUMBER(FIND(" (Note",'2022 SpaceFuncData-Input'!$K80,1)),FIND(" (Note",'2022 SpaceFuncData-Input'!$K80,1),99)))</f>
        <v>Videoconferencing</v>
      </c>
      <c r="M82" s="21">
        <f>'2022 SpaceFuncData-Input'!L80</f>
        <v>1</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300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378</v>
      </c>
      <c r="AO82" s="21">
        <f>'2022 SpaceFuncData-Input'!Z80</f>
        <v>1</v>
      </c>
      <c r="AP82" s="21">
        <f>'2022 SpaceFuncData-Input'!AA80</f>
        <v>0</v>
      </c>
      <c r="AQ82" s="21">
        <f>'2022 SpaceFuncData-Input'!AB80</f>
        <v>0</v>
      </c>
      <c r="AR82" s="21" t="str">
        <f>VLOOKUP($B82,'For CSV - 2019 SpcFuncData'!$B$5:$AP$88,41,0)</f>
        <v>VideoConferencingStudio</v>
      </c>
      <c r="AS82" s="21" t="s">
        <v>131</v>
      </c>
      <c r="AT82" s="21" t="s">
        <v>131</v>
      </c>
      <c r="AU82" s="210" t="s">
        <v>1178</v>
      </c>
      <c r="AV82" s="21" t="s">
        <v>269</v>
      </c>
      <c r="AW82" s="21" t="str">
        <f t="shared" si="8"/>
        <v/>
      </c>
    </row>
    <row r="83" spans="1:49" x14ac:dyDescent="0.2">
      <c r="B83" s="21" t="str">
        <f>TRIM(LEFT('2022 SpaceFuncData-Input'!$A81,IF(ISNUMBER(FIND(" (Note",'2022 SpaceFuncData-Input'!$A81,1)),FIND(" (Note",'2022 SpaceFuncData-Input'!$A81,1),99)))</f>
        <v>All other</v>
      </c>
      <c r="C83" s="21" t="str">
        <f>TRIM('2022 SpaceFuncData-Input'!B81)</f>
        <v>Misc - All others</v>
      </c>
      <c r="D83" s="21">
        <f>ROUND('2022 SpaceFuncData-Input'!C81,2)</f>
        <v>10</v>
      </c>
      <c r="E83" s="21">
        <f>'2022 SpaceFuncData-Input'!D81</f>
        <v>0.5</v>
      </c>
      <c r="F83" s="21">
        <f>'2022 SpaceFuncData-Input'!E81</f>
        <v>250</v>
      </c>
      <c r="G83" s="21">
        <f>'2022 SpaceFuncData-Input'!F81</f>
        <v>200</v>
      </c>
      <c r="H83" s="21">
        <f>'2022 SpaceFuncData-Input'!G81</f>
        <v>1</v>
      </c>
      <c r="I83" s="21">
        <f>'2022 SpaceFuncData-Input'!H81</f>
        <v>0.18</v>
      </c>
      <c r="J83" s="21" t="str">
        <f>'2022 SpaceFuncData-Input'!I81</f>
        <v>Gas</v>
      </c>
      <c r="K83" s="21">
        <f>'2022 SpaceFuncData-Input'!J81</f>
        <v>0.4</v>
      </c>
      <c r="L83" s="21" t="str">
        <f>TRIM(LEFT('2022 SpaceFuncData-Input'!$K81,IF(ISNUMBER(FIND(" (Note",'2022 SpaceFuncData-Input'!$K81,1)),FIND(" (Note",'2022 SpaceFuncData-Input'!$K81,1),99)))</f>
        <v>None</v>
      </c>
      <c r="M83" s="21">
        <f>'2022 SpaceFuncData-Input'!L81</f>
        <v>0</v>
      </c>
      <c r="N83" s="21" t="str">
        <f>TRIM(LEFT('2022 SpaceFuncData-Input'!$M81,IF(ISNUMBER(FIND(" (Note",'2022 SpaceFuncData-Input'!$M81,1)),FIND(" (Note",'2022 SpaceFuncData-Input'!$M81,1),99)))</f>
        <v>None</v>
      </c>
      <c r="O83" s="21">
        <f>'2022 SpaceFuncData-Input'!N81</f>
        <v>0</v>
      </c>
      <c r="P83" s="21" t="str">
        <f>TRIM(LEFT('2022 SpaceFuncData-Input'!$O81,IF(ISNUMBER(FIND(" (Note",'2022 SpaceFuncData-Input'!$O81,1)),FIND(" (Note",'2022 SpaceFuncData-Input'!$O81,1),99)))</f>
        <v>None</v>
      </c>
      <c r="Q83" s="21">
        <f>'2022 SpaceFuncData-Input'!P81</f>
        <v>0</v>
      </c>
      <c r="R83" s="159">
        <f>'2022 SpaceFuncData-Input'!Q81</f>
        <v>150</v>
      </c>
      <c r="S83" s="159">
        <f>'2022 SpaceFuncData-Input'!R81</f>
        <v>150</v>
      </c>
      <c r="T83" s="21">
        <f>'2022 SpaceFuncData-Input'!S81</f>
        <v>0</v>
      </c>
      <c r="U83" s="21">
        <f>'2022 SpaceFuncData-Input'!T81</f>
        <v>0</v>
      </c>
      <c r="V83" s="159">
        <f>'2022 SpaceFuncData-Input'!U81</f>
        <v>100</v>
      </c>
      <c r="W83" s="21">
        <f>'2022 SpaceFuncData-Input'!V81</f>
        <v>300</v>
      </c>
      <c r="X83" s="21">
        <f>'2022 SpaceFuncData-Input'!W81</f>
        <v>1.5</v>
      </c>
      <c r="Y83" s="21">
        <f>'2022 SpaceFuncData-Input'!X81</f>
        <v>2</v>
      </c>
      <c r="Z83" s="21" t="str">
        <f>'2022 SpaceFuncData-Input'!Y81</f>
        <v>Office</v>
      </c>
      <c r="AA83" s="21" t="str">
        <f t="shared" si="9"/>
        <v>OfficeOccupancy</v>
      </c>
      <c r="AB83" s="21" t="str">
        <f t="shared" si="9"/>
        <v>OfficeReceptacle</v>
      </c>
      <c r="AC83" s="21" t="str">
        <f t="shared" si="9"/>
        <v>OfficeServiceHotWater</v>
      </c>
      <c r="AD83" s="21" t="str">
        <f t="shared" si="9"/>
        <v>OfficeLights</v>
      </c>
      <c r="AE83" s="21" t="str">
        <f t="shared" si="9"/>
        <v>OfficeGasEquip</v>
      </c>
      <c r="AF83" s="21" t="str">
        <f t="shared" si="9"/>
        <v>OfficeRefrigeration</v>
      </c>
      <c r="AG83" s="21" t="str">
        <f t="shared" si="9"/>
        <v>OfficeInfiltration</v>
      </c>
      <c r="AH83" s="21" t="str">
        <f t="shared" si="9"/>
        <v>OfficeHVACAvail</v>
      </c>
      <c r="AI83" s="21" t="str">
        <f t="shared" si="9"/>
        <v>OfficeHtgSetpt</v>
      </c>
      <c r="AJ83" s="21" t="str">
        <f t="shared" si="9"/>
        <v>OfficeClgSetpt</v>
      </c>
      <c r="AK83" s="21" t="str">
        <f t="shared" si="9"/>
        <v>OfficeElevator</v>
      </c>
      <c r="AL83" s="21" t="str">
        <f t="shared" si="9"/>
        <v>OfficeEscalator</v>
      </c>
      <c r="AM83" s="21" t="str">
        <f t="shared" si="9"/>
        <v>OfficeWtrHtrSetpt</v>
      </c>
      <c r="AN83" s="21">
        <f>'2022 SpaceFuncData-Input'!AC81</f>
        <v>301</v>
      </c>
      <c r="AO83" s="21">
        <f>'2022 SpaceFuncData-Input'!Z81</f>
        <v>1</v>
      </c>
      <c r="AP83" s="21">
        <f>'2022 SpaceFuncData-Input'!AA81</f>
        <v>0</v>
      </c>
      <c r="AQ83" s="21">
        <f>'2022 SpaceFuncData-Input'!AB81</f>
        <v>1</v>
      </c>
      <c r="AR83" s="21" t="str">
        <f>VLOOKUP($B83,'For CSV - 2019 SpcFuncData'!$B$5:$AP$88,41,0)</f>
        <v>AllOthersSpace</v>
      </c>
      <c r="AS83" s="21" t="s">
        <v>131</v>
      </c>
      <c r="AT83" s="21" t="s">
        <v>131</v>
      </c>
      <c r="AU83" s="210" t="s">
        <v>1180</v>
      </c>
      <c r="AV83" s="21" t="s">
        <v>269</v>
      </c>
      <c r="AW83" s="21" t="str">
        <f t="shared" si="8"/>
        <v/>
      </c>
    </row>
    <row r="84" spans="1:49" x14ac:dyDescent="0.2">
      <c r="A84" s="213"/>
      <c r="B84" s="213" t="str">
        <f>TRIM(LEFT('2022 SpaceFuncData-Input'!$A82,IF(ISNUMBER(FIND(" (Note",'2022 SpaceFuncData-Input'!$A82,1)),FIND(" (Note",'2022 SpaceFuncData-Input'!$A82,1),99)))</f>
        <v>Conference, Multipurpose and Meeting Area</v>
      </c>
      <c r="C84" s="213" t="str">
        <f>TRIM('2022 SpaceFuncData-Input'!B82)</f>
        <v>General - Conference/meeting</v>
      </c>
      <c r="D84" s="213">
        <f>ROUND('2022 SpaceFuncData-Input'!C82,2)</f>
        <v>66.67</v>
      </c>
      <c r="E84" s="213">
        <f>'2022 SpaceFuncData-Input'!D82</f>
        <v>0.5</v>
      </c>
      <c r="F84" s="213">
        <f>'2022 SpaceFuncData-Input'!E82</f>
        <v>245</v>
      </c>
      <c r="G84" s="213">
        <f>'2022 SpaceFuncData-Input'!F82</f>
        <v>155</v>
      </c>
      <c r="H84" s="213">
        <f>'2022 SpaceFuncData-Input'!G82</f>
        <v>1</v>
      </c>
      <c r="I84" s="213">
        <f>'2022 SpaceFuncData-Input'!H82</f>
        <v>0.09</v>
      </c>
      <c r="J84" s="213" t="str">
        <f>'2022 SpaceFuncData-Input'!I82</f>
        <v>Electric</v>
      </c>
      <c r="K84" s="213">
        <f>'2022 SpaceFuncData-Input'!J82</f>
        <v>0.75</v>
      </c>
      <c r="L84" s="213" t="str">
        <f>TRIM(LEFT('2022 SpaceFuncData-Input'!$K82,IF(ISNUMBER(FIND(" (Note",'2022 SpaceFuncData-Input'!$K82,1)),FIND(" (Note",'2022 SpaceFuncData-Input'!$K82,1),99)))</f>
        <v>Decorative/Display</v>
      </c>
      <c r="M84" s="213">
        <f>'2022 SpaceFuncData-Input'!L82</f>
        <v>0.3</v>
      </c>
      <c r="N84" s="213" t="str">
        <f>TRIM(LEFT('2022 SpaceFuncData-Input'!$M82,IF(ISNUMBER(FIND(" (Note",'2022 SpaceFuncData-Input'!$M82,1)),FIND(" (Note",'2022 SpaceFuncData-Input'!$M82,1),99)))</f>
        <v>None</v>
      </c>
      <c r="O84" s="213">
        <f>'2022 SpaceFuncData-Input'!N82</f>
        <v>0</v>
      </c>
      <c r="P84" s="213" t="str">
        <f>TRIM(LEFT('2022 SpaceFuncData-Input'!$O82,IF(ISNUMBER(FIND(" (Note",'2022 SpaceFuncData-Input'!$O82,1)),FIND(" (Note",'2022 SpaceFuncData-Input'!$O82,1),99)))</f>
        <v>None</v>
      </c>
      <c r="Q84" s="213">
        <f>'2022 SpaceFuncData-Input'!P82</f>
        <v>0</v>
      </c>
      <c r="R84" s="214">
        <f>'2022 SpaceFuncData-Input'!Q82</f>
        <v>150</v>
      </c>
      <c r="S84" s="214">
        <f>'2022 SpaceFuncData-Input'!R82</f>
        <v>150</v>
      </c>
      <c r="T84" s="213">
        <f>'2022 SpaceFuncData-Input'!S82</f>
        <v>0</v>
      </c>
      <c r="U84" s="213">
        <f>'2022 SpaceFuncData-Input'!T82</f>
        <v>0</v>
      </c>
      <c r="V84" s="214">
        <f>'2022 SpaceFuncData-Input'!U82</f>
        <v>30</v>
      </c>
      <c r="W84" s="213">
        <f>'2022 SpaceFuncData-Input'!V82</f>
        <v>300</v>
      </c>
      <c r="X84" s="213">
        <f>'2022 SpaceFuncData-Input'!W82</f>
        <v>1.5</v>
      </c>
      <c r="Y84" s="213">
        <f>'2022 SpaceFuncData-Input'!X82</f>
        <v>2</v>
      </c>
      <c r="Z84" s="213" t="str">
        <f>'2022 SpaceFuncData-Input'!Y82</f>
        <v>Assembly</v>
      </c>
      <c r="AA84" s="213" t="str">
        <f t="shared" si="9"/>
        <v>AssemblyOccupancy</v>
      </c>
      <c r="AB84" s="213" t="str">
        <f t="shared" si="9"/>
        <v>AssemblyReceptacle</v>
      </c>
      <c r="AC84" s="213" t="str">
        <f t="shared" si="9"/>
        <v>AssemblyServiceHotWater</v>
      </c>
      <c r="AD84" s="213" t="str">
        <f t="shared" si="9"/>
        <v>AssemblyLights</v>
      </c>
      <c r="AE84" s="213" t="str">
        <f t="shared" si="9"/>
        <v>AssemblyGasEquip</v>
      </c>
      <c r="AF84" s="213" t="str">
        <f t="shared" si="9"/>
        <v>AssemblyRefrigeration</v>
      </c>
      <c r="AG84" s="213" t="str">
        <f t="shared" si="9"/>
        <v>AssemblyInfiltration</v>
      </c>
      <c r="AH84" s="213" t="str">
        <f t="shared" si="9"/>
        <v>AssemblyHVACAvail</v>
      </c>
      <c r="AI84" s="213" t="str">
        <f t="shared" si="9"/>
        <v>AssemblyHtgSetpt</v>
      </c>
      <c r="AJ84" s="213" t="str">
        <f t="shared" si="9"/>
        <v>AssemblyClgSetpt</v>
      </c>
      <c r="AK84" s="213" t="str">
        <f t="shared" si="9"/>
        <v>AssemblyElevator</v>
      </c>
      <c r="AL84" s="213" t="str">
        <f t="shared" si="9"/>
        <v>AssemblyEscalator</v>
      </c>
      <c r="AM84" s="213" t="str">
        <f t="shared" si="9"/>
        <v>AssemblyWtrHtrSetpt</v>
      </c>
      <c r="AN84" s="213">
        <f>'2022 SpaceFuncData-Input'!AC82</f>
        <v>381</v>
      </c>
      <c r="AO84" s="213">
        <f>'2022 SpaceFuncData-Input'!Z82</f>
        <v>1</v>
      </c>
      <c r="AP84" s="213">
        <f>'2022 SpaceFuncData-Input'!AA82</f>
        <v>0</v>
      </c>
      <c r="AQ84" s="213">
        <f>'2022 SpaceFuncData-Input'!AB82</f>
        <v>1</v>
      </c>
      <c r="AR84" s="213" t="s">
        <v>1202</v>
      </c>
      <c r="AS84" s="213" t="s">
        <v>1189</v>
      </c>
      <c r="AT84" s="213" t="s">
        <v>1205</v>
      </c>
      <c r="AU84" s="213" t="s">
        <v>1177</v>
      </c>
      <c r="AV84" s="213" t="s">
        <v>959</v>
      </c>
    </row>
    <row r="85" spans="1:49" s="213" customFormat="1" x14ac:dyDescent="0.2">
      <c r="B85" s="213" t="str">
        <f>TRIM(LEFT('2022 SpaceFuncData-Input'!$A83,IF(ISNUMBER(FIND(" (Note",'2022 SpaceFuncData-Input'!$A83,1)),FIND(" (Note",'2022 SpaceFuncData-Input'!$A83,1),99)))</f>
        <v>Storage</v>
      </c>
      <c r="C85" s="213" t="str">
        <f>TRIM('2022 SpaceFuncData-Input'!B83)</f>
        <v>Misc - All others</v>
      </c>
      <c r="D85" s="213">
        <f>ROUND('2022 SpaceFuncData-Input'!C83,2)</f>
        <v>0</v>
      </c>
      <c r="E85" s="213">
        <f>'2022 SpaceFuncData-Input'!D83</f>
        <v>0.5</v>
      </c>
      <c r="F85" s="213">
        <f>'2022 SpaceFuncData-Input'!E83</f>
        <v>250</v>
      </c>
      <c r="G85" s="213">
        <f>'2022 SpaceFuncData-Input'!F83</f>
        <v>200</v>
      </c>
      <c r="H85" s="213">
        <f>'2022 SpaceFuncData-Input'!G83</f>
        <v>0.2</v>
      </c>
      <c r="I85" s="213">
        <f>'2022 SpaceFuncData-Input'!H83</f>
        <v>0</v>
      </c>
      <c r="J85" s="213" t="str">
        <f>'2022 SpaceFuncData-Input'!I83</f>
        <v>Electric</v>
      </c>
      <c r="K85" s="213">
        <f>'2022 SpaceFuncData-Input'!J83</f>
        <v>0.45</v>
      </c>
      <c r="L85" s="213" t="str">
        <f>TRIM(LEFT('2022 SpaceFuncData-Input'!$K83,IF(ISNUMBER(FIND(" (Note",'2022 SpaceFuncData-Input'!$K83,1)),FIND(" (Note",'2022 SpaceFuncData-Input'!$K83,1),99)))</f>
        <v>None</v>
      </c>
      <c r="M85" s="213">
        <f>'2022 SpaceFuncData-Input'!L83</f>
        <v>0</v>
      </c>
      <c r="N85" s="213" t="str">
        <f>TRIM(LEFT('2022 SpaceFuncData-Input'!$M83,IF(ISNUMBER(FIND(" (Note",'2022 SpaceFuncData-Input'!$M83,1)),FIND(" (Note",'2022 SpaceFuncData-Input'!$M83,1),99)))</f>
        <v>None</v>
      </c>
      <c r="O85" s="213">
        <f>'2022 SpaceFuncData-Input'!N83</f>
        <v>0</v>
      </c>
      <c r="P85" s="213" t="str">
        <f>TRIM(LEFT('2022 SpaceFuncData-Input'!$O83,IF(ISNUMBER(FIND(" (Note",'2022 SpaceFuncData-Input'!$O83,1)),FIND(" (Note",'2022 SpaceFuncData-Input'!$O83,1),99)))</f>
        <v>None</v>
      </c>
      <c r="Q85" s="213">
        <f>'2022 SpaceFuncData-Input'!P83</f>
        <v>0</v>
      </c>
      <c r="R85" s="214">
        <f>'2022 SpaceFuncData-Input'!Q83</f>
        <v>8760</v>
      </c>
      <c r="S85" s="214">
        <f>'2022 SpaceFuncData-Input'!R83</f>
        <v>8760</v>
      </c>
      <c r="T85" s="213">
        <f>'2022 SpaceFuncData-Input'!S83</f>
        <v>0</v>
      </c>
      <c r="U85" s="213">
        <f>'2022 SpaceFuncData-Input'!T83</f>
        <v>0</v>
      </c>
      <c r="V85" s="214">
        <f>'2022 SpaceFuncData-Input'!U83</f>
        <v>50</v>
      </c>
      <c r="W85" s="213">
        <f>'2022 SpaceFuncData-Input'!V83</f>
        <v>300</v>
      </c>
      <c r="X85" s="213">
        <f>'2022 SpaceFuncData-Input'!W83</f>
        <v>1.5</v>
      </c>
      <c r="Y85" s="213">
        <f>'2022 SpaceFuncData-Input'!X83</f>
        <v>2</v>
      </c>
      <c r="Z85" s="213" t="str">
        <f>'2022 SpaceFuncData-Input'!Y83</f>
        <v>Warehouse</v>
      </c>
      <c r="AA85" s="213" t="str">
        <f t="shared" si="9"/>
        <v>WarehouseOccupancy</v>
      </c>
      <c r="AB85" s="213" t="str">
        <f t="shared" si="9"/>
        <v>WarehouseReceptacle</v>
      </c>
      <c r="AC85" s="213" t="str">
        <f t="shared" si="9"/>
        <v>WarehouseServiceHotWater</v>
      </c>
      <c r="AD85" s="213" t="str">
        <f t="shared" si="9"/>
        <v>WarehouseLights</v>
      </c>
      <c r="AE85" s="213" t="str">
        <f t="shared" si="9"/>
        <v>WarehouseGasEquip</v>
      </c>
      <c r="AF85" s="213" t="str">
        <f t="shared" si="9"/>
        <v>WarehouseRefrigeration</v>
      </c>
      <c r="AG85" s="213" t="str">
        <f t="shared" si="9"/>
        <v>WarehouseInfiltration</v>
      </c>
      <c r="AH85" s="213" t="str">
        <f t="shared" si="9"/>
        <v>WarehouseHVACAvail</v>
      </c>
      <c r="AI85" s="213" t="str">
        <f t="shared" si="9"/>
        <v>WarehouseHtgSetpt</v>
      </c>
      <c r="AJ85" s="213" t="str">
        <f t="shared" si="9"/>
        <v>WarehouseClgSetpt</v>
      </c>
      <c r="AK85" s="213" t="str">
        <f t="shared" si="9"/>
        <v>WarehouseElevator</v>
      </c>
      <c r="AL85" s="213" t="str">
        <f t="shared" si="9"/>
        <v>WarehouseEscalator</v>
      </c>
      <c r="AM85" s="213" t="str">
        <f t="shared" si="9"/>
        <v>WarehouseWtrHtrSetpt</v>
      </c>
      <c r="AN85" s="213">
        <f>'2022 SpaceFuncData-Input'!AC83</f>
        <v>379</v>
      </c>
      <c r="AO85" s="213">
        <f>'2022 SpaceFuncData-Input'!Z83</f>
        <v>0</v>
      </c>
      <c r="AP85" s="213">
        <f>'2022 SpaceFuncData-Input'!AA83</f>
        <v>1</v>
      </c>
      <c r="AQ85" s="213">
        <f>'2022 SpaceFuncData-Input'!AB83</f>
        <v>0</v>
      </c>
      <c r="AR85" s="213" t="s">
        <v>1192</v>
      </c>
      <c r="AS85" s="213" t="s">
        <v>131</v>
      </c>
      <c r="AT85" s="213" t="s">
        <v>131</v>
      </c>
      <c r="AU85" s="213" t="s">
        <v>1179</v>
      </c>
      <c r="AV85" s="213" t="s">
        <v>959</v>
      </c>
    </row>
    <row r="86" spans="1:49" s="213" customFormat="1" x14ac:dyDescent="0.2">
      <c r="B86" s="213" t="str">
        <f>TRIM(LEFT('2022 SpaceFuncData-Input'!$A84,IF(ISNUMBER(FIND(" (Note",'2022 SpaceFuncData-Input'!$A84,1)),FIND(" (Note",'2022 SpaceFuncData-Input'!$A84,1),99)))</f>
        <v>Health Care / Assisted Living (Nurse's Station)</v>
      </c>
      <c r="C86" s="213" t="str">
        <f>TRIM('2022 SpaceFuncData-Input'!B84)</f>
        <v>Misc - All others</v>
      </c>
      <c r="D86" s="213">
        <f>ROUND('2022 SpaceFuncData-Input'!C84,2)</f>
        <v>10</v>
      </c>
      <c r="E86" s="213">
        <f>'2022 SpaceFuncData-Input'!D84</f>
        <v>0.5</v>
      </c>
      <c r="F86" s="213">
        <f>'2022 SpaceFuncData-Input'!E84</f>
        <v>250</v>
      </c>
      <c r="G86" s="213">
        <f>'2022 SpaceFuncData-Input'!F84</f>
        <v>200</v>
      </c>
      <c r="H86" s="213">
        <f>'2022 SpaceFuncData-Input'!G84</f>
        <v>1.5</v>
      </c>
      <c r="I86" s="213">
        <f>'2022 SpaceFuncData-Input'!H84</f>
        <v>0.24</v>
      </c>
      <c r="J86" s="213" t="str">
        <f>'2022 SpaceFuncData-Input'!I84</f>
        <v>Gas</v>
      </c>
      <c r="K86" s="213">
        <f>'2022 SpaceFuncData-Input'!J84</f>
        <v>0.75</v>
      </c>
      <c r="L86" s="213" t="str">
        <f>TRIM(LEFT('2022 SpaceFuncData-Input'!$K84,IF(ISNUMBER(FIND(" (Note",'2022 SpaceFuncData-Input'!$K84,1)),FIND(" (Note",'2022 SpaceFuncData-Input'!$K84,1),99)))</f>
        <v>TunableWhiteOrDimToWarm</v>
      </c>
      <c r="M86" s="213">
        <f>'2022 SpaceFuncData-Input'!L84</f>
        <v>0.1</v>
      </c>
      <c r="N86" s="213" t="str">
        <f>TRIM(LEFT('2022 SpaceFuncData-Input'!$M84,IF(ISNUMBER(FIND(" (Note",'2022 SpaceFuncData-Input'!$M84,1)),FIND(" (Note",'2022 SpaceFuncData-Input'!$M84,1),99)))</f>
        <v>None</v>
      </c>
      <c r="O86" s="213">
        <f>'2022 SpaceFuncData-Input'!N84</f>
        <v>0</v>
      </c>
      <c r="P86" s="213" t="str">
        <f>TRIM(LEFT('2022 SpaceFuncData-Input'!$O84,IF(ISNUMBER(FIND(" (Note",'2022 SpaceFuncData-Input'!$O84,1)),FIND(" (Note",'2022 SpaceFuncData-Input'!$O84,1),99)))</f>
        <v>None</v>
      </c>
      <c r="Q86" s="213">
        <f>'2022 SpaceFuncData-Input'!P84</f>
        <v>0</v>
      </c>
      <c r="R86" s="214">
        <f>'2022 SpaceFuncData-Input'!Q84</f>
        <v>150</v>
      </c>
      <c r="S86" s="214">
        <f>'2022 SpaceFuncData-Input'!R84</f>
        <v>150</v>
      </c>
      <c r="T86" s="213">
        <f>'2022 SpaceFuncData-Input'!S84</f>
        <v>0</v>
      </c>
      <c r="U86" s="213">
        <f>'2022 SpaceFuncData-Input'!T84</f>
        <v>0</v>
      </c>
      <c r="V86" s="214">
        <f>'2022 SpaceFuncData-Input'!U84</f>
        <v>75</v>
      </c>
      <c r="W86" s="213">
        <f>'2022 SpaceFuncData-Input'!V84</f>
        <v>500</v>
      </c>
      <c r="X86" s="213">
        <f>'2022 SpaceFuncData-Input'!W84</f>
        <v>1.5</v>
      </c>
      <c r="Y86" s="213">
        <f>'2022 SpaceFuncData-Input'!X84</f>
        <v>2</v>
      </c>
      <c r="Z86" s="213" t="str">
        <f>'2022 SpaceFuncData-Input'!Y84</f>
        <v>ResidentialCommon</v>
      </c>
      <c r="AA86" s="213" t="str">
        <f t="shared" si="9"/>
        <v>ResidentialCommonOccupancy</v>
      </c>
      <c r="AB86" s="213" t="str">
        <f t="shared" si="9"/>
        <v>ResidentialCommonReceptacle</v>
      </c>
      <c r="AC86" s="213" t="str">
        <f t="shared" si="9"/>
        <v>ResidentialCommonServiceHotWater</v>
      </c>
      <c r="AD86" s="213" t="str">
        <f t="shared" si="9"/>
        <v>ResidentialCommonLights</v>
      </c>
      <c r="AE86" s="213" t="str">
        <f t="shared" si="9"/>
        <v>ResidentialCommonGasEquip</v>
      </c>
      <c r="AF86" s="213" t="str">
        <f t="shared" si="9"/>
        <v>ResidentialCommonRefrigeration</v>
      </c>
      <c r="AG86" s="213" t="str">
        <f t="shared" si="9"/>
        <v>ResidentialCommonInfiltration</v>
      </c>
      <c r="AH86" s="213" t="str">
        <f t="shared" si="9"/>
        <v>ResidentialCommonHVACAvail</v>
      </c>
      <c r="AI86" s="213" t="str">
        <f t="shared" si="9"/>
        <v>ResidentialCommonHtgSetpt</v>
      </c>
      <c r="AJ86" s="213" t="str">
        <f t="shared" si="9"/>
        <v>ResidentialCommonClgSetpt</v>
      </c>
      <c r="AK86" s="213" t="str">
        <f t="shared" si="9"/>
        <v>ResidentialCommonElevator</v>
      </c>
      <c r="AL86" s="213" t="str">
        <f t="shared" si="9"/>
        <v>ResidentialCommonEscalator</v>
      </c>
      <c r="AM86" s="213" t="str">
        <f t="shared" si="9"/>
        <v>ResidentialCommonWtrHtrSetpt</v>
      </c>
      <c r="AN86" s="213">
        <f>'2022 SpaceFuncData-Input'!AC84</f>
        <v>382</v>
      </c>
      <c r="AO86" s="213">
        <f>'2022 SpaceFuncData-Input'!Z84</f>
        <v>0</v>
      </c>
      <c r="AP86" s="213">
        <f>'2022 SpaceFuncData-Input'!AA84</f>
        <v>0</v>
      </c>
      <c r="AQ86" s="213">
        <f>'2022 SpaceFuncData-Input'!AB84</f>
        <v>0</v>
      </c>
      <c r="AR86" s="213" t="s">
        <v>1196</v>
      </c>
      <c r="AS86" s="213" t="s">
        <v>131</v>
      </c>
      <c r="AT86" s="213" t="s">
        <v>131</v>
      </c>
      <c r="AU86" s="213" t="s">
        <v>1177</v>
      </c>
      <c r="AV86" s="213" t="s">
        <v>959</v>
      </c>
    </row>
    <row r="87" spans="1:49" s="213" customFormat="1" x14ac:dyDescent="0.2">
      <c r="B87" s="213" t="str">
        <f>TRIM(LEFT('2022 SpaceFuncData-Input'!$A85,IF(ISNUMBER(FIND(" (Note",'2022 SpaceFuncData-Input'!$A85,1)),FIND(" (Note",'2022 SpaceFuncData-Input'!$A85,1),99)))</f>
        <v>Health Care / Assisted Living (Physical Therapy Room)</v>
      </c>
      <c r="C87" s="213" t="str">
        <f>TRIM('2022 SpaceFuncData-Input'!B85)</f>
        <v>Misc - All others</v>
      </c>
      <c r="D87" s="213">
        <f>ROUND('2022 SpaceFuncData-Input'!C85,2)</f>
        <v>10</v>
      </c>
      <c r="E87" s="213">
        <f>'2022 SpaceFuncData-Input'!D85</f>
        <v>0.5</v>
      </c>
      <c r="F87" s="213">
        <f>'2022 SpaceFuncData-Input'!E85</f>
        <v>250</v>
      </c>
      <c r="G87" s="213">
        <f>'2022 SpaceFuncData-Input'!F85</f>
        <v>200</v>
      </c>
      <c r="H87" s="213">
        <f>'2022 SpaceFuncData-Input'!G85</f>
        <v>1.5</v>
      </c>
      <c r="I87" s="213">
        <f>'2022 SpaceFuncData-Input'!H85</f>
        <v>0.24</v>
      </c>
      <c r="J87" s="213" t="str">
        <f>'2022 SpaceFuncData-Input'!I85</f>
        <v>Electric</v>
      </c>
      <c r="K87" s="213">
        <f>'2022 SpaceFuncData-Input'!J85</f>
        <v>0.85</v>
      </c>
      <c r="L87" s="213" t="str">
        <f>TRIM(LEFT('2022 SpaceFuncData-Input'!$K85,IF(ISNUMBER(FIND(" (Note",'2022 SpaceFuncData-Input'!$K85,1)),FIND(" (Note",'2022 SpaceFuncData-Input'!$K85,1),99)))</f>
        <v>TunableWhiteOrDimToWarm</v>
      </c>
      <c r="M87" s="213">
        <f>'2022 SpaceFuncData-Input'!L85</f>
        <v>0.1</v>
      </c>
      <c r="N87" s="213" t="str">
        <f>TRIM(LEFT('2022 SpaceFuncData-Input'!$M85,IF(ISNUMBER(FIND(" (Note",'2022 SpaceFuncData-Input'!$M85,1)),FIND(" (Note",'2022 SpaceFuncData-Input'!$M85,1),99)))</f>
        <v>None</v>
      </c>
      <c r="O87" s="213">
        <f>'2022 SpaceFuncData-Input'!N85</f>
        <v>0</v>
      </c>
      <c r="P87" s="213" t="str">
        <f>TRIM(LEFT('2022 SpaceFuncData-Input'!$O85,IF(ISNUMBER(FIND(" (Note",'2022 SpaceFuncData-Input'!$O85,1)),FIND(" (Note",'2022 SpaceFuncData-Input'!$O85,1),99)))</f>
        <v>None</v>
      </c>
      <c r="Q87" s="213">
        <f>'2022 SpaceFuncData-Input'!P85</f>
        <v>0</v>
      </c>
      <c r="R87" s="214">
        <f>'2022 SpaceFuncData-Input'!Q85</f>
        <v>150</v>
      </c>
      <c r="S87" s="214">
        <f>'2022 SpaceFuncData-Input'!R85</f>
        <v>150</v>
      </c>
      <c r="T87" s="213">
        <f>'2022 SpaceFuncData-Input'!S85</f>
        <v>0</v>
      </c>
      <c r="U87" s="213">
        <f>'2022 SpaceFuncData-Input'!T85</f>
        <v>0</v>
      </c>
      <c r="V87" s="214">
        <f>'2022 SpaceFuncData-Input'!U85</f>
        <v>75</v>
      </c>
      <c r="W87" s="213">
        <f>'2022 SpaceFuncData-Input'!V85</f>
        <v>500</v>
      </c>
      <c r="X87" s="213">
        <f>'2022 SpaceFuncData-Input'!W85</f>
        <v>1.5</v>
      </c>
      <c r="Y87" s="213">
        <f>'2022 SpaceFuncData-Input'!X85</f>
        <v>2</v>
      </c>
      <c r="Z87" s="213" t="str">
        <f>'2022 SpaceFuncData-Input'!Y85</f>
        <v>ResidentialCommon</v>
      </c>
      <c r="AA87" s="213" t="str">
        <f t="shared" si="9"/>
        <v>ResidentialCommonOccupancy</v>
      </c>
      <c r="AB87" s="213" t="str">
        <f t="shared" si="9"/>
        <v>ResidentialCommonReceptacle</v>
      </c>
      <c r="AC87" s="213" t="str">
        <f t="shared" si="9"/>
        <v>ResidentialCommonServiceHotWater</v>
      </c>
      <c r="AD87" s="213" t="str">
        <f t="shared" si="9"/>
        <v>ResidentialCommonLights</v>
      </c>
      <c r="AE87" s="213" t="str">
        <f t="shared" si="9"/>
        <v>ResidentialCommonGasEquip</v>
      </c>
      <c r="AF87" s="213" t="str">
        <f t="shared" si="9"/>
        <v>ResidentialCommonRefrigeration</v>
      </c>
      <c r="AG87" s="213" t="str">
        <f t="shared" si="9"/>
        <v>ResidentialCommonInfiltration</v>
      </c>
      <c r="AH87" s="213" t="str">
        <f t="shared" si="9"/>
        <v>ResidentialCommonHVACAvail</v>
      </c>
      <c r="AI87" s="213" t="str">
        <f t="shared" si="9"/>
        <v>ResidentialCommonHtgSetpt</v>
      </c>
      <c r="AJ87" s="213" t="str">
        <f t="shared" si="9"/>
        <v>ResidentialCommonClgSetpt</v>
      </c>
      <c r="AK87" s="213" t="str">
        <f t="shared" si="9"/>
        <v>ResidentialCommonElevator</v>
      </c>
      <c r="AL87" s="213" t="str">
        <f t="shared" si="9"/>
        <v>ResidentialCommonEscalator</v>
      </c>
      <c r="AM87" s="213" t="str">
        <f t="shared" si="9"/>
        <v>ResidentialCommonWtrHtrSetpt</v>
      </c>
      <c r="AN87" s="213">
        <f>'2022 SpaceFuncData-Input'!AC85</f>
        <v>383</v>
      </c>
      <c r="AO87" s="213">
        <f>'2022 SpaceFuncData-Input'!Z85</f>
        <v>0</v>
      </c>
      <c r="AP87" s="213">
        <f>'2022 SpaceFuncData-Input'!AA85</f>
        <v>0</v>
      </c>
      <c r="AQ87" s="213">
        <f>'2022 SpaceFuncData-Input'!AB85</f>
        <v>0</v>
      </c>
      <c r="AR87" s="213" t="s">
        <v>1197</v>
      </c>
      <c r="AS87" s="213" t="s">
        <v>131</v>
      </c>
      <c r="AT87" s="213" t="s">
        <v>131</v>
      </c>
      <c r="AU87" s="213" t="str">
        <f t="shared" ref="AU87" si="10">AU37</f>
        <v>Other</v>
      </c>
      <c r="AV87" s="213" t="s">
        <v>959</v>
      </c>
    </row>
    <row r="88" spans="1:49" x14ac:dyDescent="0.2">
      <c r="A88" s="21" t="s">
        <v>95</v>
      </c>
      <c r="C88" s="21" t="str">
        <f>TRIM('2022 SpaceFuncData-Input'!B88)</f>
        <v/>
      </c>
      <c r="R88" s="159"/>
      <c r="S88" s="159"/>
      <c r="V88" s="159"/>
    </row>
    <row r="89" spans="1:49" x14ac:dyDescent="0.2">
      <c r="A89" s="21" t="s">
        <v>96</v>
      </c>
      <c r="B89" s="21" t="str">
        <f>TRIM(LEFT('2022 SpaceFuncData-Input'!$A90,IF(ISNUMBER(FIND(" (Note",'2022 SpaceFuncData-Input'!$A90,1)),FIND(" (Note",'2022 SpaceFuncData-Input'!$A90,1),99)))</f>
        <v/>
      </c>
      <c r="C89" s="21" t="str">
        <f>TRIM('2022 SpaceFuncData-Input'!B89)</f>
        <v/>
      </c>
      <c r="R89" s="159"/>
      <c r="S89" s="159"/>
      <c r="V89" s="159"/>
    </row>
    <row r="90" spans="1:49" x14ac:dyDescent="0.2">
      <c r="C90" s="21" t="str">
        <f>TRIM('2022 SpaceFuncData-Input'!B90)</f>
        <v/>
      </c>
      <c r="R90" s="159"/>
      <c r="S90" s="159"/>
      <c r="V90" s="159"/>
      <c r="AA90" s="21" t="s">
        <v>94</v>
      </c>
      <c r="AB90" s="21" t="s">
        <v>74</v>
      </c>
      <c r="AC90" s="21" t="s">
        <v>120</v>
      </c>
      <c r="AD90" s="21" t="s">
        <v>93</v>
      </c>
      <c r="AE90" s="21" t="s">
        <v>92</v>
      </c>
      <c r="AF90" s="21" t="s">
        <v>91</v>
      </c>
      <c r="AG90" s="21" t="s">
        <v>90</v>
      </c>
      <c r="AH90" s="21" t="s">
        <v>89</v>
      </c>
      <c r="AI90" s="21" t="s">
        <v>290</v>
      </c>
      <c r="AJ90" s="21" t="s">
        <v>291</v>
      </c>
      <c r="AK90" s="21" t="s">
        <v>121</v>
      </c>
      <c r="AL90" s="21" t="s">
        <v>126</v>
      </c>
      <c r="AM90" s="21" t="s">
        <v>292</v>
      </c>
    </row>
  </sheetData>
  <conditionalFormatting sqref="AB5:AM5 AA6:AM58 A3:AR4 C89:AU90 AA81:AM83 B5:Z83 B84:AU88 AN5:AT83">
    <cfRule type="expression" dxfId="131" priority="36">
      <formula>IF($AW3="X",TRUE,FALSE)</formula>
    </cfRule>
  </conditionalFormatting>
  <conditionalFormatting sqref="AA5:AM25">
    <cfRule type="expression" dxfId="130" priority="37">
      <formula>IF(#REF!="X",TRUE,FALSE)</formula>
    </cfRule>
  </conditionalFormatting>
  <conditionalFormatting sqref="AA26:AM58 AA81:AM88">
    <cfRule type="expression" dxfId="129" priority="34">
      <formula>IF(#REF!="X",TRUE,FALSE)</formula>
    </cfRule>
  </conditionalFormatting>
  <conditionalFormatting sqref="AN84:AU88 AN5:AT83">
    <cfRule type="expression" dxfId="128" priority="33">
      <formula>IF(#REF!="X",TRUE,FALSE)</formula>
    </cfRule>
  </conditionalFormatting>
  <conditionalFormatting sqref="AA59:AM80">
    <cfRule type="expression" dxfId="127" priority="32">
      <formula>IF($AW59="X",TRUE,FALSE)</formula>
    </cfRule>
  </conditionalFormatting>
  <conditionalFormatting sqref="AA59:AM80">
    <cfRule type="expression" dxfId="126" priority="31">
      <formula>IF(#REF!="X",TRUE,FALSE)</formula>
    </cfRule>
  </conditionalFormatting>
  <conditionalFormatting sqref="AU3:AU4">
    <cfRule type="expression" dxfId="125" priority="22">
      <formula>IF($AU3="X",TRUE,FALSE)</formula>
    </cfRule>
  </conditionalFormatting>
  <conditionalFormatting sqref="AW8">
    <cfRule type="expression" dxfId="124" priority="21">
      <formula>IF($AU8="X",TRUE,FALSE)</formula>
    </cfRule>
  </conditionalFormatting>
  <conditionalFormatting sqref="AW8">
    <cfRule type="expression" dxfId="123" priority="20">
      <formula>IF(#REF!="X",TRUE,FALSE)</formula>
    </cfRule>
  </conditionalFormatting>
  <conditionalFormatting sqref="AW9">
    <cfRule type="expression" dxfId="122" priority="19">
      <formula>IF($AU9="X",TRUE,FALSE)</formula>
    </cfRule>
  </conditionalFormatting>
  <conditionalFormatting sqref="AW9">
    <cfRule type="expression" dxfId="121" priority="18">
      <formula>IF(#REF!="X",TRUE,FALSE)</formula>
    </cfRule>
  </conditionalFormatting>
  <conditionalFormatting sqref="AW7">
    <cfRule type="expression" dxfId="120" priority="17">
      <formula>IF($AU7="X",TRUE,FALSE)</formula>
    </cfRule>
  </conditionalFormatting>
  <conditionalFormatting sqref="AW7">
    <cfRule type="expression" dxfId="119" priority="16">
      <formula>IF(#REF!="X",TRUE,FALSE)</formula>
    </cfRule>
  </conditionalFormatting>
  <conditionalFormatting sqref="AW10">
    <cfRule type="expression" dxfId="118" priority="15">
      <formula>IF($AU10="X",TRUE,FALSE)</formula>
    </cfRule>
  </conditionalFormatting>
  <conditionalFormatting sqref="AW10">
    <cfRule type="expression" dxfId="117" priority="14">
      <formula>IF(#REF!="X",TRUE,FALSE)</formula>
    </cfRule>
  </conditionalFormatting>
  <conditionalFormatting sqref="AW11">
    <cfRule type="expression" dxfId="116" priority="13">
      <formula>IF($AU11="X",TRUE,FALSE)</formula>
    </cfRule>
  </conditionalFormatting>
  <conditionalFormatting sqref="AW11">
    <cfRule type="expression" dxfId="115" priority="12">
      <formula>IF(#REF!="X",TRUE,FALSE)</formula>
    </cfRule>
  </conditionalFormatting>
  <conditionalFormatting sqref="AW12">
    <cfRule type="expression" dxfId="114" priority="11">
      <formula>IF($AU12="X",TRUE,FALSE)</formula>
    </cfRule>
  </conditionalFormatting>
  <conditionalFormatting sqref="AW12">
    <cfRule type="expression" dxfId="113" priority="10">
      <formula>IF(#REF!="X",TRUE,FALSE)</formula>
    </cfRule>
  </conditionalFormatting>
  <conditionalFormatting sqref="AW13">
    <cfRule type="expression" dxfId="112" priority="9">
      <formula>IF($AU13="X",TRUE,FALSE)</formula>
    </cfRule>
  </conditionalFormatting>
  <conditionalFormatting sqref="AW13">
    <cfRule type="expression" dxfId="111" priority="8">
      <formula>IF(#REF!="X",TRUE,FALSE)</formula>
    </cfRule>
  </conditionalFormatting>
  <conditionalFormatting sqref="AU5:AU83">
    <cfRule type="expression" dxfId="110" priority="5">
      <formula>IF($AY5="X",TRUE,FALSE)</formula>
    </cfRule>
  </conditionalFormatting>
  <conditionalFormatting sqref="AU5:AU83">
    <cfRule type="expression" dxfId="109" priority="4">
      <formula>IF(#REF!="X",TRUE,FALSE)</formula>
    </cfRule>
  </conditionalFormatting>
  <conditionalFormatting sqref="AS3:AT4">
    <cfRule type="expression" dxfId="108" priority="3">
      <formula>IF($AS3="X",TRUE,FALSE)</formula>
    </cfRule>
  </conditionalFormatting>
  <conditionalFormatting sqref="AA89:AM90">
    <cfRule type="expression" dxfId="107" priority="2">
      <formula>IF(#REF!="X",TRUE,FALSE)</formula>
    </cfRule>
  </conditionalFormatting>
  <conditionalFormatting sqref="AN89:AU90">
    <cfRule type="expression" dxfId="106" priority="1">
      <formula>IF(#REF!="X",TRUE,FALSE)</formula>
    </cfRule>
  </conditionalFormatting>
  <conditionalFormatting sqref="B88:B89">
    <cfRule type="expression" dxfId="105" priority="196">
      <formula>IF($AW89="X",TRUE,FALSE)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884</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04" priority="4">
      <formula>IF($AM3="X",TRUE,FALSE)</formula>
    </cfRule>
  </conditionalFormatting>
  <conditionalFormatting sqref="B3">
    <cfRule type="expression" dxfId="103" priority="143">
      <formula>IF($AM4="X",TRUE,FALSE)</formula>
    </cfRule>
  </conditionalFormatting>
  <conditionalFormatting sqref="B4">
    <cfRule type="expression" dxfId="102" priority="3">
      <formula>IF($AM4="X",TRUE,FALSE)</formula>
    </cfRule>
  </conditionalFormatting>
  <conditionalFormatting sqref="C3">
    <cfRule type="expression" dxfId="101"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pane xSplit="2" ySplit="5" topLeftCell="C44" activePane="bottomRight" state="frozen"/>
      <selection pane="topRight" activeCell="C1" sqref="C1"/>
      <selection pane="bottomLeft" activeCell="A6" sqref="A6"/>
      <selection pane="bottomRight" activeCell="A87" sqref="A87:XFD87"/>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6384" width="9.140625" style="106"/>
  </cols>
  <sheetData>
    <row r="1" spans="1:13" ht="12.75" x14ac:dyDescent="0.2">
      <c r="A1" s="119" t="s">
        <v>1163</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1213</v>
      </c>
      <c r="D4" s="105" t="s">
        <v>1214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s="267" customFormat="1" ht="12.75" customHeight="1" x14ac:dyDescent="0.2">
      <c r="B87" s="261" t="str">
        <f>'2022 Ventilation List SORT'!A87</f>
        <v>Retail - Pet shops (animal areas)</v>
      </c>
      <c r="C87" s="262">
        <f>'2022 Ventilation List SORT'!B87</f>
        <v>0.25</v>
      </c>
      <c r="D87" s="262">
        <f>'2022 Ventilation List SORT'!C87</f>
        <v>0.15</v>
      </c>
      <c r="E87" s="262">
        <f>'2022 Ventilation List SORT'!D87</f>
        <v>0</v>
      </c>
      <c r="F87" s="262">
        <f>'2022 Ventilation List SORT'!E87</f>
        <v>0</v>
      </c>
      <c r="G87" s="263">
        <f>'2022 Ventilation List SORT'!F87</f>
        <v>0.9</v>
      </c>
      <c r="H87" s="262">
        <f>'2022 Ventilation List SORT'!G87</f>
        <v>2</v>
      </c>
      <c r="I87" s="261">
        <f>IF(ISNUMBER(FIND("F",'2022 Ventilation List SORT'!H87)),IF(FIND("F",'2022 Ventilation List SORT'!H87)=1,1,IF(ISNUMBER(FIND(", F",'2022 Ventilation List SORT'!H87)),1,0)),0)</f>
        <v>0</v>
      </c>
      <c r="J87" s="262">
        <f t="shared" si="3"/>
        <v>15</v>
      </c>
      <c r="K87" s="264">
        <f t="shared" si="4"/>
        <v>16.666666666666668</v>
      </c>
      <c r="L87" s="265">
        <f t="shared" si="5"/>
        <v>82</v>
      </c>
      <c r="M87" s="266"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00" priority="3">
      <formula>IF($AC3="X",TRUE,FALSE)</formula>
    </cfRule>
  </conditionalFormatting>
  <conditionalFormatting sqref="B3">
    <cfRule type="expression" dxfId="99" priority="4">
      <formula>IF($AC4="X",TRUE,FALSE)</formula>
    </cfRule>
  </conditionalFormatting>
  <conditionalFormatting sqref="B4">
    <cfRule type="expression" dxfId="98" priority="2">
      <formula>IF($AC4="X",TRUE,FALSE)</formula>
    </cfRule>
  </conditionalFormatting>
  <conditionalFormatting sqref="C3">
    <cfRule type="expression" dxfId="97" priority="1">
      <formula>IF($AC3="X",TRUE,FALSE)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David Reddy</cp:lastModifiedBy>
  <cp:lastPrinted>2021-11-17T21:53:27Z</cp:lastPrinted>
  <dcterms:created xsi:type="dcterms:W3CDTF">2009-04-17T21:02:28Z</dcterms:created>
  <dcterms:modified xsi:type="dcterms:W3CDTF">2022-12-19T01:17:17Z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