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th\Github\air-hockey-main-pcb-v1.x\"/>
    </mc:Choice>
  </mc:AlternateContent>
  <xr:revisionPtr revIDLastSave="0" documentId="13_ncr:1_{9AABCE2E-BC2A-4344-93B6-D0092AAA126E}" xr6:coauthVersionLast="47" xr6:coauthVersionMax="47" xr10:uidLastSave="{00000000-0000-0000-0000-000000000000}"/>
  <bookViews>
    <workbookView xWindow="-120" yWindow="-120" windowWidth="38640" windowHeight="21240" activeTab="1" xr2:uid="{E1062475-6C4E-4B1F-81DA-4BF6E08AD478}"/>
  </bookViews>
  <sheets>
    <sheet name="INA225" sheetId="1" r:id="rId1"/>
    <sheet name="Shutdown Latch" sheetId="4" r:id="rId2"/>
    <sheet name="Discharge" sheetId="2" r:id="rId3"/>
    <sheet name="Current Budge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" l="1"/>
  <c r="J29" i="4"/>
  <c r="I30" i="4"/>
  <c r="I29" i="4"/>
  <c r="F7" i="4"/>
  <c r="F6" i="4"/>
  <c r="F8" i="4" s="1"/>
  <c r="B6" i="4"/>
  <c r="B8" i="4" s="1"/>
  <c r="B7" i="4"/>
  <c r="B3" i="2"/>
  <c r="D3" i="2" s="1"/>
  <c r="B8" i="2"/>
  <c r="B7" i="2" s="1"/>
  <c r="B5" i="1"/>
  <c r="B7" i="1" s="1"/>
  <c r="B10" i="1" s="1"/>
  <c r="B4" i="1"/>
  <c r="B5" i="2" l="1"/>
  <c r="B9" i="1"/>
</calcChain>
</file>

<file path=xl/sharedStrings.xml><?xml version="1.0" encoding="utf-8"?>
<sst xmlns="http://schemas.openxmlformats.org/spreadsheetml/2006/main" count="70" uniqueCount="43">
  <si>
    <t>V_supply</t>
  </si>
  <si>
    <t>V</t>
  </si>
  <si>
    <t>A</t>
  </si>
  <si>
    <t>Shunt Resistance</t>
  </si>
  <si>
    <t>mV</t>
  </si>
  <si>
    <t>Amplifier Gain</t>
  </si>
  <si>
    <t>W</t>
  </si>
  <si>
    <t>Resistor Peak Power Dissapation</t>
  </si>
  <si>
    <t>Peak Shunt Voltage Differential</t>
  </si>
  <si>
    <t>uOhm</t>
  </si>
  <si>
    <t>V/V</t>
  </si>
  <si>
    <t>Output Voltage</t>
  </si>
  <si>
    <t>I_Peak (magnitude in either direction)</t>
  </si>
  <si>
    <t>Output Offset Voltage</t>
  </si>
  <si>
    <t>Output Maximum</t>
  </si>
  <si>
    <t>Output Minimum</t>
  </si>
  <si>
    <t>Must be &lt;3.3</t>
  </si>
  <si>
    <t>Must be &gt;0</t>
  </si>
  <si>
    <t>Capacitance</t>
  </si>
  <si>
    <t>F</t>
  </si>
  <si>
    <t>Voltage</t>
  </si>
  <si>
    <t>3 sigma time to discharge</t>
  </si>
  <si>
    <t>Resistance</t>
  </si>
  <si>
    <t>FET RDSon</t>
  </si>
  <si>
    <t>Peak Current</t>
  </si>
  <si>
    <t>Ohm</t>
  </si>
  <si>
    <t>s</t>
  </si>
  <si>
    <t>Peak Resistor Power Dissapation</t>
  </si>
  <si>
    <t>mOhm</t>
  </si>
  <si>
    <t>Peak Fet Power Dissapation</t>
  </si>
  <si>
    <t>Power Net</t>
  </si>
  <si>
    <t>Load Name</t>
  </si>
  <si>
    <t>Load Current</t>
  </si>
  <si>
    <t>Total Net Current</t>
  </si>
  <si>
    <t>Ra</t>
  </si>
  <si>
    <t>Rb</t>
  </si>
  <si>
    <t>Rc</t>
  </si>
  <si>
    <t>VI</t>
  </si>
  <si>
    <t>Vo1</t>
  </si>
  <si>
    <t>Vo2</t>
  </si>
  <si>
    <t>ohms</t>
  </si>
  <si>
    <t>volts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</si>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</sst>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136D-9112-4339-8F8D-55781A12D08C}">
  <dimension ref="A1:D10"/>
  <sheetViews>
    <sheetView workbookViewId="0">
      <selection activeCell="F16" sqref="F16"/>
    </sheetView>
  </sheetViews>
  <sheetFormatPr defaultRowHeight="15" x14ac:dyDescent="0.25"/>
  <cols>
    <col min="1" max="1" width="34.5703125" bestFit="1" customWidth="1"/>
    <col min="4" max="4" width="11.7109375" bestFit="1" customWidth="1"/>
  </cols>
  <sheetData>
    <row r="1" spans="1:4" x14ac:dyDescent="0.25">
      <c r="A1" t="s">
        <v>0</v>
      </c>
      <c r="B1">
        <v>24</v>
      </c>
      <c r="C1" t="s">
        <v>1</v>
      </c>
    </row>
    <row r="2" spans="1:4" x14ac:dyDescent="0.25">
      <c r="A2" t="s">
        <v>12</v>
      </c>
      <c r="B2">
        <v>200</v>
      </c>
      <c r="C2" t="s">
        <v>2</v>
      </c>
    </row>
    <row r="3" spans="1:4" x14ac:dyDescent="0.25">
      <c r="A3" t="s">
        <v>3</v>
      </c>
      <c r="B3">
        <v>125</v>
      </c>
      <c r="C3" t="s">
        <v>9</v>
      </c>
    </row>
    <row r="4" spans="1:4" x14ac:dyDescent="0.25">
      <c r="A4" t="s">
        <v>7</v>
      </c>
      <c r="B4">
        <f>(B2^2)*B3*10^-6</f>
        <v>5</v>
      </c>
      <c r="C4" t="s">
        <v>6</v>
      </c>
    </row>
    <row r="5" spans="1:4" x14ac:dyDescent="0.25">
      <c r="A5" t="s">
        <v>8</v>
      </c>
      <c r="B5">
        <f>B3*B2*1000*10^-6</f>
        <v>25</v>
      </c>
      <c r="C5" t="s">
        <v>4</v>
      </c>
    </row>
    <row r="6" spans="1:4" x14ac:dyDescent="0.25">
      <c r="A6" t="s">
        <v>5</v>
      </c>
      <c r="B6">
        <v>50</v>
      </c>
      <c r="C6" t="s">
        <v>10</v>
      </c>
    </row>
    <row r="7" spans="1:4" x14ac:dyDescent="0.25">
      <c r="A7" t="s">
        <v>11</v>
      </c>
      <c r="B7">
        <f>B6*B5/1000</f>
        <v>1.25</v>
      </c>
      <c r="C7" t="s">
        <v>1</v>
      </c>
    </row>
    <row r="8" spans="1:4" x14ac:dyDescent="0.25">
      <c r="A8" t="s">
        <v>13</v>
      </c>
      <c r="B8">
        <v>1.65</v>
      </c>
      <c r="C8" t="s">
        <v>1</v>
      </c>
    </row>
    <row r="9" spans="1:4" x14ac:dyDescent="0.25">
      <c r="A9" t="s">
        <v>14</v>
      </c>
      <c r="B9">
        <f>B7+B8</f>
        <v>2.9</v>
      </c>
      <c r="C9" t="s">
        <v>1</v>
      </c>
      <c r="D9" t="s">
        <v>16</v>
      </c>
    </row>
    <row r="10" spans="1:4" x14ac:dyDescent="0.25">
      <c r="A10" t="s">
        <v>15</v>
      </c>
      <c r="B10">
        <f>B8-B7</f>
        <v>0.39999999999999991</v>
      </c>
      <c r="C10" t="s">
        <v>1</v>
      </c>
      <c r="D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0EC4-E306-4640-ADE8-7AE534BFE6CA}">
  <dimension ref="A1:J30"/>
  <sheetViews>
    <sheetView tabSelected="1" workbookViewId="0">
      <selection activeCell="J29" sqref="J29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34</v>
      </c>
      <c r="B1">
        <v>100000</v>
      </c>
      <c r="C1" t="s">
        <v>40</v>
      </c>
      <c r="E1" t="s">
        <v>34</v>
      </c>
      <c r="F1">
        <v>56000</v>
      </c>
      <c r="G1" t="s">
        <v>40</v>
      </c>
    </row>
    <row r="2" spans="1:7" x14ac:dyDescent="0.25">
      <c r="A2" t="s">
        <v>35</v>
      </c>
      <c r="B2">
        <v>15000</v>
      </c>
      <c r="C2" t="s">
        <v>40</v>
      </c>
      <c r="E2" t="s">
        <v>35</v>
      </c>
      <c r="F2">
        <v>10000</v>
      </c>
      <c r="G2" t="s">
        <v>40</v>
      </c>
    </row>
    <row r="3" spans="1:7" x14ac:dyDescent="0.25">
      <c r="A3" t="s">
        <v>36</v>
      </c>
      <c r="B3">
        <v>3000</v>
      </c>
      <c r="C3" t="s">
        <v>40</v>
      </c>
      <c r="E3" t="s">
        <v>36</v>
      </c>
      <c r="F3">
        <v>1000</v>
      </c>
      <c r="G3" t="s">
        <v>40</v>
      </c>
    </row>
    <row r="4" spans="1:7" x14ac:dyDescent="0.25">
      <c r="A4" t="s">
        <v>37</v>
      </c>
      <c r="B4">
        <v>24</v>
      </c>
      <c r="C4" t="s">
        <v>41</v>
      </c>
      <c r="E4" t="s">
        <v>37</v>
      </c>
      <c r="F4">
        <v>24</v>
      </c>
      <c r="G4" t="s">
        <v>41</v>
      </c>
    </row>
    <row r="5" spans="1:7" x14ac:dyDescent="0.25">
      <c r="A5" s="2"/>
      <c r="B5" s="2"/>
      <c r="C5" s="2"/>
      <c r="E5" s="2"/>
      <c r="F5" s="2"/>
      <c r="G5" s="2"/>
    </row>
    <row r="6" spans="1:7" x14ac:dyDescent="0.25">
      <c r="A6" t="s">
        <v>42</v>
      </c>
      <c r="B6">
        <f>1/((1/B2)+(1/B3))</f>
        <v>2500</v>
      </c>
      <c r="C6" t="s">
        <v>40</v>
      </c>
      <c r="E6" t="s">
        <v>42</v>
      </c>
      <c r="F6">
        <f>1/((1/F2)+(1/F3))</f>
        <v>909.09090909090901</v>
      </c>
      <c r="G6" t="s">
        <v>40</v>
      </c>
    </row>
    <row r="7" spans="1:7" x14ac:dyDescent="0.25">
      <c r="A7" t="s">
        <v>38</v>
      </c>
      <c r="B7">
        <f>B4*(B2/(B1+B2))</f>
        <v>3.1304347826086953</v>
      </c>
      <c r="C7" t="s">
        <v>41</v>
      </c>
      <c r="E7" t="s">
        <v>38</v>
      </c>
      <c r="F7">
        <f>F4*(F2/(F1+F2))</f>
        <v>3.6363636363636367</v>
      </c>
      <c r="G7" t="s">
        <v>41</v>
      </c>
    </row>
    <row r="8" spans="1:7" x14ac:dyDescent="0.25">
      <c r="A8" t="s">
        <v>39</v>
      </c>
      <c r="B8">
        <f>B4*(B6/(B6+B1))</f>
        <v>0.58536585365853666</v>
      </c>
      <c r="C8" t="s">
        <v>41</v>
      </c>
      <c r="E8" t="s">
        <v>39</v>
      </c>
      <c r="F8">
        <f>F4*(F6/(F6+F1))</f>
        <v>0.38338658146964855</v>
      </c>
      <c r="G8" t="s">
        <v>41</v>
      </c>
    </row>
    <row r="29" spans="9:10" x14ac:dyDescent="0.25">
      <c r="I29">
        <f>5-1.9</f>
        <v>3.1</v>
      </c>
      <c r="J29">
        <f>5-3</f>
        <v>2</v>
      </c>
    </row>
    <row r="30" spans="9:10" x14ac:dyDescent="0.25">
      <c r="I30">
        <f>I29/0.008</f>
        <v>387.5</v>
      </c>
      <c r="J30">
        <f>J29/0.008</f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4CA0-770A-495D-B5C9-2F4450A807BE}">
  <dimension ref="A1:D8"/>
  <sheetViews>
    <sheetView workbookViewId="0">
      <selection activeCell="B5" sqref="B5"/>
    </sheetView>
  </sheetViews>
  <sheetFormatPr defaultRowHeight="15" x14ac:dyDescent="0.25"/>
  <cols>
    <col min="1" max="1" width="27.85546875" bestFit="1" customWidth="1"/>
    <col min="3" max="3" width="9.7109375" customWidth="1"/>
  </cols>
  <sheetData>
    <row r="1" spans="1:4" x14ac:dyDescent="0.25">
      <c r="A1" t="s">
        <v>18</v>
      </c>
      <c r="B1">
        <v>150</v>
      </c>
      <c r="C1" t="s">
        <v>19</v>
      </c>
    </row>
    <row r="2" spans="1:4" x14ac:dyDescent="0.25">
      <c r="A2" t="s">
        <v>20</v>
      </c>
      <c r="B2">
        <v>24</v>
      </c>
      <c r="C2" t="s">
        <v>1</v>
      </c>
    </row>
    <row r="3" spans="1:4" x14ac:dyDescent="0.25">
      <c r="A3" t="s">
        <v>21</v>
      </c>
      <c r="B3">
        <f>3*B1*B4</f>
        <v>450</v>
      </c>
      <c r="C3" t="s">
        <v>26</v>
      </c>
      <c r="D3">
        <f>B3/60</f>
        <v>7.5</v>
      </c>
    </row>
    <row r="4" spans="1:4" x14ac:dyDescent="0.25">
      <c r="A4" t="s">
        <v>22</v>
      </c>
      <c r="B4">
        <v>1</v>
      </c>
      <c r="C4" t="s">
        <v>25</v>
      </c>
    </row>
    <row r="5" spans="1:4" x14ac:dyDescent="0.25">
      <c r="A5" t="s">
        <v>27</v>
      </c>
      <c r="B5">
        <f>B4*B8^2</f>
        <v>576</v>
      </c>
      <c r="C5" t="s">
        <v>6</v>
      </c>
    </row>
    <row r="6" spans="1:4" x14ac:dyDescent="0.25">
      <c r="A6" t="s">
        <v>23</v>
      </c>
      <c r="B6">
        <v>2.6</v>
      </c>
      <c r="C6" t="s">
        <v>28</v>
      </c>
    </row>
    <row r="7" spans="1:4" x14ac:dyDescent="0.25">
      <c r="A7" t="s">
        <v>29</v>
      </c>
      <c r="B7" s="1">
        <f>(B6/1000)*B8^2</f>
        <v>1.4975999999999998</v>
      </c>
      <c r="C7" t="s">
        <v>6</v>
      </c>
    </row>
    <row r="8" spans="1:4" x14ac:dyDescent="0.25">
      <c r="A8" t="s">
        <v>24</v>
      </c>
      <c r="B8">
        <f>B2/(B4)</f>
        <v>24</v>
      </c>
      <c r="C8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E43B-C5E0-4F8F-99AA-47F1199742D4}">
  <dimension ref="A1:D1"/>
  <sheetViews>
    <sheetView workbookViewId="0">
      <selection activeCell="P8" sqref="P8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1.85546875" bestFit="1" customWidth="1"/>
    <col min="4" max="4" width="16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INA225</vt:lpstr>
      <vt:lpstr>Shutdown Latch</vt:lpstr>
      <vt:lpstr>Discharge</vt:lpstr>
      <vt:lpstr>Current 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jthrstn@student.ubc.ca</dc:creator>
  <cp:lastModifiedBy>jthrstn@student.ubc.ca</cp:lastModifiedBy>
  <dcterms:created xsi:type="dcterms:W3CDTF">2023-10-04T05:20:09Z</dcterms:created>
  <dcterms:modified xsi:type="dcterms:W3CDTF">2023-12-01T14:20:23Z</dcterms:modified>
</cp:coreProperties>
</file>