
<file path=[Content_Types].xml><?xml version="1.0" encoding="utf-8"?>
<Types xmlns="http://schemas.openxmlformats.org/package/2006/content-types">
  <Default ContentType="image/jpeg" Extension="jpe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workbookProtection lockStructure="true" workbookPassword="F62E"/>
  <bookViews>
    <workbookView activeTab="0"/>
  </bookViews>
  <sheets>
    <sheet name="AU Customer Cover" r:id="rId3" sheetId="1"/>
    <sheet name="AU TD Exp WW" r:id="rId4" sheetId="2"/>
    <sheet name="AU TD Imp WW" r:id="rId5" sheetId="3"/>
    <sheet name="AU Zones TDI Export" r:id="rId6" sheetId="4"/>
    <sheet name="AU Zones TDI Import" r:id="rId7" sheetId="5"/>
    <sheet name="AU TD 3rdCty WW" r:id="rId8" sheetId="6"/>
    <sheet name="AU Zones 3rdCty TD" r:id="rId9" sheetId="7"/>
    <sheet name="AU Matrix TD 3rdCtry" r:id="rId10" sheetId="8"/>
    <sheet name="AU TD 3rdCty DOMESTIC" r:id="rId11" sheetId="9"/>
    <sheet name="AU Matrix TD 3rdCtry Dom" r:id="rId12" sheetId="10"/>
    <sheet name="S&amp;S Published" r:id="rId13" sheetId="11"/>
    <sheet name="S&amp;S Special Agreement" r:id="rId14" sheetId="12"/>
    <sheet name="Accounts" r:id="rId15" sheetId="13"/>
    <sheet name="AU Service Conditions" r:id="rId16" sheetId="14"/>
    <sheet name="AU Commercial Terms" r:id="rId17" sheetId="15"/>
    <sheet name="Payment Terms" r:id="rId18" sheetId="16"/>
    <sheet name="DSX 20240712" r:id="rId19" sheetId="17"/>
  </sheets>
</workbook>
</file>

<file path=xl/sharedStrings.xml><?xml version="1.0" encoding="utf-8"?>
<sst xmlns="http://schemas.openxmlformats.org/spreadsheetml/2006/main" count="18393" uniqueCount="1913">
  <si>
    <t>Cover Sheet</t>
  </si>
  <si>
    <t/>
  </si>
  <si>
    <t>DHL Express</t>
  </si>
  <si>
    <t>Australia</t>
  </si>
  <si>
    <t>OFFER REFERENCE: 104249_01_AP</t>
  </si>
  <si>
    <t>Version: 01</t>
  </si>
  <si>
    <r>
      <rPr>
        <b val="true"/>
        <color rgb="000000"/>
        <sz val="11.0"/>
        <rFont val="Calibri"/>
      </rPr>
      <t>Proposal for:</t>
    </r>
    <r>
      <t xml:space="preserve">
</t>
    </r>
  </si>
  <si>
    <r>
      <rPr>
        <b val="true"/>
        <color rgb="000000"/>
        <sz val="11.0"/>
        <rFont val="Calibri"/>
      </rPr>
      <t>Commscope</t>
    </r>
    <r>
      <t xml:space="preserve">
</t>
    </r>
  </si>
  <si>
    <r>
      <rPr>
        <b val="true"/>
        <color rgb="000000"/>
        <sz val="11.0"/>
        <rFont val="Calibri"/>
      </rPr>
      <t>Proposal Date:</t>
    </r>
    <r>
      <t xml:space="preserve">
</t>
    </r>
  </si>
  <si>
    <r>
      <rPr>
        <b val="true"/>
        <color rgb="000000"/>
        <sz val="11.0"/>
        <rFont val="Calibri"/>
      </rPr>
      <t>12-Nov-2024</t>
    </r>
    <r>
      <t xml:space="preserve">
</t>
    </r>
  </si>
  <si>
    <r>
      <rPr>
        <b val="true"/>
        <color rgb="000000"/>
        <sz val="11.0"/>
        <rFont val="Calibri"/>
      </rPr>
      <t>Offer Valid Until:</t>
    </r>
    <r>
      <t xml:space="preserve">
</t>
    </r>
  </si>
  <si>
    <r>
      <rPr>
        <b val="true"/>
        <color rgb="000000"/>
        <sz val="11.0"/>
        <rFont val="Calibri"/>
      </rPr>
      <t>06-May-2025</t>
    </r>
    <r>
      <t xml:space="preserve">
</t>
    </r>
  </si>
  <si>
    <t xml:space="preserve">THIS OFFER CONTAINS RATES, SERVICES &amp; SURCHARGES AND PRICING TERMS. THIS OFFER IS ONLY VALID IN ITS ENTIRETY WITH THESE ELEMENTS. ANY MISSING ELEMENTS WILL RENDER THIS OFFER INVALID. ANY ADDITIONAL FILES SUPPLIED ARE NOT CONSIDERED PART OF THE RATE OFFER. ELECTRONIC ACCEPTANCE OF THIS OFFER VIA EMAIL WILL CONFIRM THAT YOU HAVE ACCEPTED THE TERMS OF THE OFFER INCLUDING RATES, SERVICES &amp; SURCHARGES AND PRICING TERMS. YOU ARE ALSO CONFIRMING THAT YOU ARE AN AUTHORISED SIGNATORY CAPABLE OF ACCEPTING THIS OFFER.
</t>
  </si>
  <si>
    <t>PID code/name: AUG01CUPE/00M01CUP2/Commscope_104249_104249_01_AP_20241103_v01</t>
  </si>
  <si>
    <t>Ratecard as of: 01-Jan-2025</t>
  </si>
  <si>
    <t>TimeStamp/Version: 13-Nov-2024 07:47:05</t>
  </si>
  <si>
    <t>TIME DEFINITE</t>
  </si>
  <si>
    <t>DHL Express Australia</t>
  </si>
  <si>
    <t>Customer: Commscope</t>
  </si>
  <si>
    <t>DHL EXPRESS WORLDWIDE EXPORT</t>
  </si>
  <si>
    <r>
      <rPr>
        <b val="true"/>
        <color rgb="C8000F"/>
        <sz val="16.0"/>
        <rFont val="Calibri"/>
      </rPr>
      <t>Documents up to 2.0 KG</t>
    </r>
  </si>
  <si>
    <r>
      <rPr>
        <b val="true"/>
        <color rgb="000000"/>
        <sz val="13.0"/>
        <rFont val="Calibri"/>
      </rPr>
      <t>KG</t>
    </r>
  </si>
  <si>
    <r>
      <rPr>
        <b val="true"/>
        <color rgb="000000"/>
        <sz val="13.0"/>
        <rFont val="Calibri"/>
      </rPr>
      <t>Zone 1</t>
    </r>
  </si>
  <si>
    <r>
      <rPr>
        <b val="true"/>
        <color rgb="000000"/>
        <sz val="13.0"/>
        <rFont val="Calibri"/>
      </rPr>
      <t>Zone 2</t>
    </r>
  </si>
  <si>
    <r>
      <rPr>
        <b val="true"/>
        <color rgb="000000"/>
        <sz val="13.0"/>
        <rFont val="Calibri"/>
      </rPr>
      <t>Zone 3</t>
    </r>
  </si>
  <si>
    <r>
      <rPr>
        <b val="true"/>
        <color rgb="000000"/>
        <sz val="13.0"/>
        <rFont val="Calibri"/>
      </rPr>
      <t>Zone 4</t>
    </r>
  </si>
  <si>
    <r>
      <rPr>
        <b val="true"/>
        <color rgb="000000"/>
        <sz val="13.0"/>
        <rFont val="Calibri"/>
      </rPr>
      <t>Zone 5</t>
    </r>
  </si>
  <si>
    <r>
      <rPr>
        <b val="true"/>
        <color rgb="000000"/>
        <sz val="13.0"/>
        <rFont val="Calibri"/>
      </rPr>
      <t>Zone 6</t>
    </r>
  </si>
  <si>
    <r>
      <rPr>
        <b val="true"/>
        <color rgb="000000"/>
        <sz val="13.0"/>
        <rFont val="Calibri"/>
      </rPr>
      <t>Zone 7</t>
    </r>
  </si>
  <si>
    <r>
      <rPr>
        <b val="true"/>
        <color rgb="000000"/>
        <sz val="13.0"/>
        <rFont val="Calibri"/>
      </rPr>
      <t>Zone 8</t>
    </r>
  </si>
  <si>
    <r>
      <rPr>
        <b val="true"/>
        <color rgb="000000"/>
        <sz val="13.0"/>
        <rFont val="Calibri"/>
      </rPr>
      <t>Zone 9</t>
    </r>
  </si>
  <si>
    <r>
      <rPr>
        <b val="true"/>
        <color rgb="C8000F"/>
        <sz val="16.0"/>
        <rFont val="Calibri"/>
      </rPr>
      <t>Non-documents from 0.5 KG &amp; Documents from 2.5 KG</t>
    </r>
  </si>
  <si>
    <r>
      <rPr>
        <b val="true"/>
        <color rgb="C8000F"/>
        <sz val="16.0"/>
        <rFont val="Calibri"/>
      </rPr>
      <t>Multiplier rate per 0.5 KG from 30.1 KG</t>
    </r>
  </si>
  <si>
    <r>
      <rPr>
        <b val="true"/>
        <color rgb="000000"/>
        <sz val="13.0"/>
        <rFont val="Calibri"/>
      </rPr>
      <t>From</t>
    </r>
  </si>
  <si>
    <r>
      <rPr>
        <b val="true"/>
        <color rgb="000000"/>
        <sz val="13.0"/>
        <rFont val="Calibri"/>
      </rPr>
      <t>To</t>
    </r>
  </si>
  <si>
    <t>Premium 9:00: add 56.60 AUD to the DHL EXPRESS WORLDWIDE EXPORT rate</t>
  </si>
  <si>
    <t>Premium 10:30: add 16.17 AUD to the DHL EXPRESS WORLDWIDE EXPORT rate</t>
  </si>
  <si>
    <t>Premium 12:00: add 8.09 AUD to the DHL EXPRESS WORLDWIDE EXPORT rate</t>
  </si>
  <si>
    <t>● * Check the countries &amp; territories available for this service in the latest Rate and Service Guide available on www.dhl.com or contact DHL Customer Service. Prices are subject to a fuel surcharge.
● Shipments will be subject to the terms and conditions contained within your Service Agreement. Additional terms and conditions apply to the money-back guarantee. These can be found at www.dhl.com
● All Rates stated here are in AUD.
Customs duties, taxes and clearance-related charges are not included in the tariffs.
Shipment insurance is also available. For more information, please contact our Customer Service.
● For bulky and lightweight shipments, DHL complies with IATA regulations and charges the greater of either the Volumetric or Actual weight. Use the following formula to determine volumetric weight:
     Length x Width x Height (cm3) / Volumetric Divisor for kg = Volumetric Weight (kg)
     Length x Width x Height (inches) / Volumetric Divisor for lb = Volumetric Weight (lb)
DHL Express does not accept shipments exceeding 3,000kg or 6,600 lb, or containing pieces exceeding 300 kg or 660 lb, or 300 cm or 118 inches length, or not meeting DHL standards for packing.
Refer to Packing Guide on DHL website. These network restrictions are subject to change with 30 days notice.
● In the event any country or territory leaves a custom union, DHL reserves the right to change rates or zones with 30 days notice.</t>
  </si>
  <si>
    <t>DHL EXPRESS WORLDWIDE IMPORT</t>
  </si>
  <si>
    <r>
      <rPr>
        <b val="true"/>
        <color rgb="000000"/>
        <sz val="13.0"/>
        <rFont val="Calibri"/>
      </rPr>
      <t>Zone 10</t>
    </r>
  </si>
  <si>
    <r>
      <rPr>
        <b val="true"/>
        <color rgb="000000"/>
        <sz val="13.0"/>
        <rFont val="Calibri"/>
      </rPr>
      <t>Zone 11</t>
    </r>
  </si>
  <si>
    <r>
      <rPr>
        <b val="true"/>
        <color rgb="000000"/>
        <sz val="13.0"/>
        <rFont val="Calibri"/>
      </rPr>
      <t>Zone 12</t>
    </r>
  </si>
  <si>
    <r>
      <rPr>
        <b val="true"/>
        <color rgb="000000"/>
        <sz val="13.0"/>
        <rFont val="Calibri"/>
      </rPr>
      <t>Zone 13</t>
    </r>
  </si>
  <si>
    <r>
      <rPr>
        <b val="true"/>
        <color rgb="000000"/>
        <sz val="13.0"/>
        <rFont val="Calibri"/>
      </rPr>
      <t>Zone 14</t>
    </r>
  </si>
  <si>
    <r>
      <rPr>
        <b val="true"/>
        <color rgb="000000"/>
        <sz val="13.0"/>
        <rFont val="Calibri"/>
      </rPr>
      <t>Zone 15</t>
    </r>
  </si>
  <si>
    <r>
      <rPr>
        <b val="true"/>
        <color rgb="000000"/>
        <sz val="13.0"/>
        <rFont val="Calibri"/>
      </rPr>
      <t>Zone 16</t>
    </r>
  </si>
  <si>
    <r>
      <rPr>
        <b val="true"/>
        <color rgb="000000"/>
        <sz val="13.0"/>
        <rFont val="Calibri"/>
      </rPr>
      <t>Zone 17</t>
    </r>
  </si>
  <si>
    <r>
      <rPr>
        <b val="true"/>
        <color rgb="000000"/>
        <sz val="13.0"/>
        <rFont val="Calibri"/>
      </rPr>
      <t>Zone 18</t>
    </r>
  </si>
  <si>
    <r>
      <rPr>
        <b val="true"/>
        <color rgb="000000"/>
        <sz val="13.0"/>
        <rFont val="Calibri"/>
      </rPr>
      <t>Zone 19</t>
    </r>
  </si>
  <si>
    <r>
      <rPr>
        <b val="true"/>
        <color rgb="C8000F"/>
        <sz val="16.0"/>
        <rFont val="Calibri"/>
      </rPr>
      <t>Adder rate per additional 0.5 KG from 30.1 KG</t>
    </r>
  </si>
  <si>
    <t>Premium 9:00: add 56.60 AUD to the DHL EXPRESS WORLDWIDE IMPORT rate</t>
  </si>
  <si>
    <t>Premium 12:00: add 8.09 AUD to the DHL EXPRESS WORLDWIDE IMPORT rate</t>
  </si>
  <si>
    <t>DHL EXPRESS INTERNATIONAL EXPORT ZONING</t>
  </si>
  <si>
    <t>Countries &amp; Territories</t>
  </si>
  <si>
    <t>Zone</t>
  </si>
  <si>
    <t>Afghanistan (AF)</t>
  </si>
  <si>
    <t>9</t>
  </si>
  <si>
    <t>Egypt (EG)</t>
  </si>
  <si>
    <t>Libya (LY)</t>
  </si>
  <si>
    <t>San Marino (SM)</t>
  </si>
  <si>
    <t>Albania (AL)</t>
  </si>
  <si>
    <t>El Salvador (SV)</t>
  </si>
  <si>
    <t>Liechtenstein (LI)</t>
  </si>
  <si>
    <t>5</t>
  </si>
  <si>
    <t>Sao Tome And Principe (ST)</t>
  </si>
  <si>
    <t>Algeria (DZ)</t>
  </si>
  <si>
    <t>Eritrea (ER)</t>
  </si>
  <si>
    <t>Lithuania (LT)</t>
  </si>
  <si>
    <t>Saudi Arabia (SA)</t>
  </si>
  <si>
    <t>7</t>
  </si>
  <si>
    <t>American Samoa (AS)</t>
  </si>
  <si>
    <t>8</t>
  </si>
  <si>
    <t>Estonia (EE)</t>
  </si>
  <si>
    <t>Luxembourg (LU)</t>
  </si>
  <si>
    <t>Senegal (SN)</t>
  </si>
  <si>
    <t>Andorra (AD)</t>
  </si>
  <si>
    <t>Eswatini (SZ)</t>
  </si>
  <si>
    <t>Macau SAR China (MO)</t>
  </si>
  <si>
    <t>4</t>
  </si>
  <si>
    <t>Serbia, Rep. Of (RS)</t>
  </si>
  <si>
    <t>Angola (AO)</t>
  </si>
  <si>
    <t>Ethiopia (ET)</t>
  </si>
  <si>
    <t>Madagascar (MG)</t>
  </si>
  <si>
    <t>Seychelles (SC)</t>
  </si>
  <si>
    <t>Anguilla (AI)</t>
  </si>
  <si>
    <t>Falkland Islands (FK)</t>
  </si>
  <si>
    <t>Malawi (MW)</t>
  </si>
  <si>
    <t>Sierra Leone (SL)</t>
  </si>
  <si>
    <t>Antigua (AG)</t>
  </si>
  <si>
    <t>Faroe Islands (FO)</t>
  </si>
  <si>
    <t>Malaysia (MY)</t>
  </si>
  <si>
    <t>Singapore (SG)</t>
  </si>
  <si>
    <t>Argentina (AR)</t>
  </si>
  <si>
    <t>Fiji (FJ)</t>
  </si>
  <si>
    <t>Maldives (MV)</t>
  </si>
  <si>
    <t>Slovakia (SK)</t>
  </si>
  <si>
    <t>Armenia (AM)</t>
  </si>
  <si>
    <t>Finland (FI)</t>
  </si>
  <si>
    <t>Mali (ML)</t>
  </si>
  <si>
    <t>Slovenia (SI)</t>
  </si>
  <si>
    <t>Aruba (AW)</t>
  </si>
  <si>
    <t>France (FR)</t>
  </si>
  <si>
    <t>Malta (MT)</t>
  </si>
  <si>
    <t>Solomon Islands (SB)</t>
  </si>
  <si>
    <t>Austria (AT)</t>
  </si>
  <si>
    <t>French Guyana (GF)</t>
  </si>
  <si>
    <t>Marshall Islands (MH)</t>
  </si>
  <si>
    <t>Somalia (SO)</t>
  </si>
  <si>
    <t>Azerbaijan (AZ)</t>
  </si>
  <si>
    <t>Gabon (GA)</t>
  </si>
  <si>
    <t>Martinique (MQ)</t>
  </si>
  <si>
    <t>Somaliland, Rep Of (XS)</t>
  </si>
  <si>
    <t>Bahamas (BS)</t>
  </si>
  <si>
    <t>Gambia (GM)</t>
  </si>
  <si>
    <t>Mauritania (MR)</t>
  </si>
  <si>
    <t>South Africa (ZA)</t>
  </si>
  <si>
    <t>Bahrain (BH)</t>
  </si>
  <si>
    <t>Georgia (GE)</t>
  </si>
  <si>
    <t>Mauritius (MU)</t>
  </si>
  <si>
    <t>South Sudan (SS)</t>
  </si>
  <si>
    <t>Bangladesh (BD)</t>
  </si>
  <si>
    <t>6</t>
  </si>
  <si>
    <t>Germany (DE)</t>
  </si>
  <si>
    <t>Mayotte (YT)</t>
  </si>
  <si>
    <t>Spain (ES)</t>
  </si>
  <si>
    <t>Barbados (BB)</t>
  </si>
  <si>
    <t>Ghana (GH)</t>
  </si>
  <si>
    <t>Mexico (MX)</t>
  </si>
  <si>
    <t>2</t>
  </si>
  <si>
    <t>Sri Lanka (LK)</t>
  </si>
  <si>
    <t>Belarus (BY)</t>
  </si>
  <si>
    <t>Gibraltar (GI)</t>
  </si>
  <si>
    <t>Micronesia (FM)</t>
  </si>
  <si>
    <t>St. Barthelemy (XY)</t>
  </si>
  <si>
    <t>Belgium (BE)</t>
  </si>
  <si>
    <t>Greece (GR)</t>
  </si>
  <si>
    <t>Moldova, Rep. Of (MD)</t>
  </si>
  <si>
    <t>St. Eustatius (XE)</t>
  </si>
  <si>
    <t>Belize (BZ)</t>
  </si>
  <si>
    <t>Greenland (GL)</t>
  </si>
  <si>
    <t>Monaco (MC)</t>
  </si>
  <si>
    <t>St. Kitts (KN)</t>
  </si>
  <si>
    <t>Benin (BJ)</t>
  </si>
  <si>
    <t>Grenada (GD)</t>
  </si>
  <si>
    <t>Mongolia (MN)</t>
  </si>
  <si>
    <t>St. Lucia (LC)</t>
  </si>
  <si>
    <t>Bermuda (BM)</t>
  </si>
  <si>
    <t>Guadeloupe (GP)</t>
  </si>
  <si>
    <t>Montenegro, Rep Of (ME)</t>
  </si>
  <si>
    <t>St. Maarten (XM)</t>
  </si>
  <si>
    <t>Bhutan (BT)</t>
  </si>
  <si>
    <t>Guam (GU)</t>
  </si>
  <si>
    <t>Montserrat (MS)</t>
  </si>
  <si>
    <t>St. Vincent (VC)</t>
  </si>
  <si>
    <t>Bolivia (BO)</t>
  </si>
  <si>
    <t>Guatemala (GT)</t>
  </si>
  <si>
    <t>Morocco (MA)</t>
  </si>
  <si>
    <t>Sudan (SD)</t>
  </si>
  <si>
    <t>Bonaire (XB)</t>
  </si>
  <si>
    <t>Guernsey (GG)</t>
  </si>
  <si>
    <t>Mozambique (MZ)</t>
  </si>
  <si>
    <t>Suriname (SR)</t>
  </si>
  <si>
    <t>Bosnia &amp; Herzegovina(BA)</t>
  </si>
  <si>
    <t>Guinea Rep. (GN)</t>
  </si>
  <si>
    <t>Myanmar (MM)</t>
  </si>
  <si>
    <t>Sweden (SE)</t>
  </si>
  <si>
    <t>Botswana (BW)</t>
  </si>
  <si>
    <t>Guinea-Bissau (GW)</t>
  </si>
  <si>
    <t>Namibia (NA)</t>
  </si>
  <si>
    <t>Switzerland (CH)</t>
  </si>
  <si>
    <t>Brazil (BR)</t>
  </si>
  <si>
    <t>Guinea-Equatorial (GQ)</t>
  </si>
  <si>
    <t>Nauru, Rep. Of (NR)</t>
  </si>
  <si>
    <t>Syria (SY)</t>
  </si>
  <si>
    <t>Brunei (BN)</t>
  </si>
  <si>
    <t>Guyana (British) (GY)</t>
  </si>
  <si>
    <t>Nepal (NP)</t>
  </si>
  <si>
    <t>Tahiti (PF)</t>
  </si>
  <si>
    <t>Bulgaria (BG)</t>
  </si>
  <si>
    <t>Haiti (HT)</t>
  </si>
  <si>
    <t>Netherlands, The (NL)</t>
  </si>
  <si>
    <t>Taiwan (TW)</t>
  </si>
  <si>
    <t>Burkina Faso (BF)</t>
  </si>
  <si>
    <t>Honduras (HN)</t>
  </si>
  <si>
    <t>Nevis (XN)</t>
  </si>
  <si>
    <t>Tajikistan (TJ)</t>
  </si>
  <si>
    <t>Burundi (BI)</t>
  </si>
  <si>
    <t>Hong Kong SAR China (HK)</t>
  </si>
  <si>
    <t>New Caledonia (NC)</t>
  </si>
  <si>
    <t>Tanzania (TZ)</t>
  </si>
  <si>
    <t>Cambodia (KH)</t>
  </si>
  <si>
    <t>Hungary (HU)</t>
  </si>
  <si>
    <t>New Zealand (NZ)</t>
  </si>
  <si>
    <t>1</t>
  </si>
  <si>
    <t>Thailand (TH)</t>
  </si>
  <si>
    <t>Cameroon (CM)</t>
  </si>
  <si>
    <t>Iceland (IS)</t>
  </si>
  <si>
    <t>Nicaragua (NI)</t>
  </si>
  <si>
    <t>Timor-Leste (TL)</t>
  </si>
  <si>
    <t>Canada (CA)</t>
  </si>
  <si>
    <t>India (IN)</t>
  </si>
  <si>
    <t>Niger (NE)</t>
  </si>
  <si>
    <t>Togo (TG)</t>
  </si>
  <si>
    <t>Canary Islands, The (IC)</t>
  </si>
  <si>
    <t>Indonesia (ID)</t>
  </si>
  <si>
    <t>Nigeria (NG)</t>
  </si>
  <si>
    <t>Tonga (TO)</t>
  </si>
  <si>
    <t>Cape Verde (CV)</t>
  </si>
  <si>
    <t>Iran (IR)</t>
  </si>
  <si>
    <t>Niue (NU)</t>
  </si>
  <si>
    <t>Trinidad And Tobago (TT)</t>
  </si>
  <si>
    <t>Cayman Islands (KY)</t>
  </si>
  <si>
    <t>Iraq (IQ)</t>
  </si>
  <si>
    <t>North Macedonia (MK)</t>
  </si>
  <si>
    <t>Tunisia (TN)</t>
  </si>
  <si>
    <t>Central African Rep(CF)</t>
  </si>
  <si>
    <t>Ireland, Rep. Of (IE)</t>
  </si>
  <si>
    <t>Northern Mariana Islands (MP)</t>
  </si>
  <si>
    <t>Turkey (TR)</t>
  </si>
  <si>
    <t>Chad (TD)</t>
  </si>
  <si>
    <t>Israel (IL)</t>
  </si>
  <si>
    <t>Norway (NO)</t>
  </si>
  <si>
    <t>Turkmenistan (TM)</t>
  </si>
  <si>
    <t>Chile (CL)</t>
  </si>
  <si>
    <t>Italy (IT)</t>
  </si>
  <si>
    <t>Oman (OM)</t>
  </si>
  <si>
    <t>Turks &amp; Caicos (TC)</t>
  </si>
  <si>
    <t>China (CN)</t>
  </si>
  <si>
    <t>3</t>
  </si>
  <si>
    <t>Jamaica (JM)</t>
  </si>
  <si>
    <t>Pakistan (PK)</t>
  </si>
  <si>
    <t>Tuvalu (TV)</t>
  </si>
  <si>
    <t>Colombia (CO)</t>
  </si>
  <si>
    <t>Japan (JP)</t>
  </si>
  <si>
    <t>Palau (PW)</t>
  </si>
  <si>
    <t>USA (US)</t>
  </si>
  <si>
    <t>Comoros (KM)</t>
  </si>
  <si>
    <t>Jersey (JE)</t>
  </si>
  <si>
    <t>Panama (PA)</t>
  </si>
  <si>
    <t>Uganda (UG)</t>
  </si>
  <si>
    <t>Congo (CG)</t>
  </si>
  <si>
    <t>Jordan (JO)</t>
  </si>
  <si>
    <t>Papua New Guinea (PG)</t>
  </si>
  <si>
    <t>Ukraine (UA)</t>
  </si>
  <si>
    <t>Congo, DPR (CD)</t>
  </si>
  <si>
    <t>Kazakhstan (KZ)</t>
  </si>
  <si>
    <t>Paraguay (PY)</t>
  </si>
  <si>
    <t>United Arab Emirates (AE)</t>
  </si>
  <si>
    <t>Cook Islands (CK)</t>
  </si>
  <si>
    <t>Kenya (KE)</t>
  </si>
  <si>
    <t>Peru (PE)</t>
  </si>
  <si>
    <t>United Kingdom (GB)</t>
  </si>
  <si>
    <t>Costa Rica (CR)</t>
  </si>
  <si>
    <t>Kiribati (KI)</t>
  </si>
  <si>
    <t>Philippines, The (PH)</t>
  </si>
  <si>
    <t>Uruguay (UY)</t>
  </si>
  <si>
    <t>Cote D Ivoire (CI)</t>
  </si>
  <si>
    <t>Korea, Rep. Of (KR)</t>
  </si>
  <si>
    <t>Poland (PL)</t>
  </si>
  <si>
    <t>Uzbekistan (UZ)</t>
  </si>
  <si>
    <t>Croatia (HR)</t>
  </si>
  <si>
    <t>Korea,  D.P.R Of (KP)</t>
  </si>
  <si>
    <t>Portugal (PT)</t>
  </si>
  <si>
    <t>Vanuatu (VU)</t>
  </si>
  <si>
    <t>Cuba (CU)</t>
  </si>
  <si>
    <t>Kosovo (KV)</t>
  </si>
  <si>
    <t>Puerto Rico (PR)</t>
  </si>
  <si>
    <t>Vatican City (VA)</t>
  </si>
  <si>
    <t>Curacao (XC)</t>
  </si>
  <si>
    <t>Kuwait (KW)</t>
  </si>
  <si>
    <t>Qatar (QA)</t>
  </si>
  <si>
    <t>Venezuela (VE)</t>
  </si>
  <si>
    <t>Cyprus (CY)</t>
  </si>
  <si>
    <t>Kyrgyzstan (KG)</t>
  </si>
  <si>
    <t>Reunion, Island Of (RE)</t>
  </si>
  <si>
    <t>Vietnam (VN)</t>
  </si>
  <si>
    <t>Czech Rep., The (CZ)</t>
  </si>
  <si>
    <t>Laos (LA)</t>
  </si>
  <si>
    <t>Romania (RO)</t>
  </si>
  <si>
    <t>Virgin Islands-British (VG)</t>
  </si>
  <si>
    <t>Denmark (DK)</t>
  </si>
  <si>
    <t>Latvia (LV)</t>
  </si>
  <si>
    <t>Russian Federation (RU)</t>
  </si>
  <si>
    <t>Virgin Islands-US (VI)</t>
  </si>
  <si>
    <t>Djibouti (DJ)</t>
  </si>
  <si>
    <t>Lebanon (LB)</t>
  </si>
  <si>
    <t>Rwanda (RW)</t>
  </si>
  <si>
    <t>Yemen, Rep. Of (YE)</t>
  </si>
  <si>
    <t>Dominica (DM)</t>
  </si>
  <si>
    <t>Lesotho (LS)</t>
  </si>
  <si>
    <t>Saint Helena (SH)</t>
  </si>
  <si>
    <t>Zambia (ZM)</t>
  </si>
  <si>
    <t>Dominican Rep. (DO)</t>
  </si>
  <si>
    <t>Liberia (LR)</t>
  </si>
  <si>
    <t>Samoa (WS)</t>
  </si>
  <si>
    <t>Zimbabwe (ZW)</t>
  </si>
  <si>
    <t>Ecuador (EC)</t>
  </si>
  <si>
    <t>● In the event any country leaves the European Union, DHL reserves the right to change rates or zones with 30 days notice.</t>
  </si>
  <si>
    <t>DHL EXPRESS INTERNATIONAL IMPORT ZONING</t>
  </si>
  <si>
    <t>14</t>
  </si>
  <si>
    <t>16</t>
  </si>
  <si>
    <t>11</t>
  </si>
  <si>
    <t>15</t>
  </si>
  <si>
    <t>17</t>
  </si>
  <si>
    <t>12</t>
  </si>
  <si>
    <t>10</t>
  </si>
  <si>
    <t>19</t>
  </si>
  <si>
    <t>18</t>
  </si>
  <si>
    <t>13</t>
  </si>
  <si>
    <t>DHL EXPRESS WORLDWIDE THIRD COUNTRY</t>
  </si>
  <si>
    <r>
      <rPr>
        <b val="true"/>
        <color rgb="000000"/>
        <sz val="13.0"/>
        <rFont val="Calibri"/>
      </rPr>
      <t>Zone A</t>
    </r>
  </si>
  <si>
    <r>
      <rPr>
        <b val="true"/>
        <color rgb="000000"/>
        <sz val="13.0"/>
        <rFont val="Calibri"/>
      </rPr>
      <t>Zone B</t>
    </r>
  </si>
  <si>
    <r>
      <rPr>
        <b val="true"/>
        <color rgb="000000"/>
        <sz val="13.0"/>
        <rFont val="Calibri"/>
      </rPr>
      <t>Zone C</t>
    </r>
  </si>
  <si>
    <r>
      <rPr>
        <b val="true"/>
        <color rgb="000000"/>
        <sz val="13.0"/>
        <rFont val="Calibri"/>
      </rPr>
      <t>Zone D</t>
    </r>
  </si>
  <si>
    <r>
      <rPr>
        <b val="true"/>
        <color rgb="000000"/>
        <sz val="13.0"/>
        <rFont val="Calibri"/>
      </rPr>
      <t>Zone E</t>
    </r>
  </si>
  <si>
    <r>
      <rPr>
        <b val="true"/>
        <color rgb="000000"/>
        <sz val="13.0"/>
        <rFont val="Calibri"/>
      </rPr>
      <t>Zone F</t>
    </r>
  </si>
  <si>
    <r>
      <rPr>
        <b val="true"/>
        <color rgb="000000"/>
        <sz val="13.0"/>
        <rFont val="Calibri"/>
      </rPr>
      <t>Zone G</t>
    </r>
  </si>
  <si>
    <r>
      <rPr>
        <b val="true"/>
        <color rgb="000000"/>
        <sz val="13.0"/>
        <rFont val="Calibri"/>
      </rPr>
      <t>Zone H</t>
    </r>
  </si>
  <si>
    <r>
      <rPr>
        <b val="true"/>
        <color rgb="C8000F"/>
        <sz val="16.0"/>
        <rFont val="Calibri"/>
      </rPr>
      <t>Adder rate per additional 1 KG from 30.1 KG</t>
    </r>
  </si>
  <si>
    <t>Premium 9:00: add 56.60 AUD to the DHL EXPRESS WORLDWIDE THIRD COUNTRY rate</t>
  </si>
  <si>
    <t>Premium 10:30: add 16.17 AUD to the DHL EXPRESS WORLDWIDE THIRD COUNTRY rate</t>
  </si>
  <si>
    <t>Premium 12:00: add 8.09 AUD to the DHL EXPRESS WORLDWIDE THIRD COUNTRY rate</t>
  </si>
  <si>
    <t>● * Check the countries &amp; territories available for this service in the latest Rate and Service Guide available on www.dhl.com or contact DHL Customer Service. Prices are subject to a fuel surcharge.
● Shipments will be subject to the terms and conditions contained within your Service Agreement. Additional terms and conditions apply to the money-back guarantee. These can be found at www.dhl.com
● All Rates stated here are in AUD.
Customs duties, taxes and clearance-related charges are not included in the tariffs.
Shipment insurance is also available. For more information, please contact our Customer Service.
● For bulky and lightweight shipments, DHL complies with IATA regulations and charges the greater of either the Volumetric or Actual weight. Use the following formula to determine volumetric weight:
     Length x Width x Height (cm3) / Volumetric Divisor for kg = Volumetric Weight (kg)
     Length x Width x Height (inches) / Volumetric Divisor for lb = Volumetric Weight (lb)
DHL Express does not accept shipments exceeding 3,000kg or 6,600 lb, or containing pieces exceeding 300 kg or 660 lb, or 300 cm or 118 inches length, or not meeting DHL standards for packing.
Refer to Packing Guide on DHL website. These network restrictions are subject to change with 30 days notice.
● In the event any country or territory leaves a custom union, DHL reserves the right to change rates or zones with 30 days notice.
DHL 3rd Country Rates are valid for 3rd Country International shipments and are not applicable to 3rd Country Domestic shipments.</t>
  </si>
  <si>
    <t>DHL EXPRESS INTERNATIONAL THIRD COUNTRY ZONING</t>
  </si>
  <si>
    <t>● In the event any country leaves the European Union, DHL reserves the right to change rates or zones with 30 days notice.
● DHL 3rd Country Rates are valid for 3rd Country International shipments and are not applicable to 3rd Country Domestic shipments.</t>
  </si>
  <si>
    <t>DHL EXPRESS THIRD COUNTRY ZONE MATRIX</t>
  </si>
  <si>
    <r>
      <rPr>
        <b val="true"/>
        <sz val="11.0"/>
        <rFont val="Calibri"/>
      </rPr>
      <t>3rd Country Zones</t>
    </r>
  </si>
  <si>
    <r>
      <rPr>
        <b val="true"/>
        <sz val="11.0"/>
        <rFont val="Calibri"/>
      </rPr>
      <t>Destination zone</t>
    </r>
  </si>
  <si>
    <r>
      <rPr>
        <b val="true"/>
        <sz val="11.0"/>
        <rFont val="Calibri"/>
      </rPr>
      <t>1</t>
    </r>
  </si>
  <si>
    <r>
      <rPr>
        <b val="true"/>
        <sz val="11.0"/>
        <rFont val="Calibri"/>
      </rPr>
      <t>2</t>
    </r>
  </si>
  <si>
    <r>
      <rPr>
        <b val="true"/>
        <sz val="11.0"/>
        <rFont val="Calibri"/>
      </rPr>
      <t>3</t>
    </r>
  </si>
  <si>
    <r>
      <rPr>
        <b val="true"/>
        <sz val="11.0"/>
        <rFont val="Calibri"/>
      </rPr>
      <t>4</t>
    </r>
  </si>
  <si>
    <r>
      <rPr>
        <b val="true"/>
        <sz val="11.0"/>
        <rFont val="Calibri"/>
      </rPr>
      <t>5</t>
    </r>
  </si>
  <si>
    <r>
      <rPr>
        <b val="true"/>
        <sz val="11.0"/>
        <rFont val="Calibri"/>
      </rPr>
      <t>6</t>
    </r>
  </si>
  <si>
    <r>
      <rPr>
        <b val="true"/>
        <sz val="11.0"/>
        <rFont val="Calibri"/>
      </rPr>
      <t>7</t>
    </r>
  </si>
  <si>
    <r>
      <rPr>
        <b val="true"/>
        <sz val="11.0"/>
        <rFont val="Calibri"/>
      </rPr>
      <t>8</t>
    </r>
  </si>
  <si>
    <r>
      <rPr>
        <b val="true"/>
        <sz val="11.0"/>
        <rFont val="Calibri"/>
      </rPr>
      <t>9</t>
    </r>
  </si>
  <si>
    <r>
      <rPr>
        <b val="true"/>
        <sz val="11.0"/>
        <rFont val="Calibri"/>
      </rPr>
      <t>10</t>
    </r>
  </si>
  <si>
    <r>
      <rPr>
        <b val="true"/>
        <sz val="11.0"/>
        <rFont val="Calibri"/>
      </rPr>
      <t>Origin zone</t>
    </r>
  </si>
  <si>
    <t>C</t>
  </si>
  <si>
    <t>E</t>
  </si>
  <si>
    <t>F</t>
  </si>
  <si>
    <t>D</t>
  </si>
  <si>
    <t>G</t>
  </si>
  <si>
    <t>H</t>
  </si>
  <si>
    <t>A</t>
  </si>
  <si>
    <t>B</t>
  </si>
  <si>
    <t>● How to lookup 3rd Country Zone and Price:
1. Look up "Zones TD" tab to determine the origin and destination zone of shipment.2. Using the origin and destination zone, refer to the table above to locate the 3rd Country zone number which corresponds to the combination of the origin and destination zone.3. Use the zone number in the above table together with the weight of the shipment to determine the price in the Time Definite 3rd Country Rate card. Rates are only applicable for shipments from country A to country B. Shipments transported within a country (domestic) will be billed against published rates. Contact your commercial contact for information.
● In the event any country leaves the European Union, DHL reserves the right to change rates or zones with 30 days notice.
● DHL 3rd Country Rates are valid for 3rd Country International shipments and are not applicable to 3rd Country Domestic shipments.</t>
  </si>
  <si>
    <t>DHL EXPRESS DOMESTIC THIRD COUNTRY</t>
  </si>
  <si>
    <r>
      <rPr>
        <b val="true"/>
        <color rgb="C8000F"/>
        <sz val="16.0"/>
        <rFont val="Calibri"/>
      </rPr>
      <t>Non-documents from 0.5 KG</t>
    </r>
  </si>
  <si>
    <t>Premium 9:00: add 56.60 AUD to the DHL EXPRESS DOMESTIC THIRD COUNTRY rate</t>
  </si>
  <si>
    <t>Premium 10:30: add 16.17 AUD to the DHL EXPRESS DOMESTIC THIRD COUNTRY rate</t>
  </si>
  <si>
    <t>Premium 12:00: add 8.09 AUD to the DHL EXPRESS DOMESTIC THIRD COUNTRY rate</t>
  </si>
  <si>
    <t>DHL EXPRESS DOMESTIC THIRD COUNTRY ZONE MATRIX</t>
  </si>
  <si>
    <r>
      <rPr>
        <b val="true"/>
        <sz val="11.0"/>
        <rFont val="Calibri"/>
      </rPr>
      <t>3rd Country Domestic Zones</t>
    </r>
  </si>
  <si>
    <r>
      <rPr>
        <b val="true"/>
        <sz val="11.0"/>
        <rFont val="Calibri"/>
      </rPr>
      <t>EU1</t>
    </r>
  </si>
  <si>
    <r>
      <rPr>
        <b val="true"/>
        <sz val="11.0"/>
        <rFont val="Calibri"/>
      </rPr>
      <t>EU2</t>
    </r>
  </si>
  <si>
    <r>
      <rPr>
        <b val="true"/>
        <sz val="11.0"/>
        <rFont val="Calibri"/>
      </rPr>
      <t>EU3</t>
    </r>
  </si>
  <si>
    <r>
      <rPr>
        <b val="true"/>
        <sz val="11.0"/>
        <rFont val="Calibri"/>
      </rPr>
      <t>AP1</t>
    </r>
  </si>
  <si>
    <r>
      <rPr>
        <b val="true"/>
        <sz val="11.0"/>
        <rFont val="Calibri"/>
      </rPr>
      <t>AP2</t>
    </r>
  </si>
  <si>
    <r>
      <rPr>
        <b val="true"/>
        <sz val="11.0"/>
        <rFont val="Calibri"/>
      </rPr>
      <t>AM1</t>
    </r>
  </si>
  <si>
    <r>
      <rPr>
        <b val="true"/>
        <sz val="11.0"/>
        <rFont val="Calibri"/>
      </rPr>
      <t>AM2</t>
    </r>
  </si>
  <si>
    <r>
      <rPr>
        <b val="true"/>
        <sz val="11.0"/>
        <rFont val="Calibri"/>
      </rPr>
      <t>AM3</t>
    </r>
  </si>
  <si>
    <r>
      <rPr>
        <b val="true"/>
        <sz val="11.0"/>
        <rFont val="Calibri"/>
      </rPr>
      <t>MA1</t>
    </r>
  </si>
  <si>
    <r>
      <rPr>
        <b val="true"/>
        <sz val="11.0"/>
        <rFont val="Calibri"/>
      </rPr>
      <t>ROW</t>
    </r>
  </si>
  <si>
    <t>-</t>
  </si>
  <si>
    <t>● How to lookup 3rd Country Zone and Price:
1. Look up "Zones TD" tab to determine the origin and destination zone of shipment.2. Using the origin and destination zone, refer to the table above to locate the 3rd Country zone number which corresponds to the combination of the origin and destination zone.3. Use the zone number in the above table together with the weight of the shipment to determine the price in the Time Definite 3rd Country Rate card. Rates are only applicable for shipments from country A to country B. Shipments transported within a country (domestic) will be billed against published rates. Contact your commercial contact for information.
● In the event any country leaves the European Union, DHL reserves the right to change rates or zones with 30 days notice.
● Subject to service availability. Domestic services are not available in all countries and territories.</t>
  </si>
  <si>
    <t>PUBLISHED SERVICES AND SURCHARGES</t>
  </si>
  <si>
    <t>Services and Surcharges</t>
  </si>
  <si>
    <r>
      <rPr>
        <b val="true"/>
        <color rgb="D40511"/>
        <sz val="15.0"/>
        <rFont val="Calibri"/>
      </rPr>
      <t>SERVICES</t>
    </r>
  </si>
  <si>
    <r>
      <rPr>
        <b val="true"/>
        <color rgb="C8000F"/>
        <sz val="11.0"/>
        <rFont val="Calibri"/>
      </rPr>
      <t>Code</t>
    </r>
  </si>
  <si>
    <r>
      <rPr>
        <b val="true"/>
        <color rgb="C8000F"/>
        <sz val="11.0"/>
        <rFont val="Calibri"/>
      </rPr>
      <t>Name</t>
    </r>
  </si>
  <si>
    <r>
      <rPr>
        <b val="true"/>
        <color rgb="C8000F"/>
        <sz val="11.0"/>
        <rFont val="Calibri"/>
      </rPr>
      <t>Description</t>
    </r>
  </si>
  <si>
    <r>
      <rPr>
        <b val="true"/>
        <color rgb="C8000F"/>
        <sz val="11.0"/>
        <rFont val="Calibri"/>
      </rPr>
      <t>Price Mechanism</t>
    </r>
  </si>
  <si>
    <r>
      <rPr>
        <b val="true"/>
        <color rgb="C8000F"/>
        <sz val="11.0"/>
        <rFont val="Calibri"/>
      </rPr>
      <t>Net Charge</t>
    </r>
  </si>
  <si>
    <r>
      <rPr>
        <b val="true"/>
        <color rgb="C8000F"/>
        <sz val="11.0"/>
        <rFont val="Calibri"/>
      </rPr>
      <t>Products Applicable</t>
    </r>
  </si>
  <si>
    <t>AA</t>
  </si>
  <si>
    <t>SATURDAY DELIVERY</t>
  </si>
  <si>
    <t>On shipper's request, delivery of a shipment up to 300kg and pieces up to 30kg in the destination country on a Saturday, to selected postal/zip code areas that have the capability, in countries where Saturday is not a normal working day.</t>
  </si>
  <si>
    <t>rate per shipment</t>
  </si>
  <si>
    <t>65.00 AUD</t>
  </si>
  <si>
    <t>All Products</t>
  </si>
  <si>
    <t>AB</t>
  </si>
  <si>
    <t>SATURDAY PICKUP</t>
  </si>
  <si>
    <t>At shipper's request, an ad-hoc pickup of a shipment up to 300kg/piece up to 30kg on a Saturday, at selected postal/zip code areas that have the capability, in countries where Saturday is not a normal working day.</t>
  </si>
  <si>
    <t>DD</t>
  </si>
  <si>
    <t>DUTY TAX PAID</t>
  </si>
  <si>
    <t>On Customer’s request, DHL clears the shipment at destination and arranges for the applicable import duties, taxes and regulatory charges to be invoiced to a specified DHL account at origin or third country, rather than the receiver of the shipment being billed at destination.</t>
  </si>
  <si>
    <t>% of fiscal charges</t>
  </si>
  <si>
    <t>2.00 % with minimum of 30.00 AUD</t>
  </si>
  <si>
    <t>GK</t>
  </si>
  <si>
    <t>BULK PACKAGING</t>
  </si>
  <si>
    <t>Charges apply for all DHL standard packaging items including plastic flyers provided in bulks or stacks.</t>
  </si>
  <si>
    <t>Rate per month/invoice</t>
  </si>
  <si>
    <t>Variable</t>
  </si>
  <si>
    <t>All</t>
  </si>
  <si>
    <t>II</t>
  </si>
  <si>
    <t>SHIPMENT INSURANCE</t>
  </si>
  <si>
    <t>Shipment Insurance can be arranged for shipments containing valuable goods, although some restrictions and limitations may apply. The service availability will depend on the destination and content of the shipment. The service is subject to specific limitations and exclusions as described in our Terms and Conditions.</t>
  </si>
  <si>
    <t>% of insured value</t>
  </si>
  <si>
    <t>25.00 AUD or 2.50% of shipment value if higher</t>
  </si>
  <si>
    <t>EXPRESS DOMESTIC, EXPRESS BREAKBULK (export), MEDICAL EXPRESS (export), EXPRESS JUMBO, EXPRESS WORLDWIDE, EXPRESS 9:00, EXPRESS 10:30, EXPRESS 12:00</t>
  </si>
  <si>
    <t>EXPRESS DOMESTIC 9:00, EXPRESS DOMESTIC 12:00, MEDICAL EXPRESS (domestic), JETLINE (export), JETLINE (domestic), EXPRESS EASY, EXPRESS EASY DOMESTIC</t>
  </si>
  <si>
    <t>EXPRESS BREAKBULK (import), EXPRESS BREAKBULK (3rd country), IMPORT EXPRESS WORLDWIDE, IMPORT EXPRESS 9:00, IMPORT EXPRESS 12:00, 3RD COUNTRY EXPRESS WORLDWIDE, 3RD COUNTRY EXPRESS 9:00, 3RD COUNTRY EXPRESS 10:30, 3RD COUNTRY EXPRESS 12:00, 3RD COUNTRY EXPRESS DOMESTIC, 3RD COUNTRY EXPRESS DOMESTIC 9:00, 3RD COUNTRY EXPRESS DOMESTIC 10:30, 3RD COUNTRY EXPRESS DOMESTIC 12:00</t>
  </si>
  <si>
    <t>IB</t>
  </si>
  <si>
    <t>EXTENDED LIABILITY</t>
  </si>
  <si>
    <t>If you are sending valuable documents such as passports, visa applications or regulatory certificates you can extend coverage and compensation beyond the DHL standard liability described in our Terms and Conditions. In the event of full or partial loss to a document shipment, a fixed compensation will be paid regardless of the replacement cost of the document.</t>
  </si>
  <si>
    <t>8.00 AUD</t>
  </si>
  <si>
    <t>KA</t>
  </si>
  <si>
    <t>CHANGE OF BILLING</t>
  </si>
  <si>
    <t>Applies when a customer requests a change of defined billing information on an already issued invoice, which is not due to DHL Express’ fault &amp; which will result in a reissuing of the invoice. In case of account change, crediting of the old account &amp; debiting of the new account.</t>
  </si>
  <si>
    <t>20.00 AUD</t>
  </si>
  <si>
    <t>KD</t>
  </si>
  <si>
    <t>PRINTED INVOICE</t>
  </si>
  <si>
    <t>Where e-Billing is the standard, customers requesting a hard copy Printed Invoice are to be charged. A charge applies to every paper invoice provided.</t>
  </si>
  <si>
    <t>rate per invoice</t>
  </si>
  <si>
    <t>4.50 AUD</t>
  </si>
  <si>
    <t>NN</t>
  </si>
  <si>
    <t>NEUTRAL DELIVERY</t>
  </si>
  <si>
    <t>This service allows for the delivery of non-document shipments, without any value of the product being shared or exposed to the receiver, since the commercial invoice is removed prior to delivery.</t>
  </si>
  <si>
    <t>PA</t>
  </si>
  <si>
    <t>SHIPMENT PREPARATION</t>
  </si>
  <si>
    <t>At shipper’s request a convenient and on-demand service for shipment volumes that require short-term extra resources for their preparation. DHL manages the process of shipment preparation, content selection, labeling &amp; paperwork, and sends the parcels to the addresses provided</t>
  </si>
  <si>
    <t>40.00 AUD</t>
  </si>
  <si>
    <t>QA</t>
  </si>
  <si>
    <t>DEDICATED PICKUP</t>
  </si>
  <si>
    <t>On shipper’s request, an immediate or non-routine, once-only pickup of a shipment within a normal working day, weekend or a holiday that may involve a specific vehicle such as tail lift truck or more than one courier.</t>
  </si>
  <si>
    <t>rate per kg</t>
  </si>
  <si>
    <t>0.75 AUD with minimum of 50.00 AUD</t>
  </si>
  <si>
    <t>IMPORT EXPRESS WORLDWIDE, IMPORT EXPRESS 9:00, IMPORT EXPRESS 12:00, 3RD COUNTRY EXPRESS WORLDWIDE, 3RD COUNTRY EXPRESS 9:00, 3RD COUNTRY EXPRESS 10:30, 3RD COUNTRY EXPRESS 12:00, EXPRESS DOMESTIC, EXPRESS DOMESTIC 9:00, EXPRESS DOMESTIC 12:00, EXPRESS WORLDWIDE, EXPRESS 9:00, EXPRESS 10:30, EXPRESS 12:00</t>
  </si>
  <si>
    <t>SD</t>
  </si>
  <si>
    <t>ADULT SIGNATURE</t>
  </si>
  <si>
    <t>DHL will obtain a delivery signature from an adult at the stipulated delivery address. If, for local legislative reasons, proof of the receivers age needs to be verified, DHL may need to request presentation of a valid government-issued personal identification document.</t>
  </si>
  <si>
    <t>10.00 AUD</t>
  </si>
  <si>
    <t>SF</t>
  </si>
  <si>
    <t>DIRECT SIGNATURE</t>
  </si>
  <si>
    <t>If you are sending sensitive documents or high value contents you can request DHL to obtain a direct signature from the consignee or a representative at the delivery address. DHL will ensure your shipment is not re-directed, or delivered at an alternative address.</t>
  </si>
  <si>
    <t>7.90 AUD</t>
  </si>
  <si>
    <t>TA</t>
  </si>
  <si>
    <t>DEDICATED DELIVERY</t>
  </si>
  <si>
    <t>On customer request, an immediate or non-routine, once-only delivery of a shipment within a normal working day or a holiday that involves a specific vehicle such as tail lift truck or more than one courier.</t>
  </si>
  <si>
    <t>TK</t>
  </si>
  <si>
    <t>RESIDENTIAL ADDRESS</t>
  </si>
  <si>
    <t>Customers shipping to a home or private residence can choose to activate specific delivery options by designating the delivery address as Residential. For shipments designated as Residential Address, DHL Express will proactively notify the receiver via email or SMS about the shipment’s progress. Receivers can then select the delivery option that best suits their requirements via the On Demand Delivery website.</t>
  </si>
  <si>
    <t>6.00 AUD</t>
  </si>
  <si>
    <r>
      <rPr>
        <b val="true"/>
        <color rgb="D40511"/>
        <sz val="15.0"/>
        <rFont val="Calibri"/>
      </rPr>
      <t>CUSTOMS SERVICES</t>
    </r>
  </si>
  <si>
    <t>W5</t>
  </si>
  <si>
    <t>CLEARANCE PROCESSING</t>
  </si>
  <si>
    <t>Applies where additional cost is incurred for importing shipments in alignment with government agency requirements.</t>
  </si>
  <si>
    <t>16.50 AUD</t>
  </si>
  <si>
    <t>WB</t>
  </si>
  <si>
    <t>NON-ROUTINE ENTRY</t>
  </si>
  <si>
    <t>Applies when shipments are subject to non-routine clearance procedures, due to their value, weight and/or commodity as defined by destination Customs Authorities. May also apply in selected countries where DHL is legally obliged to outsource formal clearance entries to a licensed third party broker.</t>
  </si>
  <si>
    <t>75.00 AUD</t>
  </si>
  <si>
    <t>WC</t>
  </si>
  <si>
    <t>DUTY TAX PROCESSING</t>
  </si>
  <si>
    <t>DHL will accelerate the customs clearance process making prompt payment of duty and tax charges relating to a shipment, while the receiver defers payment until an agreed date.</t>
  </si>
  <si>
    <t>3.00 % with minimum of 21.00 AUD</t>
  </si>
  <si>
    <t>WD</t>
  </si>
  <si>
    <t>CLEARANCE AUTHORIZATION</t>
  </si>
  <si>
    <t>Applies when the designated importer has specifically requested to be contacted by DHL before customs clearance is initiated.</t>
  </si>
  <si>
    <t>15.00 AUD</t>
  </si>
  <si>
    <t>WE</t>
  </si>
  <si>
    <t>MULTILINE ENTRY</t>
  </si>
  <si>
    <t>The clearance of a shipment with multiple commodities or multiple origins for the same commodity. Charges apply when more than 5 lines are recorded on the customs clearance, for example with different commodities or different countries of manufacture.</t>
  </si>
  <si>
    <t>rate per line item</t>
  </si>
  <si>
    <t>4.60 AUD, after 5 lines</t>
  </si>
  <si>
    <t>WG</t>
  </si>
  <si>
    <t>BROKER NOTIFICATION</t>
  </si>
  <si>
    <t>On importer request, DHL will provide the necessary paperwork to the customer’s designated broker to perform the import clearance and resume the delivery to the final destination once the clearance is completed. DHL is subsequently not responsible for the timeliness of the submission to customs or for the release of the shipment.</t>
  </si>
  <si>
    <t>WH</t>
  </si>
  <si>
    <t>CUSTOMS PHYSICAL INTERVENTION</t>
  </si>
  <si>
    <t>The arrangement of a non-routine physical Customs inspection of a shipment involving either a full or partial unload. To include the marking or mutilation of samples.</t>
  </si>
  <si>
    <t>35.00 AUD</t>
  </si>
  <si>
    <t>WJ</t>
  </si>
  <si>
    <t>PERMITS &amp; LICENCES</t>
  </si>
  <si>
    <t>To accelerate import of selected controlled commodities, such as medical devices, pharmaceuticals, computer monitors, laser devices, cosmetics, eyeglasses, food and food products, DHL is required to file specific information in order to obtain the required import permits or licenses.</t>
  </si>
  <si>
    <t>WK</t>
  </si>
  <si>
    <t>BONDED STORAGE</t>
  </si>
  <si>
    <t>Storage charges apply when the shipment cannot be released by Customs due to inaccurate or missing paperwork. Charges take effect three calendar (working) days after the freight arrival date.</t>
  </si>
  <si>
    <t>daily rate per shipment and kg</t>
  </si>
  <si>
    <t>18.00 AUD per shipment, 0.35 AUD per kg/lb, after 3 days</t>
  </si>
  <si>
    <t>WM</t>
  </si>
  <si>
    <t>TEMPORARY IMPORT EXPORT</t>
  </si>
  <si>
    <t>On customer request, DHL facilitates the temporary import/export of goods by submitting required documents such as an ATA Carnet and adhering to required clearance procedures as specified by Customs.</t>
  </si>
  <si>
    <t>60.00 AUD</t>
  </si>
  <si>
    <t>WN</t>
  </si>
  <si>
    <t>RELEASE TO BROKER</t>
  </si>
  <si>
    <t>On importers request, the release of a DHL Express shipment to the customers designated customs broker of choice. DHL will  transfer the shipment and necessary documentation from the point of arrival to the brokers location. The broker performs clearance and last mile delivery.</t>
  </si>
  <si>
    <t>WO</t>
  </si>
  <si>
    <t>EXPORT DECLARATION</t>
  </si>
  <si>
    <t>Applies in countries where an export declaration is required for shipments containing controlled commodities or exceeding a certain value threshold or weight. Where automated export systems are available to the public, shippers may avoid the charge by submitting the export declaration online. In case of IMP billed shipments DHL will submit the export declaration in order to accelerate the export at origin and pass the charge to the payer’s account.</t>
  </si>
  <si>
    <t>WS</t>
  </si>
  <si>
    <t>POST CLEARANCE MODIFICATION</t>
  </si>
  <si>
    <t>DHL can modify the value, commodity, country of manufacture, or terms of trade information after the import clearance process for goods, to correct or elaborate on what was submitted previously to Customs. Modifications are also necessary when import details such as the VAT number are incorrect on the declaration.</t>
  </si>
  <si>
    <t>115.00 AUD</t>
  </si>
  <si>
    <t>WU</t>
  </si>
  <si>
    <t>CLEARANCE PAPERWORK</t>
  </si>
  <si>
    <t>At importers request DHL provides a copy of the clearance documentation in electronic (file) or paper format (print)</t>
  </si>
  <si>
    <t>7.50 AUD</t>
  </si>
  <si>
    <t>WW</t>
  </si>
  <si>
    <t>This default service covers any import of a non-document shipment for which DHL has used its own credit line with Customs to advance or guarantee the payment of duties, taxes or regulatory charges on behalf of importers and consumers with whom DHL has no contract.</t>
  </si>
  <si>
    <r>
      <rPr>
        <b val="true"/>
        <color rgb="D40511"/>
        <sz val="15.0"/>
        <rFont val="Calibri"/>
      </rPr>
      <t>SURCHARGES</t>
    </r>
  </si>
  <si>
    <t>CA</t>
  </si>
  <si>
    <t>ELEVATED RISK</t>
  </si>
  <si>
    <t>A surcharge is applied when shipping to or importing from a destination country where DHL is operating at elevated risk due to continuous state of war, civil unrest, or continuous threats from terrorism. The list of destination countries in scope is published online as part of the respective surcharge table and updated from time to time.</t>
  </si>
  <si>
    <t>50.00 AUD</t>
  </si>
  <si>
    <t>CB</t>
  </si>
  <si>
    <t>RESTRICTED DESTINATION</t>
  </si>
  <si>
    <t>A surcharge applies when shipping goods to or importing from a country that is subject to specific trade restrictions imposed by the UN Security Council. The list of countries in scope is published online as part of the respective surcharge table.</t>
  </si>
  <si>
    <t>45.00 AUD</t>
  </si>
  <si>
    <t>FF</t>
  </si>
  <si>
    <t>FUEL SURCHARGE</t>
  </si>
  <si>
    <t>The jet fuel surcharge will be based on the daily average spot prices for US Gulf Coast (USGC) kerosene-type jet fuel, as reported by the U.S. Department of Energy between 3rd week release of prior month to 3rd week release of actual month. The diesel fuel surcharge will be based on the daily average spot prices for US Gulf Coast (USGC) Ultra-Low-Sulfur No. 2 Diesel Fuel, as reported by the U.S. Department of Energy between 3rd week release of prior month to 3rd week release of actual month. For example, the daily average price for fuel from 18th of April to 15th of May is used to determine the applicable surcharge in June. The fuel surcharge applies to transportation charges on all services and to the following surcharges (where applicable): Dedicated Delivery, Dedicated Pickup, Demand Surcharge, Elevated Risk, Emergency Situation, Non-Conveyable Piece, Non-Stackable Pallet, Oversize Piece, Overweight Piece, Residential Address, Remote Area Delivery, Remote Area Pickup, Saturday Delivery, Saturday Pickup. DHL reserves the right to change the fuel surcharge index and table with or without notice. Both the amount and duration of the surcharge will be determined at DHL's sole discretion.</t>
  </si>
  <si>
    <t>% on transportation and additional charges</t>
  </si>
  <si>
    <t>Pls refer to DHL website for the prevailing Fuel Surcharge.</t>
  </si>
  <si>
    <t>GP</t>
  </si>
  <si>
    <t>PLASTIC FLYER</t>
  </si>
  <si>
    <t>Charges apply for DHL standard packaging like plastic flyers provided in bulks or stacks.</t>
  </si>
  <si>
    <t>Rate per stack (100 flyers)</t>
  </si>
  <si>
    <t>30.00 AUD</t>
  </si>
  <si>
    <t>HB</t>
  </si>
  <si>
    <t>LITHIUM ION PI965</t>
  </si>
  <si>
    <t>A surcharge applies per shipment when the handling and transportation of shipments involves Lithium Ion batteries compliant with the appropriate IATA Packing Instructions 965, Section II.</t>
  </si>
  <si>
    <t>120.00 AUD</t>
  </si>
  <si>
    <t>HC</t>
  </si>
  <si>
    <t>DRY ICE UN1845</t>
  </si>
  <si>
    <t>A surcharge is applied per shipment when the handling and transportation of pieces involves Dry Ice UN1845 used as a freezing agent for non-dangerous goods such as diagnostic specimens.</t>
  </si>
  <si>
    <t>HD</t>
  </si>
  <si>
    <t>LITHIUM ION PI966</t>
  </si>
  <si>
    <t>A surcharge may apply per shipment for the handling of pieces involving specific types of Lithium batteries compliant with the appropriate IATA Packing Instructions (PI): HD - Lithium Ion, Section II  PI966</t>
  </si>
  <si>
    <t>7.00 AUD</t>
  </si>
  <si>
    <t>HE</t>
  </si>
  <si>
    <t>FULL DANGEROUS GOODS</t>
  </si>
  <si>
    <t>A surcharge is applied per shipment when the transportation of shipments involves handling substances and commodities classified as fully regulated in accordance with the IATA Dangerous Goods Regulations. DG class 2, 3, 4, 5, 6, 8 and 9 commodities, according to IATA regulations.  DHL Express does not accept: Explosive material of Class 1; Class 2.3 toxic gas; Class 3: UN1204, UN2059, UN3064, UN3343, UN3357, UN3379; Class 4.1: UN1310, UN1320, UN1321, UN1322, UN1336, UN1337, UN1344, UN1347, UN1348, UN1349, UN1354, UN1355, UN1356, UN1357, UN1517, UN1571, UN2555, UN2556, UN2557, UN2852, UN2907, UN3317, UN3319, UN3344, UN3364, UN3365, UN3366, UN3367, UN3368, UN3369, UN3370, UN3376, UN3380, UN3474; Class 6.2 infectious substance except UN3373; Radioactive material of Class 7 including Excepted Packages</t>
  </si>
  <si>
    <t>249.00 AUD</t>
  </si>
  <si>
    <t>HH</t>
  </si>
  <si>
    <t>EXCEPTED QUANTITIES</t>
  </si>
  <si>
    <t>A surcharge is applied per shipment when the handling and transportation of pieces involves substances and commodities that are in Excepted Quantities in compliance with IATA Dangerous Goods Regulations.</t>
  </si>
  <si>
    <t>HK</t>
  </si>
  <si>
    <t>CONSUMER GOODS ID8000</t>
  </si>
  <si>
    <t>A surcharge is applied for shipments containing consumer goods such as perfumes, aftershaves, aerosols, nail varnish and prescription medicines as covered by the IATA ID8000 section and packed  in a form intended for retail sale and shipped to private individuals (B2C).</t>
  </si>
  <si>
    <t>25.00 AUD</t>
  </si>
  <si>
    <t>HM</t>
  </si>
  <si>
    <t>LITHIUM METAL PI969</t>
  </si>
  <si>
    <t>A surcharge may apply per shipment for the handling of pieces involving specific types of Lithium batteries compliant with the appropriate IATA Packing Instructions (PI): HM - Lithium Metal, Section II  PI969</t>
  </si>
  <si>
    <t>MA</t>
  </si>
  <si>
    <t>ADDRESS CORRECTION</t>
  </si>
  <si>
    <t>A fixed surcharge is applied per shipment when the destination address provided by the Shipper is incomplete, outdated or incorrect and DHL is subsequently unable to deliver the shipment. DHL searches and determines the correct address to complete the delivery.</t>
  </si>
  <si>
    <t>MEDICAL EXPRESS (domestic), JETLINE (domestic), EXPRESS DOMESTIC, EXPRESS DOMESTIC 9:00, EXPRESS DOMESTIC 12:00, EXPRESS EASY DOMESTIC</t>
  </si>
  <si>
    <t>GLOBALMAIL, EXPRESS BREAKBULK (export), MEDICAL EXPRESS (export), EXPRESS BREAKBULK (import), MEDICAL EXPRESS (import), EXPRESS BREAKBULK (3rd country), MEDICAL EXPRESS (3rd country), Freight Worldwide (export), Freight Worldwide (import), Freight Worldwide (3rd country), JETLINE (export), JETLINE (import), JETLINE (3rd country), EXPRESS JUMBO, EXPRESS EASY, IMPORT EXPRESS WORLDWIDE, IMPORT EXPRESS 9:00, IMPORT EXPRESS 12:00, 3RD COUNTRY EXPRESS WORLDWIDE, 3RD COUNTRY EXPRESS 9:00, 3RD COUNTRY EXPRESS 10:30, 3RD COUNTRY EXPRESS 12:00, 3RD COUNTRY EXPRESS DOMESTIC, 3RD COUNTRY EXPRESS DOMESTIC 9:00, 3RD COUNTRY EXPRESS DOMESTIC 10:30, 3RD COUNTRY EXPRESS DOMESTIC 12:00, EXPRESS WORLDWIDE, EXPRESS 9:00, EXPRESS 10:30, EXPRESS 12:00</t>
  </si>
  <si>
    <t>OB</t>
  </si>
  <si>
    <t>REMOTE AREA PICKUP</t>
  </si>
  <si>
    <t>A surcharge is applied when the pickup location is remote and the transport charges are being billed to the account holder at destination or a third country.</t>
  </si>
  <si>
    <t>1.00 AUD with minimum of 35.00 AUD</t>
  </si>
  <si>
    <t>3RD COUNTRY EXPRESS WORLDWIDE, 3RD COUNTRY EXPRESS DOMESTIC, IMPORT EXPRESS WORLDWIDE, EXPRESS BREAKBULK (import), MEDICAL EXPRESS (import), EXPRESS BREAKBULK (3rd country), MEDICAL EXPRESS (3rd country), Freight Worldwide (import), Freight Worldwide (3rd country)</t>
  </si>
  <si>
    <t>OO</t>
  </si>
  <si>
    <t>REMOTE AREA DELIVERY</t>
  </si>
  <si>
    <t>DHL applies a surcharge per shipment when the delivery destination location is remote. Remote is defined as distant islands and highlands, a postal code, suburb or town that is difficult, inaccessible or infrequently served.</t>
  </si>
  <si>
    <t>0.40 AUD with minimum of 15.75 AUD</t>
  </si>
  <si>
    <t>Domestic</t>
  </si>
  <si>
    <t>International</t>
  </si>
  <si>
    <t>PD</t>
  </si>
  <si>
    <t>DATA ENTRY</t>
  </si>
  <si>
    <t>A surcharge applies if the shipping label is not correctly completed or has not been produced electronically according to DHL standards and therefore requires manual data entry by DHL.</t>
  </si>
  <si>
    <t>16.00 AUD</t>
  </si>
  <si>
    <t>GLOBALMAIL, MEDICAL EXPRESS (export), MEDICAL EXPRESS (import), MEDICAL EXPRESS (3rd country), MEDICAL EXPRESS (domestic), Freight Worldwide (export), Freight Worldwide (import), Freight Worldwide (3rd country), JETLINE (export), JETLINE (import), JETLINE (3rd country), JETLINE (domestic), EXPRESS JUMBO, IMPORT EXPRESS WORLDWIDE, IMPORT EXPRESS 9:00, IMPORT EXPRESS 12:00, 3RD COUNTRY EXPRESS WORLDWIDE, 3RD COUNTRY EXPRESS 9:00, 3RD COUNTRY EXPRESS 10:30, 3RD COUNTRY EXPRESS 12:00, 3RD COUNTRY EXPRESS DOMESTIC, 3RD COUNTRY EXPRESS DOMESTIC 9:00, 3RD COUNTRY EXPRESS DOMESTIC 10:30, 3RD COUNTRY EXPRESS DOMESTIC 12:00, EXPRESS DOMESTIC, EXPRESS DOMESTIC 9:00, EXPRESS DOMESTIC 12:00, EXPRESS WORLDWIDE, EXPRESS 9:00, EXPRESS 10:30, EXPRESS 12:00</t>
  </si>
  <si>
    <t>YB</t>
  </si>
  <si>
    <t>OVERSIZE PIECE</t>
  </si>
  <si>
    <t>A fixed surcharge is applied to every piece, including a pallet, with a single dimension in excess of 100cm (40 inches). Does not apply to pieces already subject to Overweight Piece surcharge.</t>
  </si>
  <si>
    <t>rate per piece</t>
  </si>
  <si>
    <t>32.00 AUD</t>
  </si>
  <si>
    <t>YC</t>
  </si>
  <si>
    <t>NON STACKABLE PALLET</t>
  </si>
  <si>
    <t>A fixed surcharge is applied to every pallet in a shipment that cannot be stacked, either on request of the shipper or by nature of the shape, content or packaging of the goods on the pallet. This surcharge does not apply to pallets below 30kg.</t>
  </si>
  <si>
    <t>470.00 AUD</t>
  </si>
  <si>
    <t>235.00 AUD</t>
  </si>
  <si>
    <t>YO</t>
  </si>
  <si>
    <t>NON CONVEYABLE PIECE</t>
  </si>
  <si>
    <t>This surcharge applies to any piece within a shipment with an actual weight between 25-70 kg. The surcharge does not apply to pieces already subject to Overweight or Oversize Piece surcharge.</t>
  </si>
  <si>
    <t>YY</t>
  </si>
  <si>
    <t>OVERWEIGHT PIECE</t>
  </si>
  <si>
    <t>A fixed surcharge is applied to every piece, including a pallet, that exceeds a scale or volumetric weight of 70kg (150 lb.)</t>
  </si>
  <si>
    <t>85.00 AUD</t>
  </si>
  <si>
    <t>MEDICAL EXPRESS (domestic), JETLINE (domestic), EXPRESS DOMESTIC, EXPRESS DOMESTIC 9:00, EXPRESS DOMESTIC 12:00</t>
  </si>
  <si>
    <t>160.00 AUD</t>
  </si>
  <si>
    <t>● MANGO reference version:
● The Rates as set out in this rate card are valid only until December 31 of the year as outlined, or unless changes are notified.
● DHL Express will announce changes with a 30 days prior notice (except any emergency surcharge).
● The Rates are subject to a General Price Increase (GPI) effective January 1st of each year.
● Additional Charges related to Optional Services and Surcharges are billed in accordance with the standards in effect at the time the shipment booking was made.
● Additional Charges are paid in addition to applicable transportation charges and apply whenever the Optional Service is requested or the Surcharge is required.
● DHL reserves the right to revise the Rates at any time upon prior written notice to the Customer.
● Services listed as "Not Available" at time of Publishing may become available. Any Services or Surcharges not listed above will be at Published Rates. Refer to: https://mydhl.express.dhl/index/en.html or contact DHL Customer Service.</t>
  </si>
  <si>
    <t>SERVICES AND SURCHARGES</t>
  </si>
  <si>
    <r>
      <rPr>
        <b val="true"/>
        <color rgb="D40511"/>
        <sz val="15.0"/>
        <rFont val="Calibri"/>
      </rPr>
      <t>VOLUMETRIC WEIGHT</t>
    </r>
  </si>
  <si>
    <r>
      <rPr>
        <b val="true"/>
        <color rgb="C8000F"/>
        <sz val="11.0"/>
        <rFont val="Calibri"/>
      </rPr>
      <t>Volumetric Weight Divisor</t>
    </r>
  </si>
  <si>
    <t>VOLUMETRIC WEIGHT</t>
  </si>
  <si>
    <t>Standard Conversion Factor for obtaining volumetric weight. Length x Width x Height (cm3) / Standard Conversion Factor = Volumetric Weight (kg)</t>
  </si>
  <si>
    <r>
      <t/>
    </r>
    <r>
      <t/>
    </r>
  </si>
  <si>
    <t>6 000</t>
  </si>
  <si>
    <t>Time Definite International (TDI)</t>
  </si>
  <si>
    <t>5 000</t>
  </si>
  <si>
    <t>All other</t>
  </si>
  <si>
    <t>● MANGO reference version:
● The Rates as set out in this rate card are based on the shipment volumes and profiles that have been provided by the Customer.
● In the event of a substantial change in shipment volumes and profiles, DHL reserves the right to revise the Rates at any time upon prior written notice to the Customer.
● Additional Charges related to Optional Services and Surcharges are billed in accordance with the standards in effect at the time the shipment booking was made.
● Additional Charges are paid in addition to applicable transportation charges and apply whenever the Optional Service is requested or the Surcharge is required.
● DHL reserves the right to revise the Rates at any time upon prior written notice to the Customer, if there is a substantial change in the Customer’s service requirements, local currency’s exchange rate to EUR/USD or in DHL's costs.
● Services or Surcharges listed above may not be available in some countries &amp; territories at time of Publishing. Please check the Services or Surcharges availability for countries &amp; territories in the latest Rate and Service Guide available on https://mydhl.express.dhl/index/en.html or contact DHL Customer Service.
● Any Service or Surcharge not listed above will be at Published Rates. Refer to S&amp;S Published listing contained herein.</t>
  </si>
  <si>
    <t>Accounts</t>
  </si>
  <si>
    <r>
      <rPr>
        <b val="true"/>
        <color rgb="000000"/>
        <sz val="11.0"/>
        <rFont val="Calibri"/>
      </rPr>
      <t>CPA ID</t>
    </r>
  </si>
  <si>
    <r>
      <rPr>
        <b val="true"/>
        <color rgb="000000"/>
        <sz val="11.0"/>
        <rFont val="Calibri"/>
      </rPr>
      <t>CPA Name</t>
    </r>
  </si>
  <si>
    <r>
      <rPr>
        <b val="true"/>
        <color rgb="000000"/>
        <sz val="11.0"/>
        <rFont val="Calibri"/>
      </rPr>
      <t>Account Number</t>
    </r>
  </si>
  <si>
    <t>100781720</t>
  </si>
  <si>
    <t>COMMSCOPE AUSTRALIA</t>
  </si>
  <si>
    <t>511163582</t>
  </si>
  <si>
    <t>514238272</t>
  </si>
  <si>
    <t>519868959</t>
  </si>
  <si>
    <t>513052484</t>
  </si>
  <si>
    <t>964375758</t>
  </si>
  <si>
    <t>961149758</t>
  </si>
  <si>
    <t>PID code: AUG01CUPE/00M01CUP2/Commscope_104249_104249_01_AP_20241103_v01</t>
  </si>
  <si>
    <t>The Account List is correct at the time of printing on 13-Nov-2024 07:47:05 and subject to change.</t>
  </si>
  <si>
    <t>RCG v3.5.8, 2024-10-22</t>
  </si>
  <si>
    <t>Service Conditions</t>
  </si>
  <si>
    <r>
      <rPr>
        <b val="true"/>
        <color rgb="D40511"/>
        <sz val="16.0"/>
        <rFont val="Calibri"/>
      </rPr>
      <t>General</t>
    </r>
  </si>
  <si>
    <t>Our Service Commitment</t>
  </si>
  <si>
    <t>Rates quoted are based on DHL's standard Terms and Conditions of Carriage as found on https://mydhl.express.dhl/en/express/shipping/shipping_advice/terms_conditions.html. DHL's operating process does not include any non-standard or tailored services, such as dedicated transport, enhanced Customs services or on-site services.
The rates are valid for services during the hours of standard operation designated by DHL and shall exclude public holidays and weekends.
Rates are calculated on the basis that shipment flows are from business address to business address.</t>
  </si>
  <si>
    <r>
      <rPr>
        <b val="true"/>
        <color rgb="D40511"/>
        <sz val="16.0"/>
        <rFont val="Calibri"/>
      </rPr>
      <t>Other</t>
    </r>
  </si>
  <si>
    <t>Partner Companies</t>
  </si>
  <si>
    <t>The Rates are only offered to contracting parties and cannot be extended to third parties. Majority-owned subsidiaries of the Customer and other parties can be added to the contract on mutual agreement.</t>
  </si>
  <si>
    <t>Online Shipping Tools</t>
  </si>
  <si>
    <t>The Customer acknowledges that the Rates are based on Customer's confirmation of DHL’s shipping policy that customers shall use an e-solution to ship with DHL.  The Customer shall purchase or procure the purchase of services from DHL through the use of any one or more of the following online tools: DHL WebShipping, DHL Import Express Online, DHL Connect, DHL EasyShip, DHL eMailShip, DHL XML Services, and EDI (transmission of shipment data through electronic data interchange), hereinafter collectively referred to as “eCom Tools”. DHL may install or place at Customer's business premises the eCom Tools for the sole purpose of electronic processing, recording, labeling or invoicing of shipments.  The Customer shall not require the manual processing, recording, labeling or invoicing of shipments without the prior written consent of DHL.</t>
  </si>
  <si>
    <t>Warranties</t>
  </si>
  <si>
    <t>The information provided in this document and associated files is based, inter alia, upon certain information provided by Commscope about which DHL has made various assumptions. Whilst DHL has used its reasonable efforts to ensure that the information it is providing is accurate and up-to-date, DHL does not warrant or represent its accuracy or make any other representations or warranties (implied or express) concerning the information provided. DHL shall have no liability whatsoever (including negligence or otherwise) to Commscope or any other party relying on any such information in the event that it is shown to be inaccurate, misleading or out-of-date.</t>
  </si>
  <si>
    <t>Confidential Information</t>
  </si>
  <si>
    <t>This document and associated files contain confidential information about DHL and its affiliates. This confidential information is provided to Commscope for the limited purpose of enabling Commscope to consider whether to enter into contractual negotiations and / or agreement with DHL for services. As a condition for your use of the information in this document, you agree not to use such information for any other purposes. Copies of this document and associated files may only be provided, and disclosure of the information contained within, may only be made to employees of Commscope (on a need to know basis) and its named representatives who are bound to confidentiality with respect to the information, and shall not be disclosed to any third party.</t>
  </si>
  <si>
    <t>Commercial Terms</t>
  </si>
  <si>
    <r>
      <rPr>
        <b val="true"/>
        <color rgb="D40511"/>
        <sz val="16.0"/>
        <rFont val="Calibri"/>
      </rPr>
      <t>Header</t>
    </r>
  </si>
  <si>
    <t>Commscope  Pricing Terms (Offer Reference: 104249_01)</t>
  </si>
  <si>
    <t>Validity of Offer</t>
  </si>
  <si>
    <t>This proposal is valid for acceptance only until 6 May 2025, subject to signing of a contract between the parties, and only for the countries &amp; territories listed as follows: BELGIUM; CZECH REPUBLIC, THE; FINLAND; GERMANY; IRELAND, REPUBLIC OF; ITALY; NETHERLANDS, THE; SOUTH AFRICA; SPAIN; SWEDEN; SWITZERLAND; UNITED KINGDOM; ARGENTINA; BRAZIL; COLOMBIA; MEXICO; UNITED STATES OF AMERICA; AUSTRALIA; CHINA, PEOPLES REPUBLIC; HONG KONG SAR, CHINA; INDIA; INDONESIA; JAPAN; KOREA, REPUBLIC OF (SOUTH K.); MALAYSIA; NEW ZEALAND; PHILIPPINES, THE; SINGAPORE; TAIWAN; THAILAND; VIETNAM. Upon acceptance of these Pricing Terms, Rates and Services &amp; Surcharges are applicable to the term starting 1 January 2025 and ending 31 December 2025, and will lapse upon expiration of this term with explicit renewal by both parties required for them to continue to take effect. This offer is limited to the list of DHL Accounts as set out in the proposal, and does not apply to other DHL Accounts not listed.</t>
  </si>
  <si>
    <r>
      <rPr>
        <b val="true"/>
        <color rgb="D40511"/>
        <sz val="16.0"/>
        <rFont val="Calibri"/>
      </rPr>
      <t>Price agreement</t>
    </r>
  </si>
  <si>
    <t>Services Not Quoted</t>
  </si>
  <si>
    <t>All services, surcharges, and rates for specific lanes or destinations not quoted in this proposal, will be priced as per DHL's Published Rates which shall be made available upon request.</t>
  </si>
  <si>
    <t>Basis of Quotation</t>
  </si>
  <si>
    <t>The Rates and/or Discount Levels for transportation, services, and surcharges, as set out in this proposal, are based on a revenue commitment of EUR 400,000 per month. This consists of EUR 128,000 for Europa, Middle East, Africa region, EUR 170,000 for AMERICAS region, EUR 102,000 for ASIA PACIFIC region. In the event of a shortfall on the projected volumes or on the committed revenue (for all or for a specific product) or in the event of a substantial change in the volume, weight or destination mix, DHL reserves the right to revise the Rates at any time upon prior notice.</t>
  </si>
  <si>
    <t>Customer Templates</t>
  </si>
  <si>
    <t>Not applicable. Refer to DHL Ratecards.</t>
  </si>
  <si>
    <r>
      <rPr>
        <b val="true"/>
        <color rgb="D40511"/>
        <sz val="16.0"/>
        <rFont val="Calibri"/>
      </rPr>
      <t>Price components</t>
    </r>
  </si>
  <si>
    <t>Duties &amp; Taxes</t>
  </si>
  <si>
    <t>Rates are exclusive of value-added tax (VAT), sales taxes (or equivalent), customs duties, fines or interest thereon, and other government taxes imposed with respect to the provision of services.</t>
  </si>
  <si>
    <t>Additional Charges</t>
  </si>
  <si>
    <t>1. Optional Services and Surcharges
Additional Charges related to Optional Services and Surcharges are billed in accordance with the standards in effect at the time the shipment booking was made. Additional Charges are paid in addition to applicable transportation charges and apply whenever the Optional Service is requested or the Surcharge is required. Details of Optional Services and Surcharges are enclosed in this proposal.
2. Demand Surcharges
One or more Demand Surcharges will apply to shipments during a period of high demand. A period of high demand is to be determined by DHL at its own discretion, but may include a time of high demand for shipping services or a period with high operational cost. Details regarding the application of Demand Surcharges are set forth at http://mydhl.express.dhl/ and will be subject to change upon 30 days prior notice. Demand Surcharges apply cumulatively if a shipment and/or individual pieces meet more than one of the specified criteria. Demand Surcharges apply in addition to the rates and any other applicable charges.
3. Unforeseen events
a. Governmental and Regulatory Increases
Any additional governmental or regulatory practices, procedures or regulations which result in increased costs to DHL e.g. those enforced by IATA, will be passed on proportionately to the Customer upon thirty days written notice.
b. Emergency Situations
DHL reserves the right to apply surcharges to recover costs associated with temporary emergency situations beyond DHL's control which could not be reasonably anticipated at the commencement of this Agreement.  All such surcharges will be temporary and will apply in addition to the Rates. The Customer will receive an eight days prior written notice of any emergency surcharge, describing the reasons for such surcharge.</t>
  </si>
  <si>
    <t>Fuel Surcharge</t>
  </si>
  <si>
    <t>DHL may from time to time elect to revise its fuel surcharge table. If a lower fuel surcharge percentage is applied to fuel costs, DHL would simultaneously incorporate fuel costs into the Rates to a greater extent. The combined effect of an increase in the Rates and a decrease in the fuel surcharge would be neutral. Any such adjustments would be made automatically and in addition to the General Price Increase.</t>
  </si>
  <si>
    <r>
      <rPr>
        <b val="true"/>
        <color rgb="D40511"/>
        <sz val="16.0"/>
        <rFont val="Calibri"/>
      </rPr>
      <t>Price review</t>
    </r>
  </si>
  <si>
    <t>General Price Increase</t>
  </si>
  <si>
    <t>In general, DHL's pricing is valid until December 31st of the year the Rates are quoted. The Rates are subject to adjustment in accordance with DHL's annual change to its Published Rates in each country and territory, which occurs on January 1st of each year. The rates are valid until agreement expiry on 31 December 2025. Notwithstanding any general restrictions contained herein, the below-mentioned provisions related to Currency and High Inflation can apply in specific cases. Any products not quoted in this proposal are subject to General Price Increase as stated in local agreements.</t>
  </si>
  <si>
    <t>Currency</t>
  </si>
  <si>
    <t>Where DHL and Commscope agree to invoice in a different currency from the quoted currency, then Rates shall be converted to the billing currency at DHL Network Exchange Rates prevailing at the inception of the contract. Where Rates are quoted in U.S. Dollars or Euro and invoiced in a different currency, the exchange rate from local major banks prevailing at the time of billing shall apply for invoicing purposes.
In the event that the currency of a country or territory for which the Rates quoted devalues in excess of 6% within any 90 day period at OANDA/local major bank exchange rates identified by DHL, DHL shall be entitled to immediately adjust the Rates applicable to the said country or territory. Any such adjustment shall be commensurate with the rate of devaluation.</t>
  </si>
  <si>
    <t>High Inflation</t>
  </si>
  <si>
    <t xml:space="preserve">In the event that the inflation rate of the country or territory for which the Rates are quoted would exceed 6%, DHL shall be entitled to adjust the Rates applicable to said country or territory upon 30 days prior notice.
</t>
  </si>
  <si>
    <t>Notice Period for Changes</t>
  </si>
  <si>
    <t>DHL Express will announce changes in Rates with a 30 days prior notice (except any emergency surcharge).</t>
  </si>
  <si>
    <t>Payment Terms</t>
  </si>
  <si>
    <t>Payment terms are as per listed in the Payment Terms sheet, unless shorter payment terms are locally agreed between DHL and Commscope, in which case the local agreement applies. Payment Terms for Duties and Taxes due on the shipment shall be on a cash basis, or as per listed in the Payment Terms sheet for DTU and DTP in cases where Commscope have a DHL account. In the event there is any query on an invoice, then only the disputed item on the invoice shall be held from payment and all other amounts owing and not disputed are to be paid on the due date. Queries on invoices must be reported to the DHL entity issuing the invoices within 30 days of invoice date. DHL prefers to put in place direct debit facilities to receive payments on the due date. With the exception of Duties and Taxes which follows local conventions, invoicing shall be on a weekly basis for Outbound and a weekly basis for Inbound delivered through e-billing.</t>
  </si>
  <si>
    <r>
      <rPr>
        <b val="true"/>
        <color rgb="000000"/>
        <sz val="11.0"/>
        <rFont val="Calibri"/>
      </rPr>
      <t>Type</t>
    </r>
  </si>
  <si>
    <r>
      <rPr>
        <b val="true"/>
        <color rgb="000000"/>
        <sz val="11.0"/>
        <rFont val="Calibri"/>
      </rPr>
      <t>Country</t>
    </r>
  </si>
  <si>
    <r>
      <rPr>
        <b val="true"/>
        <color rgb="000000"/>
        <sz val="11.0"/>
        <rFont val="Calibri"/>
      </rPr>
      <t>Payment Terms</t>
    </r>
  </si>
  <si>
    <r>
      <rPr>
        <b val="true"/>
        <color rgb="000000"/>
        <sz val="11.0"/>
        <rFont val="Calibri"/>
      </rPr>
      <t>Invoicing Frequency</t>
    </r>
  </si>
  <si>
    <r>
      <rPr>
        <b val="true"/>
        <color rgb="000000"/>
        <sz val="11.0"/>
        <rFont val="Calibri"/>
      </rPr>
      <t>CPA</t>
    </r>
  </si>
  <si>
    <t>Transportation</t>
  </si>
  <si>
    <t>AU</t>
  </si>
  <si>
    <t>60 Days from date of invoice</t>
  </si>
  <si>
    <t>Weekly</t>
  </si>
  <si>
    <t>Duty &amp; Tax</t>
  </si>
  <si>
    <t>7 Days from date of invoice</t>
  </si>
  <si>
    <t>Daily</t>
  </si>
  <si>
    <t>VN</t>
  </si>
  <si>
    <t>CN</t>
  </si>
  <si>
    <t>IN</t>
  </si>
  <si>
    <t>KR</t>
  </si>
  <si>
    <t>JP</t>
  </si>
  <si>
    <t>NZ</t>
  </si>
  <si>
    <t>ID</t>
  </si>
  <si>
    <t>PH</t>
  </si>
  <si>
    <t>TH</t>
  </si>
  <si>
    <t>MY</t>
  </si>
  <si>
    <t>SG</t>
  </si>
  <si>
    <t>TW</t>
  </si>
  <si>
    <t>Demand Surcharge</t>
  </si>
  <si>
    <t>V20240712</t>
  </si>
  <si>
    <t>Published Demand Surcharge 2024 - Effective September 15, 2024</t>
  </si>
  <si>
    <t>DHL Demand Surcharge information web pages</t>
  </si>
  <si>
    <t>Demand Surcharge - Effective 15 September, 2024</t>
  </si>
  <si>
    <t xml:space="preserve">Below, you can find more details in the DHL website links: </t>
  </si>
  <si>
    <t xml:space="preserve">At DHL Express, we pride ourselves on our global network, our local knowledge, and our ability to offer a reliable delivery service.  To maintain this high level of service, we must remain agile and resilient as we successfully </t>
  </si>
  <si>
    <t>Region</t>
  </si>
  <si>
    <t>Country/Territory Code</t>
  </si>
  <si>
    <t>Country/Territory Name</t>
  </si>
  <si>
    <t>DHL Website Links (Available as of 1 August 2024)</t>
  </si>
  <si>
    <t>navigate the ebbs and flows of global trade volume.</t>
  </si>
  <si>
    <t>AM</t>
  </si>
  <si>
    <t>AI</t>
  </si>
  <si>
    <t>Anguilla</t>
  </si>
  <si>
    <t>https://mydhl.express.dhl/ai/en/ship/surcharges/demand-surcharge.html</t>
  </si>
  <si>
    <t>AG</t>
  </si>
  <si>
    <t>Antigua</t>
  </si>
  <si>
    <t>https://mydhl.express.dhl/ag/en/ship/surcharges/demand-surcharge.html</t>
  </si>
  <si>
    <t>To ensure operational continuity during a period of high demand, we will be activating a Demand Surcharge (formerly known as Peak Season Surcharge) effective 15 September 2024 until 31 January 2025.</t>
  </si>
  <si>
    <t>AR</t>
  </si>
  <si>
    <t>Argentina</t>
  </si>
  <si>
    <t>https://mydhl.express.dhl/ar/en/ship/surcharges/demand-surcharge.html</t>
  </si>
  <si>
    <t>The Demand Surcharge will be levied on all Time Definite International (TDI)* and Day Definite International (DDI)* shipments.</t>
  </si>
  <si>
    <t>AW</t>
  </si>
  <si>
    <t>Aruba</t>
  </si>
  <si>
    <t>https://mydhl.express.dhl/aw/en/ship/surcharges/demand-surcharge.html</t>
  </si>
  <si>
    <t>* DHL EXPRESS WORLDWIDE, DHL EXPRESS 9:00, DHL EXPRESS 10:30, DHL EXPRESS 12:00, DHL EXPRESS ENVELOPE, DHL EXPRESS BREAKBULK, DHL MEDICAL EXPRESS, DHL ECONOMY SELECT. This includes all service options i.e. Export / Import / 3rd Country / 3rd Country Domestic</t>
  </si>
  <si>
    <t>BS</t>
  </si>
  <si>
    <t>Bahamas</t>
  </si>
  <si>
    <t>https://mydhl.express.dhl/bs/en/ship/surcharges/demand-surcharge.html</t>
  </si>
  <si>
    <t>BB</t>
  </si>
  <si>
    <t>Barbados</t>
  </si>
  <si>
    <t>https://mydhl.express.dhl/bb/en/ship/surcharges/demand-surcharge.html</t>
  </si>
  <si>
    <t>Below, you will find the details of the Demand Surcharge per origin and destination combination (charge in USD per kg):</t>
  </si>
  <si>
    <t>BZ</t>
  </si>
  <si>
    <t>Belize</t>
  </si>
  <si>
    <t>https://mydhl.express.dhl/bz/en/ship/surcharges/demand-surcharge.html</t>
  </si>
  <si>
    <t>Please note that this table will be converted in local currency where applicable.</t>
  </si>
  <si>
    <t>BM</t>
  </si>
  <si>
    <t>Bermuda</t>
  </si>
  <si>
    <t>https://mydhl.express.dhl/bm/en/ship/surcharges/demand-surcharge.html</t>
  </si>
  <si>
    <t>BO</t>
  </si>
  <si>
    <t>Bolivia</t>
  </si>
  <si>
    <t>https://mydhl.express.dhl/bo/en/ship/surcharges/demand-surcharge.html</t>
  </si>
  <si>
    <t>In USD/kg</t>
  </si>
  <si>
    <t>Destination ↓</t>
  </si>
  <si>
    <t>XB</t>
  </si>
  <si>
    <t>Bonaire</t>
  </si>
  <si>
    <t>https://mydhl.express.dhl/xb/en/ship/surcharges/demand-surcharge.html</t>
  </si>
  <si>
    <t>Origin ↓</t>
  </si>
  <si>
    <t>China and Hong Kong</t>
  </si>
  <si>
    <t>Asia</t>
  </si>
  <si>
    <t>Oceania</t>
  </si>
  <si>
    <t>Europe</t>
  </si>
  <si>
    <t>Americas</t>
  </si>
  <si>
    <t>Middle East, North Africa</t>
  </si>
  <si>
    <t>Rest of World</t>
  </si>
  <si>
    <t>BR</t>
  </si>
  <si>
    <t>Brazil</t>
  </si>
  <si>
    <t>https://mydhl.express.dhl/br/en/ship/surcharges/demand-surcharge.html</t>
  </si>
  <si>
    <t>Canada</t>
  </si>
  <si>
    <t>https://mydhl.express.dhl/ca/en/ship/surcharges/demand-surcharge.html</t>
  </si>
  <si>
    <t>0.30</t>
  </si>
  <si>
    <t>2.00</t>
  </si>
  <si>
    <t>2.50</t>
  </si>
  <si>
    <t>1.60</t>
  </si>
  <si>
    <t>0.90</t>
  </si>
  <si>
    <t>KY</t>
  </si>
  <si>
    <t>Cayman Islands</t>
  </si>
  <si>
    <t>https://mydhl.express.dhl/ky/en/ship/surcharges/demand-surcharge.html</t>
  </si>
  <si>
    <t>South Asia</t>
  </si>
  <si>
    <t>1.20</t>
  </si>
  <si>
    <t>1.80</t>
  </si>
  <si>
    <t>0.50</t>
  </si>
  <si>
    <t>CL</t>
  </si>
  <si>
    <t>Chile</t>
  </si>
  <si>
    <t>https://mydhl.express.dhl/cl/en/ship/surcharges/demand-surcharge.html</t>
  </si>
  <si>
    <t>Rest of Asia</t>
  </si>
  <si>
    <t>1.50</t>
  </si>
  <si>
    <t>CO</t>
  </si>
  <si>
    <t>Colombia</t>
  </si>
  <si>
    <t>https://mydhl.express.dhl/co/en/ship/surcharges/demand-surcharge.html</t>
  </si>
  <si>
    <t>0.00</t>
  </si>
  <si>
    <t>CR</t>
  </si>
  <si>
    <t>Costa Rica</t>
  </si>
  <si>
    <t>https://mydhl.express.dhl/cr/en/ship/surcharges/demand-surcharge.html</t>
  </si>
  <si>
    <t>XC</t>
  </si>
  <si>
    <t>Curacao</t>
  </si>
  <si>
    <t>https://mydhl.express.dhl/xc/en/ship/surcharges/demand-surcharge.html</t>
  </si>
  <si>
    <t>DM</t>
  </si>
  <si>
    <t>Dominica</t>
  </si>
  <si>
    <t>https://mydhl.express.dhl/dm/en/ship/surcharges/demand-surcharge.html</t>
  </si>
  <si>
    <t>DO</t>
  </si>
  <si>
    <t>Dominican Republic</t>
  </si>
  <si>
    <t>https://mydhl.express.dhl/do/en/ship/surcharges/demand-surcharge.html</t>
  </si>
  <si>
    <t>EC</t>
  </si>
  <si>
    <t>Ecuador</t>
  </si>
  <si>
    <t>https://mydhl.express.dhl/ec/en/ship/surcharges/demand-surcharge.html</t>
  </si>
  <si>
    <t>- Charges apply in each country's applicable currency per kg/lb (billing weight), based on the shipment's origin and destination. Fuel Surcharge applies.</t>
  </si>
  <si>
    <t>SV</t>
  </si>
  <si>
    <t>El Salvador</t>
  </si>
  <si>
    <t>https://mydhl.express.dhl/sv/en/ship/surcharges/demand-surcharge.html</t>
  </si>
  <si>
    <t>- Charge amounts and application dates may change during the demand period. The demand period is determined by DHL. Any change will be subject to prior notice.</t>
  </si>
  <si>
    <t>GF</t>
  </si>
  <si>
    <t>French Guyana</t>
  </si>
  <si>
    <t>https://mydhl.express.dhl/gf/en/ship/surcharges/demand-surcharge.html</t>
  </si>
  <si>
    <t>- Demand Surcharge is billed under charge code NX and will appear on invoices as DEMAND SURCHARGE.</t>
  </si>
  <si>
    <t>GD</t>
  </si>
  <si>
    <t>Grenada</t>
  </si>
  <si>
    <t>https://mydhl.express.dhl/gd/en/ship/surcharges/demand-surcharge.html</t>
  </si>
  <si>
    <t>Guadeloupe</t>
  </si>
  <si>
    <t>https://mydhl.express.dhl/gp/en/ship/surcharges/demand-surcharge.html</t>
  </si>
  <si>
    <t>ORIGIN COUNTRIES AND TERRITORIES</t>
  </si>
  <si>
    <t>GT</t>
  </si>
  <si>
    <t>Guatemala</t>
  </si>
  <si>
    <t>https://mydhl.express.dhl/gt/en/ship/surcharges/demand-surcharge.html</t>
  </si>
  <si>
    <t>▪  China and Hong Kong = China People's Republic, Hong Kong SAR China, Macau SAR China</t>
  </si>
  <si>
    <t>GY</t>
  </si>
  <si>
    <t>Guyana (British)</t>
  </si>
  <si>
    <t>https://mydhl.express.dhl/gy/en/ship/surcharges/demand-surcharge.html</t>
  </si>
  <si>
    <t>▪  South Asia = Bangladesh, Bhutan, India, Maldives, Nepal, Pakistan, Sri Lanka</t>
  </si>
  <si>
    <t>HT</t>
  </si>
  <si>
    <t>Haiti</t>
  </si>
  <si>
    <t>https://mydhl.express.dhl/ht/en/ship/surcharges/demand-surcharge.html</t>
  </si>
  <si>
    <t>▪  Rest of Asia = Australia, Brunei, Cambodia, Cook Islands, Fiji, Indonesia, Japan, Kiribati, Republic of Korea, Laos, Malaysia, Mongolia, Myanmar, Nauru, New Caledonia, New Zealand, Niue, Papua New Guinea, Philippines, Samoa, Singapore, Solomon Islands, Tahiti, Taiwan, Thailand,</t>
  </si>
  <si>
    <t>HN</t>
  </si>
  <si>
    <t>Honduras</t>
  </si>
  <si>
    <t>https://mydhl.express.dhl/hn/en/ship/surcharges/demand-surcharge.html</t>
  </si>
  <si>
    <t xml:space="preserve">    Timor-Leste, Tonga, Tuvalu, Vanuatu, Vietnam</t>
  </si>
  <si>
    <t>JM</t>
  </si>
  <si>
    <t>Jamaica</t>
  </si>
  <si>
    <t>https://mydhl.express.dhl/jm/en/ship/surcharges/demand-surcharge.html</t>
  </si>
  <si>
    <t xml:space="preserve">▪  Europe = Albania, Andorra, Austria, Belgium, Bosnia and Herzegovina, Bulgaria, Canary Islands, Croatia, Cyprus, Czech Republic, Denmark, Estonia, Finland, France, Germany, Gibraltar, Greece, Guernsey, Hungary, Iceland, Republic of Ireland, Israel, Italy, Jersey, Kosovo, Latvia, </t>
  </si>
  <si>
    <t>MQ</t>
  </si>
  <si>
    <t>Martinique</t>
  </si>
  <si>
    <t>https://mydhl.express.dhl/mq/en/ship/surcharges/demand-surcharge.html</t>
  </si>
  <si>
    <t xml:space="preserve">    Liechtenstein, Lithuania, Luxembourg, Malta, Republic of Moldova, Monaco, Republic of Montenegro, Netherlands, North Macedonia, Norway, Poland, Portugal, Romania, San Marino, Serbia, Slovakia, Slovenia, Spain, Sweden, Switzerland, Turkey, United Kingdom, Vatican City State</t>
  </si>
  <si>
    <t>MX</t>
  </si>
  <si>
    <t>Mexico</t>
  </si>
  <si>
    <t>https://mydhl.express.dhl/mx/en/ship/surcharges/demand-surcharge.html</t>
  </si>
  <si>
    <t xml:space="preserve">▪  Americas = Argentina, Belize, Bolivia, Brazil, Canada, Chile, Colombia, Costa Rica, Ecuador, El Salvador, Guatemala, Guyana (French), Honduras, Mexico, Nicaragua, Panama, Paraguay, Peru, Suriname, United States of America and US Territories (American Samoa, Guam, Marshall Islands, </t>
  </si>
  <si>
    <t>MS</t>
  </si>
  <si>
    <t>Montserrat</t>
  </si>
  <si>
    <t>https://mydhl.express.dhl/ms/en/ship/surcharges/demand-surcharge.html</t>
  </si>
  <si>
    <t xml:space="preserve">    Micronesia, Northern Mariana Islands, Palau, Puerto Rico, Virgin Islands-US), Uruguay</t>
  </si>
  <si>
    <t>XN</t>
  </si>
  <si>
    <t>Nevis</t>
  </si>
  <si>
    <t>https://mydhl.express.dhl/xn/en/ship/surcharges/demand-surcharge.html</t>
  </si>
  <si>
    <t>▪  Middle East, North Africa = Algeria, Bahrain, Egypt, Jordan, Kuwait, Lebanon, Morocco, Oman, Qatar, Saudi Arabia, Tunisia, United Arab Emirates</t>
  </si>
  <si>
    <t>NI</t>
  </si>
  <si>
    <t>Nicaragua</t>
  </si>
  <si>
    <t>https://mydhl.express.dhl/ni/en/ship/surcharges/demand-surcharge.html</t>
  </si>
  <si>
    <t>▪  Rest of World = All other countries / territories</t>
  </si>
  <si>
    <t>Panama</t>
  </si>
  <si>
    <t>https://mydhl.express.dhl/pa/en/ship/surcharges/demand-surcharge.html</t>
  </si>
  <si>
    <t>PY</t>
  </si>
  <si>
    <t>Paraguay</t>
  </si>
  <si>
    <t>https://mydhl.express.dhl/py/en/ship/surcharges/demand-surcharge.html</t>
  </si>
  <si>
    <t>DESTINATION COUNTRIES AND TERRITORIES</t>
  </si>
  <si>
    <t>PE</t>
  </si>
  <si>
    <t>Peru</t>
  </si>
  <si>
    <t>https://mydhl.express.dhl/pe/en/ship/surcharges/demand-surcharge.html</t>
  </si>
  <si>
    <t>XY</t>
  </si>
  <si>
    <t>St. Barthelemy</t>
  </si>
  <si>
    <t>https://mydhl.express.dhl/xy/en/ship/surcharges/demand-surcharge.html</t>
  </si>
  <si>
    <t>▪  Asia = Bangladesh, Bhutan, Brunei, Cambodia, India, Indonesia, Japan, Republic of Korea, Laos, Malaysia, Maldives, Mongolia, Myanmar, Nepal, Pakistan, Philippines, Singapore, Sri Lanka, Taiwan, Thailand, Timor-Leste, Vietnam</t>
  </si>
  <si>
    <t>XE</t>
  </si>
  <si>
    <t>St. Eustatius</t>
  </si>
  <si>
    <t>https://mydhl.express.dhl/xe/en/ship/surcharges/demand-surcharge.html</t>
  </si>
  <si>
    <t>▪  Oceania = Australia, Cook Islands, Fiji, Kiribati, Nauru, New Caledonia, New Zealand, Niue, Papua New Guinea, Samoa, Solomon Islands, Tahiti, Tonga, Tuvalu, Vanuatu</t>
  </si>
  <si>
    <t>KN</t>
  </si>
  <si>
    <t>St. Kitts</t>
  </si>
  <si>
    <t>https://mydhl.express.dhl/kn/en/ship/surcharges/demand-surcharge.html</t>
  </si>
  <si>
    <t>LC</t>
  </si>
  <si>
    <t>St. Lucia</t>
  </si>
  <si>
    <t>https://mydhl.express.dhl/lc/en/ship/surcharges/demand-surcharge.html</t>
  </si>
  <si>
    <t>XM</t>
  </si>
  <si>
    <t>St. Maarten</t>
  </si>
  <si>
    <t>https://mydhl.express.dhl/xm/en/ship/surcharges/demand-surcharge.html</t>
  </si>
  <si>
    <t>VC</t>
  </si>
  <si>
    <t>St. Vincent</t>
  </si>
  <si>
    <t>https://mydhl.express.dhl/vc/en/ship/surcharges/demand-surcharge.html</t>
  </si>
  <si>
    <t>SR</t>
  </si>
  <si>
    <t>Suriname</t>
  </si>
  <si>
    <t>https://mydhl.express.dhl/sr/en/ship/surcharges/demand-surcharge.html</t>
  </si>
  <si>
    <t>TT</t>
  </si>
  <si>
    <t>Trinidad And Tobago</t>
  </si>
  <si>
    <t>https://mydhl.express.dhl/tt/en/ship/surcharges/demand-surcharge.html</t>
  </si>
  <si>
    <t>TC</t>
  </si>
  <si>
    <t>Turks and Caicos Islands</t>
  </si>
  <si>
    <t>https://mydhl.express.dhl/tc/en/ship/surcharges/demand-surcharge.html</t>
  </si>
  <si>
    <t>UY</t>
  </si>
  <si>
    <t>Uruguay</t>
  </si>
  <si>
    <t>https://mydhl.express.dhl/uy/en/ship/surcharges/demand-surcharge.html</t>
  </si>
  <si>
    <t>WHY IS THIS SURCHARGE BEING IMPLEMENTED?</t>
  </si>
  <si>
    <t>US</t>
  </si>
  <si>
    <t>USA &amp; Territories</t>
  </si>
  <si>
    <t>https://mydhl.express.dhl/us/en/ship/surcharges/demand-surcharge.html</t>
  </si>
  <si>
    <t>DHL Express transports your shipments around the world using dedicated DHL aircraft, supported by significant amounts of commercial airline capacity. This unique model provides the coverage and service levels</t>
  </si>
  <si>
    <t>VE</t>
  </si>
  <si>
    <t>Venezuela</t>
  </si>
  <si>
    <t>https://mydhl.express.dhl/ve/en/ship/surcharges/demand-surcharge.html</t>
  </si>
  <si>
    <t>that you have come to expect, connecting all 220+ countries and territories worldwide.</t>
  </si>
  <si>
    <t>VG</t>
  </si>
  <si>
    <t>Virgin Islands (British)</t>
  </si>
  <si>
    <t>https://mydhl.express.dhl/vg/en/ship/surcharges/demand-surcharge.html</t>
  </si>
  <si>
    <t>AP</t>
  </si>
  <si>
    <t>https://mydhl.express.dhl/au/en/ship/surcharges/demand-surcharge.html</t>
  </si>
  <si>
    <t xml:space="preserve">During periods of high demand, the shipment volume materially exceeds DHL’s base level of network capacity. In addition to that, recent years have seen global trade becoming increasingly unpredictable, volatile and challenging. </t>
  </si>
  <si>
    <t>BD</t>
  </si>
  <si>
    <t>Bangladesh</t>
  </si>
  <si>
    <t>https://mydhl.express.dhl/bd/en/ship/surcharges/demand-surcharge.html</t>
  </si>
  <si>
    <t xml:space="preserve">Introducing the Demand Surcharge allows us to allocate additional resource and capacity where needed to accommodate these global dynamics which enables us to continue delivering the best possible service to you and your </t>
  </si>
  <si>
    <t>BT</t>
  </si>
  <si>
    <t>Bhutan</t>
  </si>
  <si>
    <t>https://mydhl.express.dhl/bt/en/ship/surcharges/demand-surcharge.html</t>
  </si>
  <si>
    <t>customers during such periods.</t>
  </si>
  <si>
    <t>BN</t>
  </si>
  <si>
    <t>Brunei</t>
  </si>
  <si>
    <t>https://mydhl.express.dhl/bn/en/ship/surcharges/demand-surcharge.html</t>
  </si>
  <si>
    <t>KH</t>
  </si>
  <si>
    <t>Cambodia</t>
  </si>
  <si>
    <t>https://mydhl.express.dhl/kh/en/ship/surcharges/demand-surcharge.html</t>
  </si>
  <si>
    <t>The Demand Surcharge, also referred to as Peak Season Surcharge, is a commonly applied extra charge in the logistics industry and has been for many years.</t>
  </si>
  <si>
    <t>China, People's Republic</t>
  </si>
  <si>
    <t>https://mydhl.express.dhl/cn/en/ship/surcharges/demand-surcharge.html</t>
  </si>
  <si>
    <t>CK</t>
  </si>
  <si>
    <t>Cook Islands</t>
  </si>
  <si>
    <t>https://mydhl.express.dhl/ck/en/ship/surcharges/demand-surcharge.html</t>
  </si>
  <si>
    <t>WHAT IS THE MECHANISM OF THIS SURCHARGE?</t>
  </si>
  <si>
    <t>FJ</t>
  </si>
  <si>
    <t>Fiji</t>
  </si>
  <si>
    <t>https://mydhl.express.dhl/fj/en/ship/surcharges/demand-surcharge.html</t>
  </si>
  <si>
    <t>The Demand Surcharge will apply per shipment in each Country's applicable currency per kg/lb according to the origin and destination.</t>
  </si>
  <si>
    <t>Hong Kong SAR China</t>
  </si>
  <si>
    <t>https://mydhl.express.dhl/hk/en/ship/surcharges/demand-surcharge.html</t>
  </si>
  <si>
    <t>India</t>
  </si>
  <si>
    <t>https://mydhl.express.dhl/in/en/ship/surcharges/demand-surcharge.html</t>
  </si>
  <si>
    <t>Should there be any modifications to the charge or the applicable dates, we will provide advance notice, however, to stay up to date with the latest information about Demand Surcharge and to understand how these surcharges are</t>
  </si>
  <si>
    <t>Indonesia</t>
  </si>
  <si>
    <t>https://mydhl.express.dhl/id/en/ship/surcharges/demand-surcharge.html</t>
  </si>
  <si>
    <t>calculated, please visit the country website links which will be made available as of 1 August 2024.</t>
  </si>
  <si>
    <t>Japan</t>
  </si>
  <si>
    <t>https://mydhl.express.dhl/jp/en/ship/surcharges/demand-surcharge.html</t>
  </si>
  <si>
    <t>KI</t>
  </si>
  <si>
    <t>Kiribati</t>
  </si>
  <si>
    <t>https://mydhl.express.dhl/ki/en/ship/surcharges/demand-surcharge.html</t>
  </si>
  <si>
    <t>Korea, Republic Of (South K.)</t>
  </si>
  <si>
    <t>https://mydhl.express.dhl/kr/en/ship/surcharges/demand-surcharge.html</t>
  </si>
  <si>
    <t>LA</t>
  </si>
  <si>
    <t>Lao People's Democratic Republic</t>
  </si>
  <si>
    <t>https://mydhl.express.dhl/la/en/ship/surcharges/demand-surcharge.html</t>
  </si>
  <si>
    <t>MO</t>
  </si>
  <si>
    <t>Macau SAR China</t>
  </si>
  <si>
    <t>https://mydhl.express.dhl/mo/en/ship/surcharges/demand-surcharge.html</t>
  </si>
  <si>
    <t>Malaysia</t>
  </si>
  <si>
    <t>https://mydhl.express.dhl/my/en/ship/surcharges/demand-surcharge.html</t>
  </si>
  <si>
    <t>Asia Pacific</t>
  </si>
  <si>
    <t>MV</t>
  </si>
  <si>
    <t>Maldives</t>
  </si>
  <si>
    <t>https://mydhl.express.dhl/mv/en/ship/surcharges/demand-surcharge.html</t>
  </si>
  <si>
    <t>MN</t>
  </si>
  <si>
    <t>Mongolia</t>
  </si>
  <si>
    <t>https://mydhl.express.dhl/mn/en/ship/surcharges/demand-surcharge.html</t>
  </si>
  <si>
    <t>MM</t>
  </si>
  <si>
    <t>Myanmar</t>
  </si>
  <si>
    <t>https://mydhl.express.dhl/mm/en/ship/surcharges/demand-surcharge.html</t>
  </si>
  <si>
    <t>NR</t>
  </si>
  <si>
    <t>Nauru, Republic Of</t>
  </si>
  <si>
    <t>https://mydhl.express.dhl/nr/en/ship/surcharges/demand-surcharge.html</t>
  </si>
  <si>
    <t>Click below country or territory names to view rates</t>
  </si>
  <si>
    <t>NP</t>
  </si>
  <si>
    <t>Nepal</t>
  </si>
  <si>
    <t>https://mydhl.express.dhl/np/en/ship/surcharges/demand-surcharge.html</t>
  </si>
  <si>
    <t>NC</t>
  </si>
  <si>
    <t>New Caledonia</t>
  </si>
  <si>
    <t>https://mydhl.express.dhl/nc/en/ship/surcharges/demand-surcharge.html</t>
  </si>
  <si>
    <t>New Zealand</t>
  </si>
  <si>
    <t>https://mydhl.express.dhl/nz/en/ship/surcharges/demand-surcharge.html</t>
  </si>
  <si>
    <t>NU</t>
  </si>
  <si>
    <t>Niue</t>
  </si>
  <si>
    <t>https://mydhl.express.dhl/nu/en/ship/surcharges/demand-surcharge.html</t>
  </si>
  <si>
    <t>PK</t>
  </si>
  <si>
    <t>Pakistan</t>
  </si>
  <si>
    <t>https://mydhl.express.dhl/pk/en/ship/surcharges/demand-surcharge.html</t>
  </si>
  <si>
    <t>PG</t>
  </si>
  <si>
    <t>Papua New Guinea</t>
  </si>
  <si>
    <t>https://mydhl.express.dhl/pg/en/ship/surcharges/demand-surcharge.html</t>
  </si>
  <si>
    <t>Philippines, The</t>
  </si>
  <si>
    <t>https://mydhl.express.dhl/ph/en/ship/surcharges/demand-surcharge.html</t>
  </si>
  <si>
    <t>Samoa</t>
  </si>
  <si>
    <t>https://mydhl.express.dhl/ws/en/ship/surcharges/demand-surcharge.html</t>
  </si>
  <si>
    <t>Singapore</t>
  </si>
  <si>
    <t>https://mydhl.express.dhl/sg/en/ship/surcharges/demand-surcharge.html</t>
  </si>
  <si>
    <t>SB</t>
  </si>
  <si>
    <t>Solomon Islands</t>
  </si>
  <si>
    <t>https://mydhl.express.dhl/sb/en/ship/surcharges/demand-surcharge.html</t>
  </si>
  <si>
    <t>LK</t>
  </si>
  <si>
    <t>Sri Lanka</t>
  </si>
  <si>
    <t>https://mydhl.express.dhl/lk/en/ship/surcharges/demand-surcharge.html</t>
  </si>
  <si>
    <t>PF</t>
  </si>
  <si>
    <t>Tahiti</t>
  </si>
  <si>
    <t>https://mydhl.express.dhl/pf/en/ship/surcharges/demand-surcharge.html</t>
  </si>
  <si>
    <t>Taiwan</t>
  </si>
  <si>
    <t>https://mydhl.express.dhl/tw/en/ship/surcharges/demand-surcharge.html</t>
  </si>
  <si>
    <t>Thailand</t>
  </si>
  <si>
    <t>https://mydhl.express.dhl/th/en/ship/surcharges/demand-surcharge.html</t>
  </si>
  <si>
    <t>TL</t>
  </si>
  <si>
    <t>Timor Leste</t>
  </si>
  <si>
    <t>https://mydhl.express.dhl/tl/en/ship/surcharges/demand-surcharge.html</t>
  </si>
  <si>
    <t>TO</t>
  </si>
  <si>
    <t>Tonga</t>
  </si>
  <si>
    <t>https://mydhl.express.dhl/to/en/ship/surcharges/demand-surcharge.html</t>
  </si>
  <si>
    <t>TV</t>
  </si>
  <si>
    <t>Tuvalu</t>
  </si>
  <si>
    <t>https://mydhl.express.dhl/tv/en/ship/surcharges/demand-surcharge.html</t>
  </si>
  <si>
    <t>VU</t>
  </si>
  <si>
    <t>Vanuatu</t>
  </si>
  <si>
    <t>https://mydhl.express.dhl/vu/en/ship/surcharges/demand-surcharge.html</t>
  </si>
  <si>
    <t>Vietnam</t>
  </si>
  <si>
    <t>https://mydhl.express.dhl/vn/en/ship/surcharges/demand-surcharge.html</t>
  </si>
  <si>
    <t>Australia (AU)</t>
  </si>
  <si>
    <t>EU</t>
  </si>
  <si>
    <t>AL</t>
  </si>
  <si>
    <t>Albania</t>
  </si>
  <si>
    <t>https://mydhl.express.dhl/al/en/ship/surcharges/demand-surcharge.html</t>
  </si>
  <si>
    <t>AU Rates in AUD/kg</t>
  </si>
  <si>
    <t>NZ Rates in NZD/kg</t>
  </si>
  <si>
    <t>Armenia</t>
  </si>
  <si>
    <t>https://mydhl.express.dhl/am/en/ship/surcharges/demand-surcharge.html</t>
  </si>
  <si>
    <t>AT</t>
  </si>
  <si>
    <t>Austria</t>
  </si>
  <si>
    <t>https://mydhl.express.dhl/at/en/ship/surcharges/demand-surcharge.html</t>
  </si>
  <si>
    <t>BE</t>
  </si>
  <si>
    <t>Belgium</t>
  </si>
  <si>
    <t>https://mydhl.express.dhl/be/en/ship/surcharges/demand-surcharge.html</t>
  </si>
  <si>
    <t>3.00</t>
  </si>
  <si>
    <t>3.80</t>
  </si>
  <si>
    <t>2.40</t>
  </si>
  <si>
    <t>1.40</t>
  </si>
  <si>
    <t>3.30</t>
  </si>
  <si>
    <t>4.10</t>
  </si>
  <si>
    <t>2.60</t>
  </si>
  <si>
    <t>BA</t>
  </si>
  <si>
    <t>Bosnia And Herzegovina</t>
  </si>
  <si>
    <t>https://mydhl.express.dhl/ba/en/ship/surcharges/demand-surcharge.html</t>
  </si>
  <si>
    <t>2.70</t>
  </si>
  <si>
    <t>0.80</t>
  </si>
  <si>
    <t>2.90</t>
  </si>
  <si>
    <t>BG</t>
  </si>
  <si>
    <t>Bulgaria</t>
  </si>
  <si>
    <t>https://mydhl.express.dhl/bg/en/ship/surcharges/demand-surcharge.html</t>
  </si>
  <si>
    <t>2.30</t>
  </si>
  <si>
    <t>HR</t>
  </si>
  <si>
    <t>Croatia</t>
  </si>
  <si>
    <t>https://mydhl.express.dhl/hr/en/ship/surcharges/demand-surcharge.html</t>
  </si>
  <si>
    <t>CY</t>
  </si>
  <si>
    <t>Cyprus</t>
  </si>
  <si>
    <t>https://mydhl.express.dhl/cy/en/ship/surcharges/demand-surcharge.html</t>
  </si>
  <si>
    <t>CZ</t>
  </si>
  <si>
    <t>Czech Republic, The</t>
  </si>
  <si>
    <t>https://mydhl.express.dhl/cz/en/ship/surcharges/demand-surcharge.html</t>
  </si>
  <si>
    <t>DK</t>
  </si>
  <si>
    <t>Denmark</t>
  </si>
  <si>
    <t>https://mydhl.express.dhl/dk/en/ship/surcharges/demand-surcharge.html</t>
  </si>
  <si>
    <t>EE</t>
  </si>
  <si>
    <t>Estonia</t>
  </si>
  <si>
    <t>https://mydhl.express.dhl/ee/en/ship/surcharges/demand-surcharge.html</t>
  </si>
  <si>
    <t>FI</t>
  </si>
  <si>
    <t>Finland</t>
  </si>
  <si>
    <t>https://mydhl.express.dhl/fi/en/ship/surcharges/demand-surcharge.html</t>
  </si>
  <si>
    <t>FR</t>
  </si>
  <si>
    <t>France</t>
  </si>
  <si>
    <t>https://mydhl.express.dhl/fr/en/ship/surcharges/demand-surcharge.html</t>
  </si>
  <si>
    <t>Nauru, Republic Of (NR)</t>
  </si>
  <si>
    <t>GE</t>
  </si>
  <si>
    <t>Georgia</t>
  </si>
  <si>
    <t>https://mydhl.express.dhl/ge/en/ship/surcharges/demand-surcharge.html</t>
  </si>
  <si>
    <t>BD Rates in USD/kg</t>
  </si>
  <si>
    <t>NR Rates in USD/kg</t>
  </si>
  <si>
    <t>DE</t>
  </si>
  <si>
    <t>Germany</t>
  </si>
  <si>
    <t>https://www.dhl.de/en/geschaeftskunden/express/produkte-und-services/zuschlaege.html</t>
  </si>
  <si>
    <t>GR</t>
  </si>
  <si>
    <t>Greece</t>
  </si>
  <si>
    <t>https://mydhl.express.dhl/gr/en/ship/surcharges/demand-surcharge.html</t>
  </si>
  <si>
    <t>HU</t>
  </si>
  <si>
    <t>Hungary</t>
  </si>
  <si>
    <t>https://mydhl.express.dhl/hu/en/ship/surcharges/demand-surcharge.html</t>
  </si>
  <si>
    <t>IS</t>
  </si>
  <si>
    <t>Iceland</t>
  </si>
  <si>
    <t>https://mydhl.express.dhl/is/en/ship/surcharges/demand-surcharge.html</t>
  </si>
  <si>
    <t>IE</t>
  </si>
  <si>
    <t>Ireland, Republic Of</t>
  </si>
  <si>
    <t>https://mydhl.express.dhl/ie/en/ship/surcharges/demand-surcharge.html</t>
  </si>
  <si>
    <t>IL</t>
  </si>
  <si>
    <t>Israel</t>
  </si>
  <si>
    <t>https://mydhl.express.dhl/il/en/ship/surcharges/demand-surcharge.html</t>
  </si>
  <si>
    <t>IT</t>
  </si>
  <si>
    <t>Italy</t>
  </si>
  <si>
    <t>https://mydhl.express.dhl/it/en/ship/surcharges/demand-surcharge.html</t>
  </si>
  <si>
    <t>KZ</t>
  </si>
  <si>
    <t>Kazakhstan</t>
  </si>
  <si>
    <t>https://mydhl.express.dhl/kz/en/ship/surcharges/demand-surcharge.html</t>
  </si>
  <si>
    <t>LV</t>
  </si>
  <si>
    <t>Latvia</t>
  </si>
  <si>
    <t>https://mydhl.express.dhl/lv/en/ship/surcharges/demand-surcharge.html</t>
  </si>
  <si>
    <t>LT</t>
  </si>
  <si>
    <t>Lithuania</t>
  </si>
  <si>
    <t>https://mydhl.express.dhl/lt/en/ship/surcharges/demand-surcharge.html</t>
  </si>
  <si>
    <t>LU</t>
  </si>
  <si>
    <t>Luxembourg</t>
  </si>
  <si>
    <t>https://mydhl.express.dhl/lu/en/ship/surcharges/demand-surcharge.html</t>
  </si>
  <si>
    <t>MT</t>
  </si>
  <si>
    <t>Malta</t>
  </si>
  <si>
    <t>https://mydhl.express.dhl/mt/en/ship/surcharges/demand-surcharge.html</t>
  </si>
  <si>
    <t>ME</t>
  </si>
  <si>
    <t>Montenegro, Republic Of</t>
  </si>
  <si>
    <t>https://mydhl.express.dhl/me/en/ship/surcharges/demand-surcharge.html</t>
  </si>
  <si>
    <t>BT Rates in USD/kg</t>
  </si>
  <si>
    <t>NP Rates in NPR/kg</t>
  </si>
  <si>
    <t>NL</t>
  </si>
  <si>
    <t>Netherlands, The</t>
  </si>
  <si>
    <t>https://mydhl.express.dhl/nl/en/ship/surcharges/demand-surcharge.html</t>
  </si>
  <si>
    <t>MK</t>
  </si>
  <si>
    <t>North Macedonia</t>
  </si>
  <si>
    <t>https://mydhl.express.dhl/mk/en/ship/surcharges/demand-surcharge.html</t>
  </si>
  <si>
    <t>NO</t>
  </si>
  <si>
    <t>Norway</t>
  </si>
  <si>
    <t>https://mydhl.express.dhl/no/en/ship/surcharges/demand-surcharge.html</t>
  </si>
  <si>
    <t>40.00</t>
  </si>
  <si>
    <t>270.00</t>
  </si>
  <si>
    <t>330.00</t>
  </si>
  <si>
    <t>210.00</t>
  </si>
  <si>
    <t>120.00</t>
  </si>
  <si>
    <t>PL</t>
  </si>
  <si>
    <t>Poland</t>
  </si>
  <si>
    <t>https://mydhl.express.dhl/pl/en/ship/surcharges/demand-surcharge.html</t>
  </si>
  <si>
    <t>160.00</t>
  </si>
  <si>
    <t>240.00</t>
  </si>
  <si>
    <t>70.00</t>
  </si>
  <si>
    <t>PT</t>
  </si>
  <si>
    <t>Portugal</t>
  </si>
  <si>
    <t>https://mydhl.express.dhl/pt/en/ship/surcharges/demand-surcharge.html</t>
  </si>
  <si>
    <t>200.00</t>
  </si>
  <si>
    <t>RO</t>
  </si>
  <si>
    <t>Romania</t>
  </si>
  <si>
    <t>https://mydhl.express.dhl/ro/en/ship/surcharges/demand-surcharge.html</t>
  </si>
  <si>
    <t>RU</t>
  </si>
  <si>
    <t>Russian Federation, The</t>
  </si>
  <si>
    <t>https://mydhl.express.dhl/ru/en/ship/surcharges/demand-surcharge.html</t>
  </si>
  <si>
    <t>RS</t>
  </si>
  <si>
    <t>Serbia, Republic Of</t>
  </si>
  <si>
    <t>https://mydhl.express.dhl/rs/en/ship/surcharges/demand-surcharge.html</t>
  </si>
  <si>
    <t>SK</t>
  </si>
  <si>
    <t>Slovakia</t>
  </si>
  <si>
    <t>https://mydhl.express.dhl/sk/en/ship/surcharges/demand-surcharge.html</t>
  </si>
  <si>
    <t>SI</t>
  </si>
  <si>
    <t>Slovenia</t>
  </si>
  <si>
    <t>https://mydhl.express.dhl/si/en/ship/surcharges/demand-surcharge.html</t>
  </si>
  <si>
    <t>ES</t>
  </si>
  <si>
    <t>Spain</t>
  </si>
  <si>
    <t>https://mydhl.express.dhl/es/en/ship/surcharges/demand-surcharge.html</t>
  </si>
  <si>
    <t>SE</t>
  </si>
  <si>
    <t>Sweden</t>
  </si>
  <si>
    <t>https://mydhl.express.dhl/se/en/ship/surcharges/demand-surcharge.html</t>
  </si>
  <si>
    <t>CH</t>
  </si>
  <si>
    <t>Switzerland</t>
  </si>
  <si>
    <t>https://mydhl.express.dhl/ch/en/ship/surcharges/demand-surcharge.html</t>
  </si>
  <si>
    <t>BN Rates in BND/kg</t>
  </si>
  <si>
    <t>NC Rates in EUR/kg</t>
  </si>
  <si>
    <t>TJ</t>
  </si>
  <si>
    <t>Tajikistan</t>
  </si>
  <si>
    <t>https://mydhl.express.dhl/tj/en/ship/surcharges/demand-surcharge.html</t>
  </si>
  <si>
    <t>TR</t>
  </si>
  <si>
    <t>Turkey</t>
  </si>
  <si>
    <t>https://mydhl.express.dhl/tr/en/ship/surcharges/demand-surcharge.html</t>
  </si>
  <si>
    <t>TM</t>
  </si>
  <si>
    <t>Turkmenistan</t>
  </si>
  <si>
    <t>https://mydhl.express.dhl/tm/en/ship/surcharges/demand-surcharge.html</t>
  </si>
  <si>
    <t>0.40</t>
  </si>
  <si>
    <t>3.40</t>
  </si>
  <si>
    <t>2.20</t>
  </si>
  <si>
    <t>UA</t>
  </si>
  <si>
    <t>Ukraine</t>
  </si>
  <si>
    <t>https://mydhl.express.dhl/ua/en/ship/surcharges/demand-surcharge.html</t>
  </si>
  <si>
    <t>0.70</t>
  </si>
  <si>
    <t>1.10</t>
  </si>
  <si>
    <t>1.70</t>
  </si>
  <si>
    <t>GB</t>
  </si>
  <si>
    <t>United Kingdom</t>
  </si>
  <si>
    <t>https://mydhl.express.dhl/gb/en/ship/surcharges/demand-surcharge.html</t>
  </si>
  <si>
    <t>UZ</t>
  </si>
  <si>
    <t>Uzbekistan</t>
  </si>
  <si>
    <t>https://mydhl.express.dhl/uz/en/ship/surcharges/demand-surcharge.html</t>
  </si>
  <si>
    <t>MENA</t>
  </si>
  <si>
    <t>DZ</t>
  </si>
  <si>
    <t>Algeria</t>
  </si>
  <si>
    <t>https://mydhl.express.dhl/dz/en/ship/surcharges/demand-surcharge.html</t>
  </si>
  <si>
    <t>BH</t>
  </si>
  <si>
    <t>Bahrain</t>
  </si>
  <si>
    <t>https://mydhl.express.dhl/bh/en/ship/surcharges/demand-surcharge.html</t>
  </si>
  <si>
    <t>EG</t>
  </si>
  <si>
    <t>Egypt</t>
  </si>
  <si>
    <t>https://mydhl.express.dhl/eg/en/ship/surcharges/demand-surcharge.html</t>
  </si>
  <si>
    <t>IQ</t>
  </si>
  <si>
    <t>Iraq</t>
  </si>
  <si>
    <t>https://mydhl.express.dhl/iq/en/ship/surcharges/demand-surcharge.html</t>
  </si>
  <si>
    <t>JO</t>
  </si>
  <si>
    <t>Jordan</t>
  </si>
  <si>
    <t>https://mydhl.express.dhl/jo/en/ship/surcharges/demand-surcharge.html</t>
  </si>
  <si>
    <t>KW</t>
  </si>
  <si>
    <t>Kuwait</t>
  </si>
  <si>
    <t>https://mydhl.express.dhl/kw/en/ship/surcharges/demand-surcharge.html</t>
  </si>
  <si>
    <t>LB</t>
  </si>
  <si>
    <t>Lebanon</t>
  </si>
  <si>
    <t>https://mydhl.express.dhl/lb/en/ship/surcharges/demand-surcharge.html</t>
  </si>
  <si>
    <t>KH Rates in USD/kg</t>
  </si>
  <si>
    <t>NU Rates in USD/kg</t>
  </si>
  <si>
    <t>Morocco</t>
  </si>
  <si>
    <t>https://mydhl.express.dhl/ma/en/ship/surcharges/demand-surcharge.html</t>
  </si>
  <si>
    <t>OM</t>
  </si>
  <si>
    <t>Oman</t>
  </si>
  <si>
    <t>https://mydhl.express.dhl/om/en/ship/surcharges/demand-surcharge.html</t>
  </si>
  <si>
    <t>Qatar</t>
  </si>
  <si>
    <t>https://mydhl.express.dhl/qa/en/ship/surcharges/demand-surcharge.html</t>
  </si>
  <si>
    <t>SA</t>
  </si>
  <si>
    <t>Saudi Arabia</t>
  </si>
  <si>
    <t>https://mydhl.express.dhl/sa/en/ship/surcharges/demand-surcharge.html</t>
  </si>
  <si>
    <t>AE</t>
  </si>
  <si>
    <t>United Arab Emirates</t>
  </si>
  <si>
    <t>https://mydhl.express.dhl/ae/en/ship/surcharges/demand-surcharge.html</t>
  </si>
  <si>
    <t>SSA</t>
  </si>
  <si>
    <t>AO</t>
  </si>
  <si>
    <t>Angola</t>
  </si>
  <si>
    <t>https://mydhl.express.dhl/ao/en/ship/surcharges/demand-surcharge.html</t>
  </si>
  <si>
    <t>BJ</t>
  </si>
  <si>
    <t>Benin</t>
  </si>
  <si>
    <t>https://mydhl.express.dhl/bj/en/ship/surcharges/demand-surcharge.html</t>
  </si>
  <si>
    <t>BW</t>
  </si>
  <si>
    <t>Botswana</t>
  </si>
  <si>
    <t>https://mydhl.express.dhl/bw/en/ship/surcharges/demand-surcharge.html</t>
  </si>
  <si>
    <t>CM</t>
  </si>
  <si>
    <t>Cameroon</t>
  </si>
  <si>
    <t>https://mydhl.express.dhl/cm/en/ship/surcharges/demand-surcharge.html</t>
  </si>
  <si>
    <t>KM</t>
  </si>
  <si>
    <t>Comoros</t>
  </si>
  <si>
    <t>https://mydhl.express.dhl/km/en/ship/surcharges/demand-surcharge.html</t>
  </si>
  <si>
    <t>CG</t>
  </si>
  <si>
    <t>Congo</t>
  </si>
  <si>
    <t>https://mydhl.express.dhl/cg/en/ship/surcharges/demand-surcharge.html</t>
  </si>
  <si>
    <t>CD</t>
  </si>
  <si>
    <t>Congo, The Democratic Republic Of</t>
  </si>
  <si>
    <t>https://mydhl.express.dhl/cd/en/ship/surcharges/demand-surcharge.html</t>
  </si>
  <si>
    <t>China, People's Republic (CN)</t>
  </si>
  <si>
    <t>CI</t>
  </si>
  <si>
    <t>Cote d'Ivoire</t>
  </si>
  <si>
    <t>https://mydhl.express.dhl/ci/en/ship/surcharges/demand-surcharge.html</t>
  </si>
  <si>
    <t>CN Rates in CNY/kg</t>
  </si>
  <si>
    <t>PK Rates in USD/kg</t>
  </si>
  <si>
    <t>SZ</t>
  </si>
  <si>
    <t>Eswatini</t>
  </si>
  <si>
    <t>https://mydhl.express.dhl/sz/en/ship/surcharges/demand-surcharge.html</t>
  </si>
  <si>
    <t>ET</t>
  </si>
  <si>
    <t>Ethiopia</t>
  </si>
  <si>
    <t>https://mydhl.express.dhl/et/en/ship/surcharges/demand-surcharge.html</t>
  </si>
  <si>
    <t>GA</t>
  </si>
  <si>
    <t>Gabon</t>
  </si>
  <si>
    <t>https://mydhl.express.dhl/ga/en/ship/surcharges/demand-surcharge.html</t>
  </si>
  <si>
    <t>15.00</t>
  </si>
  <si>
    <t>18.00</t>
  </si>
  <si>
    <t>12.00</t>
  </si>
  <si>
    <t>7.00</t>
  </si>
  <si>
    <t>GM</t>
  </si>
  <si>
    <t>Gambia</t>
  </si>
  <si>
    <t>https://mydhl.express.dhl/gm/en/ship/surcharges/demand-surcharge.html</t>
  </si>
  <si>
    <t>9.00</t>
  </si>
  <si>
    <t>13.00</t>
  </si>
  <si>
    <t>4.00</t>
  </si>
  <si>
    <t>GH</t>
  </si>
  <si>
    <t>Ghana</t>
  </si>
  <si>
    <t>https://mydhl.express.dhl/gh/en/ship/surcharges/demand-surcharge.html</t>
  </si>
  <si>
    <t>11.00</t>
  </si>
  <si>
    <t>GQ</t>
  </si>
  <si>
    <t>Guinea-Equatorial</t>
  </si>
  <si>
    <t>https://mydhl.express.dhl/gq/en/ship/surcharges/demand-surcharge.html</t>
  </si>
  <si>
    <t>KE</t>
  </si>
  <si>
    <t>Kenya</t>
  </si>
  <si>
    <t>https://mydhl.express.dhl/ke/en/ship/surcharges/demand-surcharge.html</t>
  </si>
  <si>
    <t>LS</t>
  </si>
  <si>
    <t>Lesotho</t>
  </si>
  <si>
    <t>https://mydhl.express.dhl/ls/en/ship/surcharges/demand-surcharge.html</t>
  </si>
  <si>
    <t>MG</t>
  </si>
  <si>
    <t>Madagascar</t>
  </si>
  <si>
    <t>https://mydhl.express.dhl/mg/en/ship/surcharges/demand-surcharge.html</t>
  </si>
  <si>
    <t>MW</t>
  </si>
  <si>
    <t>Malawi</t>
  </si>
  <si>
    <t>https://mydhl.express.dhl/mw/en/ship/surcharges/demand-surcharge.html</t>
  </si>
  <si>
    <t>ML</t>
  </si>
  <si>
    <t>Mali</t>
  </si>
  <si>
    <t>https://mydhl.express.dhl/ml/en/ship/surcharges/demand-surcharge.html</t>
  </si>
  <si>
    <t>MU</t>
  </si>
  <si>
    <t>Mauritius</t>
  </si>
  <si>
    <t>https://mydhl.express.dhl/mu/en/ship/surcharges/demand-surcharge.html</t>
  </si>
  <si>
    <t>MZ</t>
  </si>
  <si>
    <t>Mozambique</t>
  </si>
  <si>
    <t>https://mydhl.express.dhl/mz/en/ship/surcharges/demand-surcharge.html</t>
  </si>
  <si>
    <t>CK Rates in USD/kg</t>
  </si>
  <si>
    <t>PG Rates in PGK/kg</t>
  </si>
  <si>
    <t>NA</t>
  </si>
  <si>
    <t>Namibia</t>
  </si>
  <si>
    <t>https://mydhl.express.dhl/na/en/ship/surcharges/demand-surcharge.html</t>
  </si>
  <si>
    <t>NG</t>
  </si>
  <si>
    <t>Nigeria</t>
  </si>
  <si>
    <t>https://mydhl.express.dhl/ng/en/ship/surcharges/demand-surcharge.html</t>
  </si>
  <si>
    <t>RE</t>
  </si>
  <si>
    <t>Reunion, Island Of</t>
  </si>
  <si>
    <t>https://mydhl.express.dhl/re/en/ship/surcharges/demand-surcharge.html</t>
  </si>
  <si>
    <t>7.70</t>
  </si>
  <si>
    <t>9.60</t>
  </si>
  <si>
    <t>6.10</t>
  </si>
  <si>
    <t>3.50</t>
  </si>
  <si>
    <t>SN</t>
  </si>
  <si>
    <t>Senegal</t>
  </si>
  <si>
    <t>https://mydhl.express.dhl/sn/en/ship/surcharges/demand-surcharge.html</t>
  </si>
  <si>
    <t>4.60</t>
  </si>
  <si>
    <t>6.90</t>
  </si>
  <si>
    <t>1.90</t>
  </si>
  <si>
    <t>SC</t>
  </si>
  <si>
    <t>Seychelles</t>
  </si>
  <si>
    <t>https://mydhl.express.dhl/sc/en/ship/surcharges/demand-surcharge.html</t>
  </si>
  <si>
    <t>5.80</t>
  </si>
  <si>
    <t>SL</t>
  </si>
  <si>
    <t>Sierra Leone</t>
  </si>
  <si>
    <t>https://mydhl.express.dhl/sl/en/ship/surcharges/demand-surcharge.html</t>
  </si>
  <si>
    <t>ZA</t>
  </si>
  <si>
    <t>South Africa</t>
  </si>
  <si>
    <t>https://mydhl.express.dhl/za/en/ship/surcharges/demand-surcharge.html</t>
  </si>
  <si>
    <t>SS</t>
  </si>
  <si>
    <t>South Sudan</t>
  </si>
  <si>
    <t>https://mydhl.express.dhl/ss/en/ship/surcharges/demand-surcharge.html</t>
  </si>
  <si>
    <t>Sudan</t>
  </si>
  <si>
    <t>https://mydhl.express.dhl/sd/en/ship/surcharges/demand-surcharge.html</t>
  </si>
  <si>
    <t>TZ</t>
  </si>
  <si>
    <t>Tanzania</t>
  </si>
  <si>
    <t>https://mydhl.express.dhl/tz/en/ship/surcharges/demand-surcharge.html</t>
  </si>
  <si>
    <t>UG</t>
  </si>
  <si>
    <t>Uganda</t>
  </si>
  <si>
    <t>https://mydhl.express.dhl/ug/en/ship/surcharges/demand-surcharge.html</t>
  </si>
  <si>
    <t>ZM</t>
  </si>
  <si>
    <t>Zambia</t>
  </si>
  <si>
    <t>https://mydhl.express.dhl/zm/en/ship/surcharges/demand-surcharge.html</t>
  </si>
  <si>
    <t>ZW</t>
  </si>
  <si>
    <t>Zimbabwe</t>
  </si>
  <si>
    <t>https://mydhl.express.dhl/zw/en/ship/surcharges/demand-surcharge.html</t>
  </si>
  <si>
    <t>FJ Rates in FJD/kg</t>
  </si>
  <si>
    <t>PH Rates in PHP/kg</t>
  </si>
  <si>
    <t>4.50</t>
  </si>
  <si>
    <t>5.60</t>
  </si>
  <si>
    <t>3.60</t>
  </si>
  <si>
    <t>117.00</t>
  </si>
  <si>
    <t>147.00</t>
  </si>
  <si>
    <t>94.00</t>
  </si>
  <si>
    <t>53.00</t>
  </si>
  <si>
    <t>105.00</t>
  </si>
  <si>
    <t>29.00</t>
  </si>
  <si>
    <t>88.00</t>
  </si>
  <si>
    <t>HK Rates in HKD/kg</t>
  </si>
  <si>
    <t>WS Rates in USD/kg</t>
  </si>
  <si>
    <t>15.60</t>
  </si>
  <si>
    <t>19.50</t>
  </si>
  <si>
    <t>12.50</t>
  </si>
  <si>
    <t>9.40</t>
  </si>
  <si>
    <t>14.10</t>
  </si>
  <si>
    <t>3.90</t>
  </si>
  <si>
    <t>11.70</t>
  </si>
  <si>
    <t>IN Rates in INR/kg</t>
  </si>
  <si>
    <t>SG Rates in SGD/kg</t>
  </si>
  <si>
    <t>25.00</t>
  </si>
  <si>
    <t>165.00</t>
  </si>
  <si>
    <t>135.00</t>
  </si>
  <si>
    <t>75.00</t>
  </si>
  <si>
    <t>100.00</t>
  </si>
  <si>
    <t>150.00</t>
  </si>
  <si>
    <t>125.00</t>
  </si>
  <si>
    <t>ID Rates in IDR/kg</t>
  </si>
  <si>
    <t>SB Rates in USD/kg</t>
  </si>
  <si>
    <t>5,000</t>
  </si>
  <si>
    <t>35,000</t>
  </si>
  <si>
    <t>40,000</t>
  </si>
  <si>
    <t>25,000</t>
  </si>
  <si>
    <t>15,000</t>
  </si>
  <si>
    <t>20,000</t>
  </si>
  <si>
    <t>30,000</t>
  </si>
  <si>
    <t>10,000</t>
  </si>
  <si>
    <t>0</t>
  </si>
  <si>
    <t>JP Rates in JPY/kg</t>
  </si>
  <si>
    <t>LK Rates in USD/kg</t>
  </si>
  <si>
    <t>50</t>
  </si>
  <si>
    <t>310</t>
  </si>
  <si>
    <t>390</t>
  </si>
  <si>
    <t>250</t>
  </si>
  <si>
    <t>140</t>
  </si>
  <si>
    <t>190</t>
  </si>
  <si>
    <t>280</t>
  </si>
  <si>
    <t>80</t>
  </si>
  <si>
    <t>240</t>
  </si>
  <si>
    <t>KI Rates in USD/kg</t>
  </si>
  <si>
    <t>PF Rates in EUR/kg</t>
  </si>
  <si>
    <t>Korea, Republic Of (South K.) (KR)</t>
  </si>
  <si>
    <t>KR Rates in KRW/kg</t>
  </si>
  <si>
    <t>TW Rates in TWD/kg</t>
  </si>
  <si>
    <t>400</t>
  </si>
  <si>
    <t>2,800</t>
  </si>
  <si>
    <t>3,500</t>
  </si>
  <si>
    <t>2,200</t>
  </si>
  <si>
    <t>1,200</t>
  </si>
  <si>
    <t>65</t>
  </si>
  <si>
    <t>81</t>
  </si>
  <si>
    <t>52</t>
  </si>
  <si>
    <t>29</t>
  </si>
  <si>
    <t>1,700</t>
  </si>
  <si>
    <t>2,500</t>
  </si>
  <si>
    <t>700</t>
  </si>
  <si>
    <t>39</t>
  </si>
  <si>
    <t>58</t>
  </si>
  <si>
    <t>2,100</t>
  </si>
  <si>
    <t>49</t>
  </si>
  <si>
    <t>Lao People's Democratic Republic (LA)</t>
  </si>
  <si>
    <t>LA Rates in USD/kg</t>
  </si>
  <si>
    <t>TH Rates in THB/kg</t>
  </si>
  <si>
    <t>74.00</t>
  </si>
  <si>
    <t>92.00</t>
  </si>
  <si>
    <t>59.00</t>
  </si>
  <si>
    <t>33.00</t>
  </si>
  <si>
    <t>44.00</t>
  </si>
  <si>
    <t>66.00</t>
  </si>
  <si>
    <t>55.00</t>
  </si>
  <si>
    <t>Timor Leste (TL)</t>
  </si>
  <si>
    <t>MO Rates in HKD/kg</t>
  </si>
  <si>
    <t>TL Rates in USD/kg</t>
  </si>
  <si>
    <t>MY Rates in MYR/kg</t>
  </si>
  <si>
    <t>TO Rates in USD/kg</t>
  </si>
  <si>
    <t>11.80</t>
  </si>
  <si>
    <t>7.50</t>
  </si>
  <si>
    <t>4.20</t>
  </si>
  <si>
    <t>8.50</t>
  </si>
  <si>
    <t>7.10</t>
  </si>
  <si>
    <t>MV Rates in USD/kg</t>
  </si>
  <si>
    <t>TV Rates in USD/kg</t>
  </si>
  <si>
    <t>MN Rates in USD/kg</t>
  </si>
  <si>
    <t>VU Rates in USD/kg</t>
  </si>
  <si>
    <t>MM Rates in USD/kg</t>
  </si>
  <si>
    <t>VN Rates in VND/kg</t>
  </si>
  <si>
    <t>8,000</t>
  </si>
  <si>
    <t>51,000</t>
  </si>
  <si>
    <t>64,000</t>
  </si>
  <si>
    <t>41,000</t>
  </si>
  <si>
    <t>23,000</t>
  </si>
  <si>
    <t>31,000</t>
  </si>
  <si>
    <t>46,000</t>
  </si>
  <si>
    <t>13,000</t>
  </si>
  <si>
    <t>38,000</t>
  </si>
  <si>
    <t>USA &amp; Territories (US) in kgs</t>
  </si>
  <si>
    <t>USA &amp; Territories (US) in lbs</t>
  </si>
  <si>
    <t>US Rates in USD/kg</t>
  </si>
  <si>
    <t>US Rates in USD/lb</t>
  </si>
  <si>
    <t>0.10</t>
  </si>
  <si>
    <t>0.20</t>
  </si>
  <si>
    <t>Canada (CA) in kgs</t>
  </si>
  <si>
    <t>Canada (CA) in lbs</t>
  </si>
  <si>
    <t>CA Rates in CAD/kg</t>
  </si>
  <si>
    <t>CA Rates in CAD/lb</t>
  </si>
  <si>
    <t>1.00</t>
  </si>
  <si>
    <t>AI Rates in USD/lb</t>
  </si>
  <si>
    <t>GY Rates in USD/lb</t>
  </si>
  <si>
    <t>AG Rates in USD/lb</t>
  </si>
  <si>
    <t>HT Rates in USD/lb</t>
  </si>
  <si>
    <t>AR Rates in USD/kg</t>
  </si>
  <si>
    <t>HN Rates in USD/kg</t>
  </si>
  <si>
    <t>AW Rates in USD/lb</t>
  </si>
  <si>
    <t>JM Rates in USD/kg</t>
  </si>
  <si>
    <t>BS Rates in USD/lb</t>
  </si>
  <si>
    <t>MQ Rates in EUR/kg</t>
  </si>
  <si>
    <t>BB Rates in USD/lb</t>
  </si>
  <si>
    <t>MX Rates in USD/kg</t>
  </si>
  <si>
    <t>BZ Rates in USD/lb</t>
  </si>
  <si>
    <t>MS Rates in USD/lb</t>
  </si>
  <si>
    <t>BM Rates in USD/lb</t>
  </si>
  <si>
    <t>XN Rates in USD/lb</t>
  </si>
  <si>
    <t>BO Rates in USD/kg</t>
  </si>
  <si>
    <t>NI Rates in USD/kg</t>
  </si>
  <si>
    <t>XB Rates in USD/lb</t>
  </si>
  <si>
    <t>PA Rates in USD/kg</t>
  </si>
  <si>
    <t>BR Rates in USD/kg</t>
  </si>
  <si>
    <t>PY Rates in USD/kg</t>
  </si>
  <si>
    <t>KY Rates in USD/lb</t>
  </si>
  <si>
    <t>PE Rates in USD/kg</t>
  </si>
  <si>
    <t>CL Rates in USD/kg</t>
  </si>
  <si>
    <t>XY Rates in USD/lb</t>
  </si>
  <si>
    <t>CO Rates in USD/kg</t>
  </si>
  <si>
    <t>XE Rates in USD/lb</t>
  </si>
  <si>
    <t>CR Rates in USD/kg</t>
  </si>
  <si>
    <t>KN Rates in USD/lb</t>
  </si>
  <si>
    <t>XC Rates in USD/lb</t>
  </si>
  <si>
    <t>LC Rates in USD/lb</t>
  </si>
  <si>
    <t>DM Rates in USD/lb</t>
  </si>
  <si>
    <t>XM Rates in USD/lb</t>
  </si>
  <si>
    <t>Dominican Republic (DO)</t>
  </si>
  <si>
    <t>DO Rates in USD/lb</t>
  </si>
  <si>
    <t>VC Rates in USD/lb</t>
  </si>
  <si>
    <t>EC Rates in USD/kg</t>
  </si>
  <si>
    <t>SR Rates in USD/kg</t>
  </si>
  <si>
    <t>Trinidad and Tobago (TT)</t>
  </si>
  <si>
    <t>SV Rates in USD/kg</t>
  </si>
  <si>
    <t>TT Rates in USD/lb</t>
  </si>
  <si>
    <t>Turks and Caicos Islands (TC)</t>
  </si>
  <si>
    <t>GF Rates in EUR/kg</t>
  </si>
  <si>
    <t>TC Rates in USD/lb</t>
  </si>
  <si>
    <t>GD Rates in USD/lb</t>
  </si>
  <si>
    <t>UY Rates in USD/kg</t>
  </si>
  <si>
    <t>GP Rates in EUR/kg</t>
  </si>
  <si>
    <t>VE Rates in USD/kg</t>
  </si>
  <si>
    <t>Virgin Islands (British) (VG)</t>
  </si>
  <si>
    <t>GT Rates in USD/kg</t>
  </si>
  <si>
    <t>VG Rates in USD/lb</t>
  </si>
  <si>
    <t>AL Rates in EUR/kg</t>
  </si>
  <si>
    <t>KV Rates in EUR/kg</t>
  </si>
  <si>
    <t>AM Rates in EUR/kg</t>
  </si>
  <si>
    <t>KG Rates in EUR/kg</t>
  </si>
  <si>
    <t>AT Rates in EUR/kg</t>
  </si>
  <si>
    <t>LV Rates in EUR/kg</t>
  </si>
  <si>
    <t>AZ Rates in EUR/kg</t>
  </si>
  <si>
    <t>LT Rates in EUR/kg</t>
  </si>
  <si>
    <t>BY Rates in EUR/kg</t>
  </si>
  <si>
    <t>LU Rates in EUR/kg</t>
  </si>
  <si>
    <t>BE Rates in EUR/kg</t>
  </si>
  <si>
    <t>MT Rates in EUR/kg</t>
  </si>
  <si>
    <t>Bosnia And Herzegovina (BA)</t>
  </si>
  <si>
    <t>Moldova, Republic Of (MD)</t>
  </si>
  <si>
    <t>BA Rates in BAM/kg</t>
  </si>
  <si>
    <t>MD Rates in EUR/kg</t>
  </si>
  <si>
    <t>3.20</t>
  </si>
  <si>
    <t>Montenegro, Republic Of (ME)</t>
  </si>
  <si>
    <t>BG Rates in BGN/kg</t>
  </si>
  <si>
    <t>ME Rates in EUR/kg</t>
  </si>
  <si>
    <t>HR Rates in EUR/kg</t>
  </si>
  <si>
    <t>NL Rates in EUR/kg</t>
  </si>
  <si>
    <t>CY Rates in EUR/kg</t>
  </si>
  <si>
    <t>MK Rates in MKD/kg</t>
  </si>
  <si>
    <t>114</t>
  </si>
  <si>
    <t>142</t>
  </si>
  <si>
    <t>91</t>
  </si>
  <si>
    <t>51</t>
  </si>
  <si>
    <t>68</t>
  </si>
  <si>
    <t>102</t>
  </si>
  <si>
    <t>28</t>
  </si>
  <si>
    <t>85</t>
  </si>
  <si>
    <t>Czech Republic, The (CZ)</t>
  </si>
  <si>
    <t>CZ Rates in CZK/kg</t>
  </si>
  <si>
    <t>NO Rates in NOK/kg</t>
  </si>
  <si>
    <t>46.00</t>
  </si>
  <si>
    <t>57.00</t>
  </si>
  <si>
    <t>36.00</t>
  </si>
  <si>
    <t>20.00</t>
  </si>
  <si>
    <t>3.10</t>
  </si>
  <si>
    <t>21.00</t>
  </si>
  <si>
    <t>26.20</t>
  </si>
  <si>
    <t>16.80</t>
  </si>
  <si>
    <t>27.00</t>
  </si>
  <si>
    <t>41.00</t>
  </si>
  <si>
    <t>12.60</t>
  </si>
  <si>
    <t>18.90</t>
  </si>
  <si>
    <t>5.20</t>
  </si>
  <si>
    <t>34.00</t>
  </si>
  <si>
    <t>15.70</t>
  </si>
  <si>
    <t>DK Rates in DKK/kg</t>
  </si>
  <si>
    <t>PL Rates in PLN/kg</t>
  </si>
  <si>
    <t>2.10</t>
  </si>
  <si>
    <t>13.70</t>
  </si>
  <si>
    <t>17.20</t>
  </si>
  <si>
    <t>6.20</t>
  </si>
  <si>
    <t>7.90</t>
  </si>
  <si>
    <t>9.80</t>
  </si>
  <si>
    <t>6.30</t>
  </si>
  <si>
    <t>8.20</t>
  </si>
  <si>
    <t>12.40</t>
  </si>
  <si>
    <t>4.70</t>
  </si>
  <si>
    <t>10.30</t>
  </si>
  <si>
    <t>5.90</t>
  </si>
  <si>
    <t>EE Rates in EUR/kg</t>
  </si>
  <si>
    <t>PT Rates in EUR/kg</t>
  </si>
  <si>
    <t>FK Rates in GBP/kg</t>
  </si>
  <si>
    <t>RO Rates in RON/kg</t>
  </si>
  <si>
    <t>1.30</t>
  </si>
  <si>
    <t>6.00</t>
  </si>
  <si>
    <t>8.00</t>
  </si>
  <si>
    <t>Russian Federation, The (RU)</t>
  </si>
  <si>
    <t>FI Rates in EUR/kg</t>
  </si>
  <si>
    <t>RU Rates in RUB/kg</t>
  </si>
  <si>
    <t>30</t>
  </si>
  <si>
    <t>180</t>
  </si>
  <si>
    <t>230</t>
  </si>
  <si>
    <t>110</t>
  </si>
  <si>
    <t>160</t>
  </si>
  <si>
    <t>Serbia, Republic Of (RS)</t>
  </si>
  <si>
    <t>FR Rates in EUR/kg</t>
  </si>
  <si>
    <t>RS Rates in RSD/kg</t>
  </si>
  <si>
    <t>32.00</t>
  </si>
  <si>
    <t>216.00</t>
  </si>
  <si>
    <t>173.00</t>
  </si>
  <si>
    <t>97.00</t>
  </si>
  <si>
    <t>129.00</t>
  </si>
  <si>
    <t>194.00</t>
  </si>
  <si>
    <t>54.00</t>
  </si>
  <si>
    <t>162.00</t>
  </si>
  <si>
    <t>GE Rates in EUR/kg</t>
  </si>
  <si>
    <t>SK Rates in EUR/kg</t>
  </si>
  <si>
    <t>DE Rates in EUR/kg</t>
  </si>
  <si>
    <t>SI Rates in EUR/kg</t>
  </si>
  <si>
    <t>GI Rates in GBP/kg</t>
  </si>
  <si>
    <t>ES Rates in EUR/kg</t>
  </si>
  <si>
    <t>GR Rates in EUR/kg</t>
  </si>
  <si>
    <t>SE Rates in SEK/kg</t>
  </si>
  <si>
    <t>26.30</t>
  </si>
  <si>
    <t>9.50</t>
  </si>
  <si>
    <t>5.30</t>
  </si>
  <si>
    <t>15.80</t>
  </si>
  <si>
    <t>GG Rates in GBP/kg</t>
  </si>
  <si>
    <t>CH Rates in CHF/kg</t>
  </si>
  <si>
    <t>HU Rates in HUF/kg</t>
  </si>
  <si>
    <t>TJ Rates in EUR/kg</t>
  </si>
  <si>
    <t>107</t>
  </si>
  <si>
    <t>717</t>
  </si>
  <si>
    <t>896</t>
  </si>
  <si>
    <t>573</t>
  </si>
  <si>
    <t>322</t>
  </si>
  <si>
    <t>430</t>
  </si>
  <si>
    <t>645</t>
  </si>
  <si>
    <t>179</t>
  </si>
  <si>
    <t>537</t>
  </si>
  <si>
    <t>IS Rates in ISK/kg</t>
  </si>
  <si>
    <t>TR Rates in EUR/kg</t>
  </si>
  <si>
    <t>41</t>
  </si>
  <si>
    <t>275</t>
  </si>
  <si>
    <t>343</t>
  </si>
  <si>
    <t>220</t>
  </si>
  <si>
    <t>124</t>
  </si>
  <si>
    <t>165</t>
  </si>
  <si>
    <t>247</t>
  </si>
  <si>
    <t>69</t>
  </si>
  <si>
    <t>206</t>
  </si>
  <si>
    <t>Ireland, Republic Of (IE)</t>
  </si>
  <si>
    <t>IE Rates in EUR/kg</t>
  </si>
  <si>
    <t>TM Rates in EUR/kg</t>
  </si>
  <si>
    <t>IL Rates in ILS/kg</t>
  </si>
  <si>
    <t>UA Rates in UAH/kg</t>
  </si>
  <si>
    <t>7.40</t>
  </si>
  <si>
    <t>9.30</t>
  </si>
  <si>
    <t>12.20</t>
  </si>
  <si>
    <t>81.10</t>
  </si>
  <si>
    <t>101.40</t>
  </si>
  <si>
    <t>64.90</t>
  </si>
  <si>
    <t>36.50</t>
  </si>
  <si>
    <t>6.70</t>
  </si>
  <si>
    <t>48.70</t>
  </si>
  <si>
    <t>73.00</t>
  </si>
  <si>
    <t>20.30</t>
  </si>
  <si>
    <t>60.80</t>
  </si>
  <si>
    <t>IT Rates in EUR/kg</t>
  </si>
  <si>
    <t>GB Rates in GBP/kg</t>
  </si>
  <si>
    <t>JE Rates in GBP/kg</t>
  </si>
  <si>
    <t>UZ Rates in EUR/kg</t>
  </si>
  <si>
    <t>KZ Rates in KZT/kg</t>
  </si>
  <si>
    <t>134.00</t>
  </si>
  <si>
    <t>895.00</t>
  </si>
  <si>
    <t>1119.00</t>
  </si>
  <si>
    <t>716.00</t>
  </si>
  <si>
    <t>403.00</t>
  </si>
  <si>
    <t>537.00</t>
  </si>
  <si>
    <t>806.00</t>
  </si>
  <si>
    <t>224.00</t>
  </si>
  <si>
    <t>671.00</t>
  </si>
  <si>
    <t>Middle East &amp; North Africa</t>
  </si>
  <si>
    <t>AF Rates in USD/kg</t>
  </si>
  <si>
    <t>MR Rates in MRU/kg</t>
  </si>
  <si>
    <t>79.00</t>
  </si>
  <si>
    <t>99.00</t>
  </si>
  <si>
    <t>63.00</t>
  </si>
  <si>
    <t>47.00</t>
  </si>
  <si>
    <t>71.00</t>
  </si>
  <si>
    <t>DZ Rates in DZD/kg</t>
  </si>
  <si>
    <t>MA Rates in MAD/kg</t>
  </si>
  <si>
    <t>340.00</t>
  </si>
  <si>
    <t>220.00</t>
  </si>
  <si>
    <t>16.00</t>
  </si>
  <si>
    <t>5.00</t>
  </si>
  <si>
    <t>BH Rates in BHD/kg</t>
  </si>
  <si>
    <t>OM Rates in OMR/kg</t>
  </si>
  <si>
    <t>0.113</t>
  </si>
  <si>
    <t>0.754</t>
  </si>
  <si>
    <t>0.943</t>
  </si>
  <si>
    <t>0.603</t>
  </si>
  <si>
    <t>0.339</t>
  </si>
  <si>
    <t>0.116</t>
  </si>
  <si>
    <t>0.770</t>
  </si>
  <si>
    <t>0.963</t>
  </si>
  <si>
    <t>0.616</t>
  </si>
  <si>
    <t>0.347</t>
  </si>
  <si>
    <t>0.452</t>
  </si>
  <si>
    <t>0.679</t>
  </si>
  <si>
    <t>0.189</t>
  </si>
  <si>
    <t>0.462</t>
  </si>
  <si>
    <t>0.693</t>
  </si>
  <si>
    <t>0.193</t>
  </si>
  <si>
    <t>0.566</t>
  </si>
  <si>
    <t>0.578</t>
  </si>
  <si>
    <t>0.000</t>
  </si>
  <si>
    <t>EG Rates in USD/kg</t>
  </si>
  <si>
    <t>QA Rates in QAR/kg</t>
  </si>
  <si>
    <t>7.30</t>
  </si>
  <si>
    <t>9.10</t>
  </si>
  <si>
    <t>4.40</t>
  </si>
  <si>
    <t>6.60</t>
  </si>
  <si>
    <t>5.50</t>
  </si>
  <si>
    <t>Iran (Islamic Republic of) (IR)</t>
  </si>
  <si>
    <t>IR Rates in IRR/kg</t>
  </si>
  <si>
    <t>SA Rates in SAR/kg</t>
  </si>
  <si>
    <t>177,300</t>
  </si>
  <si>
    <t>1,182,300</t>
  </si>
  <si>
    <t>1,477,800</t>
  </si>
  <si>
    <t>945,800</t>
  </si>
  <si>
    <t>532,000</t>
  </si>
  <si>
    <t>709,400</t>
  </si>
  <si>
    <t>1,064,000</t>
  </si>
  <si>
    <t>295,600</t>
  </si>
  <si>
    <t>6.80</t>
  </si>
  <si>
    <t>886,700</t>
  </si>
  <si>
    <t>IQ Rates in USD/kg</t>
  </si>
  <si>
    <t>SY Rates in SYP/kg</t>
  </si>
  <si>
    <t>3,900</t>
  </si>
  <si>
    <t>26,000</t>
  </si>
  <si>
    <t>32,500</t>
  </si>
  <si>
    <t>20,800</t>
  </si>
  <si>
    <t>11,700</t>
  </si>
  <si>
    <t>15,600</t>
  </si>
  <si>
    <t>23,400</t>
  </si>
  <si>
    <t>6,500</t>
  </si>
  <si>
    <t>19,500</t>
  </si>
  <si>
    <t>JO Rates in JOD/kg</t>
  </si>
  <si>
    <t>TN Rates in EUR/kg</t>
  </si>
  <si>
    <t>0.200</t>
  </si>
  <si>
    <t>1.400</t>
  </si>
  <si>
    <t>1.800</t>
  </si>
  <si>
    <t>1.100</t>
  </si>
  <si>
    <t>0.600</t>
  </si>
  <si>
    <t>0.900</t>
  </si>
  <si>
    <t>1.300</t>
  </si>
  <si>
    <t>0.400</t>
  </si>
  <si>
    <t>KW Rates in KWD/kg</t>
  </si>
  <si>
    <t>AE Rates in AED/kg</t>
  </si>
  <si>
    <t>0.092</t>
  </si>
  <si>
    <t>0.614</t>
  </si>
  <si>
    <t>0.767</t>
  </si>
  <si>
    <t>0.491</t>
  </si>
  <si>
    <t>0.276</t>
  </si>
  <si>
    <t>9.20</t>
  </si>
  <si>
    <t>0.368</t>
  </si>
  <si>
    <t>0.552</t>
  </si>
  <si>
    <t>0.153</t>
  </si>
  <si>
    <t>0.460</t>
  </si>
  <si>
    <t>Yemen, Republic Of (YE)</t>
  </si>
  <si>
    <t>LB Rates in USD/kg</t>
  </si>
  <si>
    <t>YE Rates in USD/kg</t>
  </si>
  <si>
    <t>LY Rates in EUR/kg</t>
  </si>
  <si>
    <t>Sub Saharan Africa</t>
  </si>
  <si>
    <t>AO Rates in USD/kg</t>
  </si>
  <si>
    <t>MG Rates in EUR/kg</t>
  </si>
  <si>
    <t>BJ Rates in XOF/kg</t>
  </si>
  <si>
    <t>MW Rates in USD/kg</t>
  </si>
  <si>
    <t>1,210</t>
  </si>
  <si>
    <t>1,510</t>
  </si>
  <si>
    <t>965</t>
  </si>
  <si>
    <t>545</t>
  </si>
  <si>
    <t>725</t>
  </si>
  <si>
    <t>1,090</t>
  </si>
  <si>
    <t>300</t>
  </si>
  <si>
    <t>905</t>
  </si>
  <si>
    <t>BW Rates in BWP/kg</t>
  </si>
  <si>
    <t>ML Rates in XOF/kg</t>
  </si>
  <si>
    <t>22.00</t>
  </si>
  <si>
    <t>BF Rates in XOF/kg</t>
  </si>
  <si>
    <t>MU Rates in MUR/kg</t>
  </si>
  <si>
    <t>90.00</t>
  </si>
  <si>
    <t>115.00</t>
  </si>
  <si>
    <t>85.00</t>
  </si>
  <si>
    <t>BI Rates in USD/kg</t>
  </si>
  <si>
    <t>YT Rates in EUR/kg</t>
  </si>
  <si>
    <t>CM Rates in XAF/kg</t>
  </si>
  <si>
    <t>MZ Rates in USD/kg</t>
  </si>
  <si>
    <t>CV Rates in CVE/kg</t>
  </si>
  <si>
    <t>NA Rates in NAD/kg</t>
  </si>
  <si>
    <t>205</t>
  </si>
  <si>
    <t>255</t>
  </si>
  <si>
    <t>90</t>
  </si>
  <si>
    <t>37.00</t>
  </si>
  <si>
    <t>30.00</t>
  </si>
  <si>
    <t>17.00</t>
  </si>
  <si>
    <t>120</t>
  </si>
  <si>
    <t>185</t>
  </si>
  <si>
    <t>155</t>
  </si>
  <si>
    <t>28.00</t>
  </si>
  <si>
    <t>Central African Republic (CF)</t>
  </si>
  <si>
    <t>CF Rates in XAF/kg</t>
  </si>
  <si>
    <t>NE Rates in XOF/kg</t>
  </si>
  <si>
    <t>TD Rates in XAF/kg</t>
  </si>
  <si>
    <t>NG Rates in NGN/kg</t>
  </si>
  <si>
    <t>450.00</t>
  </si>
  <si>
    <t>2970.00</t>
  </si>
  <si>
    <t>3710.00</t>
  </si>
  <si>
    <t>2380.00</t>
  </si>
  <si>
    <t>1340.00</t>
  </si>
  <si>
    <t>1780.00</t>
  </si>
  <si>
    <t>2670.00</t>
  </si>
  <si>
    <t>740.00</t>
  </si>
  <si>
    <t>2230.00</t>
  </si>
  <si>
    <t>KM Rates in EUR/kg</t>
  </si>
  <si>
    <t>RE Rates in EUR/kg</t>
  </si>
  <si>
    <t>CG Rates in XAF/kg</t>
  </si>
  <si>
    <t>RW Rates in RWF/kg</t>
  </si>
  <si>
    <t>390.00</t>
  </si>
  <si>
    <t>2600.00</t>
  </si>
  <si>
    <t>3250.00</t>
  </si>
  <si>
    <t>2080.00</t>
  </si>
  <si>
    <t>1170.00</t>
  </si>
  <si>
    <t>1560.00</t>
  </si>
  <si>
    <t>2340.00</t>
  </si>
  <si>
    <t>650.00</t>
  </si>
  <si>
    <t>1950.00</t>
  </si>
  <si>
    <t>Congo, The Democratic Republic Of (CD)</t>
  </si>
  <si>
    <t>Sao Tome and Principe (ST)</t>
  </si>
  <si>
    <t>CD Rates in USD/kg</t>
  </si>
  <si>
    <t>ST Rates in EUR/kg</t>
  </si>
  <si>
    <t>Cote d'Ivoire (CI)</t>
  </si>
  <si>
    <t>CI Rates in XOF/kg</t>
  </si>
  <si>
    <t>SN Rates in XOF/kg</t>
  </si>
  <si>
    <t>DJ Rates in DJF/kg</t>
  </si>
  <si>
    <t>SC Rates in SCR/kg</t>
  </si>
  <si>
    <t>55</t>
  </si>
  <si>
    <t>355</t>
  </si>
  <si>
    <t>445</t>
  </si>
  <si>
    <t>285</t>
  </si>
  <si>
    <t>23.00</t>
  </si>
  <si>
    <t>215</t>
  </si>
  <si>
    <t>320</t>
  </si>
  <si>
    <t>26.00</t>
  </si>
  <si>
    <t>265</t>
  </si>
  <si>
    <t>ER Rates in ERN/kg</t>
  </si>
  <si>
    <t>SL Rates in USD/kg</t>
  </si>
  <si>
    <t>38.00</t>
  </si>
  <si>
    <t>24.00</t>
  </si>
  <si>
    <t>14.00</t>
  </si>
  <si>
    <t>SZ Rates in SZL/kg</t>
  </si>
  <si>
    <t>SO Rates in USD/kg</t>
  </si>
  <si>
    <t>Somaliland, Rep of (North Somalia) (XS)</t>
  </si>
  <si>
    <t>ET Rates in USD/kg</t>
  </si>
  <si>
    <t>XS Rates in USD/kg</t>
  </si>
  <si>
    <t>GA Rates in XAF/kg</t>
  </si>
  <si>
    <t>ZA Rates in ZAR/kg</t>
  </si>
  <si>
    <t>GM Rates in GMD/kg</t>
  </si>
  <si>
    <t>SS Rates in SSP/kg</t>
  </si>
  <si>
    <t>170.00</t>
  </si>
  <si>
    <t>110.00</t>
  </si>
  <si>
    <t>60.00</t>
  </si>
  <si>
    <t>460.00</t>
  </si>
  <si>
    <t>3100.00</t>
  </si>
  <si>
    <t>3870.00</t>
  </si>
  <si>
    <t>2480.00</t>
  </si>
  <si>
    <t>1390.00</t>
  </si>
  <si>
    <t>80.00</t>
  </si>
  <si>
    <t>35.00</t>
  </si>
  <si>
    <t>1860.00</t>
  </si>
  <si>
    <t>2790.00</t>
  </si>
  <si>
    <t>770.00</t>
  </si>
  <si>
    <t>2320.00</t>
  </si>
  <si>
    <t>GH Rates in USD/kg</t>
  </si>
  <si>
    <t>SD Rates in SDG/kg</t>
  </si>
  <si>
    <t>180.00</t>
  </si>
  <si>
    <t>1201.00</t>
  </si>
  <si>
    <t>1501.00</t>
  </si>
  <si>
    <t>961.00</t>
  </si>
  <si>
    <t>540.00</t>
  </si>
  <si>
    <t>721.00</t>
  </si>
  <si>
    <t>1081.00</t>
  </si>
  <si>
    <t>300.00</t>
  </si>
  <si>
    <t>901.00</t>
  </si>
  <si>
    <t>Guinea Republic (GN)</t>
  </si>
  <si>
    <t>GN Rates in GNF/kg</t>
  </si>
  <si>
    <t>TZ Rates in TZS/kg</t>
  </si>
  <si>
    <t>2,580</t>
  </si>
  <si>
    <t>17,210</t>
  </si>
  <si>
    <t>21,510</t>
  </si>
  <si>
    <t>13,760</t>
  </si>
  <si>
    <t>7,740</t>
  </si>
  <si>
    <t>780.00</t>
  </si>
  <si>
    <t>5210.00</t>
  </si>
  <si>
    <t>6510.00</t>
  </si>
  <si>
    <t>4170.00</t>
  </si>
  <si>
    <t>10,320</t>
  </si>
  <si>
    <t>15,480</t>
  </si>
  <si>
    <t>4,300</t>
  </si>
  <si>
    <t>3130.00</t>
  </si>
  <si>
    <t>4690.00</t>
  </si>
  <si>
    <t>1300.00</t>
  </si>
  <si>
    <t>12,900</t>
  </si>
  <si>
    <t>3910.00</t>
  </si>
  <si>
    <t>GW Rates in XOF/kg</t>
  </si>
  <si>
    <t>TG Rates in XOF/kg</t>
  </si>
  <si>
    <t>GQ Rates in XAF/kg</t>
  </si>
  <si>
    <t>UG Rates in USD/kg</t>
  </si>
  <si>
    <t>KE Rates in KES/kg</t>
  </si>
  <si>
    <t>ZM Rates in USD/kg</t>
  </si>
  <si>
    <t>260.00</t>
  </si>
  <si>
    <t>325.00</t>
  </si>
  <si>
    <t>155.00</t>
  </si>
  <si>
    <t>235.00</t>
  </si>
  <si>
    <t>65.00</t>
  </si>
  <si>
    <t>195.00</t>
  </si>
  <si>
    <t>LS Rates in LSL/kg</t>
  </si>
  <si>
    <t>ZW Rates in USD/kg</t>
  </si>
  <si>
    <t>LR Rates in USD/kg</t>
  </si>
</sst>
</file>

<file path=xl/styles.xml><?xml version="1.0" encoding="utf-8"?>
<styleSheet xmlns="http://schemas.openxmlformats.org/spreadsheetml/2006/main">
  <numFmts count="6">
    <numFmt numFmtId="164" formatCode="#,##0%"/>
    <numFmt numFmtId="165" formatCode="#,##0.0"/>
    <numFmt numFmtId="166" formatCode="#,##0.0%"/>
    <numFmt numFmtId="167" formatCode="#,##0.00%"/>
    <numFmt numFmtId="168" formatCode="_(* #,##0.00_);_(* \(#,##0.00\);_(* &quot;-&quot;??_);_(@_)"/>
    <numFmt numFmtId="169" formatCode="#,##0.000"/>
  </numFmts>
  <fonts count="641">
    <font>
      <sz val="11.0"/>
      <color indexed="8"/>
      <name val="Calibri"/>
      <family val="2"/>
      <scheme val="minor"/>
    </font>
    <font>
      <name val="Calibri"/>
      <sz val="11.0"/>
    </font>
    <font>
      <name val="Calibri"/>
      <sz val="28.0"/>
      <color rgb="000000"/>
    </font>
    <font>
      <name val="Calibri"/>
      <sz val="11.0"/>
    </font>
    <font>
      <name val="Calibri"/>
      <sz val="22.0"/>
    </font>
    <font>
      <name val="Calibri"/>
      <sz val="13.0"/>
    </font>
    <font>
      <name val="Calibri"/>
      <sz val="11.0"/>
    </font>
    <font>
      <name val="Calibri"/>
      <sz val="28.0"/>
      <color rgb="000000"/>
    </font>
    <font>
      <name val="Calibri"/>
      <sz val="11.0"/>
    </font>
    <font>
      <name val="Calibri"/>
      <sz val="28.0"/>
      <color rgb="000000"/>
    </font>
    <font>
      <name val="Calibri"/>
      <sz val="11.0"/>
    </font>
    <font>
      <name val="Calibri"/>
      <sz val="22.0"/>
      <color rgb="D40511"/>
    </font>
    <font>
      <name val="Calibri"/>
      <sz val="11.0"/>
    </font>
    <font>
      <name val="Calibri"/>
      <sz val="22.0"/>
      <color rgb="D40511"/>
    </font>
    <font>
      <name val="Calibri"/>
      <sz val="11.0"/>
    </font>
    <font>
      <name val="Calibri"/>
      <sz val="22.0"/>
      <color rgb="D40511"/>
    </font>
    <font>
      <name val="Calibri"/>
      <sz val="11.0"/>
    </font>
    <font>
      <name val="Calibri"/>
      <sz val="16.0"/>
    </font>
    <font>
      <name val="Calibri"/>
      <sz val="11.0"/>
    </font>
    <font>
      <name val="Calibri"/>
      <sz val="16.0"/>
    </font>
    <font>
      <name val="Calibri"/>
      <sz val="11.0"/>
    </font>
    <font>
      <name val="Calibri"/>
      <sz val="16.0"/>
    </font>
    <font>
      <name val="Calibri"/>
      <sz val="11.0"/>
    </font>
    <font>
      <name val="Calibri"/>
      <sz val="19.0"/>
      <color rgb="D40511"/>
    </font>
    <font>
      <name val="Calibri"/>
      <sz val="11.0"/>
    </font>
    <font>
      <name val="Calibri"/>
      <sz val="26.0"/>
      <color rgb="D40511"/>
    </font>
    <font>
      <name val="Calibri"/>
      <sz val="11.0"/>
    </font>
    <font>
      <name val="Calibri"/>
      <sz val="26.0"/>
      <color rgb="D40511"/>
    </font>
    <font>
      <name val="Calibri"/>
      <sz val="11.0"/>
    </font>
    <font>
      <name val="Calibri"/>
      <sz val="12.0"/>
      <color rgb="D20118"/>
    </font>
    <font>
      <name val="Calibri"/>
      <sz val="11.0"/>
    </font>
    <font>
      <name val="Calibri"/>
      <sz val="14.0"/>
      <color rgb="D20118"/>
    </font>
    <font>
      <name val="Calibri"/>
      <sz val="11.0"/>
    </font>
    <font>
      <name val="Calibri"/>
      <sz val="14.0"/>
      <color rgb="D20118"/>
    </font>
    <font>
      <name val="Calibri"/>
      <sz val="11.0"/>
    </font>
    <font>
      <name val="Calibri"/>
      <sz val="26.0"/>
      <color rgb="D40511"/>
    </font>
    <font>
      <name val="Calibri"/>
      <sz val="11.0"/>
    </font>
    <font>
      <name val="Calibri"/>
      <sz val="26.0"/>
      <color rgb="D40511"/>
    </font>
    <font>
      <name val="Calibri"/>
      <sz val="11.0"/>
    </font>
    <font>
      <name val="Calibri"/>
      <sz val="26.0"/>
      <color rgb="D40511"/>
    </font>
    <font>
      <name val="Calibri"/>
      <sz val="16.0"/>
      <color rgb="C8000F"/>
    </font>
    <font>
      <name val="Calibri"/>
      <sz val="16.0"/>
      <color rgb="C8000F"/>
    </font>
    <font>
      <name val="Calibri"/>
      <sz val="16.0"/>
      <color rgb="C8000F"/>
    </font>
    <font>
      <name val="Calibri"/>
      <sz val="13.0"/>
      <color rgb="000000"/>
    </font>
    <font>
      <name val="Calibri"/>
      <sz val="13.0"/>
      <color rgb="000000"/>
    </font>
    <font>
      <name val="Calibri"/>
      <sz val="13.0"/>
      <color rgb="000000"/>
    </font>
    <font>
      <name val="Calibri"/>
      <sz val="13.0"/>
      <color rgb="000000"/>
    </font>
    <font>
      <name val="Calibri"/>
      <sz val="13.0"/>
      <color rgb="000000"/>
    </font>
    <font>
      <name val="Calibri"/>
      <sz val="13.0"/>
      <color rgb="00000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6.0"/>
      <color rgb="C8000F"/>
    </font>
    <font>
      <name val="Calibri"/>
      <sz val="16.0"/>
      <color rgb="C8000F"/>
    </font>
    <font>
      <name val="Calibri"/>
      <sz val="16.0"/>
      <color rgb="C8000F"/>
    </font>
    <font>
      <name val="Calibri"/>
      <sz val="16.0"/>
      <color rgb="C8000F"/>
    </font>
    <font>
      <name val="Calibri"/>
      <sz val="16.0"/>
      <color rgb="C8000F"/>
    </font>
    <font>
      <name val="Calibri"/>
      <sz val="16.0"/>
      <color rgb="C8000F"/>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6.0"/>
      <color rgb="FFFFFF"/>
    </font>
    <font>
      <name val="Calibri"/>
      <sz val="16.0"/>
      <color rgb="FFFFFF"/>
    </font>
    <font>
      <name val="Calibri"/>
      <sz val="16.0"/>
      <color rgb="FFFFFF"/>
    </font>
    <font>
      <name val="Calibri"/>
      <sz val="16.0"/>
      <color rgb="C8000F"/>
    </font>
    <font>
      <name val="Calibri"/>
      <sz val="16.0"/>
      <color rgb="C8000F"/>
    </font>
    <font>
      <name val="Calibri"/>
      <sz val="16.0"/>
      <color rgb="C8000F"/>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5.0"/>
      <color rgb="D40511"/>
    </font>
    <font>
      <name val="Calibri"/>
      <sz val="11.0"/>
    </font>
    <font>
      <name val="Calibri"/>
      <sz val="15.0"/>
      <color rgb="D40511"/>
    </font>
    <font>
      <name val="Calibri"/>
      <sz val="11.0"/>
    </font>
    <font>
      <name val="Calibri"/>
      <sz val="15.0"/>
      <color rgb="D40511"/>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color rgb="C8000F"/>
    </font>
    <font>
      <name val="Calibri"/>
      <sz val="11.0"/>
      <color rgb="C8000F"/>
    </font>
    <font>
      <name val="Calibri"/>
      <sz val="11.0"/>
      <color rgb="C8000F"/>
    </font>
    <font>
      <name val="Calibri"/>
      <sz val="11.0"/>
      <color rgb="C8000F"/>
    </font>
    <font>
      <name val="Calibri"/>
      <sz val="11.0"/>
      <color rgb="C8000F"/>
    </font>
    <font>
      <name val="Calibri"/>
      <sz val="11.0"/>
      <color rgb="C8000F"/>
    </font>
    <font>
      <name val="Calibri"/>
      <sz val="11.0"/>
      <color rgb="C8000F"/>
    </font>
    <font>
      <name val="Calibri"/>
      <sz val="11.0"/>
      <color rgb="C8000F"/>
    </font>
    <font>
      <name val="Calibri"/>
      <sz val="11.0"/>
      <color rgb="C8000F"/>
    </font>
    <font>
      <name val="Calibri"/>
      <sz val="11.0"/>
      <color rgb="C8000F"/>
    </font>
    <font>
      <name val="Calibri"/>
      <sz val="11.0"/>
      <color rgb="C8000F"/>
    </font>
    <font>
      <name val="Calibri"/>
      <sz val="11.0"/>
      <color rgb="C8000F"/>
    </font>
    <font>
      <name val="Calibri"/>
      <sz val="11.0"/>
      <color rgb="C8000F"/>
    </font>
    <font>
      <name val="Calibri"/>
      <sz val="11.0"/>
      <color rgb="C8000F"/>
    </font>
    <font>
      <name val="Calibri"/>
      <sz val="11.0"/>
      <color rgb="C8000F"/>
    </font>
    <font>
      <name val="Calibri"/>
      <sz val="11.0"/>
      <color rgb="C8000F"/>
    </font>
    <font>
      <name val="Calibri"/>
      <sz val="11.0"/>
      <color rgb="C8000F"/>
    </font>
    <font>
      <name val="Calibri"/>
      <sz val="11.0"/>
      <color rgb="C8000F"/>
    </font>
    <font>
      <name val="Calibri"/>
      <sz val="11.0"/>
      <color rgb="C8000F"/>
    </font>
    <font>
      <name val="Calibri"/>
      <sz val="11.0"/>
      <color rgb="C8000F"/>
    </font>
    <font>
      <name val="Calibri"/>
      <sz val="11.0"/>
      <color rgb="C8000F"/>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color rgb="FFFFFF"/>
    </font>
    <font>
      <name val="Calibri"/>
      <sz val="11.0"/>
      <color rgb="FFFFFF"/>
    </font>
    <font>
      <name val="Calibri"/>
      <sz val="11.0"/>
      <color rgb="FFFFFF"/>
    </font>
    <font>
      <name val="Calibri"/>
      <sz val="11.0"/>
      <color rgb="FFFFFF"/>
    </font>
    <font>
      <name val="Calibri"/>
      <sz val="11.0"/>
      <color rgb="FFFFFF"/>
    </font>
    <font>
      <name val="Calibri"/>
      <sz val="11.0"/>
      <color rgb="FFFFFF"/>
    </font>
    <font>
      <name val="Calibri"/>
      <sz val="11.0"/>
      <color rgb="FFFFFF"/>
    </font>
    <font>
      <name val="Calibri"/>
      <sz val="11.0"/>
      <color rgb="FFFFFF"/>
    </font>
    <font>
      <name val="Calibri"/>
      <sz val="11.0"/>
      <color rgb="FFFFFF"/>
    </font>
    <font>
      <name val="Calibri"/>
      <sz val="16.0"/>
      <color rgb="C8000F"/>
    </font>
    <font>
      <name val="Calibri"/>
      <sz val="16.0"/>
      <color rgb="C8000F"/>
    </font>
    <font>
      <name val="Calibri"/>
      <sz val="16.0"/>
      <color rgb="C8000F"/>
    </font>
    <font>
      <name val="Calibri"/>
      <sz val="13.0"/>
      <color rgb="000000"/>
    </font>
    <font>
      <name val="Calibri"/>
      <sz val="13.0"/>
      <color rgb="000000"/>
    </font>
    <font>
      <name val="Calibri"/>
      <sz val="13.0"/>
      <color rgb="000000"/>
    </font>
    <font>
      <name val="Calibri"/>
      <sz val="13.0"/>
      <color rgb="000000"/>
    </font>
    <font>
      <name val="Calibri"/>
      <sz val="13.0"/>
      <color rgb="000000"/>
    </font>
    <font>
      <name val="Calibri"/>
      <sz val="13.0"/>
      <color rgb="00000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6.0"/>
      <color rgb="D40511"/>
    </font>
    <font>
      <name val="Calibri"/>
      <sz val="16.0"/>
      <color rgb="D40511"/>
    </font>
    <font>
      <name val="Calibri"/>
      <sz val="16.0"/>
      <color rgb="D40511"/>
    </font>
    <font>
      <name val="Calibri"/>
      <sz val="11.0"/>
    </font>
    <font>
      <name val="Calibri"/>
      <sz val="11.0"/>
    </font>
    <font>
      <name val="Calibri"/>
      <sz val="11.0"/>
    </font>
    <font>
      <name val="Calibri"/>
      <sz val="11.0"/>
    </font>
    <font>
      <name val="Calibri"/>
      <sz val="11.0"/>
    </font>
    <font>
      <name val="Calibri"/>
      <sz val="11.0"/>
    </font>
    <font>
      <name val="Calibri"/>
      <sz val="16.0"/>
      <color rgb="D40511"/>
    </font>
    <font>
      <name val="Calibri"/>
      <sz val="16.0"/>
      <color rgb="D40511"/>
    </font>
    <font>
      <name val="Calibri"/>
      <sz val="16.0"/>
      <color rgb="D40511"/>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3.0"/>
    </font>
    <font>
      <name val="Calibri"/>
      <sz val="13.0"/>
    </font>
    <font>
      <name val="Calibri"/>
      <sz val="13.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color rgb="FFFFFF"/>
    </font>
    <font>
      <name val="Calibri"/>
      <sz val="11.0"/>
      <color rgb="FFFFFF"/>
    </font>
    <font>
      <name val="Calibri"/>
      <sz val="8.0"/>
    </font>
    <font>
      <name val="Calibri"/>
      <sz val="8.0"/>
    </font>
    <font>
      <name val="Calibri"/>
      <sz val="8.0"/>
    </font>
    <font>
      <name val="Calibri"/>
      <sz val="8.0"/>
    </font>
    <font>
      <name val="Calibri"/>
      <sz val="8.0"/>
    </font>
    <font>
      <name val="Calibri"/>
      <sz val="8.0"/>
    </font>
    <font>
      <name val="Calibri"/>
      <sz val="11.0"/>
    </font>
    <font>
      <name val="Calibri"/>
      <sz val="11.0"/>
    </font>
    <font>
      <name val="Calibri"/>
      <sz val="11.0"/>
    </font>
    <font>
      <name val="Calibri"/>
      <sz val="15.0"/>
      <color rgb="D40511"/>
    </font>
    <font>
      <name val="Calibri"/>
      <sz val="11.0"/>
    </font>
    <font>
      <name val="Calibri"/>
      <sz val="15.0"/>
      <color rgb="D40511"/>
    </font>
    <font>
      <name val="Calibri"/>
      <sz val="11.0"/>
    </font>
    <font>
      <name val="Calibri"/>
      <sz val="15.0"/>
      <color rgb="D40511"/>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color rgb="FFFFFF"/>
    </font>
    <font>
      <name val="Calibri"/>
      <sz val="11.0"/>
      <color rgb="000000"/>
      <b val="true"/>
    </font>
    <font>
      <name val="Calibri"/>
      <sz val="11.0"/>
      <color rgb="000000"/>
      <b val="true"/>
    </font>
    <font>
      <name val="Calibri"/>
      <sz val="11.0"/>
      <color rgb="000000"/>
      <b val="true"/>
    </font>
    <font>
      <name val="Calibri"/>
      <sz val="11.0"/>
      <color rgb="000000"/>
      <b val="true"/>
    </font>
    <font>
      <name val="Calibri"/>
      <sz val="11.0"/>
      <color rgb="000000"/>
      <b val="true"/>
    </font>
    <font>
      <name val="Calibri"/>
      <sz val="11.0"/>
      <color rgb="000000"/>
      <b val="true"/>
    </font>
    <font>
      <name val="Calibri"/>
      <sz val="16.0"/>
      <color rgb="C8000F"/>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6.0"/>
      <color rgb="C8000F"/>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6.0"/>
      <color rgb="C8000F"/>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6.0"/>
      <color rgb="C8000F"/>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6.0"/>
      <color rgb="C8000F"/>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6.0"/>
      <color rgb="C8000F"/>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6.0"/>
      <color rgb="C8000F"/>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6.0"/>
      <color rgb="C8000F"/>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6.0"/>
      <color rgb="C8000F"/>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6.0"/>
      <color rgb="C8000F"/>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6.0"/>
      <color rgb="C8000F"/>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3.0"/>
      <color rgb="00000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5.0"/>
      <color rgb="D40511"/>
      <b val="true"/>
    </font>
    <font>
      <name val="Calibri"/>
      <sz val="11.0"/>
      <color rgb="C8000F"/>
      <b val="true"/>
    </font>
    <font>
      <name val="Calibri"/>
      <sz val="11.0"/>
      <color rgb="C8000F"/>
      <b val="true"/>
    </font>
    <font>
      <name val="Calibri"/>
      <sz val="11.0"/>
      <color rgb="C8000F"/>
      <b val="true"/>
    </font>
    <font>
      <name val="Calibri"/>
      <sz val="11.0"/>
      <color rgb="C8000F"/>
      <b val="true"/>
    </font>
    <font>
      <name val="Calibri"/>
      <sz val="11.0"/>
      <color rgb="C8000F"/>
      <b val="true"/>
    </font>
    <font>
      <name val="Calibri"/>
      <sz val="11.0"/>
      <color rgb="C8000F"/>
      <b val="true"/>
    </font>
    <font>
      <name val="Calibri"/>
      <sz val="15.0"/>
      <color rgb="D40511"/>
      <b val="true"/>
    </font>
    <font>
      <name val="Calibri"/>
      <sz val="11.0"/>
      <color rgb="C8000F"/>
      <b val="true"/>
    </font>
    <font>
      <name val="Calibri"/>
      <sz val="11.0"/>
      <color rgb="C8000F"/>
      <b val="true"/>
    </font>
    <font>
      <name val="Calibri"/>
      <sz val="11.0"/>
      <color rgb="C8000F"/>
      <b val="true"/>
    </font>
    <font>
      <name val="Calibri"/>
      <sz val="11.0"/>
      <color rgb="C8000F"/>
      <b val="true"/>
    </font>
    <font>
      <name val="Calibri"/>
      <sz val="11.0"/>
      <color rgb="C8000F"/>
      <b val="true"/>
    </font>
    <font>
      <name val="Calibri"/>
      <sz val="11.0"/>
      <color rgb="C8000F"/>
      <b val="true"/>
    </font>
    <font>
      <name val="Calibri"/>
      <sz val="15.0"/>
      <color rgb="D40511"/>
      <b val="true"/>
    </font>
    <font>
      <name val="Calibri"/>
      <sz val="11.0"/>
      <color rgb="C8000F"/>
      <b val="true"/>
    </font>
    <font>
      <name val="Calibri"/>
      <sz val="11.0"/>
      <color rgb="C8000F"/>
      <b val="true"/>
    </font>
    <font>
      <name val="Calibri"/>
      <sz val="11.0"/>
      <color rgb="C8000F"/>
      <b val="true"/>
    </font>
    <font>
      <name val="Calibri"/>
      <sz val="11.0"/>
      <color rgb="C8000F"/>
      <b val="true"/>
    </font>
    <font>
      <name val="Calibri"/>
      <sz val="11.0"/>
      <color rgb="C8000F"/>
      <b val="true"/>
    </font>
    <font>
      <name val="Calibri"/>
      <sz val="11.0"/>
      <color rgb="C8000F"/>
      <b val="true"/>
    </font>
    <font>
      <name val="Calibri"/>
      <sz val="15.0"/>
      <color rgb="D40511"/>
      <b val="true"/>
    </font>
    <font>
      <name val="Calibri"/>
      <sz val="11.0"/>
      <color rgb="C8000F"/>
      <b val="true"/>
    </font>
    <font>
      <name val="Calibri"/>
      <sz val="11.0"/>
      <color rgb="C8000F"/>
      <b val="true"/>
    </font>
    <font>
      <name val="Calibri"/>
      <sz val="11.0"/>
      <color rgb="C8000F"/>
      <b val="true"/>
    </font>
    <font>
      <name val="Calibri"/>
      <sz val="11.0"/>
      <color rgb="C8000F"/>
      <b val="true"/>
    </font>
    <font>
      <name val="Calibri"/>
      <sz val="11.0"/>
      <b val="true"/>
    </font>
    <font>
      <name val="Calibri"/>
      <sz val="11.0"/>
      <b val="true"/>
    </font>
    <font>
      <name val="Calibri"/>
      <sz val="11.0"/>
      <color rgb="000000"/>
      <b val="true"/>
    </font>
    <font>
      <name val="Calibri"/>
      <sz val="11.0"/>
      <color rgb="000000"/>
      <b val="true"/>
    </font>
    <font>
      <name val="Calibri"/>
      <sz val="11.0"/>
      <color rgb="000000"/>
      <b val="true"/>
    </font>
    <font>
      <name val="Calibri"/>
      <sz val="16.0"/>
      <color rgb="D40511"/>
      <b val="true"/>
    </font>
    <font>
      <name val="Calibri"/>
      <sz val="16.0"/>
      <color rgb="D40511"/>
      <b val="true"/>
    </font>
    <font>
      <name val="Calibri"/>
      <sz val="16.0"/>
      <color rgb="D40511"/>
      <b val="true"/>
    </font>
    <font>
      <name val="Calibri"/>
      <sz val="16.0"/>
      <color rgb="D40511"/>
      <b val="true"/>
    </font>
    <font>
      <name val="Calibri"/>
      <sz val="16.0"/>
      <color rgb="D40511"/>
      <b val="true"/>
    </font>
    <font>
      <name val="Calibri"/>
      <sz val="16.0"/>
      <color rgb="D40511"/>
      <b val="true"/>
    </font>
    <font>
      <name val="Calibri"/>
      <sz val="16.0"/>
      <color rgb="D40511"/>
      <b val="true"/>
    </font>
    <font>
      <name val="Calibri"/>
      <sz val="16.0"/>
      <color rgb="D40511"/>
      <b val="true"/>
    </font>
    <font>
      <name val="Calibri"/>
      <sz val="11.0"/>
      <color rgb="000000"/>
      <b val="true"/>
    </font>
    <font>
      <name val="Calibri"/>
      <sz val="11.0"/>
      <color rgb="000000"/>
      <b val="true"/>
    </font>
    <font>
      <name val="Calibri"/>
      <sz val="11.0"/>
      <color rgb="000000"/>
      <b val="true"/>
    </font>
    <font>
      <name val="Calibri"/>
      <sz val="11.0"/>
      <color rgb="000000"/>
      <b val="true"/>
    </font>
    <font>
      <name val="Calibri"/>
      <sz val="11.0"/>
      <color rgb="000000"/>
      <b val="true"/>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2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9"/>
      <main:color rgb="FFFF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2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24"/>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6"/>
      <main:color rgb="FFD4051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8"/>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0"/>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9"/>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u/>
      <main:sz val="12"/>
      <main:color theme="1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0" tint="-0.249977111117893"/>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rgb="FF0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rgb="FFFF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rgb="FF0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rgb="FF0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rgb="FF0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rgb="FF0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rgb="FF0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rgb="FF0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rgb="FF0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i/>
      <main:sz val="1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9"/>
      <main:color rgb="FFFF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0"/>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9"/>
      <main:color rgb="FFFF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0"/>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u/>
      <main:sz val="12.5"/>
      <main:color theme="1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2"/>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u/>
      <main:sz val="12"/>
      <main:color theme="1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rgb="FFC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rgb="FFC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rgb="FFFFFFFF"/>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rgb="FFFFFFFF"/>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rgb="FFFFFFFF"/>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theme="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rgb="FFC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rgb="FFC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rgb="FFFFFFFF"/>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24"/>
      <main:color rgb="FFC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9"/>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36"/>
      <main:color rgb="FFC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u/>
      <main:sz val="10"/>
      <main:color theme="1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u/>
      <main:sz val="10"/>
      <main:color rgb="FF0000FF"/>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Calibri"/>
      <main:family val="2"/>
      <main:scheme val="minor"/>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u/>
      <main:sz val="10"/>
      <main:color rgb="FF0000FF"/>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0"/>
      <main:color rgb="FFFF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0"/>
      <main:color rgb="FFFF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rgb="FFFF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8"/>
      <main:color rgb="FFFF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0"/>
      <main:color rgb="FFFF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8"/>
      <main:color rgb="FFFF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2"/>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u/>
      <main:sz val="10"/>
      <main:color rgb="FF0000FF"/>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theme="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rgb="FF0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rgb="FF0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i/>
      <main:sz val="10"/>
      <main:color theme="0" tint="-0.499984740745262"/>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8"/>
      <main:color theme="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rgb="FF0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rgb="FF0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rgb="FF0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rgb="FF0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rgb="FF0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u/>
      <main:sz val="9"/>
      <main:color theme="1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u/>
      <main:sz val="10"/>
      <main:color rgb="FF0000FF"/>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1"/>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rgb="FFC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u/>
      <main:sz val="10"/>
      <main:color rgb="FF0000FF"/>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1"/>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4"/>
      <main:color rgb="FFC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0"/>
      <main:color theme="1"/>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sz val="1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rgb="FF000000"/>
      <main:name val="Delivery"/>
      <main:family val="2"/>
    </font>
    <font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b/>
      <main:sz val="10"/>
      <main:color rgb="FF000000"/>
      <main:name val="Delivery"/>
      <main:family val="2"/>
    </font>
  </fonts>
  <fills count="23">
    <fill>
      <patternFill patternType="none"/>
    </fill>
    <fill>
      <patternFill patternType="darkGray"/>
    </fill>
    <fill>
      <patternFill patternType="none">
        <fgColor rgb="FFCC00"/>
      </patternFill>
    </fill>
    <fill>
      <patternFill patternType="solid">
        <fgColor rgb="FFCC00"/>
      </patternFill>
    </fill>
    <fill>
      <patternFill patternType="none">
        <fgColor rgb="F3B82F"/>
      </patternFill>
    </fill>
    <fill>
      <patternFill patternType="solid">
        <fgColor rgb="F3B82F"/>
      </patternFill>
    </fill>
    <fill>
      <patternFill patternType="none">
        <fgColor rgb="D9D9D9"/>
      </patternFill>
    </fill>
    <fill>
      <patternFill patternType="solid">
        <fgColor rgb="D9D9D9"/>
      </patternFill>
    </fill>
    <fill>
      <patternFill patternType="none">
        <fgColor rgb="FFFFFF"/>
      </patternFill>
    </fill>
    <fill>
      <patternFill patternType="solid">
        <fgColor rgb="FFFFFF"/>
      </patternFill>
    </fill>
    <fill>
      <patternFill patternType="none">
        <fgColor rgb="C8000F"/>
      </patternFill>
    </fill>
    <fill>
      <patternFill patternType="solid">
        <fgColor rgb="C8000F"/>
      </patternFill>
    </fill>
    <fill>
      <patternFill patternType="none">
        <fgColor rgb="FFE781"/>
      </patternFill>
    </fill>
    <fill>
      <patternFill patternType="solid">
        <fgColor rgb="FFE781"/>
      </patternFill>
    </fill>
    <fill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patternFill patternType="none"/>
    </fill>
    <fill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patternFill patternType="solid">
        <main:fgColor indexed="51"/>
        <main:bgColor indexed="64"/>
      </main:patternFill>
    </fill>
    <fill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patternFill patternType="solid">
        <main:fgColor rgb="FFFFC000"/>
        <main:bgColor indexed="64"/>
      </main:patternFill>
    </fill>
    <fill>
      <patternFill patternType="solid"/>
    </fill>
    <fill>
      <patternFill patternType="solid">
        <fgColor indexed="0"/>
      </patternFill>
    </fill>
    <fill>
      <patternFill patternType="solid">
        <fgColor indexed="0"/>
        <bgColor indexed="64"/>
      </patternFill>
    </fill>
    <fill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patternFill patternType="solid">
        <main:fgColor rgb="FFFFE88C"/>
        <main:bgColor indexed="64"/>
      </main:patternFill>
    </fill>
    <fill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patternFill patternType="solid">
        <main:fgColor rgb="FFFFCC00"/>
        <main:bgColor indexed="64"/>
      </main:patternFill>
    </fill>
    <fill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patternFill patternType="solid">
        <main:fgColor rgb="FFC00000"/>
        <main:bgColor indexed="64"/>
      </main:patternFill>
    </fill>
  </fills>
  <borders count="84">
    <border>
      <left/>
      <right/>
      <top/>
      <bottom/>
      <diagonal/>
    </border>
    <border>
      <top style="thin"/>
    </border>
    <border>
      <top style="thin">
        <color rgb="FFFFFF"/>
      </top>
    </border>
    <border>
      <bottom>
        <color rgb="C8000F"/>
      </bottom>
    </border>
    <border>
      <bottom style="thick">
        <color rgb="C8000F"/>
      </bottom>
    </border>
    <border>
      <bottom>
        <color rgb="000000"/>
      </bottom>
    </border>
    <border>
      <bottom style="medium">
        <color rgb="000000"/>
      </bottom>
    </border>
    <border>
      <right>
        <color rgb="808080"/>
      </right>
    </border>
    <border>
      <right style="thin">
        <color rgb="808080"/>
      </right>
    </border>
    <border>
      <right style="thin">
        <color rgb="808080"/>
      </right>
      <bottom>
        <color rgb="808080"/>
      </bottom>
    </border>
    <border>
      <right style="thin">
        <color rgb="808080"/>
      </right>
      <bottom style="thin">
        <color rgb="808080"/>
      </bottom>
    </border>
    <border>
      <bottom>
        <color rgb="808080"/>
      </bottom>
    </border>
    <border>
      <bottom style="thin">
        <color rgb="808080"/>
      </bottom>
    </border>
    <border>
      <bottom>
        <color rgb="F2F2F2"/>
      </bottom>
    </border>
    <border>
      <bottom style="thin">
        <color rgb="F2F2F2"/>
      </bottom>
    </border>
    <border>
      <right style="thin"/>
    </border>
    <border>
      <right style="thin">
        <color rgb="808080"/>
      </right>
      <top style="thin"/>
    </border>
    <border>
      <right style="thin">
        <color rgb="808080"/>
      </right>
      <top style="thin">
        <color rgb="808080"/>
      </top>
    </border>
    <border>
      <right style="thin">
        <color rgb="808080"/>
      </right>
      <top style="thin">
        <color rgb="808080"/>
      </top>
      <bottom>
        <color rgb="000000"/>
      </bottom>
    </border>
    <border>
      <right style="thin">
        <color rgb="808080"/>
      </right>
      <top style="thin">
        <color rgb="808080"/>
      </top>
      <bottom style="medium">
        <color rgb="000000"/>
      </bottom>
    </border>
    <border>
      <top style="thin"/>
      <bottom style="thin">
        <color rgb="808080"/>
      </bottom>
    </border>
    <border>
      <top style="thin">
        <color rgb="808080"/>
      </top>
      <bottom style="thin">
        <color rgb="808080"/>
      </bottom>
    </border>
    <border>
      <right style="thin">
        <color rgb="808080"/>
      </right>
      <bottom style="thin"/>
    </border>
    <border>
      <bottom style="thin"/>
    </border>
    <border>
      <bottom style="thin">
        <color rgb="000000"/>
      </bottom>
    </border>
    <border>
      <right>
        <color rgb="FFFFFF"/>
      </right>
    </border>
    <border>
      <right style="thin">
        <color rgb="FFFFFF"/>
      </right>
    </border>
    <border>
      <right style="thin">
        <color rgb="FFFFFF"/>
      </right>
      <bottom>
        <color rgb="FFFFFF"/>
      </bottom>
    </border>
    <border>
      <right style="thin">
        <color rgb="FFFFFF"/>
      </right>
      <bottom style="thin">
        <color rgb="FFFFFF"/>
      </bottom>
    </border>
    <border>
      <left>
        <color rgb="FFFFFF"/>
      </left>
      <right style="thin">
        <color rgb="FFFFFF"/>
      </right>
      <bottom style="thin">
        <color rgb="FFFFFF"/>
      </bottom>
    </border>
    <border>
      <left style="thin">
        <color rgb="FFFFFF"/>
      </left>
      <right style="thin">
        <color rgb="FFFFFF"/>
      </right>
      <bottom style="thin">
        <color rgb="FFFFFF"/>
      </bottom>
    </border>
    <border>
      <left style="thin">
        <color rgb="FFFFFF"/>
      </left>
      <right style="thin">
        <color rgb="FFFFFF"/>
      </right>
      <top>
        <color rgb="FFFFFF"/>
      </top>
      <bottom style="thin">
        <color rgb="FFFFFF"/>
      </bottom>
    </border>
    <border>
      <left style="thin">
        <color rgb="FFFFFF"/>
      </left>
      <right style="thin">
        <color rgb="FFFFFF"/>
      </right>
      <top style="thin">
        <color rgb="FFFFFF"/>
      </top>
      <bottom style="thin">
        <color rgb="FFFFFF"/>
      </bottom>
    </border>
    <border>
      <left>
        <color rgb="000000"/>
      </left>
      <bottom style="thin">
        <color rgb="000000"/>
      </bottom>
    </border>
    <border>
      <left style="thin">
        <color rgb="000000"/>
      </left>
      <bottom style="thin">
        <color rgb="000000"/>
      </bottom>
    </border>
    <border>
      <left>
        <color rgb="000000"/>
      </left>
    </border>
    <border>
      <left style="thin">
        <color rgb="000000"/>
      </left>
    </border>
    <border>
      <left style="thin">
        <color rgb="000000"/>
      </left>
      <bottom>
        <color rgb="000000"/>
      </bottom>
    </border>
    <border/>
    <border>
      <right/>
      <top/>
      <bottom/>
      <diagonal/>
    </border>
    <border>
      <top/>
      <bottom/>
      <diagonal/>
    </border>
    <border>
      <bottom/>
      <diagonal/>
    </border>
    <border>
      <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main:right/>
      <main:top/>
      <main:bottom/>
      <main: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indexed="64"/>
      </main:left>
      <main:right style="thin">
        <main:color indexed="64"/>
      </main:right>
      <main:top style="thin">
        <main:color indexed="64"/>
      </main:top>
      <main:bottom style="thin">
        <main:color indexed="64"/>
      </main:bottom>
      <main:diagonal/>
    </border>
    <border>
      <left style="thin"/>
      <right/>
      <top/>
      <bottom/>
      <diagonal/>
    </border>
    <border>
      <left style="thin"/>
      <right style="thin"/>
      <top/>
      <bottom/>
      <diagonal/>
    </border>
    <border>
      <left style="thin"/>
      <right style="thin"/>
      <top style="thin"/>
      <bottom/>
      <diagonal/>
    </border>
    <border>
      <left style="thin"/>
      <right style="thin"/>
      <top style="thin"/>
      <bottom style="thin"/>
      <diagonal/>
    </border>
    <border>
      <left style="thin">
        <color xmlns:mc="http://schemas.openxmlformats.org/markup-compatibility/2006" xmlns:xr="http://schemas.microsoft.com/office/spreadsheetml/2014/revision" xmlns:x14ac="http://schemas.microsoft.com/office/spreadsheetml/2009/9/ac" xmlns:x16r2="http://schemas.microsoft.com/office/spreadsheetml/2015/02/main" indexed="64"/>
      </left>
      <right style="thin"/>
      <top style="thin"/>
      <bottom style="thin"/>
      <diagonal/>
    </border>
    <border>
      <left style="thin">
        <color xmlns:mc="http://schemas.openxmlformats.org/markup-compatibility/2006" xmlns:xr="http://schemas.microsoft.com/office/spreadsheetml/2014/revision" xmlns:x14ac="http://schemas.microsoft.com/office/spreadsheetml/2009/9/ac" xmlns:x16r2="http://schemas.microsoft.com/office/spreadsheetml/2015/02/main" indexed="64"/>
      </left>
      <right style="thin">
        <color xmlns:mc="http://schemas.openxmlformats.org/markup-compatibility/2006" xmlns:xr="http://schemas.microsoft.com/office/spreadsheetml/2014/revision" xmlns:x14ac="http://schemas.microsoft.com/office/spreadsheetml/2009/9/ac" xmlns:x16r2="http://schemas.microsoft.com/office/spreadsheetml/2015/02/main" indexed="64"/>
      </right>
      <top style="thin"/>
      <bottom style="thin"/>
      <diagonal/>
    </border>
    <border>
      <left style="thin">
        <color xmlns:mc="http://schemas.openxmlformats.org/markup-compatibility/2006" xmlns:xr="http://schemas.microsoft.com/office/spreadsheetml/2014/revision" xmlns:x14ac="http://schemas.microsoft.com/office/spreadsheetml/2009/9/ac" xmlns:x16r2="http://schemas.microsoft.com/office/spreadsheetml/2015/02/main" indexed="64"/>
      </left>
      <right style="thin">
        <color xmlns:mc="http://schemas.openxmlformats.org/markup-compatibility/2006" xmlns:xr="http://schemas.microsoft.com/office/spreadsheetml/2014/revision" xmlns:x14ac="http://schemas.microsoft.com/office/spreadsheetml/2009/9/ac" xmlns:x16r2="http://schemas.microsoft.com/office/spreadsheetml/2015/02/main" indexed="64"/>
      </right>
      <top style="thin">
        <color xmlns:mc="http://schemas.openxmlformats.org/markup-compatibility/2006" xmlns:xr="http://schemas.microsoft.com/office/spreadsheetml/2014/revision" xmlns:x14ac="http://schemas.microsoft.com/office/spreadsheetml/2009/9/ac" xmlns:x16r2="http://schemas.microsoft.com/office/spreadsheetml/2015/02/main" indexed="64"/>
      </top>
      <bottom style="thin"/>
      <diagonal/>
    </border>
    <border>
      <left style="thin">
        <color xmlns:mc="http://schemas.openxmlformats.org/markup-compatibility/2006" xmlns:xr="http://schemas.microsoft.com/office/spreadsheetml/2014/revision" xmlns:x14ac="http://schemas.microsoft.com/office/spreadsheetml/2009/9/ac" xmlns:x16r2="http://schemas.microsoft.com/office/spreadsheetml/2015/02/main" indexed="64"/>
      </left>
      <right style="thin">
        <color xmlns:mc="http://schemas.openxmlformats.org/markup-compatibility/2006" xmlns:xr="http://schemas.microsoft.com/office/spreadsheetml/2014/revision" xmlns:x14ac="http://schemas.microsoft.com/office/spreadsheetml/2009/9/ac" xmlns:x16r2="http://schemas.microsoft.com/office/spreadsheetml/2015/02/main" indexed="64"/>
      </right>
      <top style="thin">
        <color xmlns:mc="http://schemas.openxmlformats.org/markup-compatibility/2006" xmlns:xr="http://schemas.microsoft.com/office/spreadsheetml/2014/revision" xmlns:x14ac="http://schemas.microsoft.com/office/spreadsheetml/2009/9/ac" xmlns:x16r2="http://schemas.microsoft.com/office/spreadsheetml/2015/02/main" indexed="64"/>
      </top>
      <bottom style="thin">
        <color xmlns:mc="http://schemas.openxmlformats.org/markup-compatibility/2006" xmlns:xr="http://schemas.microsoft.com/office/spreadsheetml/2014/revision" xmlns:x14ac="http://schemas.microsoft.com/office/spreadsheetml/2009/9/ac" xmlns:x16r2="http://schemas.microsoft.com/office/spreadsheetml/2015/02/main" indexed="64"/>
      </bottom>
      <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indexed="64"/>
      </main:left>
      <main:right style="thin">
        <main:color indexed="64"/>
      </main:right>
      <main:top style="thin">
        <main:color indexed="64"/>
      </main:top>
      <main:bottom/>
      <main:diagonal/>
    </border>
    <border>
      <left style="thin"/>
      <right style="thin"/>
      <top style="thin"/>
      <diagonal/>
    </border>
    <border>
      <left style="thin">
        <color xmlns:mc="http://schemas.openxmlformats.org/markup-compatibility/2006" xmlns:xr="http://schemas.microsoft.com/office/spreadsheetml/2014/revision" xmlns:x14ac="http://schemas.microsoft.com/office/spreadsheetml/2009/9/ac" xmlns:x16r2="http://schemas.microsoft.com/office/spreadsheetml/2015/02/main" indexed="64"/>
      </left>
      <right style="thin"/>
      <top style="thin"/>
      <diagonal/>
    </border>
    <border>
      <left style="thin">
        <color xmlns:mc="http://schemas.openxmlformats.org/markup-compatibility/2006" xmlns:xr="http://schemas.microsoft.com/office/spreadsheetml/2014/revision" xmlns:x14ac="http://schemas.microsoft.com/office/spreadsheetml/2009/9/ac" xmlns:x16r2="http://schemas.microsoft.com/office/spreadsheetml/2015/02/main" indexed="64"/>
      </left>
      <right style="thin">
        <color xmlns:mc="http://schemas.openxmlformats.org/markup-compatibility/2006" xmlns:xr="http://schemas.microsoft.com/office/spreadsheetml/2014/revision" xmlns:x14ac="http://schemas.microsoft.com/office/spreadsheetml/2009/9/ac" xmlns:x16r2="http://schemas.microsoft.com/office/spreadsheetml/2015/02/main" indexed="64"/>
      </right>
      <top style="thin"/>
      <diagonal/>
    </border>
    <border>
      <left style="thin">
        <color xmlns:mc="http://schemas.openxmlformats.org/markup-compatibility/2006" xmlns:xr="http://schemas.microsoft.com/office/spreadsheetml/2014/revision" xmlns:x14ac="http://schemas.microsoft.com/office/spreadsheetml/2009/9/ac" xmlns:x16r2="http://schemas.microsoft.com/office/spreadsheetml/2015/02/main" indexed="64"/>
      </left>
      <right style="thin">
        <color xmlns:mc="http://schemas.openxmlformats.org/markup-compatibility/2006" xmlns:xr="http://schemas.microsoft.com/office/spreadsheetml/2014/revision" xmlns:x14ac="http://schemas.microsoft.com/office/spreadsheetml/2009/9/ac" xmlns:x16r2="http://schemas.microsoft.com/office/spreadsheetml/2015/02/main" indexed="64"/>
      </right>
      <top style="thin">
        <color xmlns:mc="http://schemas.openxmlformats.org/markup-compatibility/2006" xmlns:xr="http://schemas.microsoft.com/office/spreadsheetml/2014/revision" xmlns:x14ac="http://schemas.microsoft.com/office/spreadsheetml/2009/9/ac" xmlns:x16r2="http://schemas.microsoft.com/office/spreadsheetml/2015/02/main" indexed="64"/>
      </top>
      <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indexed="64"/>
      </main:left>
      <main:right/>
      <main:top style="thin">
        <main:color indexed="64"/>
      </main:top>
      <main:bottom style="thin">
        <main:color indexed="64"/>
      </main:bottom>
      <main:diagonal/>
    </border>
    <border>
      <left style="thin"/>
      <top/>
      <bottom/>
      <diagonal/>
    </border>
    <border>
      <left style="thin"/>
      <top style="thin"/>
      <bottom/>
      <diagonal/>
    </border>
    <border>
      <left style="thin"/>
      <top style="thin"/>
      <bottom style="thin"/>
      <diagonal/>
    </border>
    <border>
      <left style="thin">
        <color xmlns:mc="http://schemas.openxmlformats.org/markup-compatibility/2006" xmlns:xr="http://schemas.microsoft.com/office/spreadsheetml/2014/revision" xmlns:x14ac="http://schemas.microsoft.com/office/spreadsheetml/2009/9/ac" xmlns:x16r2="http://schemas.microsoft.com/office/spreadsheetml/2015/02/main" indexed="64"/>
      </left>
      <top style="thin"/>
      <bottom style="thin"/>
      <diagonal/>
    </border>
    <border>
      <left style="thin">
        <color xmlns:mc="http://schemas.openxmlformats.org/markup-compatibility/2006" xmlns:xr="http://schemas.microsoft.com/office/spreadsheetml/2014/revision" xmlns:x14ac="http://schemas.microsoft.com/office/spreadsheetml/2009/9/ac" xmlns:x16r2="http://schemas.microsoft.com/office/spreadsheetml/2015/02/main" indexed="64"/>
      </left>
      <top style="thin">
        <color xmlns:mc="http://schemas.openxmlformats.org/markup-compatibility/2006" xmlns:xr="http://schemas.microsoft.com/office/spreadsheetml/2014/revision" xmlns:x14ac="http://schemas.microsoft.com/office/spreadsheetml/2009/9/ac" xmlns:x16r2="http://schemas.microsoft.com/office/spreadsheetml/2015/02/main" indexed="64"/>
      </top>
      <bottom style="thin"/>
      <diagonal/>
    </border>
    <border>
      <left style="thin">
        <color xmlns:mc="http://schemas.openxmlformats.org/markup-compatibility/2006" xmlns:xr="http://schemas.microsoft.com/office/spreadsheetml/2014/revision" xmlns:x14ac="http://schemas.microsoft.com/office/spreadsheetml/2009/9/ac" xmlns:x16r2="http://schemas.microsoft.com/office/spreadsheetml/2015/02/main" indexed="64"/>
      </left>
      <top style="thin">
        <color xmlns:mc="http://schemas.openxmlformats.org/markup-compatibility/2006" xmlns:xr="http://schemas.microsoft.com/office/spreadsheetml/2014/revision" xmlns:x14ac="http://schemas.microsoft.com/office/spreadsheetml/2009/9/ac" xmlns:x16r2="http://schemas.microsoft.com/office/spreadsheetml/2015/02/main" indexed="64"/>
      </top>
      <bottom style="thin">
        <color xmlns:mc="http://schemas.openxmlformats.org/markup-compatibility/2006" xmlns:xr="http://schemas.microsoft.com/office/spreadsheetml/2014/revision" xmlns:x14ac="http://schemas.microsoft.com/office/spreadsheetml/2009/9/ac" xmlns:x16r2="http://schemas.microsoft.com/office/spreadsheetml/2015/02/main" indexed="64"/>
      </bottom>
      <diagonal/>
    </border>
    <border>
      <left style="thin"/>
      <bottom style="thin"/>
    </border>
    <border>
      <left style="thin"/>
      <right style="thin"/>
      <bottom style="thin"/>
    </border>
    <border>
      <left style="thin"/>
      <right style="thin"/>
      <top style="thin"/>
      <bottom style="thin"/>
    </border>
    <border>
      <left style="thin"/>
      <right style="thin"/>
      <top style="thin"/>
      <bottom style="thin">
        <color indexed="64"/>
      </bottom>
    </border>
    <border>
      <left style="thin">
        <color indexed="64"/>
      </left>
      <right style="thin"/>
      <top style="thin"/>
      <bottom style="thin">
        <color indexed="64"/>
      </bottom>
    </border>
    <border>
      <left style="thin">
        <color indexed="64"/>
      </left>
      <right style="thin">
        <color indexed="8"/>
      </right>
      <top style="thin"/>
      <bottom style="thin">
        <color indexed="64"/>
      </bottom>
    </border>
    <border>
      <left style="thin">
        <color indexed="64"/>
      </left>
      <right style="thin">
        <color indexed="8"/>
      </right>
      <top style="thin">
        <color indexed="64"/>
      </top>
      <bottom style="thin">
        <color indexed="64"/>
      </bottom>
    </border>
    <border>
      <left style="thin">
        <color indexed="64"/>
      </left>
      <right style="thin">
        <color indexed="64"/>
      </right>
      <top style="thin"/>
      <bottom style="thin">
        <color indexed="64"/>
      </bottom>
    </border>
    <border>
      <left style="thin">
        <color indexed="64"/>
      </left>
      <right style="thin">
        <color indexed="64"/>
      </right>
      <top style="thin">
        <color indexed="64"/>
      </top>
      <bottom style="thin">
        <color indexed="64"/>
      </bottom>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indexed="64"/>
      </main:left>
      <main:right style="thin">
        <main:color indexed="64"/>
      </main:right>
      <main:top/>
      <main:bottom/>
      <main:diagonal/>
    </border>
    <border>
      <left style="thin"/>
      <right style="thin"/>
      <bottom/>
      <diagonal/>
    </border>
    <border>
      <left style="thin"/>
      <right style="thin"/>
      <diagonal/>
    </border>
    <border>
      <left style="thin">
        <color xmlns:mc="http://schemas.openxmlformats.org/markup-compatibility/2006" xmlns:xr="http://schemas.microsoft.com/office/spreadsheetml/2014/revision" xmlns:x14ac="http://schemas.microsoft.com/office/spreadsheetml/2009/9/ac" xmlns:x16r2="http://schemas.microsoft.com/office/spreadsheetml/2015/02/main" indexed="64"/>
      </left>
      <right style="thin"/>
      <diagonal/>
    </border>
    <border>
      <left style="thin">
        <color xmlns:mc="http://schemas.openxmlformats.org/markup-compatibility/2006" xmlns:xr="http://schemas.microsoft.com/office/spreadsheetml/2014/revision" xmlns:x14ac="http://schemas.microsoft.com/office/spreadsheetml/2009/9/ac" xmlns:x16r2="http://schemas.microsoft.com/office/spreadsheetml/2015/02/main" indexed="64"/>
      </left>
      <right style="thin">
        <color xmlns:mc="http://schemas.openxmlformats.org/markup-compatibility/2006" xmlns:xr="http://schemas.microsoft.com/office/spreadsheetml/2014/revision" xmlns:x14ac="http://schemas.microsoft.com/office/spreadsheetml/2009/9/ac" xmlns:x16r2="http://schemas.microsoft.com/office/spreadsheetml/2015/02/main" indexed="64"/>
      </right>
      <diagonal/>
    </border>
    <border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ain:left style="thin">
        <main:color indexed="64"/>
      </main:left>
      <main:right style="thin">
        <main:color indexed="64"/>
      </main:right>
      <main:top/>
      <main:bottom style="thin">
        <main:color indexed="64"/>
      </main:bottom>
      <main:diagonal/>
    </border>
    <border>
      <left style="thin"/>
      <right style="thin"/>
      <bottom style="thin"/>
      <diagonal/>
    </border>
    <border>
      <left style="thin">
        <color xmlns:mc="http://schemas.openxmlformats.org/markup-compatibility/2006" xmlns:xr="http://schemas.microsoft.com/office/spreadsheetml/2014/revision" xmlns:x14ac="http://schemas.microsoft.com/office/spreadsheetml/2009/9/ac" xmlns:x16r2="http://schemas.microsoft.com/office/spreadsheetml/2015/02/main" indexed="64"/>
      </left>
      <right style="thin"/>
      <bottom style="thin"/>
      <diagonal/>
    </border>
    <border>
      <left style="thin">
        <color xmlns:mc="http://schemas.openxmlformats.org/markup-compatibility/2006" xmlns:xr="http://schemas.microsoft.com/office/spreadsheetml/2014/revision" xmlns:x14ac="http://schemas.microsoft.com/office/spreadsheetml/2009/9/ac" xmlns:x16r2="http://schemas.microsoft.com/office/spreadsheetml/2015/02/main" indexed="64"/>
      </left>
      <right style="thin">
        <color xmlns:mc="http://schemas.openxmlformats.org/markup-compatibility/2006" xmlns:xr="http://schemas.microsoft.com/office/spreadsheetml/2014/revision" xmlns:x14ac="http://schemas.microsoft.com/office/spreadsheetml/2009/9/ac" xmlns:x16r2="http://schemas.microsoft.com/office/spreadsheetml/2015/02/main" indexed="64"/>
      </right>
      <bottom style="thin"/>
      <diagonal/>
    </border>
    <border>
      <left style="thin">
        <color xmlns:mc="http://schemas.openxmlformats.org/markup-compatibility/2006" xmlns:xr="http://schemas.microsoft.com/office/spreadsheetml/2014/revision" xmlns:x14ac="http://schemas.microsoft.com/office/spreadsheetml/2009/9/ac" xmlns:x16r2="http://schemas.microsoft.com/office/spreadsheetml/2015/02/main" indexed="64"/>
      </left>
      <right style="thin">
        <color xmlns:mc="http://schemas.openxmlformats.org/markup-compatibility/2006" xmlns:xr="http://schemas.microsoft.com/office/spreadsheetml/2014/revision" xmlns:x14ac="http://schemas.microsoft.com/office/spreadsheetml/2009/9/ac" xmlns:x16r2="http://schemas.microsoft.com/office/spreadsheetml/2015/02/main" indexed="64"/>
      </right>
      <bottom style="thin">
        <color xmlns:mc="http://schemas.openxmlformats.org/markup-compatibility/2006" xmlns:xr="http://schemas.microsoft.com/office/spreadsheetml/2014/revision" xmlns:x14ac="http://schemas.microsoft.com/office/spreadsheetml/2009/9/ac" xmlns:x16r2="http://schemas.microsoft.com/office/spreadsheetml/2015/02/main" indexed="64"/>
      </bottom>
      <diagonal/>
    </border>
  </borders>
  <cellStyleXfs count="1">
    <xf numFmtId="0" fontId="0" fillId="0" borderId="0"/>
  </cellStyleXfs>
  <cellXfs count="3239">
    <xf numFmtId="4" fontId="0" fillId="0" borderId="0" xfId="0" applyNumberFormat="true"/>
    <xf numFmtId="0" fontId="1" fillId="0" borderId="0" xfId="0" applyFont="true"/>
    <xf numFmtId="3" fontId="1" fillId="0" borderId="0" xfId="0" applyFont="true" applyNumberFormat="true"/>
    <xf numFmtId="164" fontId="1" fillId="0" borderId="0" xfId="0" applyFont="true" applyNumberFormat="true"/>
    <xf numFmtId="165" fontId="1" fillId="0" borderId="0" xfId="0" applyFont="true" applyNumberFormat="true"/>
    <xf numFmtId="166" fontId="1" fillId="0" borderId="0" xfId="0" applyFont="true" applyNumberFormat="true"/>
    <xf numFmtId="4" fontId="1" fillId="0" borderId="0" xfId="0" applyFont="true" applyNumberFormat="true"/>
    <xf numFmtId="167" fontId="1" fillId="0" borderId="0" xfId="0" applyFont="true" applyNumberFormat="true"/>
    <xf numFmtId="3" fontId="1" fillId="0" borderId="0" xfId="0" applyFont="true" applyNumberFormat="true"/>
    <xf numFmtId="164" fontId="1" fillId="0" borderId="0" xfId="0" applyFont="true" applyNumberFormat="true"/>
    <xf numFmtId="165" fontId="1" fillId="0" borderId="0" xfId="0" applyFont="true" applyNumberFormat="true"/>
    <xf numFmtId="166" fontId="1" fillId="0" borderId="0" xfId="0" applyFont="true" applyNumberFormat="true"/>
    <xf numFmtId="4" fontId="1" fillId="0" borderId="0" xfId="0" applyFont="true" applyNumberFormat="true"/>
    <xf numFmtId="167" fontId="1" fillId="0" borderId="0" xfId="0" applyFont="true" applyNumberFormat="true"/>
    <xf numFmtId="0" fontId="2" fillId="3" borderId="0" xfId="0" applyFont="true" applyFill="true"/>
    <xf numFmtId="3" fontId="2" fillId="3" borderId="0" xfId="0" applyFont="true" applyFill="true" applyNumberFormat="true"/>
    <xf numFmtId="164" fontId="2" fillId="3" borderId="0" xfId="0" applyFont="true" applyFill="true" applyNumberFormat="true"/>
    <xf numFmtId="165" fontId="2" fillId="3" borderId="0" xfId="0" applyFont="true" applyFill="true" applyNumberFormat="true"/>
    <xf numFmtId="166" fontId="2" fillId="3" borderId="0" xfId="0" applyFont="true" applyFill="true" applyNumberFormat="true"/>
    <xf numFmtId="4" fontId="2" fillId="3" borderId="0" xfId="0" applyFont="true" applyFill="true" applyNumberFormat="true"/>
    <xf numFmtId="167" fontId="2" fillId="3" borderId="0" xfId="0" applyFont="true" applyFill="true" applyNumberFormat="true"/>
    <xf numFmtId="3" fontId="2" fillId="3" borderId="0" xfId="0" applyFont="true" applyFill="true" applyNumberFormat="true"/>
    <xf numFmtId="164" fontId="2" fillId="3" borderId="0" xfId="0" applyFont="true" applyFill="true" applyNumberFormat="true"/>
    <xf numFmtId="165" fontId="2" fillId="3" borderId="0" xfId="0" applyFont="true" applyFill="true" applyNumberFormat="true"/>
    <xf numFmtId="166" fontId="2" fillId="3" borderId="0" xfId="0" applyFont="true" applyFill="true" applyNumberFormat="true"/>
    <xf numFmtId="4" fontId="2" fillId="3" borderId="0" xfId="0" applyFont="true" applyFill="true" applyNumberFormat="true"/>
    <xf numFmtId="167" fontId="2" fillId="3" borderId="0" xfId="0" applyFont="true" applyFill="true" applyNumberFormat="true"/>
    <xf numFmtId="0" fontId="3" fillId="0" borderId="0" xfId="0" applyFont="true"/>
    <xf numFmtId="3" fontId="3" fillId="0" borderId="0" xfId="0" applyFont="true" applyNumberFormat="true"/>
    <xf numFmtId="164" fontId="3" fillId="0" borderId="0" xfId="0" applyFont="true" applyNumberFormat="true"/>
    <xf numFmtId="165" fontId="3" fillId="0" borderId="0" xfId="0" applyFont="true" applyNumberFormat="true"/>
    <xf numFmtId="166" fontId="3" fillId="0" borderId="0" xfId="0" applyFont="true" applyNumberFormat="true"/>
    <xf numFmtId="4" fontId="3" fillId="0" borderId="0" xfId="0" applyFont="true" applyNumberFormat="true"/>
    <xf numFmtId="167" fontId="3" fillId="0" borderId="0" xfId="0" applyFont="true" applyNumberFormat="true"/>
    <xf numFmtId="3" fontId="3" fillId="0" borderId="0" xfId="0" applyFont="true" applyNumberFormat="true"/>
    <xf numFmtId="164" fontId="3" fillId="0" borderId="0" xfId="0" applyFont="true" applyNumberFormat="true"/>
    <xf numFmtId="165" fontId="3" fillId="0" borderId="0" xfId="0" applyFont="true" applyNumberFormat="true"/>
    <xf numFmtId="166" fontId="3" fillId="0" borderId="0" xfId="0" applyFont="true" applyNumberFormat="true"/>
    <xf numFmtId="4" fontId="3" fillId="0" borderId="0" xfId="0" applyFont="true" applyNumberFormat="true"/>
    <xf numFmtId="167" fontId="3" fillId="0" borderId="0" xfId="0" applyFont="true" applyNumberFormat="true"/>
    <xf numFmtId="0" fontId="4" fillId="0" borderId="0" xfId="0" applyFont="true">
      <alignment vertical="bottom"/>
    </xf>
    <xf numFmtId="3" fontId="4" fillId="0" borderId="0" xfId="0" applyFont="true" applyNumberFormat="true">
      <alignment vertical="bottom"/>
    </xf>
    <xf numFmtId="164" fontId="4" fillId="0" borderId="0" xfId="0" applyFont="true" applyNumberFormat="true">
      <alignment vertical="bottom"/>
    </xf>
    <xf numFmtId="165" fontId="4" fillId="0" borderId="0" xfId="0" applyFont="true" applyNumberFormat="true">
      <alignment vertical="bottom"/>
    </xf>
    <xf numFmtId="166" fontId="4" fillId="0" borderId="0" xfId="0" applyFont="true" applyNumberFormat="true">
      <alignment vertical="bottom"/>
    </xf>
    <xf numFmtId="4" fontId="4" fillId="0" borderId="0" xfId="0" applyFont="true" applyNumberFormat="true">
      <alignment vertical="bottom"/>
    </xf>
    <xf numFmtId="167" fontId="4" fillId="0" borderId="0" xfId="0" applyFont="true" applyNumberFormat="true">
      <alignment vertical="bottom"/>
    </xf>
    <xf numFmtId="3" fontId="4" fillId="0" borderId="0" xfId="0" applyFont="true" applyNumberFormat="true">
      <alignment vertical="bottom"/>
    </xf>
    <xf numFmtId="164" fontId="4" fillId="0" borderId="0" xfId="0" applyFont="true" applyNumberFormat="true">
      <alignment vertical="bottom"/>
    </xf>
    <xf numFmtId="165" fontId="4" fillId="0" borderId="0" xfId="0" applyFont="true" applyNumberFormat="true">
      <alignment vertical="bottom"/>
    </xf>
    <xf numFmtId="166" fontId="4" fillId="0" borderId="0" xfId="0" applyFont="true" applyNumberFormat="true">
      <alignment vertical="bottom"/>
    </xf>
    <xf numFmtId="4" fontId="4" fillId="0" borderId="0" xfId="0" applyFont="true" applyNumberFormat="true">
      <alignment vertical="bottom"/>
    </xf>
    <xf numFmtId="167" fontId="4" fillId="0" borderId="0" xfId="0" applyFont="true" applyNumberFormat="true">
      <alignment vertical="bottom"/>
    </xf>
    <xf numFmtId="0" fontId="5" fillId="0" borderId="0" xfId="0" applyFont="true">
      <alignment vertical="bottom" horizontal="right"/>
    </xf>
    <xf numFmtId="3" fontId="5" fillId="0" borderId="0" xfId="0" applyFont="true" applyNumberFormat="true">
      <alignment vertical="bottom" horizontal="right"/>
    </xf>
    <xf numFmtId="164" fontId="5" fillId="0" borderId="0" xfId="0" applyFont="true" applyNumberFormat="true">
      <alignment vertical="bottom" horizontal="right"/>
    </xf>
    <xf numFmtId="165" fontId="5" fillId="0" borderId="0" xfId="0" applyFont="true" applyNumberFormat="true">
      <alignment vertical="bottom" horizontal="right"/>
    </xf>
    <xf numFmtId="166" fontId="5" fillId="0" borderId="0" xfId="0" applyFont="true" applyNumberFormat="true">
      <alignment vertical="bottom" horizontal="right"/>
    </xf>
    <xf numFmtId="4" fontId="5" fillId="0" borderId="0" xfId="0" applyFont="true" applyNumberFormat="true">
      <alignment vertical="bottom" horizontal="right"/>
    </xf>
    <xf numFmtId="167" fontId="5" fillId="0" borderId="0" xfId="0" applyFont="true" applyNumberFormat="true">
      <alignment vertical="bottom" horizontal="right"/>
    </xf>
    <xf numFmtId="3" fontId="5" fillId="0" borderId="0" xfId="0" applyFont="true" applyNumberFormat="true">
      <alignment vertical="bottom" horizontal="right"/>
    </xf>
    <xf numFmtId="164" fontId="5" fillId="0" borderId="0" xfId="0" applyFont="true" applyNumberFormat="true">
      <alignment vertical="bottom" horizontal="right"/>
    </xf>
    <xf numFmtId="165" fontId="5" fillId="0" borderId="0" xfId="0" applyFont="true" applyNumberFormat="true">
      <alignment vertical="bottom" horizontal="right"/>
    </xf>
    <xf numFmtId="166" fontId="5" fillId="0" borderId="0" xfId="0" applyFont="true" applyNumberFormat="true">
      <alignment vertical="bottom" horizontal="right"/>
    </xf>
    <xf numFmtId="4" fontId="5" fillId="0" borderId="0" xfId="0" applyFont="true" applyNumberFormat="true">
      <alignment vertical="bottom" horizontal="right"/>
    </xf>
    <xf numFmtId="167" fontId="5" fillId="0" borderId="0" xfId="0" applyFont="true" applyNumberFormat="true">
      <alignment vertical="bottom" horizontal="right"/>
    </xf>
    <xf numFmtId="0" fontId="6" fillId="0" borderId="0" xfId="0" applyFont="true"/>
    <xf numFmtId="3" fontId="6" fillId="0" borderId="0" xfId="0" applyFont="true" applyNumberFormat="true"/>
    <xf numFmtId="164" fontId="6" fillId="0" borderId="0" xfId="0" applyFont="true" applyNumberFormat="true"/>
    <xf numFmtId="165" fontId="6" fillId="0" borderId="0" xfId="0" applyFont="true" applyNumberFormat="true"/>
    <xf numFmtId="166" fontId="6" fillId="0" borderId="0" xfId="0" applyFont="true" applyNumberFormat="true"/>
    <xf numFmtId="4" fontId="6" fillId="0" borderId="0" xfId="0" applyFont="true" applyNumberFormat="true"/>
    <xf numFmtId="167" fontId="6" fillId="0" borderId="0" xfId="0" applyFont="true" applyNumberFormat="true"/>
    <xf numFmtId="0" fontId="7" fillId="3" borderId="0" xfId="0" applyFont="true" applyFill="true"/>
    <xf numFmtId="3" fontId="7" fillId="3" borderId="0" xfId="0" applyFont="true" applyFill="true" applyNumberFormat="true"/>
    <xf numFmtId="164" fontId="7" fillId="3" borderId="0" xfId="0" applyFont="true" applyFill="true" applyNumberFormat="true"/>
    <xf numFmtId="165" fontId="7" fillId="3" borderId="0" xfId="0" applyFont="true" applyFill="true" applyNumberFormat="true"/>
    <xf numFmtId="166" fontId="7" fillId="3" borderId="0" xfId="0" applyFont="true" applyFill="true" applyNumberFormat="true"/>
    <xf numFmtId="4" fontId="7" fillId="3" borderId="0" xfId="0" applyFont="true" applyFill="true" applyNumberFormat="true"/>
    <xf numFmtId="167" fontId="7" fillId="3" borderId="0" xfId="0" applyFont="true" applyFill="true" applyNumberFormat="true"/>
    <xf numFmtId="0" fontId="8" fillId="0" borderId="0" xfId="0" applyFont="true"/>
    <xf numFmtId="3" fontId="8" fillId="0" borderId="0" xfId="0" applyFont="true" applyNumberFormat="true"/>
    <xf numFmtId="164" fontId="8" fillId="0" borderId="0" xfId="0" applyFont="true" applyNumberFormat="true"/>
    <xf numFmtId="165" fontId="8" fillId="0" borderId="0" xfId="0" applyFont="true" applyNumberFormat="true"/>
    <xf numFmtId="166" fontId="8" fillId="0" borderId="0" xfId="0" applyFont="true" applyNumberFormat="true"/>
    <xf numFmtId="4" fontId="8" fillId="0" borderId="0" xfId="0" applyFont="true" applyNumberFormat="true"/>
    <xf numFmtId="167" fontId="8" fillId="0" borderId="0" xfId="0" applyFont="true" applyNumberFormat="true"/>
    <xf numFmtId="0" fontId="9" fillId="3" borderId="0" xfId="0" applyFont="true" applyFill="true"/>
    <xf numFmtId="3" fontId="9" fillId="3" borderId="0" xfId="0" applyFont="true" applyFill="true" applyNumberFormat="true"/>
    <xf numFmtId="164" fontId="9" fillId="3" borderId="0" xfId="0" applyFont="true" applyFill="true" applyNumberFormat="true"/>
    <xf numFmtId="165" fontId="9" fillId="3" borderId="0" xfId="0" applyFont="true" applyFill="true" applyNumberFormat="true"/>
    <xf numFmtId="166" fontId="9" fillId="3" borderId="0" xfId="0" applyFont="true" applyFill="true" applyNumberFormat="true"/>
    <xf numFmtId="4" fontId="9" fillId="3" borderId="0" xfId="0" applyFont="true" applyFill="true" applyNumberFormat="true"/>
    <xf numFmtId="167" fontId="9" fillId="3" borderId="0" xfId="0" applyFont="true" applyFill="true" applyNumberFormat="true"/>
    <xf numFmtId="0" fontId="10" fillId="0" borderId="0" xfId="0" applyFont="true"/>
    <xf numFmtId="3" fontId="10" fillId="0" borderId="0" xfId="0" applyFont="true" applyNumberFormat="true"/>
    <xf numFmtId="164" fontId="10" fillId="0" borderId="0" xfId="0" applyFont="true" applyNumberFormat="true"/>
    <xf numFmtId="165" fontId="10" fillId="0" borderId="0" xfId="0" applyFont="true" applyNumberFormat="true"/>
    <xf numFmtId="166" fontId="10" fillId="0" borderId="0" xfId="0" applyFont="true" applyNumberFormat="true"/>
    <xf numFmtId="4" fontId="10" fillId="0" borderId="0" xfId="0" applyFont="true" applyNumberFormat="true"/>
    <xf numFmtId="167" fontId="10" fillId="0" borderId="0" xfId="0" applyFont="true" applyNumberFormat="true"/>
    <xf numFmtId="3" fontId="10" fillId="0" borderId="0" xfId="0" applyFont="true" applyNumberFormat="true"/>
    <xf numFmtId="164" fontId="10" fillId="0" borderId="0" xfId="0" applyFont="true" applyNumberFormat="true"/>
    <xf numFmtId="165" fontId="10" fillId="0" borderId="0" xfId="0" applyFont="true" applyNumberFormat="true"/>
    <xf numFmtId="166" fontId="10" fillId="0" borderId="0" xfId="0" applyFont="true" applyNumberFormat="true"/>
    <xf numFmtId="4" fontId="10" fillId="0" borderId="0" xfId="0" applyFont="true" applyNumberFormat="true"/>
    <xf numFmtId="167" fontId="10" fillId="0" borderId="0" xfId="0" applyFont="true" applyNumberFormat="true"/>
    <xf numFmtId="0" fontId="11" fillId="0" borderId="0" xfId="0" applyFont="true"/>
    <xf numFmtId="3" fontId="11" fillId="0" borderId="0" xfId="0" applyFont="true" applyNumberFormat="true"/>
    <xf numFmtId="164" fontId="11" fillId="0" borderId="0" xfId="0" applyFont="true" applyNumberFormat="true"/>
    <xf numFmtId="165" fontId="11" fillId="0" borderId="0" xfId="0" applyFont="true" applyNumberFormat="true"/>
    <xf numFmtId="166" fontId="11" fillId="0" borderId="0" xfId="0" applyFont="true" applyNumberFormat="true"/>
    <xf numFmtId="4" fontId="11" fillId="0" borderId="0" xfId="0" applyFont="true" applyNumberFormat="true"/>
    <xf numFmtId="167" fontId="11" fillId="0" borderId="0" xfId="0" applyFont="true" applyNumberFormat="true"/>
    <xf numFmtId="3" fontId="11" fillId="0" borderId="0" xfId="0" applyFont="true" applyNumberFormat="true"/>
    <xf numFmtId="164" fontId="11" fillId="0" borderId="0" xfId="0" applyFont="true" applyNumberFormat="true"/>
    <xf numFmtId="165" fontId="11" fillId="0" borderId="0" xfId="0" applyFont="true" applyNumberFormat="true"/>
    <xf numFmtId="166" fontId="11" fillId="0" borderId="0" xfId="0" applyFont="true" applyNumberFormat="true"/>
    <xf numFmtId="4" fontId="11" fillId="0" borderId="0" xfId="0" applyFont="true" applyNumberFormat="true"/>
    <xf numFmtId="167" fontId="11" fillId="0" borderId="0" xfId="0" applyFont="true" applyNumberFormat="true"/>
    <xf numFmtId="0" fontId="12" fillId="0" borderId="0" xfId="0" applyFont="true"/>
    <xf numFmtId="3" fontId="12" fillId="0" borderId="0" xfId="0" applyFont="true" applyNumberFormat="true"/>
    <xf numFmtId="164" fontId="12" fillId="0" borderId="0" xfId="0" applyFont="true" applyNumberFormat="true"/>
    <xf numFmtId="165" fontId="12" fillId="0" borderId="0" xfId="0" applyFont="true" applyNumberFormat="true"/>
    <xf numFmtId="166" fontId="12" fillId="0" borderId="0" xfId="0" applyFont="true" applyNumberFormat="true"/>
    <xf numFmtId="4" fontId="12" fillId="0" borderId="0" xfId="0" applyFont="true" applyNumberFormat="true"/>
    <xf numFmtId="167" fontId="12" fillId="0" borderId="0" xfId="0" applyFont="true" applyNumberFormat="true"/>
    <xf numFmtId="0" fontId="13" fillId="0" borderId="0" xfId="0" applyFont="true"/>
    <xf numFmtId="3" fontId="13" fillId="0" borderId="0" xfId="0" applyFont="true" applyNumberFormat="true"/>
    <xf numFmtId="164" fontId="13" fillId="0" borderId="0" xfId="0" applyFont="true" applyNumberFormat="true"/>
    <xf numFmtId="165" fontId="13" fillId="0" borderId="0" xfId="0" applyFont="true" applyNumberFormat="true"/>
    <xf numFmtId="166" fontId="13" fillId="0" borderId="0" xfId="0" applyFont="true" applyNumberFormat="true"/>
    <xf numFmtId="4" fontId="13" fillId="0" borderId="0" xfId="0" applyFont="true" applyNumberFormat="true"/>
    <xf numFmtId="167" fontId="13" fillId="0" borderId="0" xfId="0" applyFont="true" applyNumberFormat="true"/>
    <xf numFmtId="0" fontId="14" fillId="0" borderId="0" xfId="0" applyFont="true"/>
    <xf numFmtId="3" fontId="14" fillId="0" borderId="0" xfId="0" applyFont="true" applyNumberFormat="true"/>
    <xf numFmtId="164" fontId="14" fillId="0" borderId="0" xfId="0" applyFont="true" applyNumberFormat="true"/>
    <xf numFmtId="165" fontId="14" fillId="0" borderId="0" xfId="0" applyFont="true" applyNumberFormat="true"/>
    <xf numFmtId="166" fontId="14" fillId="0" borderId="0" xfId="0" applyFont="true" applyNumberFormat="true"/>
    <xf numFmtId="4" fontId="14" fillId="0" borderId="0" xfId="0" applyFont="true" applyNumberFormat="true"/>
    <xf numFmtId="167" fontId="14" fillId="0" borderId="0" xfId="0" applyFont="true" applyNumberFormat="true"/>
    <xf numFmtId="0" fontId="15" fillId="0" borderId="0" xfId="0" applyFont="true"/>
    <xf numFmtId="3" fontId="15" fillId="0" borderId="0" xfId="0" applyFont="true" applyNumberFormat="true"/>
    <xf numFmtId="164" fontId="15" fillId="0" borderId="0" xfId="0" applyFont="true" applyNumberFormat="true"/>
    <xf numFmtId="165" fontId="15" fillId="0" borderId="0" xfId="0" applyFont="true" applyNumberFormat="true"/>
    <xf numFmtId="166" fontId="15" fillId="0" borderId="0" xfId="0" applyFont="true" applyNumberFormat="true"/>
    <xf numFmtId="4" fontId="15" fillId="0" borderId="0" xfId="0" applyFont="true" applyNumberFormat="true"/>
    <xf numFmtId="167" fontId="15" fillId="0" borderId="0" xfId="0" applyFont="true" applyNumberFormat="true"/>
    <xf numFmtId="0" fontId="16" fillId="0" borderId="0" xfId="0" applyFont="true"/>
    <xf numFmtId="3" fontId="16" fillId="0" borderId="0" xfId="0" applyFont="true" applyNumberFormat="true"/>
    <xf numFmtId="164" fontId="16" fillId="0" borderId="0" xfId="0" applyFont="true" applyNumberFormat="true"/>
    <xf numFmtId="165" fontId="16" fillId="0" borderId="0" xfId="0" applyFont="true" applyNumberFormat="true"/>
    <xf numFmtId="166" fontId="16" fillId="0" borderId="0" xfId="0" applyFont="true" applyNumberFormat="true"/>
    <xf numFmtId="4" fontId="16" fillId="0" borderId="0" xfId="0" applyFont="true" applyNumberFormat="true"/>
    <xf numFmtId="167" fontId="16" fillId="0" borderId="0" xfId="0" applyFont="true" applyNumberFormat="true"/>
    <xf numFmtId="3" fontId="16" fillId="0" borderId="0" xfId="0" applyFont="true" applyNumberFormat="true"/>
    <xf numFmtId="164" fontId="16" fillId="0" borderId="0" xfId="0" applyFont="true" applyNumberFormat="true"/>
    <xf numFmtId="165" fontId="16" fillId="0" borderId="0" xfId="0" applyFont="true" applyNumberFormat="true"/>
    <xf numFmtId="166" fontId="16" fillId="0" borderId="0" xfId="0" applyFont="true" applyNumberFormat="true"/>
    <xf numFmtId="4" fontId="16" fillId="0" borderId="0" xfId="0" applyFont="true" applyNumberFormat="true"/>
    <xf numFmtId="167" fontId="16" fillId="0" borderId="0" xfId="0" applyFont="true" applyNumberFormat="true"/>
    <xf numFmtId="0" fontId="17" fillId="0" borderId="0" xfId="0" applyFont="true"/>
    <xf numFmtId="3" fontId="17" fillId="0" borderId="0" xfId="0" applyFont="true" applyNumberFormat="true"/>
    <xf numFmtId="164" fontId="17" fillId="0" borderId="0" xfId="0" applyFont="true" applyNumberFormat="true"/>
    <xf numFmtId="165" fontId="17" fillId="0" borderId="0" xfId="0" applyFont="true" applyNumberFormat="true"/>
    <xf numFmtId="166" fontId="17" fillId="0" borderId="0" xfId="0" applyFont="true" applyNumberFormat="true"/>
    <xf numFmtId="4" fontId="17" fillId="0" borderId="0" xfId="0" applyFont="true" applyNumberFormat="true"/>
    <xf numFmtId="167" fontId="17" fillId="0" borderId="0" xfId="0" applyFont="true" applyNumberFormat="true"/>
    <xf numFmtId="3" fontId="17" fillId="0" borderId="0" xfId="0" applyFont="true" applyNumberFormat="true"/>
    <xf numFmtId="164" fontId="17" fillId="0" borderId="0" xfId="0" applyFont="true" applyNumberFormat="true"/>
    <xf numFmtId="165" fontId="17" fillId="0" borderId="0" xfId="0" applyFont="true" applyNumberFormat="true"/>
    <xf numFmtId="166" fontId="17" fillId="0" borderId="0" xfId="0" applyFont="true" applyNumberFormat="true"/>
    <xf numFmtId="4" fontId="17" fillId="0" borderId="0" xfId="0" applyFont="true" applyNumberFormat="true"/>
    <xf numFmtId="167" fontId="17" fillId="0" borderId="0" xfId="0" applyFont="true" applyNumberFormat="true"/>
    <xf numFmtId="0" fontId="18" fillId="0" borderId="0" xfId="0" applyFont="true"/>
    <xf numFmtId="3" fontId="18" fillId="0" borderId="0" xfId="0" applyFont="true" applyNumberFormat="true"/>
    <xf numFmtId="164" fontId="18" fillId="0" borderId="0" xfId="0" applyFont="true" applyNumberFormat="true"/>
    <xf numFmtId="165" fontId="18" fillId="0" borderId="0" xfId="0" applyFont="true" applyNumberFormat="true"/>
    <xf numFmtId="166" fontId="18" fillId="0" borderId="0" xfId="0" applyFont="true" applyNumberFormat="true"/>
    <xf numFmtId="4" fontId="18" fillId="0" borderId="0" xfId="0" applyFont="true" applyNumberFormat="true"/>
    <xf numFmtId="167" fontId="18" fillId="0" borderId="0" xfId="0" applyFont="true" applyNumberFormat="true"/>
    <xf numFmtId="0" fontId="19" fillId="0" borderId="0" xfId="0" applyFont="true"/>
    <xf numFmtId="3" fontId="19" fillId="0" borderId="0" xfId="0" applyFont="true" applyNumberFormat="true"/>
    <xf numFmtId="164" fontId="19" fillId="0" borderId="0" xfId="0" applyFont="true" applyNumberFormat="true"/>
    <xf numFmtId="165" fontId="19" fillId="0" borderId="0" xfId="0" applyFont="true" applyNumberFormat="true"/>
    <xf numFmtId="166" fontId="19" fillId="0" borderId="0" xfId="0" applyFont="true" applyNumberFormat="true"/>
    <xf numFmtId="4" fontId="19" fillId="0" borderId="0" xfId="0" applyFont="true" applyNumberFormat="true"/>
    <xf numFmtId="167" fontId="19" fillId="0" borderId="0" xfId="0" applyFont="true" applyNumberFormat="true"/>
    <xf numFmtId="0" fontId="20" fillId="0" borderId="0" xfId="0" applyFont="true"/>
    <xf numFmtId="3" fontId="20" fillId="0" borderId="0" xfId="0" applyFont="true" applyNumberFormat="true"/>
    <xf numFmtId="164" fontId="20" fillId="0" borderId="0" xfId="0" applyFont="true" applyNumberFormat="true"/>
    <xf numFmtId="165" fontId="20" fillId="0" borderId="0" xfId="0" applyFont="true" applyNumberFormat="true"/>
    <xf numFmtId="166" fontId="20" fillId="0" borderId="0" xfId="0" applyFont="true" applyNumberFormat="true"/>
    <xf numFmtId="4" fontId="20" fillId="0" borderId="0" xfId="0" applyFont="true" applyNumberFormat="true"/>
    <xf numFmtId="167" fontId="20" fillId="0" borderId="0" xfId="0" applyFont="true" applyNumberFormat="true"/>
    <xf numFmtId="0" fontId="21" fillId="0" borderId="0" xfId="0" applyFont="true"/>
    <xf numFmtId="3" fontId="21" fillId="0" borderId="0" xfId="0" applyFont="true" applyNumberFormat="true"/>
    <xf numFmtId="164" fontId="21" fillId="0" borderId="0" xfId="0" applyFont="true" applyNumberFormat="true"/>
    <xf numFmtId="165" fontId="21" fillId="0" borderId="0" xfId="0" applyFont="true" applyNumberFormat="true"/>
    <xf numFmtId="166" fontId="21" fillId="0" borderId="0" xfId="0" applyFont="true" applyNumberFormat="true"/>
    <xf numFmtId="4" fontId="21" fillId="0" borderId="0" xfId="0" applyFont="true" applyNumberFormat="true"/>
    <xf numFmtId="167" fontId="21" fillId="0" borderId="0" xfId="0" applyFont="true" applyNumberFormat="true"/>
    <xf numFmtId="0" fontId="22" fillId="0" borderId="0" xfId="0" applyFont="true"/>
    <xf numFmtId="3" fontId="22" fillId="0" borderId="0" xfId="0" applyFont="true" applyNumberFormat="true"/>
    <xf numFmtId="164" fontId="22" fillId="0" borderId="0" xfId="0" applyFont="true" applyNumberFormat="true"/>
    <xf numFmtId="165" fontId="22" fillId="0" borderId="0" xfId="0" applyFont="true" applyNumberFormat="true"/>
    <xf numFmtId="166" fontId="22" fillId="0" borderId="0" xfId="0" applyFont="true" applyNumberFormat="true"/>
    <xf numFmtId="4" fontId="22" fillId="0" borderId="0" xfId="0" applyFont="true" applyNumberFormat="true"/>
    <xf numFmtId="167" fontId="22" fillId="0" borderId="0" xfId="0" applyFont="true" applyNumberFormat="true"/>
    <xf numFmtId="3" fontId="22" fillId="0" borderId="0" xfId="0" applyFont="true" applyNumberFormat="true"/>
    <xf numFmtId="164" fontId="22" fillId="0" borderId="0" xfId="0" applyFont="true" applyNumberFormat="true"/>
    <xf numFmtId="165" fontId="22" fillId="0" borderId="0" xfId="0" applyFont="true" applyNumberFormat="true"/>
    <xf numFmtId="166" fontId="22" fillId="0" borderId="0" xfId="0" applyFont="true" applyNumberFormat="true"/>
    <xf numFmtId="4" fontId="22" fillId="0" borderId="0" xfId="0" applyFont="true" applyNumberFormat="true"/>
    <xf numFmtId="167" fontId="22" fillId="0" borderId="0" xfId="0" applyFont="true" applyNumberFormat="true"/>
    <xf numFmtId="0" fontId="23" fillId="0" borderId="0" xfId="0" applyFont="true"/>
    <xf numFmtId="3" fontId="23" fillId="0" borderId="0" xfId="0" applyFont="true" applyNumberFormat="true"/>
    <xf numFmtId="164" fontId="23" fillId="0" borderId="0" xfId="0" applyFont="true" applyNumberFormat="true"/>
    <xf numFmtId="165" fontId="23" fillId="0" borderId="0" xfId="0" applyFont="true" applyNumberFormat="true"/>
    <xf numFmtId="166" fontId="23" fillId="0" borderId="0" xfId="0" applyFont="true" applyNumberFormat="true"/>
    <xf numFmtId="4" fontId="23" fillId="0" borderId="0" xfId="0" applyFont="true" applyNumberFormat="true"/>
    <xf numFmtId="167" fontId="23" fillId="0" borderId="0" xfId="0" applyFont="true" applyNumberFormat="true"/>
    <xf numFmtId="3" fontId="23" fillId="0" borderId="0" xfId="0" applyFont="true" applyNumberFormat="true"/>
    <xf numFmtId="164" fontId="23" fillId="0" borderId="0" xfId="0" applyFont="true" applyNumberFormat="true"/>
    <xf numFmtId="165" fontId="23" fillId="0" borderId="0" xfId="0" applyFont="true" applyNumberFormat="true"/>
    <xf numFmtId="166" fontId="23" fillId="0" borderId="0" xfId="0" applyFont="true" applyNumberFormat="true"/>
    <xf numFmtId="4" fontId="23" fillId="0" borderId="0" xfId="0" applyFont="true" applyNumberFormat="true"/>
    <xf numFmtId="167" fontId="23" fillId="0" borderId="0" xfId="0" applyFont="true" applyNumberFormat="true"/>
    <xf numFmtId="0" fontId="24" fillId="0" borderId="0" xfId="0" applyFont="true"/>
    <xf numFmtId="3" fontId="24" fillId="0" borderId="0" xfId="0" applyFont="true" applyNumberFormat="true"/>
    <xf numFmtId="164" fontId="24" fillId="0" borderId="0" xfId="0" applyFont="true" applyNumberFormat="true"/>
    <xf numFmtId="165" fontId="24" fillId="0" borderId="0" xfId="0" applyFont="true" applyNumberFormat="true"/>
    <xf numFmtId="166" fontId="24" fillId="0" borderId="0" xfId="0" applyFont="true" applyNumberFormat="true"/>
    <xf numFmtId="4" fontId="24" fillId="0" borderId="0" xfId="0" applyFont="true" applyNumberFormat="true"/>
    <xf numFmtId="167" fontId="24" fillId="0" borderId="0" xfId="0" applyFont="true" applyNumberFormat="true"/>
    <xf numFmtId="0" fontId="25" fillId="0" borderId="0" xfId="0" applyFont="true"/>
    <xf numFmtId="3" fontId="25" fillId="0" borderId="0" xfId="0" applyFont="true" applyNumberFormat="true"/>
    <xf numFmtId="164" fontId="25" fillId="0" borderId="0" xfId="0" applyFont="true" applyNumberFormat="true"/>
    <xf numFmtId="165" fontId="25" fillId="0" borderId="0" xfId="0" applyFont="true" applyNumberFormat="true"/>
    <xf numFmtId="166" fontId="25" fillId="0" borderId="0" xfId="0" applyFont="true" applyNumberFormat="true"/>
    <xf numFmtId="4" fontId="25" fillId="0" borderId="0" xfId="0" applyFont="true" applyNumberFormat="true"/>
    <xf numFmtId="167" fontId="25" fillId="0" borderId="0" xfId="0" applyFont="true" applyNumberFormat="true"/>
    <xf numFmtId="0" fontId="26" fillId="0" borderId="0" xfId="0" applyFont="true"/>
    <xf numFmtId="3" fontId="26" fillId="0" borderId="0" xfId="0" applyFont="true" applyNumberFormat="true"/>
    <xf numFmtId="164" fontId="26" fillId="0" borderId="0" xfId="0" applyFont="true" applyNumberFormat="true"/>
    <xf numFmtId="165" fontId="26" fillId="0" borderId="0" xfId="0" applyFont="true" applyNumberFormat="true"/>
    <xf numFmtId="166" fontId="26" fillId="0" borderId="0" xfId="0" applyFont="true" applyNumberFormat="true"/>
    <xf numFmtId="4" fontId="26" fillId="0" borderId="0" xfId="0" applyFont="true" applyNumberFormat="true"/>
    <xf numFmtId="167" fontId="26" fillId="0" borderId="0" xfId="0" applyFont="true" applyNumberFormat="true"/>
    <xf numFmtId="0" fontId="27" fillId="0" borderId="0" xfId="0" applyFont="true"/>
    <xf numFmtId="3" fontId="27" fillId="0" borderId="0" xfId="0" applyFont="true" applyNumberFormat="true"/>
    <xf numFmtId="164" fontId="27" fillId="0" borderId="0" xfId="0" applyFont="true" applyNumberFormat="true"/>
    <xf numFmtId="165" fontId="27" fillId="0" borderId="0" xfId="0" applyFont="true" applyNumberFormat="true"/>
    <xf numFmtId="166" fontId="27" fillId="0" borderId="0" xfId="0" applyFont="true" applyNumberFormat="true"/>
    <xf numFmtId="4" fontId="27" fillId="0" borderId="0" xfId="0" applyFont="true" applyNumberFormat="true"/>
    <xf numFmtId="167" fontId="27" fillId="0" borderId="0" xfId="0" applyFont="true" applyNumberFormat="true"/>
    <xf numFmtId="0" fontId="28" fillId="0" borderId="0" xfId="0" applyFont="true"/>
    <xf numFmtId="3" fontId="28" fillId="0" borderId="0" xfId="0" applyFont="true" applyNumberFormat="true"/>
    <xf numFmtId="164" fontId="28" fillId="0" borderId="0" xfId="0" applyFont="true" applyNumberFormat="true"/>
    <xf numFmtId="165" fontId="28" fillId="0" borderId="0" xfId="0" applyFont="true" applyNumberFormat="true"/>
    <xf numFmtId="166" fontId="28" fillId="0" borderId="0" xfId="0" applyFont="true" applyNumberFormat="true"/>
    <xf numFmtId="4" fontId="28" fillId="0" borderId="0" xfId="0" applyFont="true" applyNumberFormat="true"/>
    <xf numFmtId="167" fontId="28" fillId="0" borderId="0" xfId="0" applyFont="true" applyNumberFormat="true"/>
    <xf numFmtId="3" fontId="28" fillId="0" borderId="0" xfId="0" applyFont="true" applyNumberFormat="true"/>
    <xf numFmtId="164" fontId="28" fillId="0" borderId="0" xfId="0" applyFont="true" applyNumberFormat="true"/>
    <xf numFmtId="165" fontId="28" fillId="0" borderId="0" xfId="0" applyFont="true" applyNumberFormat="true"/>
    <xf numFmtId="166" fontId="28" fillId="0" borderId="0" xfId="0" applyFont="true" applyNumberFormat="true"/>
    <xf numFmtId="4" fontId="28" fillId="0" borderId="0" xfId="0" applyFont="true" applyNumberFormat="true"/>
    <xf numFmtId="167" fontId="28" fillId="0" borderId="0" xfId="0" applyFont="true" applyNumberFormat="true"/>
    <xf numFmtId="0" fontId="29" fillId="5" borderId="2" xfId="0" applyFont="true" applyFill="true" applyBorder="true"/>
    <xf numFmtId="3" fontId="29" fillId="5" borderId="2" xfId="0" applyFont="true" applyFill="true" applyBorder="true" applyNumberFormat="true"/>
    <xf numFmtId="164" fontId="29" fillId="5" borderId="2" xfId="0" applyFont="true" applyFill="true" applyBorder="true" applyNumberFormat="true"/>
    <xf numFmtId="165" fontId="29" fillId="5" borderId="2" xfId="0" applyFont="true" applyFill="true" applyBorder="true" applyNumberFormat="true"/>
    <xf numFmtId="166" fontId="29" fillId="5" borderId="2" xfId="0" applyFont="true" applyFill="true" applyBorder="true" applyNumberFormat="true"/>
    <xf numFmtId="4" fontId="29" fillId="5" borderId="2" xfId="0" applyFont="true" applyFill="true" applyBorder="true" applyNumberFormat="true"/>
    <xf numFmtId="167" fontId="29" fillId="5" borderId="2" xfId="0" applyFont="true" applyFill="true" applyBorder="true" applyNumberFormat="true"/>
    <xf numFmtId="3" fontId="29" fillId="5" borderId="2" xfId="0" applyFont="true" applyFill="true" applyBorder="true" applyNumberFormat="true"/>
    <xf numFmtId="164" fontId="29" fillId="5" borderId="2" xfId="0" applyFont="true" applyFill="true" applyBorder="true" applyNumberFormat="true"/>
    <xf numFmtId="165" fontId="29" fillId="5" borderId="2" xfId="0" applyFont="true" applyFill="true" applyBorder="true" applyNumberFormat="true"/>
    <xf numFmtId="166" fontId="29" fillId="5" borderId="2" xfId="0" applyFont="true" applyFill="true" applyBorder="true" applyNumberFormat="true"/>
    <xf numFmtId="4" fontId="29" fillId="5" borderId="2" xfId="0" applyFont="true" applyFill="true" applyBorder="true" applyNumberFormat="true"/>
    <xf numFmtId="167" fontId="29" fillId="5" borderId="2" xfId="0" applyFont="true" applyFill="true" applyBorder="true" applyNumberFormat="true"/>
    <xf numFmtId="0" fontId="30" fillId="0" borderId="0" xfId="0" applyFont="true"/>
    <xf numFmtId="3" fontId="30" fillId="0" borderId="0" xfId="0" applyFont="true" applyNumberFormat="true"/>
    <xf numFmtId="164" fontId="30" fillId="0" borderId="0" xfId="0" applyFont="true" applyNumberFormat="true"/>
    <xf numFmtId="165" fontId="30" fillId="0" borderId="0" xfId="0" applyFont="true" applyNumberFormat="true"/>
    <xf numFmtId="166" fontId="30" fillId="0" borderId="0" xfId="0" applyFont="true" applyNumberFormat="true"/>
    <xf numFmtId="4" fontId="30" fillId="0" borderId="0" xfId="0" applyFont="true" applyNumberFormat="true"/>
    <xf numFmtId="167" fontId="30" fillId="0" borderId="0" xfId="0" applyFont="true" applyNumberFormat="true"/>
    <xf numFmtId="0" fontId="31" fillId="5" borderId="2" xfId="0" applyFont="true" applyFill="true" applyBorder="true"/>
    <xf numFmtId="3" fontId="31" fillId="5" borderId="2" xfId="0" applyFont="true" applyFill="true" applyBorder="true" applyNumberFormat="true"/>
    <xf numFmtId="164" fontId="31" fillId="5" borderId="2" xfId="0" applyFont="true" applyFill="true" applyBorder="true" applyNumberFormat="true"/>
    <xf numFmtId="165" fontId="31" fillId="5" borderId="2" xfId="0" applyFont="true" applyFill="true" applyBorder="true" applyNumberFormat="true"/>
    <xf numFmtId="166" fontId="31" fillId="5" borderId="2" xfId="0" applyFont="true" applyFill="true" applyBorder="true" applyNumberFormat="true"/>
    <xf numFmtId="4" fontId="31" fillId="5" borderId="2" xfId="0" applyFont="true" applyFill="true" applyBorder="true" applyNumberFormat="true"/>
    <xf numFmtId="167" fontId="31" fillId="5" borderId="2" xfId="0" applyFont="true" applyFill="true" applyBorder="true" applyNumberFormat="true"/>
    <xf numFmtId="0" fontId="32" fillId="0" borderId="0" xfId="0" applyFont="true"/>
    <xf numFmtId="3" fontId="32" fillId="0" borderId="0" xfId="0" applyFont="true" applyNumberFormat="true"/>
    <xf numFmtId="164" fontId="32" fillId="0" borderId="0" xfId="0" applyFont="true" applyNumberFormat="true"/>
    <xf numFmtId="165" fontId="32" fillId="0" borderId="0" xfId="0" applyFont="true" applyNumberFormat="true"/>
    <xf numFmtId="166" fontId="32" fillId="0" borderId="0" xfId="0" applyFont="true" applyNumberFormat="true"/>
    <xf numFmtId="4" fontId="32" fillId="0" borderId="0" xfId="0" applyFont="true" applyNumberFormat="true"/>
    <xf numFmtId="167" fontId="32" fillId="0" borderId="0" xfId="0" applyFont="true" applyNumberFormat="true"/>
    <xf numFmtId="0" fontId="33" fillId="5" borderId="2" xfId="0" applyFont="true" applyFill="true" applyBorder="true"/>
    <xf numFmtId="3" fontId="33" fillId="5" borderId="2" xfId="0" applyFont="true" applyFill="true" applyBorder="true" applyNumberFormat="true"/>
    <xf numFmtId="164" fontId="33" fillId="5" borderId="2" xfId="0" applyFont="true" applyFill="true" applyBorder="true" applyNumberFormat="true"/>
    <xf numFmtId="165" fontId="33" fillId="5" borderId="2" xfId="0" applyFont="true" applyFill="true" applyBorder="true" applyNumberFormat="true"/>
    <xf numFmtId="166" fontId="33" fillId="5" borderId="2" xfId="0" applyFont="true" applyFill="true" applyBorder="true" applyNumberFormat="true"/>
    <xf numFmtId="4" fontId="33" fillId="5" borderId="2" xfId="0" applyFont="true" applyFill="true" applyBorder="true" applyNumberFormat="true"/>
    <xf numFmtId="167" fontId="33" fillId="5" borderId="2" xfId="0" applyFont="true" applyFill="true" applyBorder="true" applyNumberFormat="true"/>
    <xf numFmtId="0" fontId="34" fillId="0" borderId="0" xfId="0" applyFont="true"/>
    <xf numFmtId="3" fontId="34" fillId="0" borderId="0" xfId="0" applyFont="true" applyNumberFormat="true"/>
    <xf numFmtId="164" fontId="34" fillId="0" borderId="0" xfId="0" applyFont="true" applyNumberFormat="true"/>
    <xf numFmtId="165" fontId="34" fillId="0" borderId="0" xfId="0" applyFont="true" applyNumberFormat="true"/>
    <xf numFmtId="166" fontId="34" fillId="0" borderId="0" xfId="0" applyFont="true" applyNumberFormat="true"/>
    <xf numFmtId="4" fontId="34" fillId="0" borderId="0" xfId="0" applyFont="true" applyNumberFormat="true"/>
    <xf numFmtId="167" fontId="34" fillId="0" borderId="0" xfId="0" applyFont="true" applyNumberFormat="true"/>
    <xf numFmtId="3" fontId="34" fillId="0" borderId="0" xfId="0" applyFont="true" applyNumberFormat="true"/>
    <xf numFmtId="164" fontId="34" fillId="0" borderId="0" xfId="0" applyFont="true" applyNumberFormat="true"/>
    <xf numFmtId="165" fontId="34" fillId="0" borderId="0" xfId="0" applyFont="true" applyNumberFormat="true"/>
    <xf numFmtId="166" fontId="34" fillId="0" borderId="0" xfId="0" applyFont="true" applyNumberFormat="true"/>
    <xf numFmtId="4" fontId="34" fillId="0" borderId="0" xfId="0" applyFont="true" applyNumberFormat="true"/>
    <xf numFmtId="167" fontId="34" fillId="0" borderId="0" xfId="0" applyFont="true" applyNumberFormat="true"/>
    <xf numFmtId="0" fontId="35" fillId="0" borderId="0" xfId="0" applyFont="true"/>
    <xf numFmtId="3" fontId="35" fillId="0" borderId="0" xfId="0" applyFont="true" applyNumberFormat="true"/>
    <xf numFmtId="164" fontId="35" fillId="0" borderId="0" xfId="0" applyFont="true" applyNumberFormat="true"/>
    <xf numFmtId="165" fontId="35" fillId="0" borderId="0" xfId="0" applyFont="true" applyNumberFormat="true"/>
    <xf numFmtId="166" fontId="35" fillId="0" borderId="0" xfId="0" applyFont="true" applyNumberFormat="true"/>
    <xf numFmtId="4" fontId="35" fillId="0" borderId="0" xfId="0" applyFont="true" applyNumberFormat="true"/>
    <xf numFmtId="167" fontId="35" fillId="0" borderId="0" xfId="0" applyFont="true" applyNumberFormat="true"/>
    <xf numFmtId="3" fontId="35" fillId="0" borderId="0" xfId="0" applyFont="true" applyNumberFormat="true"/>
    <xf numFmtId="164" fontId="35" fillId="0" borderId="0" xfId="0" applyFont="true" applyNumberFormat="true"/>
    <xf numFmtId="165" fontId="35" fillId="0" borderId="0" xfId="0" applyFont="true" applyNumberFormat="true"/>
    <xf numFmtId="166" fontId="35" fillId="0" borderId="0" xfId="0" applyFont="true" applyNumberFormat="true"/>
    <xf numFmtId="4" fontId="35" fillId="0" borderId="0" xfId="0" applyFont="true" applyNumberFormat="true"/>
    <xf numFmtId="167" fontId="35" fillId="0" borderId="0" xfId="0" applyFont="true" applyNumberFormat="true"/>
    <xf numFmtId="0" fontId="36" fillId="0" borderId="0" xfId="0" applyFont="true"/>
    <xf numFmtId="3" fontId="36" fillId="0" borderId="0" xfId="0" applyFont="true" applyNumberFormat="true"/>
    <xf numFmtId="164" fontId="36" fillId="0" borderId="0" xfId="0" applyFont="true" applyNumberFormat="true"/>
    <xf numFmtId="165" fontId="36" fillId="0" borderId="0" xfId="0" applyFont="true" applyNumberFormat="true"/>
    <xf numFmtId="166" fontId="36" fillId="0" borderId="0" xfId="0" applyFont="true" applyNumberFormat="true"/>
    <xf numFmtId="4" fontId="36" fillId="0" borderId="0" xfId="0" applyFont="true" applyNumberFormat="true"/>
    <xf numFmtId="167" fontId="36" fillId="0" borderId="0" xfId="0" applyFont="true" applyNumberFormat="true"/>
    <xf numFmtId="0" fontId="37" fillId="0" borderId="0" xfId="0" applyFont="true"/>
    <xf numFmtId="3" fontId="37" fillId="0" borderId="0" xfId="0" applyFont="true" applyNumberFormat="true"/>
    <xf numFmtId="164" fontId="37" fillId="0" borderId="0" xfId="0" applyFont="true" applyNumberFormat="true"/>
    <xf numFmtId="165" fontId="37" fillId="0" borderId="0" xfId="0" applyFont="true" applyNumberFormat="true"/>
    <xf numFmtId="166" fontId="37" fillId="0" borderId="0" xfId="0" applyFont="true" applyNumberFormat="true"/>
    <xf numFmtId="4" fontId="37" fillId="0" borderId="0" xfId="0" applyFont="true" applyNumberFormat="true"/>
    <xf numFmtId="167" fontId="37" fillId="0" borderId="0" xfId="0" applyFont="true" applyNumberFormat="true"/>
    <xf numFmtId="0" fontId="38" fillId="0" borderId="0" xfId="0" applyFont="true"/>
    <xf numFmtId="3" fontId="38" fillId="0" borderId="0" xfId="0" applyFont="true" applyNumberFormat="true"/>
    <xf numFmtId="164" fontId="38" fillId="0" borderId="0" xfId="0" applyFont="true" applyNumberFormat="true"/>
    <xf numFmtId="165" fontId="38" fillId="0" borderId="0" xfId="0" applyFont="true" applyNumberFormat="true"/>
    <xf numFmtId="166" fontId="38" fillId="0" borderId="0" xfId="0" applyFont="true" applyNumberFormat="true"/>
    <xf numFmtId="4" fontId="38" fillId="0" borderId="0" xfId="0" applyFont="true" applyNumberFormat="true"/>
    <xf numFmtId="167" fontId="38" fillId="0" borderId="0" xfId="0" applyFont="true" applyNumberFormat="true"/>
    <xf numFmtId="0" fontId="39" fillId="0" borderId="0" xfId="0" applyFont="true"/>
    <xf numFmtId="3" fontId="39" fillId="0" borderId="0" xfId="0" applyFont="true" applyNumberFormat="true"/>
    <xf numFmtId="164" fontId="39" fillId="0" borderId="0" xfId="0" applyFont="true" applyNumberFormat="true"/>
    <xf numFmtId="165" fontId="39" fillId="0" borderId="0" xfId="0" applyFont="true" applyNumberFormat="true"/>
    <xf numFmtId="166" fontId="39" fillId="0" borderId="0" xfId="0" applyFont="true" applyNumberFormat="true"/>
    <xf numFmtId="4" fontId="39" fillId="0" borderId="0" xfId="0" applyFont="true" applyNumberFormat="true"/>
    <xf numFmtId="167" fontId="39" fillId="0" borderId="0" xfId="0" applyFont="true" applyNumberFormat="true"/>
    <xf numFmtId="0" fontId="40" fillId="0" borderId="4" xfId="0" applyFont="true" applyBorder="true"/>
    <xf numFmtId="3" fontId="40" fillId="0" borderId="4" xfId="0" applyFont="true" applyBorder="true" applyNumberFormat="true"/>
    <xf numFmtId="164" fontId="40" fillId="0" borderId="4" xfId="0" applyFont="true" applyBorder="true" applyNumberFormat="true"/>
    <xf numFmtId="165" fontId="40" fillId="0" borderId="4" xfId="0" applyFont="true" applyBorder="true" applyNumberFormat="true"/>
    <xf numFmtId="166" fontId="40" fillId="0" borderId="4" xfId="0" applyFont="true" applyBorder="true" applyNumberFormat="true"/>
    <xf numFmtId="4" fontId="40" fillId="0" borderId="4" xfId="0" applyFont="true" applyBorder="true" applyNumberFormat="true"/>
    <xf numFmtId="167" fontId="40" fillId="0" borderId="4" xfId="0" applyFont="true" applyBorder="true" applyNumberFormat="true"/>
    <xf numFmtId="3" fontId="40" fillId="0" borderId="4" xfId="0" applyFont="true" applyBorder="true" applyNumberFormat="true"/>
    <xf numFmtId="164" fontId="40" fillId="0" borderId="4" xfId="0" applyFont="true" applyBorder="true" applyNumberFormat="true"/>
    <xf numFmtId="165" fontId="40" fillId="0" borderId="4" xfId="0" applyFont="true" applyBorder="true" applyNumberFormat="true"/>
    <xf numFmtId="166" fontId="40" fillId="0" borderId="4" xfId="0" applyFont="true" applyBorder="true" applyNumberFormat="true"/>
    <xf numFmtId="4" fontId="40" fillId="0" borderId="4" xfId="0" applyFont="true" applyBorder="true" applyNumberFormat="true"/>
    <xf numFmtId="167" fontId="40" fillId="0" borderId="4" xfId="0" applyFont="true" applyBorder="true" applyNumberFormat="true"/>
    <xf numFmtId="0" fontId="41" fillId="0" borderId="4" xfId="0" applyFont="true" applyBorder="true"/>
    <xf numFmtId="3" fontId="41" fillId="0" borderId="4" xfId="0" applyFont="true" applyBorder="true" applyNumberFormat="true"/>
    <xf numFmtId="164" fontId="41" fillId="0" borderId="4" xfId="0" applyFont="true" applyBorder="true" applyNumberFormat="true"/>
    <xf numFmtId="165" fontId="41" fillId="0" borderId="4" xfId="0" applyFont="true" applyBorder="true" applyNumberFormat="true"/>
    <xf numFmtId="166" fontId="41" fillId="0" borderId="4" xfId="0" applyFont="true" applyBorder="true" applyNumberFormat="true"/>
    <xf numFmtId="4" fontId="41" fillId="0" borderId="4" xfId="0" applyFont="true" applyBorder="true" applyNumberFormat="true"/>
    <xf numFmtId="167" fontId="41" fillId="0" borderId="4" xfId="0" applyFont="true" applyBorder="true" applyNumberFormat="true"/>
    <xf numFmtId="0" fontId="42" fillId="0" borderId="4" xfId="0" applyFont="true" applyBorder="true"/>
    <xf numFmtId="3" fontId="42" fillId="0" borderId="4" xfId="0" applyFont="true" applyBorder="true" applyNumberFormat="true"/>
    <xf numFmtId="164" fontId="42" fillId="0" borderId="4" xfId="0" applyFont="true" applyBorder="true" applyNumberFormat="true"/>
    <xf numFmtId="165" fontId="42" fillId="0" borderId="4" xfId="0" applyFont="true" applyBorder="true" applyNumberFormat="true"/>
    <xf numFmtId="166" fontId="42" fillId="0" borderId="4" xfId="0" applyFont="true" applyBorder="true" applyNumberFormat="true"/>
    <xf numFmtId="4" fontId="42" fillId="0" borderId="4" xfId="0" applyFont="true" applyBorder="true" applyNumberFormat="true"/>
    <xf numFmtId="167" fontId="42" fillId="0" borderId="4" xfId="0" applyFont="true" applyBorder="true" applyNumberFormat="true"/>
    <xf numFmtId="0" fontId="43" fillId="0" borderId="6" xfId="0" applyFont="true" applyBorder="true">
      <alignment horizontal="right"/>
    </xf>
    <xf numFmtId="3" fontId="43" fillId="0" borderId="6" xfId="0" applyFont="true" applyBorder="true" applyNumberFormat="true">
      <alignment horizontal="right"/>
    </xf>
    <xf numFmtId="164" fontId="43" fillId="0" borderId="6" xfId="0" applyFont="true" applyBorder="true" applyNumberFormat="true">
      <alignment horizontal="right"/>
    </xf>
    <xf numFmtId="165" fontId="43" fillId="0" borderId="6" xfId="0" applyFont="true" applyBorder="true" applyNumberFormat="true">
      <alignment horizontal="right"/>
    </xf>
    <xf numFmtId="166" fontId="43" fillId="0" borderId="6" xfId="0" applyFont="true" applyBorder="true" applyNumberFormat="true">
      <alignment horizontal="right"/>
    </xf>
    <xf numFmtId="4" fontId="43" fillId="0" borderId="6" xfId="0" applyFont="true" applyBorder="true" applyNumberFormat="true">
      <alignment horizontal="right"/>
    </xf>
    <xf numFmtId="167" fontId="43" fillId="0" borderId="6" xfId="0" applyFont="true" applyBorder="true" applyNumberFormat="true">
      <alignment horizontal="right"/>
    </xf>
    <xf numFmtId="3" fontId="43" fillId="0" borderId="6" xfId="0" applyFont="true" applyBorder="true" applyNumberFormat="true">
      <alignment horizontal="right"/>
    </xf>
    <xf numFmtId="164" fontId="43" fillId="0" borderId="6" xfId="0" applyFont="true" applyBorder="true" applyNumberFormat="true">
      <alignment horizontal="right"/>
    </xf>
    <xf numFmtId="165" fontId="43" fillId="0" borderId="6" xfId="0" applyFont="true" applyBorder="true" applyNumberFormat="true">
      <alignment horizontal="right"/>
    </xf>
    <xf numFmtId="166" fontId="43" fillId="0" borderId="6" xfId="0" applyFont="true" applyBorder="true" applyNumberFormat="true">
      <alignment horizontal="right"/>
    </xf>
    <xf numFmtId="4" fontId="43" fillId="0" borderId="6" xfId="0" applyFont="true" applyBorder="true" applyNumberFormat="true">
      <alignment horizontal="right"/>
    </xf>
    <xf numFmtId="167" fontId="43" fillId="0" borderId="6" xfId="0" applyFont="true" applyBorder="true" applyNumberFormat="true">
      <alignment horizontal="right"/>
    </xf>
    <xf numFmtId="0" fontId="44" fillId="0" borderId="6" xfId="0" applyFont="true" applyBorder="true">
      <alignment horizontal="right"/>
    </xf>
    <xf numFmtId="3" fontId="44" fillId="0" borderId="6" xfId="0" applyFont="true" applyBorder="true" applyNumberFormat="true">
      <alignment horizontal="right"/>
    </xf>
    <xf numFmtId="164" fontId="44" fillId="0" borderId="6" xfId="0" applyFont="true" applyBorder="true" applyNumberFormat="true">
      <alignment horizontal="right"/>
    </xf>
    <xf numFmtId="165" fontId="44" fillId="0" borderId="6" xfId="0" applyFont="true" applyBorder="true" applyNumberFormat="true">
      <alignment horizontal="right"/>
    </xf>
    <xf numFmtId="166" fontId="44" fillId="0" borderId="6" xfId="0" applyFont="true" applyBorder="true" applyNumberFormat="true">
      <alignment horizontal="right"/>
    </xf>
    <xf numFmtId="4" fontId="44" fillId="0" borderId="6" xfId="0" applyFont="true" applyBorder="true" applyNumberFormat="true">
      <alignment horizontal="right"/>
    </xf>
    <xf numFmtId="167" fontId="44" fillId="0" borderId="6" xfId="0" applyFont="true" applyBorder="true" applyNumberFormat="true">
      <alignment horizontal="right"/>
    </xf>
    <xf numFmtId="0" fontId="45" fillId="0" borderId="6" xfId="0" applyFont="true" applyBorder="true">
      <alignment horizontal="right"/>
    </xf>
    <xf numFmtId="3" fontId="45" fillId="0" borderId="6" xfId="0" applyFont="true" applyBorder="true" applyNumberFormat="true">
      <alignment horizontal="right"/>
    </xf>
    <xf numFmtId="164" fontId="45" fillId="0" borderId="6" xfId="0" applyFont="true" applyBorder="true" applyNumberFormat="true">
      <alignment horizontal="right"/>
    </xf>
    <xf numFmtId="165" fontId="45" fillId="0" borderId="6" xfId="0" applyFont="true" applyBorder="true" applyNumberFormat="true">
      <alignment horizontal="right"/>
    </xf>
    <xf numFmtId="166" fontId="45" fillId="0" borderId="6" xfId="0" applyFont="true" applyBorder="true" applyNumberFormat="true">
      <alignment horizontal="right"/>
    </xf>
    <xf numFmtId="4" fontId="45" fillId="0" borderId="6" xfId="0" applyFont="true" applyBorder="true" applyNumberFormat="true">
      <alignment horizontal="right"/>
    </xf>
    <xf numFmtId="167" fontId="45" fillId="0" borderId="6" xfId="0" applyFont="true" applyBorder="true" applyNumberFormat="true">
      <alignment horizontal="right"/>
    </xf>
    <xf numFmtId="0" fontId="46" fillId="0" borderId="6" xfId="0" applyFont="true" applyBorder="true">
      <alignment horizontal="right"/>
    </xf>
    <xf numFmtId="3" fontId="46" fillId="0" borderId="6" xfId="0" applyFont="true" applyBorder="true" applyNumberFormat="true">
      <alignment horizontal="right"/>
    </xf>
    <xf numFmtId="164" fontId="46" fillId="0" borderId="6" xfId="0" applyFont="true" applyBorder="true" applyNumberFormat="true">
      <alignment horizontal="right"/>
    </xf>
    <xf numFmtId="165" fontId="46" fillId="0" borderId="6" xfId="0" applyFont="true" applyBorder="true" applyNumberFormat="true">
      <alignment horizontal="right"/>
    </xf>
    <xf numFmtId="166" fontId="46" fillId="0" borderId="6" xfId="0" applyFont="true" applyBorder="true" applyNumberFormat="true">
      <alignment horizontal="right"/>
    </xf>
    <xf numFmtId="4" fontId="46" fillId="0" borderId="6" xfId="0" applyFont="true" applyBorder="true" applyNumberFormat="true">
      <alignment horizontal="right"/>
    </xf>
    <xf numFmtId="167" fontId="46" fillId="0" borderId="6" xfId="0" applyFont="true" applyBorder="true" applyNumberFormat="true">
      <alignment horizontal="right"/>
    </xf>
    <xf numFmtId="3" fontId="46" fillId="0" borderId="6" xfId="0" applyFont="true" applyBorder="true" applyNumberFormat="true">
      <alignment horizontal="right"/>
    </xf>
    <xf numFmtId="164" fontId="46" fillId="0" borderId="6" xfId="0" applyFont="true" applyBorder="true" applyNumberFormat="true">
      <alignment horizontal="right"/>
    </xf>
    <xf numFmtId="165" fontId="46" fillId="0" borderId="6" xfId="0" applyFont="true" applyBorder="true" applyNumberFormat="true">
      <alignment horizontal="right"/>
    </xf>
    <xf numFmtId="166" fontId="46" fillId="0" borderId="6" xfId="0" applyFont="true" applyBorder="true" applyNumberFormat="true">
      <alignment horizontal="right"/>
    </xf>
    <xf numFmtId="4" fontId="46" fillId="0" borderId="6" xfId="0" applyFont="true" applyBorder="true" applyNumberFormat="true">
      <alignment horizontal="right"/>
    </xf>
    <xf numFmtId="167" fontId="46" fillId="0" borderId="6" xfId="0" applyFont="true" applyBorder="true" applyNumberFormat="true">
      <alignment horizontal="right"/>
    </xf>
    <xf numFmtId="0" fontId="47" fillId="0" borderId="6" xfId="0" applyFont="true" applyBorder="true">
      <alignment horizontal="right"/>
    </xf>
    <xf numFmtId="3" fontId="47" fillId="0" borderId="6" xfId="0" applyFont="true" applyBorder="true" applyNumberFormat="true">
      <alignment horizontal="right"/>
    </xf>
    <xf numFmtId="164" fontId="47" fillId="0" borderId="6" xfId="0" applyFont="true" applyBorder="true" applyNumberFormat="true">
      <alignment horizontal="right"/>
    </xf>
    <xf numFmtId="165" fontId="47" fillId="0" borderId="6" xfId="0" applyFont="true" applyBorder="true" applyNumberFormat="true">
      <alignment horizontal="right"/>
    </xf>
    <xf numFmtId="166" fontId="47" fillId="0" borderId="6" xfId="0" applyFont="true" applyBorder="true" applyNumberFormat="true">
      <alignment horizontal="right"/>
    </xf>
    <xf numFmtId="4" fontId="47" fillId="0" borderId="6" xfId="0" applyFont="true" applyBorder="true" applyNumberFormat="true">
      <alignment horizontal="right"/>
    </xf>
    <xf numFmtId="167" fontId="47" fillId="0" borderId="6" xfId="0" applyFont="true" applyBorder="true" applyNumberFormat="true">
      <alignment horizontal="right"/>
    </xf>
    <xf numFmtId="0" fontId="48" fillId="0" borderId="6" xfId="0" applyFont="true" applyBorder="true">
      <alignment horizontal="right"/>
    </xf>
    <xf numFmtId="3" fontId="48" fillId="0" borderId="6" xfId="0" applyFont="true" applyBorder="true" applyNumberFormat="true">
      <alignment horizontal="right"/>
    </xf>
    <xf numFmtId="164" fontId="48" fillId="0" borderId="6" xfId="0" applyFont="true" applyBorder="true" applyNumberFormat="true">
      <alignment horizontal="right"/>
    </xf>
    <xf numFmtId="165" fontId="48" fillId="0" borderId="6" xfId="0" applyFont="true" applyBorder="true" applyNumberFormat="true">
      <alignment horizontal="right"/>
    </xf>
    <xf numFmtId="166" fontId="48" fillId="0" borderId="6" xfId="0" applyFont="true" applyBorder="true" applyNumberFormat="true">
      <alignment horizontal="right"/>
    </xf>
    <xf numFmtId="4" fontId="48" fillId="0" borderId="6" xfId="0" applyFont="true" applyBorder="true" applyNumberFormat="true">
      <alignment horizontal="right"/>
    </xf>
    <xf numFmtId="167" fontId="48" fillId="0" borderId="6" xfId="0" applyFont="true" applyBorder="true" applyNumberFormat="true">
      <alignment horizontal="right"/>
    </xf>
    <xf numFmtId="0" fontId="49" fillId="0" borderId="10" xfId="0" applyFont="true" applyBorder="true">
      <alignment horizontal="right"/>
    </xf>
    <xf numFmtId="3" fontId="49" fillId="0" borderId="10" xfId="0" applyFont="true" applyBorder="true" applyNumberFormat="true">
      <alignment horizontal="right"/>
    </xf>
    <xf numFmtId="164" fontId="49" fillId="0" borderId="10" xfId="0" applyFont="true" applyBorder="true" applyNumberFormat="true">
      <alignment horizontal="right"/>
    </xf>
    <xf numFmtId="165" fontId="49" fillId="0" borderId="10" xfId="0" applyFont="true" applyBorder="true" applyNumberFormat="true">
      <alignment horizontal="right"/>
    </xf>
    <xf numFmtId="166" fontId="49" fillId="0" borderId="10" xfId="0" applyFont="true" applyBorder="true" applyNumberFormat="true">
      <alignment horizontal="right"/>
    </xf>
    <xf numFmtId="4" fontId="49" fillId="0" borderId="10" xfId="0" applyFont="true" applyBorder="true" applyNumberFormat="true">
      <alignment horizontal="right"/>
    </xf>
    <xf numFmtId="167" fontId="49" fillId="0" borderId="10" xfId="0" applyFont="true" applyBorder="true" applyNumberFormat="true">
      <alignment horizontal="right"/>
    </xf>
    <xf numFmtId="3" fontId="49" fillId="0" borderId="10" xfId="0" applyFont="true" applyBorder="true" applyNumberFormat="true">
      <alignment horizontal="right"/>
    </xf>
    <xf numFmtId="164" fontId="49" fillId="0" borderId="10" xfId="0" applyFont="true" applyBorder="true" applyNumberFormat="true">
      <alignment horizontal="right"/>
    </xf>
    <xf numFmtId="165" fontId="49" fillId="0" borderId="10" xfId="0" applyFont="true" applyBorder="true" applyNumberFormat="true">
      <alignment horizontal="right"/>
    </xf>
    <xf numFmtId="166" fontId="49" fillId="0" borderId="10" xfId="0" applyFont="true" applyBorder="true" applyNumberFormat="true">
      <alignment horizontal="right"/>
    </xf>
    <xf numFmtId="4" fontId="49" fillId="0" borderId="10" xfId="0" applyFont="true" applyBorder="true" applyNumberFormat="true">
      <alignment horizontal="right"/>
    </xf>
    <xf numFmtId="167" fontId="49" fillId="0" borderId="10" xfId="0" applyFont="true" applyBorder="true" applyNumberFormat="true">
      <alignment horizontal="right"/>
    </xf>
    <xf numFmtId="0" fontId="50" fillId="0" borderId="10" xfId="0" applyFont="true" applyBorder="true">
      <alignment horizontal="right"/>
    </xf>
    <xf numFmtId="3" fontId="50" fillId="0" borderId="10" xfId="0" applyFont="true" applyBorder="true" applyNumberFormat="true">
      <alignment horizontal="right"/>
    </xf>
    <xf numFmtId="164" fontId="50" fillId="0" borderId="10" xfId="0" applyFont="true" applyBorder="true" applyNumberFormat="true">
      <alignment horizontal="right"/>
    </xf>
    <xf numFmtId="165" fontId="50" fillId="0" borderId="10" xfId="0" applyFont="true" applyBorder="true" applyNumberFormat="true">
      <alignment horizontal="right"/>
    </xf>
    <xf numFmtId="166" fontId="50" fillId="0" borderId="10" xfId="0" applyFont="true" applyBorder="true" applyNumberFormat="true">
      <alignment horizontal="right"/>
    </xf>
    <xf numFmtId="4" fontId="50" fillId="0" borderId="10" xfId="0" applyFont="true" applyBorder="true" applyNumberFormat="true">
      <alignment horizontal="right"/>
    </xf>
    <xf numFmtId="167" fontId="50" fillId="0" borderId="10" xfId="0" applyFont="true" applyBorder="true" applyNumberFormat="true">
      <alignment horizontal="right"/>
    </xf>
    <xf numFmtId="0" fontId="51" fillId="0" borderId="10" xfId="0" applyFont="true" applyBorder="true">
      <alignment horizontal="right"/>
    </xf>
    <xf numFmtId="3" fontId="51" fillId="0" borderId="10" xfId="0" applyFont="true" applyBorder="true" applyNumberFormat="true">
      <alignment horizontal="right"/>
    </xf>
    <xf numFmtId="164" fontId="51" fillId="0" borderId="10" xfId="0" applyFont="true" applyBorder="true" applyNumberFormat="true">
      <alignment horizontal="right"/>
    </xf>
    <xf numFmtId="165" fontId="51" fillId="0" borderId="10" xfId="0" applyFont="true" applyBorder="true" applyNumberFormat="true">
      <alignment horizontal="right"/>
    </xf>
    <xf numFmtId="166" fontId="51" fillId="0" borderId="10" xfId="0" applyFont="true" applyBorder="true" applyNumberFormat="true">
      <alignment horizontal="right"/>
    </xf>
    <xf numFmtId="4" fontId="51" fillId="0" borderId="10" xfId="0" applyFont="true" applyBorder="true" applyNumberFormat="true">
      <alignment horizontal="right"/>
    </xf>
    <xf numFmtId="167" fontId="51" fillId="0" borderId="10" xfId="0" applyFont="true" applyBorder="true" applyNumberFormat="true">
      <alignment horizontal="right"/>
    </xf>
    <xf numFmtId="0" fontId="52" fillId="0" borderId="10" xfId="0" applyFont="true" applyBorder="true">
      <alignment horizontal="right"/>
    </xf>
    <xf numFmtId="3" fontId="52" fillId="0" borderId="10" xfId="0" applyFont="true" applyBorder="true" applyNumberFormat="true">
      <alignment horizontal="right"/>
    </xf>
    <xf numFmtId="164" fontId="52" fillId="0" borderId="10" xfId="0" applyFont="true" applyBorder="true" applyNumberFormat="true">
      <alignment horizontal="right"/>
    </xf>
    <xf numFmtId="165" fontId="52" fillId="0" borderId="10" xfId="0" applyFont="true" applyBorder="true" applyNumberFormat="true">
      <alignment horizontal="right"/>
    </xf>
    <xf numFmtId="166" fontId="52" fillId="0" borderId="10" xfId="0" applyFont="true" applyBorder="true" applyNumberFormat="true">
      <alignment horizontal="right"/>
    </xf>
    <xf numFmtId="4" fontId="52" fillId="0" borderId="10" xfId="0" applyFont="true" applyBorder="true" applyNumberFormat="true">
      <alignment horizontal="right"/>
    </xf>
    <xf numFmtId="167" fontId="52" fillId="0" borderId="10" xfId="0" applyFont="true" applyBorder="true" applyNumberFormat="true">
      <alignment horizontal="right"/>
    </xf>
    <xf numFmtId="3" fontId="52" fillId="0" borderId="10" xfId="0" applyFont="true" applyBorder="true" applyNumberFormat="true">
      <alignment horizontal="right"/>
    </xf>
    <xf numFmtId="164" fontId="52" fillId="0" borderId="10" xfId="0" applyFont="true" applyBorder="true" applyNumberFormat="true">
      <alignment horizontal="right"/>
    </xf>
    <xf numFmtId="165" fontId="52" fillId="0" borderId="10" xfId="0" applyFont="true" applyBorder="true" applyNumberFormat="true">
      <alignment horizontal="right"/>
    </xf>
    <xf numFmtId="166" fontId="52" fillId="0" borderId="10" xfId="0" applyFont="true" applyBorder="true" applyNumberFormat="true">
      <alignment horizontal="right"/>
    </xf>
    <xf numFmtId="4" fontId="52" fillId="0" borderId="10" xfId="0" applyFont="true" applyBorder="true" applyNumberFormat="true">
      <alignment horizontal="right"/>
    </xf>
    <xf numFmtId="167" fontId="52" fillId="0" borderId="10" xfId="0" applyFont="true" applyBorder="true" applyNumberFormat="true">
      <alignment horizontal="right"/>
    </xf>
    <xf numFmtId="0" fontId="53" fillId="0" borderId="10" xfId="0" applyFont="true" applyBorder="true">
      <alignment horizontal="right"/>
    </xf>
    <xf numFmtId="3" fontId="53" fillId="0" borderId="10" xfId="0" applyFont="true" applyBorder="true" applyNumberFormat="true">
      <alignment horizontal="right"/>
    </xf>
    <xf numFmtId="164" fontId="53" fillId="0" borderId="10" xfId="0" applyFont="true" applyBorder="true" applyNumberFormat="true">
      <alignment horizontal="right"/>
    </xf>
    <xf numFmtId="165" fontId="53" fillId="0" borderId="10" xfId="0" applyFont="true" applyBorder="true" applyNumberFormat="true">
      <alignment horizontal="right"/>
    </xf>
    <xf numFmtId="166" fontId="53" fillId="0" borderId="10" xfId="0" applyFont="true" applyBorder="true" applyNumberFormat="true">
      <alignment horizontal="right"/>
    </xf>
    <xf numFmtId="4" fontId="53" fillId="0" borderId="10" xfId="0" applyFont="true" applyBorder="true" applyNumberFormat="true">
      <alignment horizontal="right"/>
    </xf>
    <xf numFmtId="167" fontId="53" fillId="0" borderId="10" xfId="0" applyFont="true" applyBorder="true" applyNumberFormat="true">
      <alignment horizontal="right"/>
    </xf>
    <xf numFmtId="0" fontId="54" fillId="0" borderId="10" xfId="0" applyFont="true" applyBorder="true">
      <alignment horizontal="right"/>
    </xf>
    <xf numFmtId="3" fontId="54" fillId="0" borderId="10" xfId="0" applyFont="true" applyBorder="true" applyNumberFormat="true">
      <alignment horizontal="right"/>
    </xf>
    <xf numFmtId="164" fontId="54" fillId="0" borderId="10" xfId="0" applyFont="true" applyBorder="true" applyNumberFormat="true">
      <alignment horizontal="right"/>
    </xf>
    <xf numFmtId="165" fontId="54" fillId="0" borderId="10" xfId="0" applyFont="true" applyBorder="true" applyNumberFormat="true">
      <alignment horizontal="right"/>
    </xf>
    <xf numFmtId="166" fontId="54" fillId="0" borderId="10" xfId="0" applyFont="true" applyBorder="true" applyNumberFormat="true">
      <alignment horizontal="right"/>
    </xf>
    <xf numFmtId="4" fontId="54" fillId="0" borderId="10" xfId="0" applyFont="true" applyBorder="true" applyNumberFormat="true">
      <alignment horizontal="right"/>
    </xf>
    <xf numFmtId="167" fontId="54" fillId="0" borderId="10" xfId="0" applyFont="true" applyBorder="true" applyNumberFormat="true">
      <alignment horizontal="right"/>
    </xf>
    <xf numFmtId="0" fontId="55" fillId="0" borderId="12" xfId="0" applyFont="true" applyBorder="true">
      <alignment horizontal="right" shrinkToFit="true"/>
    </xf>
    <xf numFmtId="3" fontId="55" fillId="0" borderId="12" xfId="0" applyFont="true" applyBorder="true" applyNumberFormat="true">
      <alignment horizontal="right" shrinkToFit="true"/>
    </xf>
    <xf numFmtId="164" fontId="55" fillId="0" borderId="12" xfId="0" applyFont="true" applyBorder="true" applyNumberFormat="true">
      <alignment horizontal="right" shrinkToFit="true"/>
    </xf>
    <xf numFmtId="165" fontId="55" fillId="0" borderId="12" xfId="0" applyFont="true" applyBorder="true" applyNumberFormat="true">
      <alignment horizontal="right" shrinkToFit="true"/>
    </xf>
    <xf numFmtId="166" fontId="55" fillId="0" borderId="12" xfId="0" applyFont="true" applyBorder="true" applyNumberFormat="true">
      <alignment horizontal="right" shrinkToFit="true"/>
    </xf>
    <xf numFmtId="4" fontId="55" fillId="0" borderId="12" xfId="0" applyFont="true" applyBorder="true" applyNumberFormat="true">
      <alignment horizontal="right" shrinkToFit="true"/>
    </xf>
    <xf numFmtId="167" fontId="55" fillId="0" borderId="12" xfId="0" applyFont="true" applyBorder="true" applyNumberFormat="true">
      <alignment horizontal="right" shrinkToFit="true"/>
    </xf>
    <xf numFmtId="3" fontId="55" fillId="0" borderId="12" xfId="0" applyFont="true" applyBorder="true" applyNumberFormat="true">
      <alignment horizontal="right" shrinkToFit="true"/>
    </xf>
    <xf numFmtId="164" fontId="55" fillId="0" borderId="12" xfId="0" applyFont="true" applyBorder="true" applyNumberFormat="true">
      <alignment horizontal="right" shrinkToFit="true"/>
    </xf>
    <xf numFmtId="165" fontId="55" fillId="0" borderId="12" xfId="0" applyFont="true" applyBorder="true" applyNumberFormat="true">
      <alignment horizontal="right" shrinkToFit="true"/>
    </xf>
    <xf numFmtId="166" fontId="55" fillId="0" borderId="12" xfId="0" applyFont="true" applyBorder="true" applyNumberFormat="true">
      <alignment horizontal="right" shrinkToFit="true"/>
    </xf>
    <xf numFmtId="4" fontId="55" fillId="0" borderId="12" xfId="0" applyFont="true" applyBorder="true" applyNumberFormat="true">
      <alignment horizontal="right" shrinkToFit="true"/>
    </xf>
    <xf numFmtId="167" fontId="55" fillId="0" borderId="12" xfId="0" applyFont="true" applyBorder="true" applyNumberFormat="true">
      <alignment horizontal="right" shrinkToFit="true"/>
    </xf>
    <xf numFmtId="0" fontId="56" fillId="0" borderId="12" xfId="0" applyFont="true" applyBorder="true">
      <alignment horizontal="right" shrinkToFit="true"/>
    </xf>
    <xf numFmtId="3" fontId="56" fillId="0" borderId="12" xfId="0" applyFont="true" applyBorder="true" applyNumberFormat="true">
      <alignment horizontal="right" shrinkToFit="true"/>
    </xf>
    <xf numFmtId="164" fontId="56" fillId="0" borderId="12" xfId="0" applyFont="true" applyBorder="true" applyNumberFormat="true">
      <alignment horizontal="right" shrinkToFit="true"/>
    </xf>
    <xf numFmtId="165" fontId="56" fillId="0" borderId="12" xfId="0" applyFont="true" applyBorder="true" applyNumberFormat="true">
      <alignment horizontal="right" shrinkToFit="true"/>
    </xf>
    <xf numFmtId="166" fontId="56" fillId="0" borderId="12" xfId="0" applyFont="true" applyBorder="true" applyNumberFormat="true">
      <alignment horizontal="right" shrinkToFit="true"/>
    </xf>
    <xf numFmtId="4" fontId="56" fillId="0" borderId="12" xfId="0" applyFont="true" applyBorder="true" applyNumberFormat="true">
      <alignment horizontal="right" shrinkToFit="true"/>
    </xf>
    <xf numFmtId="167" fontId="56" fillId="0" borderId="12" xfId="0" applyFont="true" applyBorder="true" applyNumberFormat="true">
      <alignment horizontal="right" shrinkToFit="true"/>
    </xf>
    <xf numFmtId="0" fontId="57" fillId="0" borderId="12" xfId="0" applyFont="true" applyBorder="true">
      <alignment horizontal="right" shrinkToFit="true"/>
    </xf>
    <xf numFmtId="3" fontId="57" fillId="0" borderId="12" xfId="0" applyFont="true" applyBorder="true" applyNumberFormat="true">
      <alignment horizontal="right" shrinkToFit="true"/>
    </xf>
    <xf numFmtId="164" fontId="57" fillId="0" borderId="12" xfId="0" applyFont="true" applyBorder="true" applyNumberFormat="true">
      <alignment horizontal="right" shrinkToFit="true"/>
    </xf>
    <xf numFmtId="165" fontId="57" fillId="0" borderId="12" xfId="0" applyFont="true" applyBorder="true" applyNumberFormat="true">
      <alignment horizontal="right" shrinkToFit="true"/>
    </xf>
    <xf numFmtId="166" fontId="57" fillId="0" borderId="12" xfId="0" applyFont="true" applyBorder="true" applyNumberFormat="true">
      <alignment horizontal="right" shrinkToFit="true"/>
    </xf>
    <xf numFmtId="4" fontId="57" fillId="0" borderId="12" xfId="0" applyFont="true" applyBorder="true" applyNumberFormat="true">
      <alignment horizontal="right" shrinkToFit="true"/>
    </xf>
    <xf numFmtId="167" fontId="57" fillId="0" borderId="12" xfId="0" applyFont="true" applyBorder="true" applyNumberFormat="true">
      <alignment horizontal="right" shrinkToFit="true"/>
    </xf>
    <xf numFmtId="0" fontId="58" fillId="0" borderId="12" xfId="0" applyFont="true" applyBorder="true">
      <alignment horizontal="right" shrinkToFit="true"/>
    </xf>
    <xf numFmtId="3" fontId="58" fillId="0" borderId="12" xfId="0" applyFont="true" applyBorder="true" applyNumberFormat="true">
      <alignment horizontal="right" shrinkToFit="true"/>
    </xf>
    <xf numFmtId="164" fontId="58" fillId="0" borderId="12" xfId="0" applyFont="true" applyBorder="true" applyNumberFormat="true">
      <alignment horizontal="right" shrinkToFit="true"/>
    </xf>
    <xf numFmtId="165" fontId="58" fillId="0" borderId="12" xfId="0" applyFont="true" applyBorder="true" applyNumberFormat="true">
      <alignment horizontal="right" shrinkToFit="true"/>
    </xf>
    <xf numFmtId="166" fontId="58" fillId="0" borderId="12" xfId="0" applyFont="true" applyBorder="true" applyNumberFormat="true">
      <alignment horizontal="right" shrinkToFit="true"/>
    </xf>
    <xf numFmtId="4" fontId="58" fillId="0" borderId="12" xfId="0" applyFont="true" applyBorder="true" applyNumberFormat="true">
      <alignment horizontal="right" shrinkToFit="true"/>
    </xf>
    <xf numFmtId="167" fontId="58" fillId="0" borderId="12" xfId="0" applyFont="true" applyBorder="true" applyNumberFormat="true">
      <alignment horizontal="right" shrinkToFit="true"/>
    </xf>
    <xf numFmtId="3" fontId="58" fillId="0" borderId="12" xfId="0" applyFont="true" applyBorder="true" applyNumberFormat="true">
      <alignment horizontal="right" shrinkToFit="true"/>
    </xf>
    <xf numFmtId="164" fontId="58" fillId="0" borderId="12" xfId="0" applyFont="true" applyBorder="true" applyNumberFormat="true">
      <alignment horizontal="right" shrinkToFit="true"/>
    </xf>
    <xf numFmtId="165" fontId="58" fillId="0" borderId="12" xfId="0" applyFont="true" applyBorder="true" applyNumberFormat="true">
      <alignment horizontal="right" shrinkToFit="true"/>
    </xf>
    <xf numFmtId="166" fontId="58" fillId="0" borderId="12" xfId="0" applyFont="true" applyBorder="true" applyNumberFormat="true">
      <alignment horizontal="right" shrinkToFit="true"/>
    </xf>
    <xf numFmtId="4" fontId="58" fillId="0" borderId="12" xfId="0" applyFont="true" applyBorder="true" applyNumberFormat="true">
      <alignment horizontal="right" shrinkToFit="true"/>
    </xf>
    <xf numFmtId="167" fontId="58" fillId="0" borderId="12" xfId="0" applyFont="true" applyBorder="true" applyNumberFormat="true">
      <alignment horizontal="right" shrinkToFit="true"/>
    </xf>
    <xf numFmtId="0" fontId="59" fillId="0" borderId="12" xfId="0" applyFont="true" applyBorder="true">
      <alignment horizontal="right" shrinkToFit="true"/>
    </xf>
    <xf numFmtId="3" fontId="59" fillId="0" borderId="12" xfId="0" applyFont="true" applyBorder="true" applyNumberFormat="true">
      <alignment horizontal="right" shrinkToFit="true"/>
    </xf>
    <xf numFmtId="164" fontId="59" fillId="0" borderId="12" xfId="0" applyFont="true" applyBorder="true" applyNumberFormat="true">
      <alignment horizontal="right" shrinkToFit="true"/>
    </xf>
    <xf numFmtId="165" fontId="59" fillId="0" borderId="12" xfId="0" applyFont="true" applyBorder="true" applyNumberFormat="true">
      <alignment horizontal="right" shrinkToFit="true"/>
    </xf>
    <xf numFmtId="166" fontId="59" fillId="0" borderId="12" xfId="0" applyFont="true" applyBorder="true" applyNumberFormat="true">
      <alignment horizontal="right" shrinkToFit="true"/>
    </xf>
    <xf numFmtId="4" fontId="59" fillId="0" borderId="12" xfId="0" applyFont="true" applyBorder="true" applyNumberFormat="true">
      <alignment horizontal="right" shrinkToFit="true"/>
    </xf>
    <xf numFmtId="167" fontId="59" fillId="0" borderId="12" xfId="0" applyFont="true" applyBorder="true" applyNumberFormat="true">
      <alignment horizontal="right" shrinkToFit="true"/>
    </xf>
    <xf numFmtId="0" fontId="60" fillId="0" borderId="12" xfId="0" applyFont="true" applyBorder="true">
      <alignment horizontal="right" shrinkToFit="true"/>
    </xf>
    <xf numFmtId="3" fontId="60" fillId="0" borderId="12" xfId="0" applyFont="true" applyBorder="true" applyNumberFormat="true">
      <alignment horizontal="right" shrinkToFit="true"/>
    </xf>
    <xf numFmtId="164" fontId="60" fillId="0" borderId="12" xfId="0" applyFont="true" applyBorder="true" applyNumberFormat="true">
      <alignment horizontal="right" shrinkToFit="true"/>
    </xf>
    <xf numFmtId="165" fontId="60" fillId="0" borderId="12" xfId="0" applyFont="true" applyBorder="true" applyNumberFormat="true">
      <alignment horizontal="right" shrinkToFit="true"/>
    </xf>
    <xf numFmtId="166" fontId="60" fillId="0" borderId="12" xfId="0" applyFont="true" applyBorder="true" applyNumberFormat="true">
      <alignment horizontal="right" shrinkToFit="true"/>
    </xf>
    <xf numFmtId="4" fontId="60" fillId="0" borderId="12" xfId="0" applyFont="true" applyBorder="true" applyNumberFormat="true">
      <alignment horizontal="right" shrinkToFit="true"/>
    </xf>
    <xf numFmtId="167" fontId="60" fillId="0" borderId="12" xfId="0" applyFont="true" applyBorder="true" applyNumberFormat="true">
      <alignment horizontal="right" shrinkToFit="true"/>
    </xf>
    <xf numFmtId="0" fontId="61" fillId="0" borderId="0" xfId="0" applyFont="true"/>
    <xf numFmtId="3" fontId="61" fillId="0" borderId="0" xfId="0" applyFont="true" applyNumberFormat="true"/>
    <xf numFmtId="164" fontId="61" fillId="0" borderId="0" xfId="0" applyFont="true" applyNumberFormat="true"/>
    <xf numFmtId="165" fontId="61" fillId="0" borderId="0" xfId="0" applyFont="true" applyNumberFormat="true"/>
    <xf numFmtId="166" fontId="61" fillId="0" borderId="0" xfId="0" applyFont="true" applyNumberFormat="true"/>
    <xf numFmtId="4" fontId="61" fillId="0" borderId="0" xfId="0" applyFont="true" applyNumberFormat="true"/>
    <xf numFmtId="167" fontId="61" fillId="0" borderId="0" xfId="0" applyFont="true" applyNumberFormat="true"/>
    <xf numFmtId="3" fontId="61" fillId="0" borderId="0" xfId="0" applyFont="true" applyNumberFormat="true"/>
    <xf numFmtId="164" fontId="61" fillId="0" borderId="0" xfId="0" applyFont="true" applyNumberFormat="true"/>
    <xf numFmtId="165" fontId="61" fillId="0" borderId="0" xfId="0" applyFont="true" applyNumberFormat="true"/>
    <xf numFmtId="166" fontId="61" fillId="0" borderId="0" xfId="0" applyFont="true" applyNumberFormat="true"/>
    <xf numFmtId="4" fontId="61" fillId="0" borderId="0" xfId="0" applyFont="true" applyNumberFormat="true"/>
    <xf numFmtId="167" fontId="61" fillId="0" borderId="0" xfId="0" applyFont="true" applyNumberFormat="true"/>
    <xf numFmtId="0" fontId="62" fillId="0" borderId="0" xfId="0" applyFont="true"/>
    <xf numFmtId="3" fontId="62" fillId="0" borderId="0" xfId="0" applyFont="true" applyNumberFormat="true"/>
    <xf numFmtId="164" fontId="62" fillId="0" borderId="0" xfId="0" applyFont="true" applyNumberFormat="true"/>
    <xf numFmtId="165" fontId="62" fillId="0" borderId="0" xfId="0" applyFont="true" applyNumberFormat="true"/>
    <xf numFmtId="166" fontId="62" fillId="0" borderId="0" xfId="0" applyFont="true" applyNumberFormat="true"/>
    <xf numFmtId="4" fontId="62" fillId="0" borderId="0" xfId="0" applyFont="true" applyNumberFormat="true"/>
    <xf numFmtId="167" fontId="62" fillId="0" borderId="0" xfId="0" applyFont="true" applyNumberFormat="true"/>
    <xf numFmtId="0" fontId="63" fillId="0" borderId="0" xfId="0" applyFont="true"/>
    <xf numFmtId="3" fontId="63" fillId="0" borderId="0" xfId="0" applyFont="true" applyNumberFormat="true"/>
    <xf numFmtId="164" fontId="63" fillId="0" borderId="0" xfId="0" applyFont="true" applyNumberFormat="true"/>
    <xf numFmtId="165" fontId="63" fillId="0" borderId="0" xfId="0" applyFont="true" applyNumberFormat="true"/>
    <xf numFmtId="166" fontId="63" fillId="0" borderId="0" xfId="0" applyFont="true" applyNumberFormat="true"/>
    <xf numFmtId="4" fontId="63" fillId="0" borderId="0" xfId="0" applyFont="true" applyNumberFormat="true"/>
    <xf numFmtId="167" fontId="63" fillId="0" borderId="0" xfId="0" applyFont="true" applyNumberFormat="true"/>
    <xf numFmtId="0" fontId="64" fillId="0" borderId="4" xfId="0" applyFont="true" applyBorder="true"/>
    <xf numFmtId="3" fontId="64" fillId="0" borderId="4" xfId="0" applyFont="true" applyBorder="true" applyNumberFormat="true"/>
    <xf numFmtId="164" fontId="64" fillId="0" borderId="4" xfId="0" applyFont="true" applyBorder="true" applyNumberFormat="true"/>
    <xf numFmtId="165" fontId="64" fillId="0" borderId="4" xfId="0" applyFont="true" applyBorder="true" applyNumberFormat="true"/>
    <xf numFmtId="166" fontId="64" fillId="0" borderId="4" xfId="0" applyFont="true" applyBorder="true" applyNumberFormat="true"/>
    <xf numFmtId="4" fontId="64" fillId="0" borderId="4" xfId="0" applyFont="true" applyBorder="true" applyNumberFormat="true"/>
    <xf numFmtId="167" fontId="64" fillId="0" borderId="4" xfId="0" applyFont="true" applyBorder="true" applyNumberFormat="true"/>
    <xf numFmtId="3" fontId="64" fillId="0" borderId="4" xfId="0" applyFont="true" applyBorder="true" applyNumberFormat="true"/>
    <xf numFmtId="164" fontId="64" fillId="0" borderId="4" xfId="0" applyFont="true" applyBorder="true" applyNumberFormat="true"/>
    <xf numFmtId="165" fontId="64" fillId="0" borderId="4" xfId="0" applyFont="true" applyBorder="true" applyNumberFormat="true"/>
    <xf numFmtId="166" fontId="64" fillId="0" borderId="4" xfId="0" applyFont="true" applyBorder="true" applyNumberFormat="true"/>
    <xf numFmtId="4" fontId="64" fillId="0" borderId="4" xfId="0" applyFont="true" applyBorder="true" applyNumberFormat="true"/>
    <xf numFmtId="167" fontId="64" fillId="0" borderId="4" xfId="0" applyFont="true" applyBorder="true" applyNumberFormat="true"/>
    <xf numFmtId="0" fontId="65" fillId="0" borderId="4" xfId="0" applyFont="true" applyBorder="true"/>
    <xf numFmtId="3" fontId="65" fillId="0" borderId="4" xfId="0" applyFont="true" applyBorder="true" applyNumberFormat="true"/>
    <xf numFmtId="164" fontId="65" fillId="0" borderId="4" xfId="0" applyFont="true" applyBorder="true" applyNumberFormat="true"/>
    <xf numFmtId="165" fontId="65" fillId="0" borderId="4" xfId="0" applyFont="true" applyBorder="true" applyNumberFormat="true"/>
    <xf numFmtId="166" fontId="65" fillId="0" borderId="4" xfId="0" applyFont="true" applyBorder="true" applyNumberFormat="true"/>
    <xf numFmtId="4" fontId="65" fillId="0" borderId="4" xfId="0" applyFont="true" applyBorder="true" applyNumberFormat="true"/>
    <xf numFmtId="167" fontId="65" fillId="0" borderId="4" xfId="0" applyFont="true" applyBorder="true" applyNumberFormat="true"/>
    <xf numFmtId="0" fontId="66" fillId="0" borderId="4" xfId="0" applyFont="true" applyBorder="true"/>
    <xf numFmtId="3" fontId="66" fillId="0" borderId="4" xfId="0" applyFont="true" applyBorder="true" applyNumberFormat="true"/>
    <xf numFmtId="164" fontId="66" fillId="0" borderId="4" xfId="0" applyFont="true" applyBorder="true" applyNumberFormat="true"/>
    <xf numFmtId="165" fontId="66" fillId="0" borderId="4" xfId="0" applyFont="true" applyBorder="true" applyNumberFormat="true"/>
    <xf numFmtId="166" fontId="66" fillId="0" borderId="4" xfId="0" applyFont="true" applyBorder="true" applyNumberFormat="true"/>
    <xf numFmtId="4" fontId="66" fillId="0" borderId="4" xfId="0" applyFont="true" applyBorder="true" applyNumberFormat="true"/>
    <xf numFmtId="167" fontId="66" fillId="0" borderId="4" xfId="0" applyFont="true" applyBorder="true" applyNumberFormat="true"/>
    <xf numFmtId="0" fontId="67" fillId="0" borderId="4" xfId="0" applyFont="true" applyBorder="true">
      <alignment horizontal="center"/>
    </xf>
    <xf numFmtId="3" fontId="67" fillId="0" borderId="4" xfId="0" applyFont="true" applyBorder="true" applyNumberFormat="true">
      <alignment horizontal="center"/>
    </xf>
    <xf numFmtId="164" fontId="67" fillId="0" borderId="4" xfId="0" applyFont="true" applyBorder="true" applyNumberFormat="true">
      <alignment horizontal="center"/>
    </xf>
    <xf numFmtId="165" fontId="67" fillId="0" borderId="4" xfId="0" applyFont="true" applyBorder="true" applyNumberFormat="true">
      <alignment horizontal="center"/>
    </xf>
    <xf numFmtId="166" fontId="67" fillId="0" borderId="4" xfId="0" applyFont="true" applyBorder="true" applyNumberFormat="true">
      <alignment horizontal="center"/>
    </xf>
    <xf numFmtId="4" fontId="67" fillId="0" borderId="4" xfId="0" applyFont="true" applyBorder="true" applyNumberFormat="true">
      <alignment horizontal="center"/>
    </xf>
    <xf numFmtId="167" fontId="67" fillId="0" borderId="4" xfId="0" applyFont="true" applyBorder="true" applyNumberFormat="true">
      <alignment horizontal="center"/>
    </xf>
    <xf numFmtId="3" fontId="67" fillId="0" borderId="4" xfId="0" applyFont="true" applyBorder="true" applyNumberFormat="true">
      <alignment horizontal="center"/>
    </xf>
    <xf numFmtId="164" fontId="67" fillId="0" borderId="4" xfId="0" applyFont="true" applyBorder="true" applyNumberFormat="true">
      <alignment horizontal="center"/>
    </xf>
    <xf numFmtId="165" fontId="67" fillId="0" borderId="4" xfId="0" applyFont="true" applyBorder="true" applyNumberFormat="true">
      <alignment horizontal="center"/>
    </xf>
    <xf numFmtId="166" fontId="67" fillId="0" borderId="4" xfId="0" applyFont="true" applyBorder="true" applyNumberFormat="true">
      <alignment horizontal="center"/>
    </xf>
    <xf numFmtId="4" fontId="67" fillId="0" borderId="4" xfId="0" applyFont="true" applyBorder="true" applyNumberFormat="true">
      <alignment horizontal="center"/>
    </xf>
    <xf numFmtId="167" fontId="67" fillId="0" borderId="4" xfId="0" applyFont="true" applyBorder="true" applyNumberFormat="true">
      <alignment horizontal="center"/>
    </xf>
    <xf numFmtId="0" fontId="68" fillId="0" borderId="4" xfId="0" applyFont="true" applyBorder="true">
      <alignment horizontal="center"/>
    </xf>
    <xf numFmtId="3" fontId="68" fillId="0" borderId="4" xfId="0" applyFont="true" applyBorder="true" applyNumberFormat="true">
      <alignment horizontal="center"/>
    </xf>
    <xf numFmtId="164" fontId="68" fillId="0" borderId="4" xfId="0" applyFont="true" applyBorder="true" applyNumberFormat="true">
      <alignment horizontal="center"/>
    </xf>
    <xf numFmtId="165" fontId="68" fillId="0" borderId="4" xfId="0" applyFont="true" applyBorder="true" applyNumberFormat="true">
      <alignment horizontal="center"/>
    </xf>
    <xf numFmtId="166" fontId="68" fillId="0" borderId="4" xfId="0" applyFont="true" applyBorder="true" applyNumberFormat="true">
      <alignment horizontal="center"/>
    </xf>
    <xf numFmtId="4" fontId="68" fillId="0" borderId="4" xfId="0" applyFont="true" applyBorder="true" applyNumberFormat="true">
      <alignment horizontal="center"/>
    </xf>
    <xf numFmtId="167" fontId="68" fillId="0" borderId="4" xfId="0" applyFont="true" applyBorder="true" applyNumberFormat="true">
      <alignment horizontal="center"/>
    </xf>
    <xf numFmtId="0" fontId="69" fillId="0" borderId="4" xfId="0" applyFont="true" applyBorder="true">
      <alignment horizontal="center"/>
    </xf>
    <xf numFmtId="3" fontId="69" fillId="0" borderId="4" xfId="0" applyFont="true" applyBorder="true" applyNumberFormat="true">
      <alignment horizontal="center"/>
    </xf>
    <xf numFmtId="164" fontId="69" fillId="0" borderId="4" xfId="0" applyFont="true" applyBorder="true" applyNumberFormat="true">
      <alignment horizontal="center"/>
    </xf>
    <xf numFmtId="165" fontId="69" fillId="0" borderId="4" xfId="0" applyFont="true" applyBorder="true" applyNumberFormat="true">
      <alignment horizontal="center"/>
    </xf>
    <xf numFmtId="166" fontId="69" fillId="0" borderId="4" xfId="0" applyFont="true" applyBorder="true" applyNumberFormat="true">
      <alignment horizontal="center"/>
    </xf>
    <xf numFmtId="4" fontId="69" fillId="0" borderId="4" xfId="0" applyFont="true" applyBorder="true" applyNumberFormat="true">
      <alignment horizontal="center"/>
    </xf>
    <xf numFmtId="167" fontId="69" fillId="0" borderId="4" xfId="0" applyFont="true" applyBorder="true" applyNumberFormat="true">
      <alignment horizontal="center"/>
    </xf>
    <xf numFmtId="0" fontId="70" fillId="7" borderId="0" xfId="0" applyFont="true" applyFill="true"/>
    <xf numFmtId="3" fontId="70" fillId="7" borderId="0" xfId="0" applyFont="true" applyFill="true" applyNumberFormat="true"/>
    <xf numFmtId="164" fontId="70" fillId="7" borderId="0" xfId="0" applyFont="true" applyFill="true" applyNumberFormat="true"/>
    <xf numFmtId="165" fontId="70" fillId="7" borderId="0" xfId="0" applyFont="true" applyFill="true" applyNumberFormat="true"/>
    <xf numFmtId="166" fontId="70" fillId="7" borderId="0" xfId="0" applyFont="true" applyFill="true" applyNumberFormat="true"/>
    <xf numFmtId="4" fontId="70" fillId="7" borderId="0" xfId="0" applyFont="true" applyFill="true" applyNumberFormat="true"/>
    <xf numFmtId="167" fontId="70" fillId="7" borderId="0" xfId="0" applyFont="true" applyFill="true" applyNumberFormat="true"/>
    <xf numFmtId="3" fontId="70" fillId="7" borderId="0" xfId="0" applyFont="true" applyFill="true" applyNumberFormat="true"/>
    <xf numFmtId="164" fontId="70" fillId="7" borderId="0" xfId="0" applyFont="true" applyFill="true" applyNumberFormat="true"/>
    <xf numFmtId="165" fontId="70" fillId="7" borderId="0" xfId="0" applyFont="true" applyFill="true" applyNumberFormat="true"/>
    <xf numFmtId="166" fontId="70" fillId="7" borderId="0" xfId="0" applyFont="true" applyFill="true" applyNumberFormat="true"/>
    <xf numFmtId="4" fontId="70" fillId="7" borderId="0" xfId="0" applyFont="true" applyFill="true" applyNumberFormat="true"/>
    <xf numFmtId="167" fontId="70" fillId="7" borderId="0" xfId="0" applyFont="true" applyFill="true" applyNumberFormat="true"/>
    <xf numFmtId="0" fontId="71" fillId="7" borderId="0" xfId="0" applyFont="true" applyFill="true"/>
    <xf numFmtId="3" fontId="71" fillId="7" borderId="0" xfId="0" applyFont="true" applyFill="true" applyNumberFormat="true"/>
    <xf numFmtId="164" fontId="71" fillId="7" borderId="0" xfId="0" applyFont="true" applyFill="true" applyNumberFormat="true"/>
    <xf numFmtId="165" fontId="71" fillId="7" borderId="0" xfId="0" applyFont="true" applyFill="true" applyNumberFormat="true"/>
    <xf numFmtId="166" fontId="71" fillId="7" borderId="0" xfId="0" applyFont="true" applyFill="true" applyNumberFormat="true"/>
    <xf numFmtId="4" fontId="71" fillId="7" borderId="0" xfId="0" applyFont="true" applyFill="true" applyNumberFormat="true"/>
    <xf numFmtId="167" fontId="71" fillId="7" borderId="0" xfId="0" applyFont="true" applyFill="true" applyNumberFormat="true"/>
    <xf numFmtId="0" fontId="72" fillId="7" borderId="0" xfId="0" applyFont="true" applyFill="true"/>
    <xf numFmtId="3" fontId="72" fillId="7" borderId="0" xfId="0" applyFont="true" applyFill="true" applyNumberFormat="true"/>
    <xf numFmtId="164" fontId="72" fillId="7" borderId="0" xfId="0" applyFont="true" applyFill="true" applyNumberFormat="true"/>
    <xf numFmtId="165" fontId="72" fillId="7" borderId="0" xfId="0" applyFont="true" applyFill="true" applyNumberFormat="true"/>
    <xf numFmtId="166" fontId="72" fillId="7" borderId="0" xfId="0" applyFont="true" applyFill="true" applyNumberFormat="true"/>
    <xf numFmtId="4" fontId="72" fillId="7" borderId="0" xfId="0" applyFont="true" applyFill="true" applyNumberFormat="true"/>
    <xf numFmtId="167" fontId="72" fillId="7" borderId="0" xfId="0" applyFont="true" applyFill="true" applyNumberFormat="true"/>
    <xf numFmtId="0" fontId="73" fillId="9" borderId="0" xfId="0" applyFont="true" applyFill="true"/>
    <xf numFmtId="3" fontId="73" fillId="9" borderId="0" xfId="0" applyFont="true" applyFill="true" applyNumberFormat="true"/>
    <xf numFmtId="164" fontId="73" fillId="9" borderId="0" xfId="0" applyFont="true" applyFill="true" applyNumberFormat="true"/>
    <xf numFmtId="165" fontId="73" fillId="9" borderId="0" xfId="0" applyFont="true" applyFill="true" applyNumberFormat="true"/>
    <xf numFmtId="166" fontId="73" fillId="9" borderId="0" xfId="0" applyFont="true" applyFill="true" applyNumberFormat="true"/>
    <xf numFmtId="4" fontId="73" fillId="9" borderId="0" xfId="0" applyFont="true" applyFill="true" applyNumberFormat="true"/>
    <xf numFmtId="167" fontId="73" fillId="9" borderId="0" xfId="0" applyFont="true" applyFill="true" applyNumberFormat="true"/>
    <xf numFmtId="3" fontId="73" fillId="9" borderId="0" xfId="0" applyFont="true" applyFill="true" applyNumberFormat="true"/>
    <xf numFmtId="164" fontId="73" fillId="9" borderId="0" xfId="0" applyFont="true" applyFill="true" applyNumberFormat="true"/>
    <xf numFmtId="165" fontId="73" fillId="9" borderId="0" xfId="0" applyFont="true" applyFill="true" applyNumberFormat="true"/>
    <xf numFmtId="166" fontId="73" fillId="9" borderId="0" xfId="0" applyFont="true" applyFill="true" applyNumberFormat="true"/>
    <xf numFmtId="4" fontId="73" fillId="9" borderId="0" xfId="0" applyFont="true" applyFill="true" applyNumberFormat="true"/>
    <xf numFmtId="167" fontId="73" fillId="9" borderId="0" xfId="0" applyFont="true" applyFill="true" applyNumberFormat="true"/>
    <xf numFmtId="0" fontId="74" fillId="7" borderId="0" xfId="0" applyFont="true" applyFill="true">
      <alignment horizontal="center"/>
    </xf>
    <xf numFmtId="3" fontId="74" fillId="7" borderId="0" xfId="0" applyFont="true" applyFill="true" applyNumberFormat="true">
      <alignment horizontal="center"/>
    </xf>
    <xf numFmtId="164" fontId="74" fillId="7" borderId="0" xfId="0" applyFont="true" applyFill="true" applyNumberFormat="true">
      <alignment horizontal="center"/>
    </xf>
    <xf numFmtId="165" fontId="74" fillId="7" borderId="0" xfId="0" applyFont="true" applyFill="true" applyNumberFormat="true">
      <alignment horizontal="center"/>
    </xf>
    <xf numFmtId="166" fontId="74" fillId="7" borderId="0" xfId="0" applyFont="true" applyFill="true" applyNumberFormat="true">
      <alignment horizontal="center"/>
    </xf>
    <xf numFmtId="4" fontId="74" fillId="7" borderId="0" xfId="0" applyFont="true" applyFill="true" applyNumberFormat="true">
      <alignment horizontal="center"/>
    </xf>
    <xf numFmtId="167" fontId="74" fillId="7" borderId="0" xfId="0" applyFont="true" applyFill="true" applyNumberFormat="true">
      <alignment horizontal="center"/>
    </xf>
    <xf numFmtId="3" fontId="74" fillId="7" borderId="0" xfId="0" applyFont="true" applyFill="true" applyNumberFormat="true">
      <alignment horizontal="center"/>
    </xf>
    <xf numFmtId="164" fontId="74" fillId="7" borderId="0" xfId="0" applyFont="true" applyFill="true" applyNumberFormat="true">
      <alignment horizontal="center"/>
    </xf>
    <xf numFmtId="165" fontId="74" fillId="7" borderId="0" xfId="0" applyFont="true" applyFill="true" applyNumberFormat="true">
      <alignment horizontal="center"/>
    </xf>
    <xf numFmtId="166" fontId="74" fillId="7" borderId="0" xfId="0" applyFont="true" applyFill="true" applyNumberFormat="true">
      <alignment horizontal="center"/>
    </xf>
    <xf numFmtId="4" fontId="74" fillId="7" borderId="0" xfId="0" applyFont="true" applyFill="true" applyNumberFormat="true">
      <alignment horizontal="center"/>
    </xf>
    <xf numFmtId="167" fontId="74" fillId="7" borderId="0" xfId="0" applyFont="true" applyFill="true" applyNumberFormat="true">
      <alignment horizontal="center"/>
    </xf>
    <xf numFmtId="0" fontId="75" fillId="9" borderId="0" xfId="0" applyFont="true" applyFill="true">
      <alignment horizontal="center"/>
    </xf>
    <xf numFmtId="3" fontId="75" fillId="9" borderId="0" xfId="0" applyFont="true" applyFill="true" applyNumberFormat="true">
      <alignment horizontal="center"/>
    </xf>
    <xf numFmtId="164" fontId="75" fillId="9" borderId="0" xfId="0" applyFont="true" applyFill="true" applyNumberFormat="true">
      <alignment horizontal="center"/>
    </xf>
    <xf numFmtId="165" fontId="75" fillId="9" borderId="0" xfId="0" applyFont="true" applyFill="true" applyNumberFormat="true">
      <alignment horizontal="center"/>
    </xf>
    <xf numFmtId="166" fontId="75" fillId="9" borderId="0" xfId="0" applyFont="true" applyFill="true" applyNumberFormat="true">
      <alignment horizontal="center"/>
    </xf>
    <xf numFmtId="4" fontId="75" fillId="9" borderId="0" xfId="0" applyFont="true" applyFill="true" applyNumberFormat="true">
      <alignment horizontal="center"/>
    </xf>
    <xf numFmtId="167" fontId="75" fillId="9" borderId="0" xfId="0" applyFont="true" applyFill="true" applyNumberFormat="true">
      <alignment horizontal="center"/>
    </xf>
    <xf numFmtId="3" fontId="75" fillId="9" borderId="0" xfId="0" applyFont="true" applyFill="true" applyNumberFormat="true">
      <alignment horizontal="center"/>
    </xf>
    <xf numFmtId="164" fontId="75" fillId="9" borderId="0" xfId="0" applyFont="true" applyFill="true" applyNumberFormat="true">
      <alignment horizontal="center"/>
    </xf>
    <xf numFmtId="165" fontId="75" fillId="9" borderId="0" xfId="0" applyFont="true" applyFill="true" applyNumberFormat="true">
      <alignment horizontal="center"/>
    </xf>
    <xf numFmtId="166" fontId="75" fillId="9" borderId="0" xfId="0" applyFont="true" applyFill="true" applyNumberFormat="true">
      <alignment horizontal="center"/>
    </xf>
    <xf numFmtId="4" fontId="75" fillId="9" borderId="0" xfId="0" applyFont="true" applyFill="true" applyNumberFormat="true">
      <alignment horizontal="center"/>
    </xf>
    <xf numFmtId="167" fontId="75" fillId="9" borderId="0" xfId="0" applyFont="true" applyFill="true" applyNumberFormat="true">
      <alignment horizontal="center"/>
    </xf>
    <xf numFmtId="0" fontId="76" fillId="7" borderId="0" xfId="0" applyFont="true" applyFill="true">
      <alignment horizontal="center"/>
    </xf>
    <xf numFmtId="3" fontId="76" fillId="7" borderId="0" xfId="0" applyFont="true" applyFill="true" applyNumberFormat="true">
      <alignment horizontal="center"/>
    </xf>
    <xf numFmtId="164" fontId="76" fillId="7" borderId="0" xfId="0" applyFont="true" applyFill="true" applyNumberFormat="true">
      <alignment horizontal="center"/>
    </xf>
    <xf numFmtId="165" fontId="76" fillId="7" borderId="0" xfId="0" applyFont="true" applyFill="true" applyNumberFormat="true">
      <alignment horizontal="center"/>
    </xf>
    <xf numFmtId="166" fontId="76" fillId="7" borderId="0" xfId="0" applyFont="true" applyFill="true" applyNumberFormat="true">
      <alignment horizontal="center"/>
    </xf>
    <xf numFmtId="4" fontId="76" fillId="7" borderId="0" xfId="0" applyFont="true" applyFill="true" applyNumberFormat="true">
      <alignment horizontal="center"/>
    </xf>
    <xf numFmtId="167" fontId="76" fillId="7" borderId="0" xfId="0" applyFont="true" applyFill="true" applyNumberFormat="true">
      <alignment horizontal="center"/>
    </xf>
    <xf numFmtId="0" fontId="77" fillId="9" borderId="0" xfId="0" applyFont="true" applyFill="true">
      <alignment horizontal="center"/>
    </xf>
    <xf numFmtId="3" fontId="77" fillId="9" borderId="0" xfId="0" applyFont="true" applyFill="true" applyNumberFormat="true">
      <alignment horizontal="center"/>
    </xf>
    <xf numFmtId="164" fontId="77" fillId="9" borderId="0" xfId="0" applyFont="true" applyFill="true" applyNumberFormat="true">
      <alignment horizontal="center"/>
    </xf>
    <xf numFmtId="165" fontId="77" fillId="9" borderId="0" xfId="0" applyFont="true" applyFill="true" applyNumberFormat="true">
      <alignment horizontal="center"/>
    </xf>
    <xf numFmtId="166" fontId="77" fillId="9" borderId="0" xfId="0" applyFont="true" applyFill="true" applyNumberFormat="true">
      <alignment horizontal="center"/>
    </xf>
    <xf numFmtId="4" fontId="77" fillId="9" borderId="0" xfId="0" applyFont="true" applyFill="true" applyNumberFormat="true">
      <alignment horizontal="center"/>
    </xf>
    <xf numFmtId="167" fontId="77" fillId="9" borderId="0" xfId="0" applyFont="true" applyFill="true" applyNumberFormat="true">
      <alignment horizontal="center"/>
    </xf>
    <xf numFmtId="0" fontId="78" fillId="7" borderId="0" xfId="0" applyFont="true" applyFill="true">
      <alignment horizontal="center"/>
    </xf>
    <xf numFmtId="3" fontId="78" fillId="7" borderId="0" xfId="0" applyFont="true" applyFill="true" applyNumberFormat="true">
      <alignment horizontal="center"/>
    </xf>
    <xf numFmtId="164" fontId="78" fillId="7" borderId="0" xfId="0" applyFont="true" applyFill="true" applyNumberFormat="true">
      <alignment horizontal="center"/>
    </xf>
    <xf numFmtId="165" fontId="78" fillId="7" borderId="0" xfId="0" applyFont="true" applyFill="true" applyNumberFormat="true">
      <alignment horizontal="center"/>
    </xf>
    <xf numFmtId="166" fontId="78" fillId="7" borderId="0" xfId="0" applyFont="true" applyFill="true" applyNumberFormat="true">
      <alignment horizontal="center"/>
    </xf>
    <xf numFmtId="4" fontId="78" fillId="7" borderId="0" xfId="0" applyFont="true" applyFill="true" applyNumberFormat="true">
      <alignment horizontal="center"/>
    </xf>
    <xf numFmtId="167" fontId="78" fillId="7" borderId="0" xfId="0" applyFont="true" applyFill="true" applyNumberFormat="true">
      <alignment horizontal="center"/>
    </xf>
    <xf numFmtId="0" fontId="79" fillId="9" borderId="0" xfId="0" applyFont="true" applyFill="true">
      <alignment horizontal="center"/>
    </xf>
    <xf numFmtId="3" fontId="79" fillId="9" borderId="0" xfId="0" applyFont="true" applyFill="true" applyNumberFormat="true">
      <alignment horizontal="center"/>
    </xf>
    <xf numFmtId="164" fontId="79" fillId="9" borderId="0" xfId="0" applyFont="true" applyFill="true" applyNumberFormat="true">
      <alignment horizontal="center"/>
    </xf>
    <xf numFmtId="165" fontId="79" fillId="9" borderId="0" xfId="0" applyFont="true" applyFill="true" applyNumberFormat="true">
      <alignment horizontal="center"/>
    </xf>
    <xf numFmtId="166" fontId="79" fillId="9" borderId="0" xfId="0" applyFont="true" applyFill="true" applyNumberFormat="true">
      <alignment horizontal="center"/>
    </xf>
    <xf numFmtId="4" fontId="79" fillId="9" borderId="0" xfId="0" applyFont="true" applyFill="true" applyNumberFormat="true">
      <alignment horizontal="center"/>
    </xf>
    <xf numFmtId="167" fontId="79" fillId="9" borderId="0" xfId="0" applyFont="true" applyFill="true" applyNumberFormat="true">
      <alignment horizontal="center"/>
    </xf>
    <xf numFmtId="0" fontId="80" fillId="9" borderId="0" xfId="0" applyFont="true" applyFill="true"/>
    <xf numFmtId="3" fontId="80" fillId="9" borderId="0" xfId="0" applyFont="true" applyFill="true" applyNumberFormat="true"/>
    <xf numFmtId="164" fontId="80" fillId="9" borderId="0" xfId="0" applyFont="true" applyFill="true" applyNumberFormat="true"/>
    <xf numFmtId="165" fontId="80" fillId="9" borderId="0" xfId="0" applyFont="true" applyFill="true" applyNumberFormat="true"/>
    <xf numFmtId="166" fontId="80" fillId="9" borderId="0" xfId="0" applyFont="true" applyFill="true" applyNumberFormat="true"/>
    <xf numFmtId="4" fontId="80" fillId="9" borderId="0" xfId="0" applyFont="true" applyFill="true" applyNumberFormat="true"/>
    <xf numFmtId="167" fontId="80" fillId="9" borderId="0" xfId="0" applyFont="true" applyFill="true" applyNumberFormat="true"/>
    <xf numFmtId="0" fontId="81" fillId="9" borderId="0" xfId="0" applyFont="true" applyFill="true"/>
    <xf numFmtId="3" fontId="81" fillId="9" borderId="0" xfId="0" applyFont="true" applyFill="true" applyNumberFormat="true"/>
    <xf numFmtId="164" fontId="81" fillId="9" borderId="0" xfId="0" applyFont="true" applyFill="true" applyNumberFormat="true"/>
    <xf numFmtId="165" fontId="81" fillId="9" borderId="0" xfId="0" applyFont="true" applyFill="true" applyNumberFormat="true"/>
    <xf numFmtId="166" fontId="81" fillId="9" borderId="0" xfId="0" applyFont="true" applyFill="true" applyNumberFormat="true"/>
    <xf numFmtId="4" fontId="81" fillId="9" borderId="0" xfId="0" applyFont="true" applyFill="true" applyNumberFormat="true"/>
    <xf numFmtId="167" fontId="81" fillId="9" borderId="0" xfId="0" applyFont="true" applyFill="true" applyNumberFormat="true"/>
    <xf numFmtId="0" fontId="82" fillId="0" borderId="0" xfId="0" applyFont="true">
      <alignment vertical="center"/>
    </xf>
    <xf numFmtId="3" fontId="82" fillId="0" borderId="0" xfId="0" applyFont="true" applyNumberFormat="true">
      <alignment vertical="center"/>
    </xf>
    <xf numFmtId="164" fontId="82" fillId="0" borderId="0" xfId="0" applyFont="true" applyNumberFormat="true">
      <alignment vertical="center"/>
    </xf>
    <xf numFmtId="165" fontId="82" fillId="0" borderId="0" xfId="0" applyFont="true" applyNumberFormat="true">
      <alignment vertical="center"/>
    </xf>
    <xf numFmtId="166" fontId="82" fillId="0" borderId="0" xfId="0" applyFont="true" applyNumberFormat="true">
      <alignment vertical="center"/>
    </xf>
    <xf numFmtId="4" fontId="82" fillId="0" borderId="0" xfId="0" applyFont="true" applyNumberFormat="true">
      <alignment vertical="center"/>
    </xf>
    <xf numFmtId="167" fontId="82" fillId="0" borderId="0" xfId="0" applyFont="true" applyNumberFormat="true">
      <alignment vertical="center"/>
    </xf>
    <xf numFmtId="3" fontId="82" fillId="0" borderId="0" xfId="0" applyFont="true" applyNumberFormat="true">
      <alignment vertical="center"/>
    </xf>
    <xf numFmtId="164" fontId="82" fillId="0" borderId="0" xfId="0" applyFont="true" applyNumberFormat="true">
      <alignment vertical="center"/>
    </xf>
    <xf numFmtId="165" fontId="82" fillId="0" borderId="0" xfId="0" applyFont="true" applyNumberFormat="true">
      <alignment vertical="center"/>
    </xf>
    <xf numFmtId="166" fontId="82" fillId="0" borderId="0" xfId="0" applyFont="true" applyNumberFormat="true">
      <alignment vertical="center"/>
    </xf>
    <xf numFmtId="4" fontId="82" fillId="0" borderId="0" xfId="0" applyFont="true" applyNumberFormat="true">
      <alignment vertical="center"/>
    </xf>
    <xf numFmtId="167" fontId="82" fillId="0" borderId="0" xfId="0" applyFont="true" applyNumberFormat="true">
      <alignment vertical="center"/>
    </xf>
    <xf numFmtId="0" fontId="83" fillId="0" borderId="0" xfId="0" applyFont="true">
      <alignment vertical="center"/>
    </xf>
    <xf numFmtId="3" fontId="83" fillId="0" borderId="0" xfId="0" applyFont="true" applyNumberFormat="true">
      <alignment vertical="center"/>
    </xf>
    <xf numFmtId="164" fontId="83" fillId="0" borderId="0" xfId="0" applyFont="true" applyNumberFormat="true">
      <alignment vertical="center"/>
    </xf>
    <xf numFmtId="165" fontId="83" fillId="0" borderId="0" xfId="0" applyFont="true" applyNumberFormat="true">
      <alignment vertical="center"/>
    </xf>
    <xf numFmtId="166" fontId="83" fillId="0" borderId="0" xfId="0" applyFont="true" applyNumberFormat="true">
      <alignment vertical="center"/>
    </xf>
    <xf numFmtId="4" fontId="83" fillId="0" borderId="0" xfId="0" applyFont="true" applyNumberFormat="true">
      <alignment vertical="center"/>
    </xf>
    <xf numFmtId="167" fontId="83" fillId="0" borderId="0" xfId="0" applyFont="true" applyNumberFormat="true">
      <alignment vertical="center"/>
    </xf>
    <xf numFmtId="0" fontId="84" fillId="0" borderId="0" xfId="0" applyFont="true">
      <alignment vertical="center"/>
    </xf>
    <xf numFmtId="3" fontId="84" fillId="0" borderId="0" xfId="0" applyFont="true" applyNumberFormat="true">
      <alignment vertical="center"/>
    </xf>
    <xf numFmtId="164" fontId="84" fillId="0" borderId="0" xfId="0" applyFont="true" applyNumberFormat="true">
      <alignment vertical="center"/>
    </xf>
    <xf numFmtId="165" fontId="84" fillId="0" borderId="0" xfId="0" applyFont="true" applyNumberFormat="true">
      <alignment vertical="center"/>
    </xf>
    <xf numFmtId="166" fontId="84" fillId="0" borderId="0" xfId="0" applyFont="true" applyNumberFormat="true">
      <alignment vertical="center"/>
    </xf>
    <xf numFmtId="4" fontId="84" fillId="0" borderId="0" xfId="0" applyFont="true" applyNumberFormat="true">
      <alignment vertical="center"/>
    </xf>
    <xf numFmtId="167" fontId="84" fillId="0" borderId="0" xfId="0" applyFont="true" applyNumberFormat="true">
      <alignment vertical="center"/>
    </xf>
    <xf numFmtId="0" fontId="85" fillId="0" borderId="0" xfId="0" applyFont="true">
      <alignment vertical="center"/>
    </xf>
    <xf numFmtId="3" fontId="85" fillId="0" borderId="0" xfId="0" applyFont="true" applyNumberFormat="true">
      <alignment vertical="center"/>
    </xf>
    <xf numFmtId="164" fontId="85" fillId="0" borderId="0" xfId="0" applyFont="true" applyNumberFormat="true">
      <alignment vertical="center"/>
    </xf>
    <xf numFmtId="165" fontId="85" fillId="0" borderId="0" xfId="0" applyFont="true" applyNumberFormat="true">
      <alignment vertical="center"/>
    </xf>
    <xf numFmtId="166" fontId="85" fillId="0" borderId="0" xfId="0" applyFont="true" applyNumberFormat="true">
      <alignment vertical="center"/>
    </xf>
    <xf numFmtId="4" fontId="85" fillId="0" borderId="0" xfId="0" applyFont="true" applyNumberFormat="true">
      <alignment vertical="center"/>
    </xf>
    <xf numFmtId="167" fontId="85" fillId="0" borderId="0" xfId="0" applyFont="true" applyNumberFormat="true">
      <alignment vertical="center"/>
    </xf>
    <xf numFmtId="3" fontId="85" fillId="0" borderId="0" xfId="0" applyFont="true" applyNumberFormat="true">
      <alignment vertical="center"/>
    </xf>
    <xf numFmtId="164" fontId="85" fillId="0" borderId="0" xfId="0" applyFont="true" applyNumberFormat="true">
      <alignment vertical="center"/>
    </xf>
    <xf numFmtId="165" fontId="85" fillId="0" borderId="0" xfId="0" applyFont="true" applyNumberFormat="true">
      <alignment vertical="center"/>
    </xf>
    <xf numFmtId="166" fontId="85" fillId="0" borderId="0" xfId="0" applyFont="true" applyNumberFormat="true">
      <alignment vertical="center"/>
    </xf>
    <xf numFmtId="4" fontId="85" fillId="0" borderId="0" xfId="0" applyFont="true" applyNumberFormat="true">
      <alignment vertical="center"/>
    </xf>
    <xf numFmtId="167" fontId="85" fillId="0" borderId="0" xfId="0" applyFont="true" applyNumberFormat="true">
      <alignment vertical="center"/>
    </xf>
    <xf numFmtId="0" fontId="86" fillId="0" borderId="0" xfId="0" applyFont="true">
      <alignment vertical="center"/>
    </xf>
    <xf numFmtId="3" fontId="86" fillId="0" borderId="0" xfId="0" applyFont="true" applyNumberFormat="true">
      <alignment vertical="center"/>
    </xf>
    <xf numFmtId="164" fontId="86" fillId="0" borderId="0" xfId="0" applyFont="true" applyNumberFormat="true">
      <alignment vertical="center"/>
    </xf>
    <xf numFmtId="165" fontId="86" fillId="0" borderId="0" xfId="0" applyFont="true" applyNumberFormat="true">
      <alignment vertical="center"/>
    </xf>
    <xf numFmtId="166" fontId="86" fillId="0" borderId="0" xfId="0" applyFont="true" applyNumberFormat="true">
      <alignment vertical="center"/>
    </xf>
    <xf numFmtId="4" fontId="86" fillId="0" borderId="0" xfId="0" applyFont="true" applyNumberFormat="true">
      <alignment vertical="center"/>
    </xf>
    <xf numFmtId="167" fontId="86" fillId="0" borderId="0" xfId="0" applyFont="true" applyNumberFormat="true">
      <alignment vertical="center"/>
    </xf>
    <xf numFmtId="0" fontId="87" fillId="0" borderId="0" xfId="0" applyFont="true">
      <alignment vertical="center"/>
    </xf>
    <xf numFmtId="3" fontId="87" fillId="0" borderId="0" xfId="0" applyFont="true" applyNumberFormat="true">
      <alignment vertical="center"/>
    </xf>
    <xf numFmtId="164" fontId="87" fillId="0" borderId="0" xfId="0" applyFont="true" applyNumberFormat="true">
      <alignment vertical="center"/>
    </xf>
    <xf numFmtId="165" fontId="87" fillId="0" borderId="0" xfId="0" applyFont="true" applyNumberFormat="true">
      <alignment vertical="center"/>
    </xf>
    <xf numFmtId="166" fontId="87" fillId="0" borderId="0" xfId="0" applyFont="true" applyNumberFormat="true">
      <alignment vertical="center"/>
    </xf>
    <xf numFmtId="4" fontId="87" fillId="0" borderId="0" xfId="0" applyFont="true" applyNumberFormat="true">
      <alignment vertical="center"/>
    </xf>
    <xf numFmtId="167" fontId="87" fillId="0" borderId="0" xfId="0" applyFont="true" applyNumberFormat="true">
      <alignment vertical="center"/>
    </xf>
    <xf numFmtId="0" fontId="88" fillId="11" borderId="12" xfId="0" applyFont="true" applyFill="true" applyBorder="true">
      <alignment horizontal="center"/>
    </xf>
    <xf numFmtId="3" fontId="88" fillId="11" borderId="12" xfId="0" applyFont="true" applyFill="true" applyBorder="true" applyNumberFormat="true">
      <alignment horizontal="center"/>
    </xf>
    <xf numFmtId="164" fontId="88" fillId="11" borderId="12" xfId="0" applyFont="true" applyFill="true" applyBorder="true" applyNumberFormat="true">
      <alignment horizontal="center"/>
    </xf>
    <xf numFmtId="165" fontId="88" fillId="11" borderId="12" xfId="0" applyFont="true" applyFill="true" applyBorder="true" applyNumberFormat="true">
      <alignment horizontal="center"/>
    </xf>
    <xf numFmtId="166" fontId="88" fillId="11" borderId="12" xfId="0" applyFont="true" applyFill="true" applyBorder="true" applyNumberFormat="true">
      <alignment horizontal="center"/>
    </xf>
    <xf numFmtId="4" fontId="88" fillId="11" borderId="12" xfId="0" applyFont="true" applyFill="true" applyBorder="true" applyNumberFormat="true">
      <alignment horizontal="center"/>
    </xf>
    <xf numFmtId="167" fontId="88" fillId="11" borderId="12" xfId="0" applyFont="true" applyFill="true" applyBorder="true" applyNumberFormat="true">
      <alignment horizontal="center"/>
    </xf>
    <xf numFmtId="3" fontId="88" fillId="11" borderId="12" xfId="0" applyFont="true" applyFill="true" applyBorder="true" applyNumberFormat="true">
      <alignment horizontal="center"/>
    </xf>
    <xf numFmtId="164" fontId="88" fillId="11" borderId="12" xfId="0" applyFont="true" applyFill="true" applyBorder="true" applyNumberFormat="true">
      <alignment horizontal="center"/>
    </xf>
    <xf numFmtId="165" fontId="88" fillId="11" borderId="12" xfId="0" applyFont="true" applyFill="true" applyBorder="true" applyNumberFormat="true">
      <alignment horizontal="center"/>
    </xf>
    <xf numFmtId="166" fontId="88" fillId="11" borderId="12" xfId="0" applyFont="true" applyFill="true" applyBorder="true" applyNumberFormat="true">
      <alignment horizontal="center"/>
    </xf>
    <xf numFmtId="4" fontId="88" fillId="11" borderId="12" xfId="0" applyFont="true" applyFill="true" applyBorder="true" applyNumberFormat="true">
      <alignment horizontal="center"/>
    </xf>
    <xf numFmtId="167" fontId="88" fillId="11" borderId="12" xfId="0" applyFont="true" applyFill="true" applyBorder="true" applyNumberFormat="true">
      <alignment horizontal="center"/>
    </xf>
    <xf numFmtId="0" fontId="89" fillId="11" borderId="12" xfId="0" applyFont="true" applyFill="true" applyBorder="true">
      <alignment horizontal="center"/>
    </xf>
    <xf numFmtId="3" fontId="89" fillId="11" borderId="12" xfId="0" applyFont="true" applyFill="true" applyBorder="true" applyNumberFormat="true">
      <alignment horizontal="center"/>
    </xf>
    <xf numFmtId="164" fontId="89" fillId="11" borderId="12" xfId="0" applyFont="true" applyFill="true" applyBorder="true" applyNumberFormat="true">
      <alignment horizontal="center"/>
    </xf>
    <xf numFmtId="165" fontId="89" fillId="11" borderId="12" xfId="0" applyFont="true" applyFill="true" applyBorder="true" applyNumberFormat="true">
      <alignment horizontal="center"/>
    </xf>
    <xf numFmtId="166" fontId="89" fillId="11" borderId="12" xfId="0" applyFont="true" applyFill="true" applyBorder="true" applyNumberFormat="true">
      <alignment horizontal="center"/>
    </xf>
    <xf numFmtId="4" fontId="89" fillId="11" borderId="12" xfId="0" applyFont="true" applyFill="true" applyBorder="true" applyNumberFormat="true">
      <alignment horizontal="center"/>
    </xf>
    <xf numFmtId="167" fontId="89" fillId="11" borderId="12" xfId="0" applyFont="true" applyFill="true" applyBorder="true" applyNumberFormat="true">
      <alignment horizontal="center"/>
    </xf>
    <xf numFmtId="0" fontId="90" fillId="11" borderId="12" xfId="0" applyFont="true" applyFill="true" applyBorder="true">
      <alignment horizontal="center"/>
    </xf>
    <xf numFmtId="3" fontId="90" fillId="11" borderId="12" xfId="0" applyFont="true" applyFill="true" applyBorder="true" applyNumberFormat="true">
      <alignment horizontal="center"/>
    </xf>
    <xf numFmtId="164" fontId="90" fillId="11" borderId="12" xfId="0" applyFont="true" applyFill="true" applyBorder="true" applyNumberFormat="true">
      <alignment horizontal="center"/>
    </xf>
    <xf numFmtId="165" fontId="90" fillId="11" borderId="12" xfId="0" applyFont="true" applyFill="true" applyBorder="true" applyNumberFormat="true">
      <alignment horizontal="center"/>
    </xf>
    <xf numFmtId="166" fontId="90" fillId="11" borderId="12" xfId="0" applyFont="true" applyFill="true" applyBorder="true" applyNumberFormat="true">
      <alignment horizontal="center"/>
    </xf>
    <xf numFmtId="4" fontId="90" fillId="11" borderId="12" xfId="0" applyFont="true" applyFill="true" applyBorder="true" applyNumberFormat="true">
      <alignment horizontal="center"/>
    </xf>
    <xf numFmtId="167" fontId="90" fillId="11" borderId="12" xfId="0" applyFont="true" applyFill="true" applyBorder="true" applyNumberFormat="true">
      <alignment horizontal="center"/>
    </xf>
    <xf numFmtId="0" fontId="91" fillId="0" borderId="4" xfId="0" applyFont="true" applyBorder="true">
      <alignment horizontal="center"/>
    </xf>
    <xf numFmtId="3" fontId="91" fillId="0" borderId="4" xfId="0" applyFont="true" applyBorder="true" applyNumberFormat="true">
      <alignment horizontal="center"/>
    </xf>
    <xf numFmtId="164" fontId="91" fillId="0" borderId="4" xfId="0" applyFont="true" applyBorder="true" applyNumberFormat="true">
      <alignment horizontal="center"/>
    </xf>
    <xf numFmtId="165" fontId="91" fillId="0" borderId="4" xfId="0" applyFont="true" applyBorder="true" applyNumberFormat="true">
      <alignment horizontal="center"/>
    </xf>
    <xf numFmtId="166" fontId="91" fillId="0" borderId="4" xfId="0" applyFont="true" applyBorder="true" applyNumberFormat="true">
      <alignment horizontal="center"/>
    </xf>
    <xf numFmtId="4" fontId="91" fillId="0" borderId="4" xfId="0" applyFont="true" applyBorder="true" applyNumberFormat="true">
      <alignment horizontal="center"/>
    </xf>
    <xf numFmtId="167" fontId="91" fillId="0" borderId="4" xfId="0" applyFont="true" applyBorder="true" applyNumberFormat="true">
      <alignment horizontal="center"/>
    </xf>
    <xf numFmtId="3" fontId="91" fillId="0" borderId="4" xfId="0" applyFont="true" applyBorder="true" applyNumberFormat="true">
      <alignment horizontal="center"/>
    </xf>
    <xf numFmtId="164" fontId="91" fillId="0" borderId="4" xfId="0" applyFont="true" applyBorder="true" applyNumberFormat="true">
      <alignment horizontal="center"/>
    </xf>
    <xf numFmtId="165" fontId="91" fillId="0" borderId="4" xfId="0" applyFont="true" applyBorder="true" applyNumberFormat="true">
      <alignment horizontal="center"/>
    </xf>
    <xf numFmtId="166" fontId="91" fillId="0" borderId="4" xfId="0" applyFont="true" applyBorder="true" applyNumberFormat="true">
      <alignment horizontal="center"/>
    </xf>
    <xf numFmtId="4" fontId="91" fillId="0" borderId="4" xfId="0" applyFont="true" applyBorder="true" applyNumberFormat="true">
      <alignment horizontal="center"/>
    </xf>
    <xf numFmtId="167" fontId="91" fillId="0" borderId="4" xfId="0" applyFont="true" applyBorder="true" applyNumberFormat="true">
      <alignment horizontal="center"/>
    </xf>
    <xf numFmtId="0" fontId="92" fillId="0" borderId="4" xfId="0" applyFont="true" applyBorder="true">
      <alignment horizontal="center"/>
    </xf>
    <xf numFmtId="3" fontId="92" fillId="0" borderId="4" xfId="0" applyFont="true" applyBorder="true" applyNumberFormat="true">
      <alignment horizontal="center"/>
    </xf>
    <xf numFmtId="164" fontId="92" fillId="0" borderId="4" xfId="0" applyFont="true" applyBorder="true" applyNumberFormat="true">
      <alignment horizontal="center"/>
    </xf>
    <xf numFmtId="165" fontId="92" fillId="0" borderId="4" xfId="0" applyFont="true" applyBorder="true" applyNumberFormat="true">
      <alignment horizontal="center"/>
    </xf>
    <xf numFmtId="166" fontId="92" fillId="0" borderId="4" xfId="0" applyFont="true" applyBorder="true" applyNumberFormat="true">
      <alignment horizontal="center"/>
    </xf>
    <xf numFmtId="4" fontId="92" fillId="0" borderId="4" xfId="0" applyFont="true" applyBorder="true" applyNumberFormat="true">
      <alignment horizontal="center"/>
    </xf>
    <xf numFmtId="167" fontId="92" fillId="0" borderId="4" xfId="0" applyFont="true" applyBorder="true" applyNumberFormat="true">
      <alignment horizontal="center"/>
    </xf>
    <xf numFmtId="0" fontId="93" fillId="0" borderId="4" xfId="0" applyFont="true" applyBorder="true">
      <alignment horizontal="center"/>
    </xf>
    <xf numFmtId="3" fontId="93" fillId="0" borderId="4" xfId="0" applyFont="true" applyBorder="true" applyNumberFormat="true">
      <alignment horizontal="center"/>
    </xf>
    <xf numFmtId="164" fontId="93" fillId="0" borderId="4" xfId="0" applyFont="true" applyBorder="true" applyNumberFormat="true">
      <alignment horizontal="center"/>
    </xf>
    <xf numFmtId="165" fontId="93" fillId="0" borderId="4" xfId="0" applyFont="true" applyBorder="true" applyNumberFormat="true">
      <alignment horizontal="center"/>
    </xf>
    <xf numFmtId="166" fontId="93" fillId="0" borderId="4" xfId="0" applyFont="true" applyBorder="true" applyNumberFormat="true">
      <alignment horizontal="center"/>
    </xf>
    <xf numFmtId="4" fontId="93" fillId="0" borderId="4" xfId="0" applyFont="true" applyBorder="true" applyNumberFormat="true">
      <alignment horizontal="center"/>
    </xf>
    <xf numFmtId="167" fontId="93" fillId="0" borderId="4" xfId="0" applyFont="true" applyBorder="true" applyNumberFormat="true">
      <alignment horizontal="center"/>
    </xf>
    <xf numFmtId="0" fontId="94" fillId="7" borderId="14" xfId="0" applyFont="true" applyFill="true" applyBorder="true">
      <alignment horizontal="center"/>
    </xf>
    <xf numFmtId="3" fontId="94" fillId="7" borderId="14" xfId="0" applyFont="true" applyFill="true" applyBorder="true" applyNumberFormat="true">
      <alignment horizontal="center"/>
    </xf>
    <xf numFmtId="164" fontId="94" fillId="7" borderId="14" xfId="0" applyFont="true" applyFill="true" applyBorder="true" applyNumberFormat="true">
      <alignment horizontal="center"/>
    </xf>
    <xf numFmtId="165" fontId="94" fillId="7" borderId="14" xfId="0" applyFont="true" applyFill="true" applyBorder="true" applyNumberFormat="true">
      <alignment horizontal="center"/>
    </xf>
    <xf numFmtId="166" fontId="94" fillId="7" borderId="14" xfId="0" applyFont="true" applyFill="true" applyBorder="true" applyNumberFormat="true">
      <alignment horizontal="center"/>
    </xf>
    <xf numFmtId="4" fontId="94" fillId="7" borderId="14" xfId="0" applyFont="true" applyFill="true" applyBorder="true" applyNumberFormat="true">
      <alignment horizontal="center"/>
    </xf>
    <xf numFmtId="167" fontId="94" fillId="7" borderId="14" xfId="0" applyFont="true" applyFill="true" applyBorder="true" applyNumberFormat="true">
      <alignment horizontal="center"/>
    </xf>
    <xf numFmtId="3" fontId="94" fillId="7" borderId="14" xfId="0" applyFont="true" applyFill="true" applyBorder="true" applyNumberFormat="true">
      <alignment horizontal="center"/>
    </xf>
    <xf numFmtId="164" fontId="94" fillId="7" borderId="14" xfId="0" applyFont="true" applyFill="true" applyBorder="true" applyNumberFormat="true">
      <alignment horizontal="center"/>
    </xf>
    <xf numFmtId="165" fontId="94" fillId="7" borderId="14" xfId="0" applyFont="true" applyFill="true" applyBorder="true" applyNumberFormat="true">
      <alignment horizontal="center"/>
    </xf>
    <xf numFmtId="166" fontId="94" fillId="7" borderId="14" xfId="0" applyFont="true" applyFill="true" applyBorder="true" applyNumberFormat="true">
      <alignment horizontal="center"/>
    </xf>
    <xf numFmtId="4" fontId="94" fillId="7" borderId="14" xfId="0" applyFont="true" applyFill="true" applyBorder="true" applyNumberFormat="true">
      <alignment horizontal="center"/>
    </xf>
    <xf numFmtId="167" fontId="94" fillId="7" borderId="14" xfId="0" applyFont="true" applyFill="true" applyBorder="true" applyNumberFormat="true">
      <alignment horizontal="center"/>
    </xf>
    <xf numFmtId="0" fontId="95" fillId="7" borderId="14" xfId="0" applyFont="true" applyFill="true" applyBorder="true">
      <alignment horizontal="center"/>
    </xf>
    <xf numFmtId="3" fontId="95" fillId="7" borderId="14" xfId="0" applyFont="true" applyFill="true" applyBorder="true" applyNumberFormat="true">
      <alignment horizontal="center"/>
    </xf>
    <xf numFmtId="164" fontId="95" fillId="7" borderId="14" xfId="0" applyFont="true" applyFill="true" applyBorder="true" applyNumberFormat="true">
      <alignment horizontal="center"/>
    </xf>
    <xf numFmtId="165" fontId="95" fillId="7" borderId="14" xfId="0" applyFont="true" applyFill="true" applyBorder="true" applyNumberFormat="true">
      <alignment horizontal="center"/>
    </xf>
    <xf numFmtId="166" fontId="95" fillId="7" borderId="14" xfId="0" applyFont="true" applyFill="true" applyBorder="true" applyNumberFormat="true">
      <alignment horizontal="center"/>
    </xf>
    <xf numFmtId="4" fontId="95" fillId="7" borderId="14" xfId="0" applyFont="true" applyFill="true" applyBorder="true" applyNumberFormat="true">
      <alignment horizontal="center"/>
    </xf>
    <xf numFmtId="167" fontId="95" fillId="7" borderId="14" xfId="0" applyFont="true" applyFill="true" applyBorder="true" applyNumberFormat="true">
      <alignment horizontal="center"/>
    </xf>
    <xf numFmtId="0" fontId="96" fillId="7" borderId="14" xfId="0" applyFont="true" applyFill="true" applyBorder="true">
      <alignment horizontal="center"/>
    </xf>
    <xf numFmtId="3" fontId="96" fillId="7" borderId="14" xfId="0" applyFont="true" applyFill="true" applyBorder="true" applyNumberFormat="true">
      <alignment horizontal="center"/>
    </xf>
    <xf numFmtId="164" fontId="96" fillId="7" borderId="14" xfId="0" applyFont="true" applyFill="true" applyBorder="true" applyNumberFormat="true">
      <alignment horizontal="center"/>
    </xf>
    <xf numFmtId="165" fontId="96" fillId="7" borderId="14" xfId="0" applyFont="true" applyFill="true" applyBorder="true" applyNumberFormat="true">
      <alignment horizontal="center"/>
    </xf>
    <xf numFmtId="166" fontId="96" fillId="7" borderId="14" xfId="0" applyFont="true" applyFill="true" applyBorder="true" applyNumberFormat="true">
      <alignment horizontal="center"/>
    </xf>
    <xf numFmtId="4" fontId="96" fillId="7" borderId="14" xfId="0" applyFont="true" applyFill="true" applyBorder="true" applyNumberFormat="true">
      <alignment horizontal="center"/>
    </xf>
    <xf numFmtId="167" fontId="96" fillId="7" borderId="14" xfId="0" applyFont="true" applyFill="true" applyBorder="true" applyNumberFormat="true">
      <alignment horizontal="center"/>
    </xf>
    <xf numFmtId="0" fontId="97" fillId="9" borderId="14" xfId="0" applyFont="true" applyFill="true" applyBorder="true">
      <alignment horizontal="center"/>
    </xf>
    <xf numFmtId="3" fontId="97" fillId="9" borderId="14" xfId="0" applyFont="true" applyFill="true" applyBorder="true" applyNumberFormat="true">
      <alignment horizontal="center"/>
    </xf>
    <xf numFmtId="164" fontId="97" fillId="9" borderId="14" xfId="0" applyFont="true" applyFill="true" applyBorder="true" applyNumberFormat="true">
      <alignment horizontal="center"/>
    </xf>
    <xf numFmtId="165" fontId="97" fillId="9" borderId="14" xfId="0" applyFont="true" applyFill="true" applyBorder="true" applyNumberFormat="true">
      <alignment horizontal="center"/>
    </xf>
    <xf numFmtId="166" fontId="97" fillId="9" borderId="14" xfId="0" applyFont="true" applyFill="true" applyBorder="true" applyNumberFormat="true">
      <alignment horizontal="center"/>
    </xf>
    <xf numFmtId="4" fontId="97" fillId="9" borderId="14" xfId="0" applyFont="true" applyFill="true" applyBorder="true" applyNumberFormat="true">
      <alignment horizontal="center"/>
    </xf>
    <xf numFmtId="167" fontId="97" fillId="9" borderId="14" xfId="0" applyFont="true" applyFill="true" applyBorder="true" applyNumberFormat="true">
      <alignment horizontal="center"/>
    </xf>
    <xf numFmtId="3" fontId="97" fillId="9" borderId="14" xfId="0" applyFont="true" applyFill="true" applyBorder="true" applyNumberFormat="true">
      <alignment horizontal="center"/>
    </xf>
    <xf numFmtId="164" fontId="97" fillId="9" borderId="14" xfId="0" applyFont="true" applyFill="true" applyBorder="true" applyNumberFormat="true">
      <alignment horizontal="center"/>
    </xf>
    <xf numFmtId="165" fontId="97" fillId="9" borderId="14" xfId="0" applyFont="true" applyFill="true" applyBorder="true" applyNumberFormat="true">
      <alignment horizontal="center"/>
    </xf>
    <xf numFmtId="166" fontId="97" fillId="9" borderId="14" xfId="0" applyFont="true" applyFill="true" applyBorder="true" applyNumberFormat="true">
      <alignment horizontal="center"/>
    </xf>
    <xf numFmtId="4" fontId="97" fillId="9" borderId="14" xfId="0" applyFont="true" applyFill="true" applyBorder="true" applyNumberFormat="true">
      <alignment horizontal="center"/>
    </xf>
    <xf numFmtId="167" fontId="97" fillId="9" borderId="14" xfId="0" applyFont="true" applyFill="true" applyBorder="true" applyNumberFormat="true">
      <alignment horizontal="center"/>
    </xf>
    <xf numFmtId="0" fontId="98" fillId="9" borderId="14" xfId="0" applyFont="true" applyFill="true" applyBorder="true">
      <alignment horizontal="center"/>
    </xf>
    <xf numFmtId="3" fontId="98" fillId="9" borderId="14" xfId="0" applyFont="true" applyFill="true" applyBorder="true" applyNumberFormat="true">
      <alignment horizontal="center"/>
    </xf>
    <xf numFmtId="164" fontId="98" fillId="9" borderId="14" xfId="0" applyFont="true" applyFill="true" applyBorder="true" applyNumberFormat="true">
      <alignment horizontal="center"/>
    </xf>
    <xf numFmtId="165" fontId="98" fillId="9" borderId="14" xfId="0" applyFont="true" applyFill="true" applyBorder="true" applyNumberFormat="true">
      <alignment horizontal="center"/>
    </xf>
    <xf numFmtId="166" fontId="98" fillId="9" borderId="14" xfId="0" applyFont="true" applyFill="true" applyBorder="true" applyNumberFormat="true">
      <alignment horizontal="center"/>
    </xf>
    <xf numFmtId="4" fontId="98" fillId="9" borderId="14" xfId="0" applyFont="true" applyFill="true" applyBorder="true" applyNumberFormat="true">
      <alignment horizontal="center"/>
    </xf>
    <xf numFmtId="167" fontId="98" fillId="9" borderId="14" xfId="0" applyFont="true" applyFill="true" applyBorder="true" applyNumberFormat="true">
      <alignment horizontal="center"/>
    </xf>
    <xf numFmtId="0" fontId="99" fillId="9" borderId="14" xfId="0" applyFont="true" applyFill="true" applyBorder="true">
      <alignment horizontal="center"/>
    </xf>
    <xf numFmtId="3" fontId="99" fillId="9" borderId="14" xfId="0" applyFont="true" applyFill="true" applyBorder="true" applyNumberFormat="true">
      <alignment horizontal="center"/>
    </xf>
    <xf numFmtId="164" fontId="99" fillId="9" borderId="14" xfId="0" applyFont="true" applyFill="true" applyBorder="true" applyNumberFormat="true">
      <alignment horizontal="center"/>
    </xf>
    <xf numFmtId="165" fontId="99" fillId="9" borderId="14" xfId="0" applyFont="true" applyFill="true" applyBorder="true" applyNumberFormat="true">
      <alignment horizontal="center"/>
    </xf>
    <xf numFmtId="166" fontId="99" fillId="9" borderId="14" xfId="0" applyFont="true" applyFill="true" applyBorder="true" applyNumberFormat="true">
      <alignment horizontal="center"/>
    </xf>
    <xf numFmtId="4" fontId="99" fillId="9" borderId="14" xfId="0" applyFont="true" applyFill="true" applyBorder="true" applyNumberFormat="true">
      <alignment horizontal="center"/>
    </xf>
    <xf numFmtId="167" fontId="99" fillId="9" borderId="14" xfId="0" applyFont="true" applyFill="true" applyBorder="true" applyNumberFormat="true">
      <alignment horizontal="center"/>
    </xf>
    <xf numFmtId="0" fontId="100" fillId="0" borderId="19" xfId="0" applyFont="true" applyBorder="true">
      <alignment vertical="center" horizontal="center" wrapText="true"/>
    </xf>
    <xf numFmtId="3" fontId="100" fillId="0" borderId="19" xfId="0" applyFont="true" applyBorder="true" applyNumberFormat="true">
      <alignment vertical="center" horizontal="center"/>
    </xf>
    <xf numFmtId="164" fontId="100" fillId="0" borderId="19" xfId="0" applyFont="true" applyBorder="true" applyNumberFormat="true">
      <alignment vertical="center" horizontal="center"/>
    </xf>
    <xf numFmtId="165" fontId="100" fillId="0" borderId="19" xfId="0" applyFont="true" applyBorder="true" applyNumberFormat="true">
      <alignment vertical="center" horizontal="center"/>
    </xf>
    <xf numFmtId="166" fontId="100" fillId="0" borderId="19" xfId="0" applyFont="true" applyBorder="true" applyNumberFormat="true">
      <alignment vertical="center" horizontal="center"/>
    </xf>
    <xf numFmtId="4" fontId="100" fillId="0" borderId="19" xfId="0" applyFont="true" applyBorder="true" applyNumberFormat="true">
      <alignment vertical="center" horizontal="center"/>
    </xf>
    <xf numFmtId="167" fontId="100" fillId="0" borderId="19" xfId="0" applyFont="true" applyBorder="true" applyNumberFormat="true">
      <alignment vertical="center" horizontal="center"/>
    </xf>
    <xf numFmtId="3" fontId="100" fillId="0" borderId="19" xfId="0" applyFont="true" applyBorder="true" applyNumberFormat="true">
      <alignment vertical="center" horizontal="center"/>
    </xf>
    <xf numFmtId="164" fontId="100" fillId="0" borderId="19" xfId="0" applyFont="true" applyBorder="true" applyNumberFormat="true">
      <alignment vertical="center" horizontal="center"/>
    </xf>
    <xf numFmtId="165" fontId="100" fillId="0" borderId="19" xfId="0" applyFont="true" applyBorder="true" applyNumberFormat="true">
      <alignment vertical="center" horizontal="center"/>
    </xf>
    <xf numFmtId="166" fontId="100" fillId="0" borderId="19" xfId="0" applyFont="true" applyBorder="true" applyNumberFormat="true">
      <alignment vertical="center" horizontal="center"/>
    </xf>
    <xf numFmtId="4" fontId="100" fillId="0" borderId="19" xfId="0" applyFont="true" applyBorder="true" applyNumberFormat="true">
      <alignment vertical="center" horizontal="center"/>
    </xf>
    <xf numFmtId="167" fontId="100" fillId="0" borderId="19" xfId="0" applyFont="true" applyBorder="true" applyNumberFormat="true">
      <alignment vertical="center" horizontal="center"/>
    </xf>
    <xf numFmtId="0" fontId="101" fillId="0" borderId="19" xfId="0" applyFont="true" applyBorder="true">
      <alignment vertical="center" horizontal="center"/>
    </xf>
    <xf numFmtId="3" fontId="101" fillId="0" borderId="19" xfId="0" applyFont="true" applyBorder="true" applyNumberFormat="true">
      <alignment vertical="center" horizontal="center"/>
    </xf>
    <xf numFmtId="164" fontId="101" fillId="0" borderId="19" xfId="0" applyFont="true" applyBorder="true" applyNumberFormat="true">
      <alignment vertical="center" horizontal="center"/>
    </xf>
    <xf numFmtId="165" fontId="101" fillId="0" borderId="19" xfId="0" applyFont="true" applyBorder="true" applyNumberFormat="true">
      <alignment vertical="center" horizontal="center"/>
    </xf>
    <xf numFmtId="166" fontId="101" fillId="0" borderId="19" xfId="0" applyFont="true" applyBorder="true" applyNumberFormat="true">
      <alignment vertical="center" horizontal="center"/>
    </xf>
    <xf numFmtId="4" fontId="101" fillId="0" borderId="19" xfId="0" applyFont="true" applyBorder="true" applyNumberFormat="true">
      <alignment vertical="center" horizontal="center"/>
    </xf>
    <xf numFmtId="167" fontId="101" fillId="0" borderId="19" xfId="0" applyFont="true" applyBorder="true" applyNumberFormat="true">
      <alignment vertical="center" horizontal="center"/>
    </xf>
    <xf numFmtId="0" fontId="102" fillId="0" borderId="19" xfId="0" applyFont="true" applyBorder="true">
      <alignment vertical="center" horizontal="center"/>
    </xf>
    <xf numFmtId="3" fontId="102" fillId="0" borderId="19" xfId="0" applyFont="true" applyBorder="true" applyNumberFormat="true">
      <alignment vertical="center" horizontal="center"/>
    </xf>
    <xf numFmtId="164" fontId="102" fillId="0" borderId="19" xfId="0" applyFont="true" applyBorder="true" applyNumberFormat="true">
      <alignment vertical="center" horizontal="center"/>
    </xf>
    <xf numFmtId="165" fontId="102" fillId="0" borderId="19" xfId="0" applyFont="true" applyBorder="true" applyNumberFormat="true">
      <alignment vertical="center" horizontal="center"/>
    </xf>
    <xf numFmtId="166" fontId="102" fillId="0" borderId="19" xfId="0" applyFont="true" applyBorder="true" applyNumberFormat="true">
      <alignment vertical="center" horizontal="center"/>
    </xf>
    <xf numFmtId="4" fontId="102" fillId="0" borderId="19" xfId="0" applyFont="true" applyBorder="true" applyNumberFormat="true">
      <alignment vertical="center" horizontal="center"/>
    </xf>
    <xf numFmtId="167" fontId="102" fillId="0" borderId="19" xfId="0" applyFont="true" applyBorder="true" applyNumberFormat="true">
      <alignment vertical="center" horizontal="center"/>
    </xf>
    <xf numFmtId="0" fontId="103" fillId="0" borderId="21" xfId="0" applyFont="true" applyBorder="true">
      <alignment vertical="center" horizontal="center"/>
    </xf>
    <xf numFmtId="3" fontId="103" fillId="0" borderId="21" xfId="0" applyFont="true" applyBorder="true" applyNumberFormat="true">
      <alignment vertical="center" horizontal="center"/>
    </xf>
    <xf numFmtId="164" fontId="103" fillId="0" borderId="21" xfId="0" applyFont="true" applyBorder="true" applyNumberFormat="true">
      <alignment vertical="center" horizontal="center"/>
    </xf>
    <xf numFmtId="165" fontId="103" fillId="0" borderId="21" xfId="0" applyFont="true" applyBorder="true" applyNumberFormat="true">
      <alignment vertical="center" horizontal="center"/>
    </xf>
    <xf numFmtId="166" fontId="103" fillId="0" borderId="21" xfId="0" applyFont="true" applyBorder="true" applyNumberFormat="true">
      <alignment vertical="center" horizontal="center"/>
    </xf>
    <xf numFmtId="4" fontId="103" fillId="0" borderId="21" xfId="0" applyFont="true" applyBorder="true" applyNumberFormat="true">
      <alignment vertical="center" horizontal="center"/>
    </xf>
    <xf numFmtId="167" fontId="103" fillId="0" borderId="21" xfId="0" applyFont="true" applyBorder="true" applyNumberFormat="true">
      <alignment vertical="center" horizontal="center"/>
    </xf>
    <xf numFmtId="3" fontId="103" fillId="0" borderId="21" xfId="0" applyFont="true" applyBorder="true" applyNumberFormat="true">
      <alignment vertical="center" horizontal="center"/>
    </xf>
    <xf numFmtId="164" fontId="103" fillId="0" borderId="21" xfId="0" applyFont="true" applyBorder="true" applyNumberFormat="true">
      <alignment vertical="center" horizontal="center"/>
    </xf>
    <xf numFmtId="165" fontId="103" fillId="0" borderId="21" xfId="0" applyFont="true" applyBorder="true" applyNumberFormat="true">
      <alignment vertical="center" horizontal="center"/>
    </xf>
    <xf numFmtId="166" fontId="103" fillId="0" borderId="21" xfId="0" applyFont="true" applyBorder="true" applyNumberFormat="true">
      <alignment vertical="center" horizontal="center"/>
    </xf>
    <xf numFmtId="4" fontId="103" fillId="0" borderId="21" xfId="0" applyFont="true" applyBorder="true" applyNumberFormat="true">
      <alignment vertical="center" horizontal="center"/>
    </xf>
    <xf numFmtId="167" fontId="103" fillId="0" borderId="21" xfId="0" applyFont="true" applyBorder="true" applyNumberFormat="true">
      <alignment vertical="center" horizontal="center"/>
    </xf>
    <xf numFmtId="0" fontId="104" fillId="0" borderId="21" xfId="0" applyFont="true" applyBorder="true">
      <alignment vertical="center" horizontal="center"/>
    </xf>
    <xf numFmtId="3" fontId="104" fillId="0" borderId="21" xfId="0" applyFont="true" applyBorder="true" applyNumberFormat="true">
      <alignment vertical="center" horizontal="center"/>
    </xf>
    <xf numFmtId="164" fontId="104" fillId="0" borderId="21" xfId="0" applyFont="true" applyBorder="true" applyNumberFormat="true">
      <alignment vertical="center" horizontal="center"/>
    </xf>
    <xf numFmtId="165" fontId="104" fillId="0" borderId="21" xfId="0" applyFont="true" applyBorder="true" applyNumberFormat="true">
      <alignment vertical="center" horizontal="center"/>
    </xf>
    <xf numFmtId="166" fontId="104" fillId="0" borderId="21" xfId="0" applyFont="true" applyBorder="true" applyNumberFormat="true">
      <alignment vertical="center" horizontal="center"/>
    </xf>
    <xf numFmtId="4" fontId="104" fillId="0" borderId="21" xfId="0" applyFont="true" applyBorder="true" applyNumberFormat="true">
      <alignment vertical="center" horizontal="center"/>
    </xf>
    <xf numFmtId="167" fontId="104" fillId="0" borderId="21" xfId="0" applyFont="true" applyBorder="true" applyNumberFormat="true">
      <alignment vertical="center" horizontal="center"/>
    </xf>
    <xf numFmtId="0" fontId="105" fillId="0" borderId="21" xfId="0" applyFont="true" applyBorder="true">
      <alignment vertical="center" horizontal="center"/>
    </xf>
    <xf numFmtId="3" fontId="105" fillId="0" borderId="21" xfId="0" applyFont="true" applyBorder="true" applyNumberFormat="true">
      <alignment vertical="center" horizontal="center"/>
    </xf>
    <xf numFmtId="164" fontId="105" fillId="0" borderId="21" xfId="0" applyFont="true" applyBorder="true" applyNumberFormat="true">
      <alignment vertical="center" horizontal="center"/>
    </xf>
    <xf numFmtId="165" fontId="105" fillId="0" borderId="21" xfId="0" applyFont="true" applyBorder="true" applyNumberFormat="true">
      <alignment vertical="center" horizontal="center"/>
    </xf>
    <xf numFmtId="166" fontId="105" fillId="0" borderId="21" xfId="0" applyFont="true" applyBorder="true" applyNumberFormat="true">
      <alignment vertical="center" horizontal="center"/>
    </xf>
    <xf numFmtId="4" fontId="105" fillId="0" borderId="21" xfId="0" applyFont="true" applyBorder="true" applyNumberFormat="true">
      <alignment vertical="center" horizontal="center"/>
    </xf>
    <xf numFmtId="167" fontId="105" fillId="0" borderId="21" xfId="0" applyFont="true" applyBorder="true" applyNumberFormat="true">
      <alignment vertical="center" horizontal="center"/>
    </xf>
    <xf numFmtId="0" fontId="106" fillId="0" borderId="6" xfId="0" applyFont="true" applyBorder="true">
      <alignment vertical="center" horizontal="center"/>
    </xf>
    <xf numFmtId="3" fontId="106" fillId="0" borderId="6" xfId="0" applyFont="true" applyBorder="true" applyNumberFormat="true">
      <alignment vertical="center" horizontal="center"/>
    </xf>
    <xf numFmtId="164" fontId="106" fillId="0" borderId="6" xfId="0" applyFont="true" applyBorder="true" applyNumberFormat="true">
      <alignment vertical="center" horizontal="center"/>
    </xf>
    <xf numFmtId="165" fontId="106" fillId="0" borderId="6" xfId="0" applyFont="true" applyBorder="true" applyNumberFormat="true">
      <alignment vertical="center" horizontal="center"/>
    </xf>
    <xf numFmtId="166" fontId="106" fillId="0" borderId="6" xfId="0" applyFont="true" applyBorder="true" applyNumberFormat="true">
      <alignment vertical="center" horizontal="center"/>
    </xf>
    <xf numFmtId="4" fontId="106" fillId="0" borderId="6" xfId="0" applyFont="true" applyBorder="true" applyNumberFormat="true">
      <alignment vertical="center" horizontal="center"/>
    </xf>
    <xf numFmtId="167" fontId="106" fillId="0" borderId="6" xfId="0" applyFont="true" applyBorder="true" applyNumberFormat="true">
      <alignment vertical="center" horizontal="center"/>
    </xf>
    <xf numFmtId="3" fontId="106" fillId="0" borderId="6" xfId="0" applyFont="true" applyBorder="true" applyNumberFormat="true">
      <alignment vertical="center" horizontal="center"/>
    </xf>
    <xf numFmtId="164" fontId="106" fillId="0" borderId="6" xfId="0" applyFont="true" applyBorder="true" applyNumberFormat="true">
      <alignment vertical="center" horizontal="center"/>
    </xf>
    <xf numFmtId="165" fontId="106" fillId="0" borderId="6" xfId="0" applyFont="true" applyBorder="true" applyNumberFormat="true">
      <alignment vertical="center" horizontal="center"/>
    </xf>
    <xf numFmtId="166" fontId="106" fillId="0" borderId="6" xfId="0" applyFont="true" applyBorder="true" applyNumberFormat="true">
      <alignment vertical="center" horizontal="center"/>
    </xf>
    <xf numFmtId="4" fontId="106" fillId="0" borderId="6" xfId="0" applyFont="true" applyBorder="true" applyNumberFormat="true">
      <alignment vertical="center" horizontal="center"/>
    </xf>
    <xf numFmtId="167" fontId="106" fillId="0" borderId="6" xfId="0" applyFont="true" applyBorder="true" applyNumberFormat="true">
      <alignment vertical="center" horizontal="center"/>
    </xf>
    <xf numFmtId="0" fontId="107" fillId="0" borderId="6" xfId="0" applyFont="true" applyBorder="true">
      <alignment vertical="center" horizontal="center"/>
    </xf>
    <xf numFmtId="3" fontId="107" fillId="0" borderId="6" xfId="0" applyFont="true" applyBorder="true" applyNumberFormat="true">
      <alignment vertical="center" horizontal="center"/>
    </xf>
    <xf numFmtId="164" fontId="107" fillId="0" borderId="6" xfId="0" applyFont="true" applyBorder="true" applyNumberFormat="true">
      <alignment vertical="center" horizontal="center"/>
    </xf>
    <xf numFmtId="165" fontId="107" fillId="0" borderId="6" xfId="0" applyFont="true" applyBorder="true" applyNumberFormat="true">
      <alignment vertical="center" horizontal="center"/>
    </xf>
    <xf numFmtId="166" fontId="107" fillId="0" borderId="6" xfId="0" applyFont="true" applyBorder="true" applyNumberFormat="true">
      <alignment vertical="center" horizontal="center"/>
    </xf>
    <xf numFmtId="4" fontId="107" fillId="0" borderId="6" xfId="0" applyFont="true" applyBorder="true" applyNumberFormat="true">
      <alignment vertical="center" horizontal="center"/>
    </xf>
    <xf numFmtId="167" fontId="107" fillId="0" borderId="6" xfId="0" applyFont="true" applyBorder="true" applyNumberFormat="true">
      <alignment vertical="center" horizontal="center"/>
    </xf>
    <xf numFmtId="0" fontId="108" fillId="0" borderId="6" xfId="0" applyFont="true" applyBorder="true">
      <alignment vertical="center" horizontal="center"/>
    </xf>
    <xf numFmtId="3" fontId="108" fillId="0" borderId="6" xfId="0" applyFont="true" applyBorder="true" applyNumberFormat="true">
      <alignment vertical="center" horizontal="center"/>
    </xf>
    <xf numFmtId="164" fontId="108" fillId="0" borderId="6" xfId="0" applyFont="true" applyBorder="true" applyNumberFormat="true">
      <alignment vertical="center" horizontal="center"/>
    </xf>
    <xf numFmtId="165" fontId="108" fillId="0" borderId="6" xfId="0" applyFont="true" applyBorder="true" applyNumberFormat="true">
      <alignment vertical="center" horizontal="center"/>
    </xf>
    <xf numFmtId="166" fontId="108" fillId="0" borderId="6" xfId="0" applyFont="true" applyBorder="true" applyNumberFormat="true">
      <alignment vertical="center" horizontal="center"/>
    </xf>
    <xf numFmtId="4" fontId="108" fillId="0" borderId="6" xfId="0" applyFont="true" applyBorder="true" applyNumberFormat="true">
      <alignment vertical="center" horizontal="center"/>
    </xf>
    <xf numFmtId="167" fontId="108" fillId="0" borderId="6" xfId="0" applyFont="true" applyBorder="true" applyNumberFormat="true">
      <alignment vertical="center" horizontal="center"/>
    </xf>
    <xf numFmtId="0" fontId="109" fillId="0" borderId="10" xfId="0" applyFont="true" applyBorder="true">
      <alignment vertical="center" horizontal="center"/>
    </xf>
    <xf numFmtId="3" fontId="109" fillId="0" borderId="10" xfId="0" applyFont="true" applyBorder="true" applyNumberFormat="true">
      <alignment vertical="center" horizontal="center"/>
    </xf>
    <xf numFmtId="164" fontId="109" fillId="0" borderId="10" xfId="0" applyFont="true" applyBorder="true" applyNumberFormat="true">
      <alignment vertical="center" horizontal="center"/>
    </xf>
    <xf numFmtId="165" fontId="109" fillId="0" borderId="10" xfId="0" applyFont="true" applyBorder="true" applyNumberFormat="true">
      <alignment vertical="center" horizontal="center"/>
    </xf>
    <xf numFmtId="166" fontId="109" fillId="0" borderId="10" xfId="0" applyFont="true" applyBorder="true" applyNumberFormat="true">
      <alignment vertical="center" horizontal="center"/>
    </xf>
    <xf numFmtId="4" fontId="109" fillId="0" borderId="10" xfId="0" applyFont="true" applyBorder="true" applyNumberFormat="true">
      <alignment vertical="center" horizontal="center"/>
    </xf>
    <xf numFmtId="167" fontId="109" fillId="0" borderId="10" xfId="0" applyFont="true" applyBorder="true" applyNumberFormat="true">
      <alignment vertical="center" horizontal="center"/>
    </xf>
    <xf numFmtId="3" fontId="109" fillId="0" borderId="10" xfId="0" applyFont="true" applyBorder="true" applyNumberFormat="true">
      <alignment vertical="center" horizontal="center"/>
    </xf>
    <xf numFmtId="164" fontId="109" fillId="0" borderId="10" xfId="0" applyFont="true" applyBorder="true" applyNumberFormat="true">
      <alignment vertical="center" horizontal="center"/>
    </xf>
    <xf numFmtId="165" fontId="109" fillId="0" borderId="10" xfId="0" applyFont="true" applyBorder="true" applyNumberFormat="true">
      <alignment vertical="center" horizontal="center"/>
    </xf>
    <xf numFmtId="166" fontId="109" fillId="0" borderId="10" xfId="0" applyFont="true" applyBorder="true" applyNumberFormat="true">
      <alignment vertical="center" horizontal="center"/>
    </xf>
    <xf numFmtId="4" fontId="109" fillId="0" borderId="10" xfId="0" applyFont="true" applyBorder="true" applyNumberFormat="true">
      <alignment vertical="center" horizontal="center"/>
    </xf>
    <xf numFmtId="167" fontId="109" fillId="0" borderId="10" xfId="0" applyFont="true" applyBorder="true" applyNumberFormat="true">
      <alignment vertical="center" horizontal="center"/>
    </xf>
    <xf numFmtId="0" fontId="110" fillId="0" borderId="10" xfId="0" applyFont="true" applyBorder="true">
      <alignment vertical="center" horizontal="center"/>
    </xf>
    <xf numFmtId="3" fontId="110" fillId="0" borderId="10" xfId="0" applyFont="true" applyBorder="true" applyNumberFormat="true">
      <alignment vertical="center" horizontal="center"/>
    </xf>
    <xf numFmtId="164" fontId="110" fillId="0" borderId="10" xfId="0" applyFont="true" applyBorder="true" applyNumberFormat="true">
      <alignment vertical="center" horizontal="center"/>
    </xf>
    <xf numFmtId="165" fontId="110" fillId="0" borderId="10" xfId="0" applyFont="true" applyBorder="true" applyNumberFormat="true">
      <alignment vertical="center" horizontal="center"/>
    </xf>
    <xf numFmtId="166" fontId="110" fillId="0" borderId="10" xfId="0" applyFont="true" applyBorder="true" applyNumberFormat="true">
      <alignment vertical="center" horizontal="center"/>
    </xf>
    <xf numFmtId="4" fontId="110" fillId="0" borderId="10" xfId="0" applyFont="true" applyBorder="true" applyNumberFormat="true">
      <alignment vertical="center" horizontal="center"/>
    </xf>
    <xf numFmtId="167" fontId="110" fillId="0" borderId="10" xfId="0" applyFont="true" applyBorder="true" applyNumberFormat="true">
      <alignment vertical="center" horizontal="center"/>
    </xf>
    <xf numFmtId="0" fontId="111" fillId="0" borderId="10" xfId="0" applyFont="true" applyBorder="true">
      <alignment vertical="center" horizontal="center"/>
    </xf>
    <xf numFmtId="3" fontId="111" fillId="0" borderId="10" xfId="0" applyFont="true" applyBorder="true" applyNumberFormat="true">
      <alignment vertical="center" horizontal="center"/>
    </xf>
    <xf numFmtId="164" fontId="111" fillId="0" borderId="10" xfId="0" applyFont="true" applyBorder="true" applyNumberFormat="true">
      <alignment vertical="center" horizontal="center"/>
    </xf>
    <xf numFmtId="165" fontId="111" fillId="0" borderId="10" xfId="0" applyFont="true" applyBorder="true" applyNumberFormat="true">
      <alignment vertical="center" horizontal="center"/>
    </xf>
    <xf numFmtId="166" fontId="111" fillId="0" borderId="10" xfId="0" applyFont="true" applyBorder="true" applyNumberFormat="true">
      <alignment vertical="center" horizontal="center"/>
    </xf>
    <xf numFmtId="4" fontId="111" fillId="0" borderId="10" xfId="0" applyFont="true" applyBorder="true" applyNumberFormat="true">
      <alignment vertical="center" horizontal="center"/>
    </xf>
    <xf numFmtId="167" fontId="111" fillId="0" borderId="10" xfId="0" applyFont="true" applyBorder="true" applyNumberFormat="true">
      <alignment vertical="center" horizontal="center"/>
    </xf>
    <xf numFmtId="0" fontId="112" fillId="0" borderId="10" xfId="0" applyFont="true" applyBorder="true">
      <alignment vertical="center" horizontal="center" wrapText="true"/>
    </xf>
    <xf numFmtId="3" fontId="112" fillId="0" borderId="10" xfId="0" applyFont="true" applyBorder="true" applyNumberFormat="true">
      <alignment vertical="center" horizontal="center"/>
    </xf>
    <xf numFmtId="164" fontId="112" fillId="0" borderId="10" xfId="0" applyFont="true" applyBorder="true" applyNumberFormat="true">
      <alignment vertical="center" horizontal="center"/>
    </xf>
    <xf numFmtId="165" fontId="112" fillId="0" borderId="10" xfId="0" applyFont="true" applyBorder="true" applyNumberFormat="true">
      <alignment vertical="center" horizontal="center"/>
    </xf>
    <xf numFmtId="166" fontId="112" fillId="0" borderId="10" xfId="0" applyFont="true" applyBorder="true" applyNumberFormat="true">
      <alignment vertical="center" horizontal="center"/>
    </xf>
    <xf numFmtId="4" fontId="112" fillId="0" borderId="10" xfId="0" applyFont="true" applyBorder="true" applyNumberFormat="true">
      <alignment vertical="center" horizontal="center"/>
    </xf>
    <xf numFmtId="167" fontId="112" fillId="0" borderId="10" xfId="0" applyFont="true" applyBorder="true" applyNumberFormat="true">
      <alignment vertical="center" horizontal="center"/>
    </xf>
    <xf numFmtId="3" fontId="112" fillId="0" borderId="10" xfId="0" applyFont="true" applyBorder="true" applyNumberFormat="true">
      <alignment vertical="center" horizontal="center"/>
    </xf>
    <xf numFmtId="164" fontId="112" fillId="0" borderId="10" xfId="0" applyFont="true" applyBorder="true" applyNumberFormat="true">
      <alignment vertical="center" horizontal="center"/>
    </xf>
    <xf numFmtId="165" fontId="112" fillId="0" borderId="10" xfId="0" applyFont="true" applyBorder="true" applyNumberFormat="true">
      <alignment vertical="center" horizontal="center"/>
    </xf>
    <xf numFmtId="166" fontId="112" fillId="0" borderId="10" xfId="0" applyFont="true" applyBorder="true" applyNumberFormat="true">
      <alignment vertical="center" horizontal="center"/>
    </xf>
    <xf numFmtId="4" fontId="112" fillId="0" borderId="10" xfId="0" applyFont="true" applyBorder="true" applyNumberFormat="true">
      <alignment vertical="center" horizontal="center"/>
    </xf>
    <xf numFmtId="167" fontId="112" fillId="0" borderId="10" xfId="0" applyFont="true" applyBorder="true" applyNumberFormat="true">
      <alignment vertical="center" horizontal="center"/>
    </xf>
    <xf numFmtId="0" fontId="113" fillId="0" borderId="10" xfId="0" applyFont="true" applyBorder="true">
      <alignment vertical="center" horizontal="center"/>
    </xf>
    <xf numFmtId="3" fontId="113" fillId="0" borderId="10" xfId="0" applyFont="true" applyBorder="true" applyNumberFormat="true">
      <alignment vertical="center" horizontal="center"/>
    </xf>
    <xf numFmtId="164" fontId="113" fillId="0" borderId="10" xfId="0" applyFont="true" applyBorder="true" applyNumberFormat="true">
      <alignment vertical="center" horizontal="center"/>
    </xf>
    <xf numFmtId="165" fontId="113" fillId="0" borderId="10" xfId="0" applyFont="true" applyBorder="true" applyNumberFormat="true">
      <alignment vertical="center" horizontal="center"/>
    </xf>
    <xf numFmtId="166" fontId="113" fillId="0" borderId="10" xfId="0" applyFont="true" applyBorder="true" applyNumberFormat="true">
      <alignment vertical="center" horizontal="center"/>
    </xf>
    <xf numFmtId="4" fontId="113" fillId="0" borderId="10" xfId="0" applyFont="true" applyBorder="true" applyNumberFormat="true">
      <alignment vertical="center" horizontal="center"/>
    </xf>
    <xf numFmtId="167" fontId="113" fillId="0" borderId="10" xfId="0" applyFont="true" applyBorder="true" applyNumberFormat="true">
      <alignment vertical="center" horizontal="center"/>
    </xf>
    <xf numFmtId="0" fontId="114" fillId="0" borderId="10" xfId="0" applyFont="true" applyBorder="true">
      <alignment vertical="center" horizontal="center"/>
    </xf>
    <xf numFmtId="3" fontId="114" fillId="0" borderId="10" xfId="0" applyFont="true" applyBorder="true" applyNumberFormat="true">
      <alignment vertical="center" horizontal="center"/>
    </xf>
    <xf numFmtId="164" fontId="114" fillId="0" borderId="10" xfId="0" applyFont="true" applyBorder="true" applyNumberFormat="true">
      <alignment vertical="center" horizontal="center"/>
    </xf>
    <xf numFmtId="165" fontId="114" fillId="0" borderId="10" xfId="0" applyFont="true" applyBorder="true" applyNumberFormat="true">
      <alignment vertical="center" horizontal="center"/>
    </xf>
    <xf numFmtId="166" fontId="114" fillId="0" borderId="10" xfId="0" applyFont="true" applyBorder="true" applyNumberFormat="true">
      <alignment vertical="center" horizontal="center"/>
    </xf>
    <xf numFmtId="4" fontId="114" fillId="0" borderId="10" xfId="0" applyFont="true" applyBorder="true" applyNumberFormat="true">
      <alignment vertical="center" horizontal="center"/>
    </xf>
    <xf numFmtId="167" fontId="114" fillId="0" borderId="10" xfId="0" applyFont="true" applyBorder="true" applyNumberFormat="true">
      <alignment vertical="center" horizontal="center"/>
    </xf>
    <xf numFmtId="0" fontId="115" fillId="0" borderId="12" xfId="0" applyFont="true" applyBorder="true">
      <alignment vertical="center" horizontal="center"/>
    </xf>
    <xf numFmtId="3" fontId="115" fillId="0" borderId="12" xfId="0" applyFont="true" applyBorder="true" applyNumberFormat="true">
      <alignment vertical="center" horizontal="center"/>
    </xf>
    <xf numFmtId="164" fontId="115" fillId="0" borderId="12" xfId="0" applyFont="true" applyBorder="true" applyNumberFormat="true">
      <alignment vertical="center" horizontal="center"/>
    </xf>
    <xf numFmtId="165" fontId="115" fillId="0" borderId="12" xfId="0" applyFont="true" applyBorder="true" applyNumberFormat="true">
      <alignment vertical="center" horizontal="center"/>
    </xf>
    <xf numFmtId="166" fontId="115" fillId="0" borderId="12" xfId="0" applyFont="true" applyBorder="true" applyNumberFormat="true">
      <alignment vertical="center" horizontal="center"/>
    </xf>
    <xf numFmtId="4" fontId="115" fillId="0" borderId="12" xfId="0" applyFont="true" applyBorder="true" applyNumberFormat="true">
      <alignment vertical="center" horizontal="center"/>
    </xf>
    <xf numFmtId="167" fontId="115" fillId="0" borderId="12" xfId="0" applyFont="true" applyBorder="true" applyNumberFormat="true">
      <alignment vertical="center" horizontal="center"/>
    </xf>
    <xf numFmtId="3" fontId="115" fillId="0" borderId="12" xfId="0" applyFont="true" applyBorder="true" applyNumberFormat="true">
      <alignment vertical="center" horizontal="center"/>
    </xf>
    <xf numFmtId="164" fontId="115" fillId="0" borderId="12" xfId="0" applyFont="true" applyBorder="true" applyNumberFormat="true">
      <alignment vertical="center" horizontal="center"/>
    </xf>
    <xf numFmtId="165" fontId="115" fillId="0" borderId="12" xfId="0" applyFont="true" applyBorder="true" applyNumberFormat="true">
      <alignment vertical="center" horizontal="center"/>
    </xf>
    <xf numFmtId="166" fontId="115" fillId="0" borderId="12" xfId="0" applyFont="true" applyBorder="true" applyNumberFormat="true">
      <alignment vertical="center" horizontal="center"/>
    </xf>
    <xf numFmtId="4" fontId="115" fillId="0" borderId="12" xfId="0" applyFont="true" applyBorder="true" applyNumberFormat="true">
      <alignment vertical="center" horizontal="center"/>
    </xf>
    <xf numFmtId="167" fontId="115" fillId="0" borderId="12" xfId="0" applyFont="true" applyBorder="true" applyNumberFormat="true">
      <alignment vertical="center" horizontal="center"/>
    </xf>
    <xf numFmtId="0" fontId="116" fillId="0" borderId="12" xfId="0" applyFont="true" applyBorder="true">
      <alignment vertical="center" horizontal="center"/>
    </xf>
    <xf numFmtId="3" fontId="116" fillId="0" borderId="12" xfId="0" applyFont="true" applyBorder="true" applyNumberFormat="true">
      <alignment vertical="center" horizontal="center"/>
    </xf>
    <xf numFmtId="164" fontId="116" fillId="0" borderId="12" xfId="0" applyFont="true" applyBorder="true" applyNumberFormat="true">
      <alignment vertical="center" horizontal="center"/>
    </xf>
    <xf numFmtId="165" fontId="116" fillId="0" borderId="12" xfId="0" applyFont="true" applyBorder="true" applyNumberFormat="true">
      <alignment vertical="center" horizontal="center"/>
    </xf>
    <xf numFmtId="166" fontId="116" fillId="0" borderId="12" xfId="0" applyFont="true" applyBorder="true" applyNumberFormat="true">
      <alignment vertical="center" horizontal="center"/>
    </xf>
    <xf numFmtId="4" fontId="116" fillId="0" borderId="12" xfId="0" applyFont="true" applyBorder="true" applyNumberFormat="true">
      <alignment vertical="center" horizontal="center"/>
    </xf>
    <xf numFmtId="167" fontId="116" fillId="0" borderId="12" xfId="0" applyFont="true" applyBorder="true" applyNumberFormat="true">
      <alignment vertical="center" horizontal="center"/>
    </xf>
    <xf numFmtId="0" fontId="117" fillId="0" borderId="12" xfId="0" applyFont="true" applyBorder="true">
      <alignment vertical="center" horizontal="center"/>
    </xf>
    <xf numFmtId="3" fontId="117" fillId="0" borderId="12" xfId="0" applyFont="true" applyBorder="true" applyNumberFormat="true">
      <alignment vertical="center" horizontal="center"/>
    </xf>
    <xf numFmtId="164" fontId="117" fillId="0" borderId="12" xfId="0" applyFont="true" applyBorder="true" applyNumberFormat="true">
      <alignment vertical="center" horizontal="center"/>
    </xf>
    <xf numFmtId="165" fontId="117" fillId="0" borderId="12" xfId="0" applyFont="true" applyBorder="true" applyNumberFormat="true">
      <alignment vertical="center" horizontal="center"/>
    </xf>
    <xf numFmtId="166" fontId="117" fillId="0" borderId="12" xfId="0" applyFont="true" applyBorder="true" applyNumberFormat="true">
      <alignment vertical="center" horizontal="center"/>
    </xf>
    <xf numFmtId="4" fontId="117" fillId="0" borderId="12" xfId="0" applyFont="true" applyBorder="true" applyNumberFormat="true">
      <alignment vertical="center" horizontal="center"/>
    </xf>
    <xf numFmtId="167" fontId="117" fillId="0" borderId="12" xfId="0" applyFont="true" applyBorder="true" applyNumberFormat="true">
      <alignment vertical="center" horizontal="center"/>
    </xf>
    <xf numFmtId="0" fontId="118" fillId="0" borderId="12" xfId="0" applyFont="true" applyBorder="true">
      <alignment vertical="center" horizontal="center"/>
    </xf>
    <xf numFmtId="3" fontId="118" fillId="0" borderId="12" xfId="0" applyFont="true" applyBorder="true" applyNumberFormat="true">
      <alignment vertical="center" horizontal="center"/>
    </xf>
    <xf numFmtId="164" fontId="118" fillId="0" borderId="12" xfId="0" applyFont="true" applyBorder="true" applyNumberFormat="true">
      <alignment vertical="center" horizontal="center"/>
    </xf>
    <xf numFmtId="165" fontId="118" fillId="0" borderId="12" xfId="0" applyFont="true" applyBorder="true" applyNumberFormat="true">
      <alignment vertical="center" horizontal="center"/>
    </xf>
    <xf numFmtId="166" fontId="118" fillId="0" borderId="12" xfId="0" applyFont="true" applyBorder="true" applyNumberFormat="true">
      <alignment vertical="center" horizontal="center"/>
    </xf>
    <xf numFmtId="4" fontId="118" fillId="0" borderId="12" xfId="0" applyFont="true" applyBorder="true" applyNumberFormat="true">
      <alignment vertical="center" horizontal="center"/>
    </xf>
    <xf numFmtId="167" fontId="118" fillId="0" borderId="12" xfId="0" applyFont="true" applyBorder="true" applyNumberFormat="true">
      <alignment vertical="center" horizontal="center"/>
    </xf>
    <xf numFmtId="3" fontId="118" fillId="0" borderId="12" xfId="0" applyFont="true" applyBorder="true" applyNumberFormat="true">
      <alignment vertical="center" horizontal="center"/>
    </xf>
    <xf numFmtId="164" fontId="118" fillId="0" borderId="12" xfId="0" applyFont="true" applyBorder="true" applyNumberFormat="true">
      <alignment vertical="center" horizontal="center"/>
    </xf>
    <xf numFmtId="165" fontId="118" fillId="0" borderId="12" xfId="0" applyFont="true" applyBorder="true" applyNumberFormat="true">
      <alignment vertical="center" horizontal="center"/>
    </xf>
    <xf numFmtId="166" fontId="118" fillId="0" borderId="12" xfId="0" applyFont="true" applyBorder="true" applyNumberFormat="true">
      <alignment vertical="center" horizontal="center"/>
    </xf>
    <xf numFmtId="4" fontId="118" fillId="0" borderId="12" xfId="0" applyFont="true" applyBorder="true" applyNumberFormat="true">
      <alignment vertical="center" horizontal="center"/>
    </xf>
    <xf numFmtId="167" fontId="118" fillId="0" borderId="12" xfId="0" applyFont="true" applyBorder="true" applyNumberFormat="true">
      <alignment vertical="center" horizontal="center"/>
    </xf>
    <xf numFmtId="0" fontId="119" fillId="0" borderId="12" xfId="0" applyFont="true" applyBorder="true">
      <alignment vertical="center" horizontal="center"/>
    </xf>
    <xf numFmtId="3" fontId="119" fillId="0" borderId="12" xfId="0" applyFont="true" applyBorder="true" applyNumberFormat="true">
      <alignment vertical="center" horizontal="center"/>
    </xf>
    <xf numFmtId="164" fontId="119" fillId="0" borderId="12" xfId="0" applyFont="true" applyBorder="true" applyNumberFormat="true">
      <alignment vertical="center" horizontal="center"/>
    </xf>
    <xf numFmtId="165" fontId="119" fillId="0" borderId="12" xfId="0" applyFont="true" applyBorder="true" applyNumberFormat="true">
      <alignment vertical="center" horizontal="center"/>
    </xf>
    <xf numFmtId="166" fontId="119" fillId="0" borderId="12" xfId="0" applyFont="true" applyBorder="true" applyNumberFormat="true">
      <alignment vertical="center" horizontal="center"/>
    </xf>
    <xf numFmtId="4" fontId="119" fillId="0" borderId="12" xfId="0" applyFont="true" applyBorder="true" applyNumberFormat="true">
      <alignment vertical="center" horizontal="center"/>
    </xf>
    <xf numFmtId="167" fontId="119" fillId="0" borderId="12" xfId="0" applyFont="true" applyBorder="true" applyNumberFormat="true">
      <alignment vertical="center" horizontal="center"/>
    </xf>
    <xf numFmtId="0" fontId="120" fillId="0" borderId="12" xfId="0" applyFont="true" applyBorder="true">
      <alignment vertical="center" horizontal="center"/>
    </xf>
    <xf numFmtId="3" fontId="120" fillId="0" borderId="12" xfId="0" applyFont="true" applyBorder="true" applyNumberFormat="true">
      <alignment vertical="center" horizontal="center"/>
    </xf>
    <xf numFmtId="164" fontId="120" fillId="0" borderId="12" xfId="0" applyFont="true" applyBorder="true" applyNumberFormat="true">
      <alignment vertical="center" horizontal="center"/>
    </xf>
    <xf numFmtId="165" fontId="120" fillId="0" borderId="12" xfId="0" applyFont="true" applyBorder="true" applyNumberFormat="true">
      <alignment vertical="center" horizontal="center"/>
    </xf>
    <xf numFmtId="166" fontId="120" fillId="0" borderId="12" xfId="0" applyFont="true" applyBorder="true" applyNumberFormat="true">
      <alignment vertical="center" horizontal="center"/>
    </xf>
    <xf numFmtId="4" fontId="120" fillId="0" borderId="12" xfId="0" applyFont="true" applyBorder="true" applyNumberFormat="true">
      <alignment vertical="center" horizontal="center"/>
    </xf>
    <xf numFmtId="167" fontId="120" fillId="0" borderId="12" xfId="0" applyFont="true" applyBorder="true" applyNumberFormat="true">
      <alignment vertical="center" horizontal="center"/>
    </xf>
    <xf numFmtId="0" fontId="121" fillId="0" borderId="0" xfId="0" applyFont="true"/>
    <xf numFmtId="3" fontId="121" fillId="0" borderId="0" xfId="0" applyFont="true" applyNumberFormat="true"/>
    <xf numFmtId="164" fontId="121" fillId="0" borderId="0" xfId="0" applyFont="true" applyNumberFormat="true"/>
    <xf numFmtId="165" fontId="121" fillId="0" borderId="0" xfId="0" applyFont="true" applyNumberFormat="true"/>
    <xf numFmtId="166" fontId="121" fillId="0" borderId="0" xfId="0" applyFont="true" applyNumberFormat="true"/>
    <xf numFmtId="4" fontId="121" fillId="0" borderId="0" xfId="0" applyFont="true" applyNumberFormat="true"/>
    <xf numFmtId="167" fontId="121" fillId="0" borderId="0" xfId="0" applyFont="true" applyNumberFormat="true"/>
    <xf numFmtId="3" fontId="121" fillId="0" borderId="0" xfId="0" applyFont="true" applyNumberFormat="true"/>
    <xf numFmtId="164" fontId="121" fillId="0" borderId="0" xfId="0" applyFont="true" applyNumberFormat="true"/>
    <xf numFmtId="165" fontId="121" fillId="0" borderId="0" xfId="0" applyFont="true" applyNumberFormat="true"/>
    <xf numFmtId="166" fontId="121" fillId="0" borderId="0" xfId="0" applyFont="true" applyNumberFormat="true"/>
    <xf numFmtId="4" fontId="121" fillId="0" borderId="0" xfId="0" applyFont="true" applyNumberFormat="true"/>
    <xf numFmtId="167" fontId="121" fillId="0" borderId="0" xfId="0" applyFont="true" applyNumberFormat="true"/>
    <xf numFmtId="0" fontId="122" fillId="0" borderId="0" xfId="0" applyFont="true"/>
    <xf numFmtId="3" fontId="122" fillId="0" borderId="0" xfId="0" applyFont="true" applyNumberFormat="true"/>
    <xf numFmtId="164" fontId="122" fillId="0" borderId="0" xfId="0" applyFont="true" applyNumberFormat="true"/>
    <xf numFmtId="165" fontId="122" fillId="0" borderId="0" xfId="0" applyFont="true" applyNumberFormat="true"/>
    <xf numFmtId="166" fontId="122" fillId="0" borderId="0" xfId="0" applyFont="true" applyNumberFormat="true"/>
    <xf numFmtId="4" fontId="122" fillId="0" borderId="0" xfId="0" applyFont="true" applyNumberFormat="true"/>
    <xf numFmtId="167" fontId="122" fillId="0" borderId="0" xfId="0" applyFont="true" applyNumberFormat="true"/>
    <xf numFmtId="3" fontId="122" fillId="0" borderId="0" xfId="0" applyFont="true" applyNumberFormat="true"/>
    <xf numFmtId="164" fontId="122" fillId="0" borderId="0" xfId="0" applyFont="true" applyNumberFormat="true"/>
    <xf numFmtId="165" fontId="122" fillId="0" borderId="0" xfId="0" applyFont="true" applyNumberFormat="true"/>
    <xf numFmtId="166" fontId="122" fillId="0" borderId="0" xfId="0" applyFont="true" applyNumberFormat="true"/>
    <xf numFmtId="4" fontId="122" fillId="0" borderId="0" xfId="0" applyFont="true" applyNumberFormat="true"/>
    <xf numFmtId="167" fontId="122" fillId="0" borderId="0" xfId="0" applyFont="true" applyNumberFormat="true"/>
    <xf numFmtId="0" fontId="123" fillId="0" borderId="0" xfId="0" applyFont="true"/>
    <xf numFmtId="3" fontId="123" fillId="0" borderId="0" xfId="0" applyFont="true" applyNumberFormat="true"/>
    <xf numFmtId="164" fontId="123" fillId="0" borderId="0" xfId="0" applyFont="true" applyNumberFormat="true"/>
    <xf numFmtId="165" fontId="123" fillId="0" borderId="0" xfId="0" applyFont="true" applyNumberFormat="true"/>
    <xf numFmtId="166" fontId="123" fillId="0" borderId="0" xfId="0" applyFont="true" applyNumberFormat="true"/>
    <xf numFmtId="4" fontId="123" fillId="0" borderId="0" xfId="0" applyFont="true" applyNumberFormat="true"/>
    <xf numFmtId="167" fontId="123" fillId="0" borderId="0" xfId="0" applyFont="true" applyNumberFormat="true"/>
    <xf numFmtId="0" fontId="124" fillId="0" borderId="0" xfId="0" applyFont="true"/>
    <xf numFmtId="3" fontId="124" fillId="0" borderId="0" xfId="0" applyFont="true" applyNumberFormat="true"/>
    <xf numFmtId="164" fontId="124" fillId="0" borderId="0" xfId="0" applyFont="true" applyNumberFormat="true"/>
    <xf numFmtId="165" fontId="124" fillId="0" borderId="0" xfId="0" applyFont="true" applyNumberFormat="true"/>
    <xf numFmtId="166" fontId="124" fillId="0" borderId="0" xfId="0" applyFont="true" applyNumberFormat="true"/>
    <xf numFmtId="4" fontId="124" fillId="0" borderId="0" xfId="0" applyFont="true" applyNumberFormat="true"/>
    <xf numFmtId="167" fontId="124" fillId="0" borderId="0" xfId="0" applyFont="true" applyNumberFormat="true"/>
    <xf numFmtId="0" fontId="125" fillId="0" borderId="0" xfId="0" applyFont="true"/>
    <xf numFmtId="3" fontId="125" fillId="0" borderId="0" xfId="0" applyFont="true" applyNumberFormat="true"/>
    <xf numFmtId="164" fontId="125" fillId="0" borderId="0" xfId="0" applyFont="true" applyNumberFormat="true"/>
    <xf numFmtId="165" fontId="125" fillId="0" borderId="0" xfId="0" applyFont="true" applyNumberFormat="true"/>
    <xf numFmtId="166" fontId="125" fillId="0" borderId="0" xfId="0" applyFont="true" applyNumberFormat="true"/>
    <xf numFmtId="4" fontId="125" fillId="0" borderId="0" xfId="0" applyFont="true" applyNumberFormat="true"/>
    <xf numFmtId="167" fontId="125" fillId="0" borderId="0" xfId="0" applyFont="true" applyNumberFormat="true"/>
    <xf numFmtId="0" fontId="126" fillId="0" borderId="0" xfId="0" applyFont="true"/>
    <xf numFmtId="3" fontId="126" fillId="0" borderId="0" xfId="0" applyFont="true" applyNumberFormat="true"/>
    <xf numFmtId="164" fontId="126" fillId="0" borderId="0" xfId="0" applyFont="true" applyNumberFormat="true"/>
    <xf numFmtId="165" fontId="126" fillId="0" borderId="0" xfId="0" applyFont="true" applyNumberFormat="true"/>
    <xf numFmtId="166" fontId="126" fillId="0" borderId="0" xfId="0" applyFont="true" applyNumberFormat="true"/>
    <xf numFmtId="4" fontId="126" fillId="0" borderId="0" xfId="0" applyFont="true" applyNumberFormat="true"/>
    <xf numFmtId="167" fontId="126" fillId="0" borderId="0" xfId="0" applyFont="true" applyNumberFormat="true"/>
    <xf numFmtId="0" fontId="127" fillId="0" borderId="0" xfId="0" applyFont="true"/>
    <xf numFmtId="3" fontId="127" fillId="0" borderId="0" xfId="0" applyFont="true" applyNumberFormat="true"/>
    <xf numFmtId="164" fontId="127" fillId="0" borderId="0" xfId="0" applyFont="true" applyNumberFormat="true"/>
    <xf numFmtId="165" fontId="127" fillId="0" borderId="0" xfId="0" applyFont="true" applyNumberFormat="true"/>
    <xf numFmtId="166" fontId="127" fillId="0" borderId="0" xfId="0" applyFont="true" applyNumberFormat="true"/>
    <xf numFmtId="4" fontId="127" fillId="0" borderId="0" xfId="0" applyFont="true" applyNumberFormat="true"/>
    <xf numFmtId="167" fontId="127" fillId="0" borderId="0" xfId="0" applyFont="true" applyNumberFormat="true"/>
    <xf numFmtId="3" fontId="127" fillId="0" borderId="0" xfId="0" applyFont="true" applyNumberFormat="true"/>
    <xf numFmtId="164" fontId="127" fillId="0" borderId="0" xfId="0" applyFont="true" applyNumberFormat="true"/>
    <xf numFmtId="165" fontId="127" fillId="0" borderId="0" xfId="0" applyFont="true" applyNumberFormat="true"/>
    <xf numFmtId="166" fontId="127" fillId="0" borderId="0" xfId="0" applyFont="true" applyNumberFormat="true"/>
    <xf numFmtId="4" fontId="127" fillId="0" borderId="0" xfId="0" applyFont="true" applyNumberFormat="true"/>
    <xf numFmtId="167" fontId="127" fillId="0" borderId="0" xfId="0" applyFont="true" applyNumberFormat="true"/>
    <xf numFmtId="0" fontId="128" fillId="0" borderId="12" xfId="0" applyFont="true" applyBorder="true">
      <alignment vertical="center" horizontal="center" wrapText="true"/>
    </xf>
    <xf numFmtId="3" fontId="128" fillId="0" borderId="12" xfId="0" applyFont="true" applyBorder="true" applyNumberFormat="true">
      <alignment vertical="center" horizontal="center"/>
    </xf>
    <xf numFmtId="164" fontId="128" fillId="0" borderId="12" xfId="0" applyFont="true" applyBorder="true" applyNumberFormat="true">
      <alignment vertical="center" horizontal="center"/>
    </xf>
    <xf numFmtId="165" fontId="128" fillId="0" borderId="12" xfId="0" applyFont="true" applyBorder="true" applyNumberFormat="true">
      <alignment vertical="center" horizontal="center"/>
    </xf>
    <xf numFmtId="166" fontId="128" fillId="0" borderId="12" xfId="0" applyFont="true" applyBorder="true" applyNumberFormat="true">
      <alignment vertical="center" horizontal="center"/>
    </xf>
    <xf numFmtId="4" fontId="128" fillId="0" borderId="12" xfId="0" applyFont="true" applyBorder="true" applyNumberFormat="true">
      <alignment vertical="center" horizontal="center"/>
    </xf>
    <xf numFmtId="167" fontId="128" fillId="0" borderId="12" xfId="0" applyFont="true" applyBorder="true" applyNumberFormat="true">
      <alignment vertical="center" horizontal="center"/>
    </xf>
    <xf numFmtId="3" fontId="128" fillId="0" borderId="12" xfId="0" applyFont="true" applyBorder="true" applyNumberFormat="true">
      <alignment vertical="center" horizontal="center"/>
    </xf>
    <xf numFmtId="164" fontId="128" fillId="0" borderId="12" xfId="0" applyFont="true" applyBorder="true" applyNumberFormat="true">
      <alignment vertical="center" horizontal="center"/>
    </xf>
    <xf numFmtId="165" fontId="128" fillId="0" borderId="12" xfId="0" applyFont="true" applyBorder="true" applyNumberFormat="true">
      <alignment vertical="center" horizontal="center"/>
    </xf>
    <xf numFmtId="166" fontId="128" fillId="0" borderId="12" xfId="0" applyFont="true" applyBorder="true" applyNumberFormat="true">
      <alignment vertical="center" horizontal="center"/>
    </xf>
    <xf numFmtId="4" fontId="128" fillId="0" borderId="12" xfId="0" applyFont="true" applyBorder="true" applyNumberFormat="true">
      <alignment vertical="center" horizontal="center"/>
    </xf>
    <xf numFmtId="167" fontId="128" fillId="0" borderId="12" xfId="0" applyFont="true" applyBorder="true" applyNumberFormat="true">
      <alignment vertical="center" horizontal="center"/>
    </xf>
    <xf numFmtId="0" fontId="129" fillId="0" borderId="0" xfId="0" applyFont="true"/>
    <xf numFmtId="3" fontId="129" fillId="0" borderId="0" xfId="0" applyFont="true" applyNumberFormat="true"/>
    <xf numFmtId="164" fontId="129" fillId="0" borderId="0" xfId="0" applyFont="true" applyNumberFormat="true"/>
    <xf numFmtId="165" fontId="129" fillId="0" borderId="0" xfId="0" applyFont="true" applyNumberFormat="true"/>
    <xf numFmtId="166" fontId="129" fillId="0" borderId="0" xfId="0" applyFont="true" applyNumberFormat="true"/>
    <xf numFmtId="4" fontId="129" fillId="0" borderId="0" xfId="0" applyFont="true" applyNumberFormat="true"/>
    <xf numFmtId="167" fontId="129" fillId="0" borderId="0" xfId="0" applyFont="true" applyNumberFormat="true"/>
    <xf numFmtId="0" fontId="130" fillId="0" borderId="12" xfId="0" applyFont="true" applyBorder="true">
      <alignment vertical="center" horizontal="center"/>
    </xf>
    <xf numFmtId="3" fontId="130" fillId="0" borderId="12" xfId="0" applyFont="true" applyBorder="true" applyNumberFormat="true">
      <alignment vertical="center" horizontal="center"/>
    </xf>
    <xf numFmtId="164" fontId="130" fillId="0" borderId="12" xfId="0" applyFont="true" applyBorder="true" applyNumberFormat="true">
      <alignment vertical="center" horizontal="center"/>
    </xf>
    <xf numFmtId="165" fontId="130" fillId="0" borderId="12" xfId="0" applyFont="true" applyBorder="true" applyNumberFormat="true">
      <alignment vertical="center" horizontal="center"/>
    </xf>
    <xf numFmtId="166" fontId="130" fillId="0" borderId="12" xfId="0" applyFont="true" applyBorder="true" applyNumberFormat="true">
      <alignment vertical="center" horizontal="center"/>
    </xf>
    <xf numFmtId="4" fontId="130" fillId="0" borderId="12" xfId="0" applyFont="true" applyBorder="true" applyNumberFormat="true">
      <alignment vertical="center" horizontal="center"/>
    </xf>
    <xf numFmtId="167" fontId="130" fillId="0" borderId="12" xfId="0" applyFont="true" applyBorder="true" applyNumberFormat="true">
      <alignment vertical="center" horizontal="center"/>
    </xf>
    <xf numFmtId="0" fontId="131" fillId="0" borderId="0" xfId="0" applyFont="true"/>
    <xf numFmtId="3" fontId="131" fillId="0" borderId="0" xfId="0" applyFont="true" applyNumberFormat="true"/>
    <xf numFmtId="164" fontId="131" fillId="0" borderId="0" xfId="0" applyFont="true" applyNumberFormat="true"/>
    <xf numFmtId="165" fontId="131" fillId="0" borderId="0" xfId="0" applyFont="true" applyNumberFormat="true"/>
    <xf numFmtId="166" fontId="131" fillId="0" borderId="0" xfId="0" applyFont="true" applyNumberFormat="true"/>
    <xf numFmtId="4" fontId="131" fillId="0" borderId="0" xfId="0" applyFont="true" applyNumberFormat="true"/>
    <xf numFmtId="167" fontId="131" fillId="0" borderId="0" xfId="0" applyFont="true" applyNumberFormat="true"/>
    <xf numFmtId="0" fontId="132" fillId="0" borderId="12" xfId="0" applyFont="true" applyBorder="true">
      <alignment vertical="center" horizontal="center"/>
    </xf>
    <xf numFmtId="3" fontId="132" fillId="0" borderId="12" xfId="0" applyFont="true" applyBorder="true" applyNumberFormat="true">
      <alignment vertical="center" horizontal="center"/>
    </xf>
    <xf numFmtId="164" fontId="132" fillId="0" borderId="12" xfId="0" applyFont="true" applyBorder="true" applyNumberFormat="true">
      <alignment vertical="center" horizontal="center"/>
    </xf>
    <xf numFmtId="165" fontId="132" fillId="0" borderId="12" xfId="0" applyFont="true" applyBorder="true" applyNumberFormat="true">
      <alignment vertical="center" horizontal="center"/>
    </xf>
    <xf numFmtId="166" fontId="132" fillId="0" borderId="12" xfId="0" applyFont="true" applyBorder="true" applyNumberFormat="true">
      <alignment vertical="center" horizontal="center"/>
    </xf>
    <xf numFmtId="4" fontId="132" fillId="0" borderId="12" xfId="0" applyFont="true" applyBorder="true" applyNumberFormat="true">
      <alignment vertical="center" horizontal="center"/>
    </xf>
    <xf numFmtId="167" fontId="132" fillId="0" borderId="12" xfId="0" applyFont="true" applyBorder="true" applyNumberFormat="true">
      <alignment vertical="center" horizontal="center"/>
    </xf>
    <xf numFmtId="0" fontId="133" fillId="0" borderId="0" xfId="0" applyFont="true"/>
    <xf numFmtId="3" fontId="133" fillId="0" borderId="0" xfId="0" applyFont="true" applyNumberFormat="true"/>
    <xf numFmtId="164" fontId="133" fillId="0" borderId="0" xfId="0" applyFont="true" applyNumberFormat="true"/>
    <xf numFmtId="165" fontId="133" fillId="0" borderId="0" xfId="0" applyFont="true" applyNumberFormat="true"/>
    <xf numFmtId="166" fontId="133" fillId="0" borderId="0" xfId="0" applyFont="true" applyNumberFormat="true"/>
    <xf numFmtId="4" fontId="133" fillId="0" borderId="0" xfId="0" applyFont="true" applyNumberFormat="true"/>
    <xf numFmtId="167" fontId="133" fillId="0" borderId="0" xfId="0" applyFont="true" applyNumberFormat="true"/>
    <xf numFmtId="3" fontId="133" fillId="0" borderId="0" xfId="0" applyFont="true" applyNumberFormat="true"/>
    <xf numFmtId="164" fontId="133" fillId="0" borderId="0" xfId="0" applyFont="true" applyNumberFormat="true"/>
    <xf numFmtId="165" fontId="133" fillId="0" borderId="0" xfId="0" applyFont="true" applyNumberFormat="true"/>
    <xf numFmtId="166" fontId="133" fillId="0" borderId="0" xfId="0" applyFont="true" applyNumberFormat="true"/>
    <xf numFmtId="4" fontId="133" fillId="0" borderId="0" xfId="0" applyFont="true" applyNumberFormat="true"/>
    <xf numFmtId="167" fontId="133" fillId="0" borderId="0" xfId="0" applyFont="true" applyNumberFormat="true"/>
    <xf numFmtId="0" fontId="134" fillId="0" borderId="12" xfId="0" applyFont="true" applyBorder="true">
      <alignment vertical="center" horizontal="center" wrapText="true"/>
    </xf>
    <xf numFmtId="3" fontId="134" fillId="0" borderId="12" xfId="0" applyFont="true" applyBorder="true" applyNumberFormat="true">
      <alignment vertical="center" horizontal="center"/>
    </xf>
    <xf numFmtId="164" fontId="134" fillId="0" borderId="12" xfId="0" applyFont="true" applyBorder="true" applyNumberFormat="true">
      <alignment vertical="center" horizontal="center"/>
    </xf>
    <xf numFmtId="165" fontId="134" fillId="0" borderId="12" xfId="0" applyFont="true" applyBorder="true" applyNumberFormat="true">
      <alignment vertical="center" horizontal="center"/>
    </xf>
    <xf numFmtId="166" fontId="134" fillId="0" borderId="12" xfId="0" applyFont="true" applyBorder="true" applyNumberFormat="true">
      <alignment vertical="center" horizontal="center"/>
    </xf>
    <xf numFmtId="4" fontId="134" fillId="0" borderId="12" xfId="0" applyFont="true" applyBorder="true" applyNumberFormat="true">
      <alignment vertical="center" horizontal="center"/>
    </xf>
    <xf numFmtId="167" fontId="134" fillId="0" borderId="12" xfId="0" applyFont="true" applyBorder="true" applyNumberFormat="true">
      <alignment vertical="center" horizontal="center"/>
    </xf>
    <xf numFmtId="3" fontId="134" fillId="0" borderId="12" xfId="0" applyFont="true" applyBorder="true" applyNumberFormat="true">
      <alignment vertical="center" horizontal="center"/>
    </xf>
    <xf numFmtId="164" fontId="134" fillId="0" borderId="12" xfId="0" applyFont="true" applyBorder="true" applyNumberFormat="true">
      <alignment vertical="center" horizontal="center"/>
    </xf>
    <xf numFmtId="165" fontId="134" fillId="0" borderId="12" xfId="0" applyFont="true" applyBorder="true" applyNumberFormat="true">
      <alignment vertical="center" horizontal="center"/>
    </xf>
    <xf numFmtId="166" fontId="134" fillId="0" borderId="12" xfId="0" applyFont="true" applyBorder="true" applyNumberFormat="true">
      <alignment vertical="center" horizontal="center"/>
    </xf>
    <xf numFmtId="4" fontId="134" fillId="0" borderId="12" xfId="0" applyFont="true" applyBorder="true" applyNumberFormat="true">
      <alignment vertical="center" horizontal="center"/>
    </xf>
    <xf numFmtId="167" fontId="134" fillId="0" borderId="12" xfId="0" applyFont="true" applyBorder="true" applyNumberFormat="true">
      <alignment vertical="center" horizontal="center"/>
    </xf>
    <xf numFmtId="0" fontId="135" fillId="0" borderId="0" xfId="0" applyFont="true"/>
    <xf numFmtId="3" fontId="135" fillId="0" borderId="0" xfId="0" applyFont="true" applyNumberFormat="true"/>
    <xf numFmtId="164" fontId="135" fillId="0" borderId="0" xfId="0" applyFont="true" applyNumberFormat="true"/>
    <xf numFmtId="165" fontId="135" fillId="0" borderId="0" xfId="0" applyFont="true" applyNumberFormat="true"/>
    <xf numFmtId="166" fontId="135" fillId="0" borderId="0" xfId="0" applyFont="true" applyNumberFormat="true"/>
    <xf numFmtId="4" fontId="135" fillId="0" borderId="0" xfId="0" applyFont="true" applyNumberFormat="true"/>
    <xf numFmtId="167" fontId="135" fillId="0" borderId="0" xfId="0" applyFont="true" applyNumberFormat="true"/>
    <xf numFmtId="0" fontId="136" fillId="0" borderId="12" xfId="0" applyFont="true" applyBorder="true">
      <alignment vertical="center" horizontal="center"/>
    </xf>
    <xf numFmtId="3" fontId="136" fillId="0" borderId="12" xfId="0" applyFont="true" applyBorder="true" applyNumberFormat="true">
      <alignment vertical="center" horizontal="center"/>
    </xf>
    <xf numFmtId="164" fontId="136" fillId="0" borderId="12" xfId="0" applyFont="true" applyBorder="true" applyNumberFormat="true">
      <alignment vertical="center" horizontal="center"/>
    </xf>
    <xf numFmtId="165" fontId="136" fillId="0" borderId="12" xfId="0" applyFont="true" applyBorder="true" applyNumberFormat="true">
      <alignment vertical="center" horizontal="center"/>
    </xf>
    <xf numFmtId="166" fontId="136" fillId="0" borderId="12" xfId="0" applyFont="true" applyBorder="true" applyNumberFormat="true">
      <alignment vertical="center" horizontal="center"/>
    </xf>
    <xf numFmtId="4" fontId="136" fillId="0" borderId="12" xfId="0" applyFont="true" applyBorder="true" applyNumberFormat="true">
      <alignment vertical="center" horizontal="center"/>
    </xf>
    <xf numFmtId="167" fontId="136" fillId="0" borderId="12" xfId="0" applyFont="true" applyBorder="true" applyNumberFormat="true">
      <alignment vertical="center" horizontal="center"/>
    </xf>
    <xf numFmtId="0" fontId="137" fillId="0" borderId="0" xfId="0" applyFont="true"/>
    <xf numFmtId="3" fontId="137" fillId="0" borderId="0" xfId="0" applyFont="true" applyNumberFormat="true"/>
    <xf numFmtId="164" fontId="137" fillId="0" borderId="0" xfId="0" applyFont="true" applyNumberFormat="true"/>
    <xf numFmtId="165" fontId="137" fillId="0" borderId="0" xfId="0" applyFont="true" applyNumberFormat="true"/>
    <xf numFmtId="166" fontId="137" fillId="0" borderId="0" xfId="0" applyFont="true" applyNumberFormat="true"/>
    <xf numFmtId="4" fontId="137" fillId="0" borderId="0" xfId="0" applyFont="true" applyNumberFormat="true"/>
    <xf numFmtId="167" fontId="137" fillId="0" borderId="0" xfId="0" applyFont="true" applyNumberFormat="true"/>
    <xf numFmtId="0" fontId="138" fillId="0" borderId="12" xfId="0" applyFont="true" applyBorder="true">
      <alignment vertical="center" horizontal="center"/>
    </xf>
    <xf numFmtId="3" fontId="138" fillId="0" borderId="12" xfId="0" applyFont="true" applyBorder="true" applyNumberFormat="true">
      <alignment vertical="center" horizontal="center"/>
    </xf>
    <xf numFmtId="164" fontId="138" fillId="0" borderId="12" xfId="0" applyFont="true" applyBorder="true" applyNumberFormat="true">
      <alignment vertical="center" horizontal="center"/>
    </xf>
    <xf numFmtId="165" fontId="138" fillId="0" borderId="12" xfId="0" applyFont="true" applyBorder="true" applyNumberFormat="true">
      <alignment vertical="center" horizontal="center"/>
    </xf>
    <xf numFmtId="166" fontId="138" fillId="0" borderId="12" xfId="0" applyFont="true" applyBorder="true" applyNumberFormat="true">
      <alignment vertical="center" horizontal="center"/>
    </xf>
    <xf numFmtId="4" fontId="138" fillId="0" borderId="12" xfId="0" applyFont="true" applyBorder="true" applyNumberFormat="true">
      <alignment vertical="center" horizontal="center"/>
    </xf>
    <xf numFmtId="167" fontId="138" fillId="0" borderId="12" xfId="0" applyFont="true" applyBorder="true" applyNumberFormat="true">
      <alignment vertical="center" horizontal="center"/>
    </xf>
    <xf numFmtId="0" fontId="139" fillId="0" borderId="12" xfId="0" applyFont="true" applyBorder="true">
      <alignment vertical="center" horizontal="left" wrapText="true"/>
    </xf>
    <xf numFmtId="3" fontId="139" fillId="0" borderId="12" xfId="0" applyFont="true" applyBorder="true" applyNumberFormat="true">
      <alignment vertical="center" horizontal="left"/>
    </xf>
    <xf numFmtId="164" fontId="139" fillId="0" borderId="12" xfId="0" applyFont="true" applyBorder="true" applyNumberFormat="true">
      <alignment vertical="center" horizontal="left"/>
    </xf>
    <xf numFmtId="165" fontId="139" fillId="0" borderId="12" xfId="0" applyFont="true" applyBorder="true" applyNumberFormat="true">
      <alignment vertical="center" horizontal="left"/>
    </xf>
    <xf numFmtId="166" fontId="139" fillId="0" borderId="12" xfId="0" applyFont="true" applyBorder="true" applyNumberFormat="true">
      <alignment vertical="center" horizontal="left"/>
    </xf>
    <xf numFmtId="4" fontId="139" fillId="0" borderId="12" xfId="0" applyFont="true" applyBorder="true" applyNumberFormat="true">
      <alignment vertical="center" horizontal="left"/>
    </xf>
    <xf numFmtId="167" fontId="139" fillId="0" borderId="12" xfId="0" applyFont="true" applyBorder="true" applyNumberFormat="true">
      <alignment vertical="center" horizontal="left"/>
    </xf>
    <xf numFmtId="3" fontId="139" fillId="0" borderId="12" xfId="0" applyFont="true" applyBorder="true" applyNumberFormat="true">
      <alignment vertical="center" horizontal="left"/>
    </xf>
    <xf numFmtId="164" fontId="139" fillId="0" borderId="12" xfId="0" applyFont="true" applyBorder="true" applyNumberFormat="true">
      <alignment vertical="center" horizontal="left"/>
    </xf>
    <xf numFmtId="165" fontId="139" fillId="0" borderId="12" xfId="0" applyFont="true" applyBorder="true" applyNumberFormat="true">
      <alignment vertical="center" horizontal="left"/>
    </xf>
    <xf numFmtId="166" fontId="139" fillId="0" borderId="12" xfId="0" applyFont="true" applyBorder="true" applyNumberFormat="true">
      <alignment vertical="center" horizontal="left"/>
    </xf>
    <xf numFmtId="4" fontId="139" fillId="0" borderId="12" xfId="0" applyFont="true" applyBorder="true" applyNumberFormat="true">
      <alignment vertical="center" horizontal="left"/>
    </xf>
    <xf numFmtId="167" fontId="139" fillId="0" borderId="12" xfId="0" applyFont="true" applyBorder="true" applyNumberFormat="true">
      <alignment vertical="center" horizontal="left"/>
    </xf>
    <xf numFmtId="0" fontId="140" fillId="0" borderId="12" xfId="0" applyFont="true" applyBorder="true">
      <alignment vertical="center" horizontal="left"/>
    </xf>
    <xf numFmtId="3" fontId="140" fillId="0" borderId="12" xfId="0" applyFont="true" applyBorder="true" applyNumberFormat="true">
      <alignment vertical="center" horizontal="left"/>
    </xf>
    <xf numFmtId="164" fontId="140" fillId="0" borderId="12" xfId="0" applyFont="true" applyBorder="true" applyNumberFormat="true">
      <alignment vertical="center" horizontal="left"/>
    </xf>
    <xf numFmtId="165" fontId="140" fillId="0" borderId="12" xfId="0" applyFont="true" applyBorder="true" applyNumberFormat="true">
      <alignment vertical="center" horizontal="left"/>
    </xf>
    <xf numFmtId="166" fontId="140" fillId="0" borderId="12" xfId="0" applyFont="true" applyBorder="true" applyNumberFormat="true">
      <alignment vertical="center" horizontal="left"/>
    </xf>
    <xf numFmtId="4" fontId="140" fillId="0" borderId="12" xfId="0" applyFont="true" applyBorder="true" applyNumberFormat="true">
      <alignment vertical="center" horizontal="left"/>
    </xf>
    <xf numFmtId="167" fontId="140" fillId="0" borderId="12" xfId="0" applyFont="true" applyBorder="true" applyNumberFormat="true">
      <alignment vertical="center" horizontal="left"/>
    </xf>
    <xf numFmtId="0" fontId="141" fillId="0" borderId="12" xfId="0" applyFont="true" applyBorder="true">
      <alignment vertical="center" horizontal="left"/>
    </xf>
    <xf numFmtId="3" fontId="141" fillId="0" borderId="12" xfId="0" applyFont="true" applyBorder="true" applyNumberFormat="true">
      <alignment vertical="center" horizontal="left"/>
    </xf>
    <xf numFmtId="164" fontId="141" fillId="0" borderId="12" xfId="0" applyFont="true" applyBorder="true" applyNumberFormat="true">
      <alignment vertical="center" horizontal="left"/>
    </xf>
    <xf numFmtId="165" fontId="141" fillId="0" borderId="12" xfId="0" applyFont="true" applyBorder="true" applyNumberFormat="true">
      <alignment vertical="center" horizontal="left"/>
    </xf>
    <xf numFmtId="166" fontId="141" fillId="0" borderId="12" xfId="0" applyFont="true" applyBorder="true" applyNumberFormat="true">
      <alignment vertical="center" horizontal="left"/>
    </xf>
    <xf numFmtId="4" fontId="141" fillId="0" borderId="12" xfId="0" applyFont="true" applyBorder="true" applyNumberFormat="true">
      <alignment vertical="center" horizontal="left"/>
    </xf>
    <xf numFmtId="167" fontId="141" fillId="0" borderId="12" xfId="0" applyFont="true" applyBorder="true" applyNumberFormat="true">
      <alignment vertical="center" horizontal="left"/>
    </xf>
    <xf numFmtId="0" fontId="142" fillId="0" borderId="12" xfId="0" applyFont="true" applyBorder="true">
      <alignment vertical="center" horizontal="left" wrapText="true"/>
    </xf>
    <xf numFmtId="3" fontId="142" fillId="0" borderId="12" xfId="0" applyFont="true" applyBorder="true" applyNumberFormat="true">
      <alignment vertical="center" horizontal="left"/>
    </xf>
    <xf numFmtId="164" fontId="142" fillId="0" borderId="12" xfId="0" applyFont="true" applyBorder="true" applyNumberFormat="true">
      <alignment vertical="center" horizontal="left"/>
    </xf>
    <xf numFmtId="165" fontId="142" fillId="0" borderId="12" xfId="0" applyFont="true" applyBorder="true" applyNumberFormat="true">
      <alignment vertical="center" horizontal="left"/>
    </xf>
    <xf numFmtId="166" fontId="142" fillId="0" borderId="12" xfId="0" applyFont="true" applyBorder="true" applyNumberFormat="true">
      <alignment vertical="center" horizontal="left"/>
    </xf>
    <xf numFmtId="4" fontId="142" fillId="0" borderId="12" xfId="0" applyFont="true" applyBorder="true" applyNumberFormat="true">
      <alignment vertical="center" horizontal="left"/>
    </xf>
    <xf numFmtId="167" fontId="142" fillId="0" borderId="12" xfId="0" applyFont="true" applyBorder="true" applyNumberFormat="true">
      <alignment vertical="center" horizontal="left"/>
    </xf>
    <xf numFmtId="3" fontId="142" fillId="0" borderId="12" xfId="0" applyFont="true" applyBorder="true" applyNumberFormat="true">
      <alignment vertical="center" horizontal="left"/>
    </xf>
    <xf numFmtId="164" fontId="142" fillId="0" borderId="12" xfId="0" applyFont="true" applyBorder="true" applyNumberFormat="true">
      <alignment vertical="center" horizontal="left"/>
    </xf>
    <xf numFmtId="165" fontId="142" fillId="0" borderId="12" xfId="0" applyFont="true" applyBorder="true" applyNumberFormat="true">
      <alignment vertical="center" horizontal="left"/>
    </xf>
    <xf numFmtId="166" fontId="142" fillId="0" borderId="12" xfId="0" applyFont="true" applyBorder="true" applyNumberFormat="true">
      <alignment vertical="center" horizontal="left"/>
    </xf>
    <xf numFmtId="4" fontId="142" fillId="0" borderId="12" xfId="0" applyFont="true" applyBorder="true" applyNumberFormat="true">
      <alignment vertical="center" horizontal="left"/>
    </xf>
    <xf numFmtId="167" fontId="142" fillId="0" borderId="12" xfId="0" applyFont="true" applyBorder="true" applyNumberFormat="true">
      <alignment vertical="center" horizontal="left"/>
    </xf>
    <xf numFmtId="0" fontId="143" fillId="0" borderId="12" xfId="0" applyFont="true" applyBorder="true">
      <alignment vertical="center" horizontal="left"/>
    </xf>
    <xf numFmtId="3" fontId="143" fillId="0" borderId="12" xfId="0" applyFont="true" applyBorder="true" applyNumberFormat="true">
      <alignment vertical="center" horizontal="left"/>
    </xf>
    <xf numFmtId="164" fontId="143" fillId="0" borderId="12" xfId="0" applyFont="true" applyBorder="true" applyNumberFormat="true">
      <alignment vertical="center" horizontal="left"/>
    </xf>
    <xf numFmtId="165" fontId="143" fillId="0" borderId="12" xfId="0" applyFont="true" applyBorder="true" applyNumberFormat="true">
      <alignment vertical="center" horizontal="left"/>
    </xf>
    <xf numFmtId="166" fontId="143" fillId="0" borderId="12" xfId="0" applyFont="true" applyBorder="true" applyNumberFormat="true">
      <alignment vertical="center" horizontal="left"/>
    </xf>
    <xf numFmtId="4" fontId="143" fillId="0" borderId="12" xfId="0" applyFont="true" applyBorder="true" applyNumberFormat="true">
      <alignment vertical="center" horizontal="left"/>
    </xf>
    <xf numFmtId="167" fontId="143" fillId="0" borderId="12" xfId="0" applyFont="true" applyBorder="true" applyNumberFormat="true">
      <alignment vertical="center" horizontal="left"/>
    </xf>
    <xf numFmtId="0" fontId="144" fillId="0" borderId="12" xfId="0" applyFont="true" applyBorder="true">
      <alignment vertical="center" horizontal="left"/>
    </xf>
    <xf numFmtId="3" fontId="144" fillId="0" borderId="12" xfId="0" applyFont="true" applyBorder="true" applyNumberFormat="true">
      <alignment vertical="center" horizontal="left"/>
    </xf>
    <xf numFmtId="164" fontId="144" fillId="0" borderId="12" xfId="0" applyFont="true" applyBorder="true" applyNumberFormat="true">
      <alignment vertical="center" horizontal="left"/>
    </xf>
    <xf numFmtId="165" fontId="144" fillId="0" borderId="12" xfId="0" applyFont="true" applyBorder="true" applyNumberFormat="true">
      <alignment vertical="center" horizontal="left"/>
    </xf>
    <xf numFmtId="166" fontId="144" fillId="0" borderId="12" xfId="0" applyFont="true" applyBorder="true" applyNumberFormat="true">
      <alignment vertical="center" horizontal="left"/>
    </xf>
    <xf numFmtId="4" fontId="144" fillId="0" borderId="12" xfId="0" applyFont="true" applyBorder="true" applyNumberFormat="true">
      <alignment vertical="center" horizontal="left"/>
    </xf>
    <xf numFmtId="167" fontId="144" fillId="0" borderId="12" xfId="0" applyFont="true" applyBorder="true" applyNumberFormat="true">
      <alignment vertical="center" horizontal="left"/>
    </xf>
    <xf numFmtId="0" fontId="145" fillId="0" borderId="4" xfId="0" applyFont="true" applyBorder="true">
      <alignment horizontal="center"/>
    </xf>
    <xf numFmtId="3" fontId="145" fillId="0" borderId="4" xfId="0" applyFont="true" applyBorder="true" applyNumberFormat="true">
      <alignment horizontal="center"/>
    </xf>
    <xf numFmtId="164" fontId="145" fillId="0" borderId="4" xfId="0" applyFont="true" applyBorder="true" applyNumberFormat="true">
      <alignment horizontal="center"/>
    </xf>
    <xf numFmtId="165" fontId="145" fillId="0" borderId="4" xfId="0" applyFont="true" applyBorder="true" applyNumberFormat="true">
      <alignment horizontal="center"/>
    </xf>
    <xf numFmtId="166" fontId="145" fillId="0" borderId="4" xfId="0" applyFont="true" applyBorder="true" applyNumberFormat="true">
      <alignment horizontal="center"/>
    </xf>
    <xf numFmtId="4" fontId="145" fillId="0" borderId="4" xfId="0" applyFont="true" applyBorder="true" applyNumberFormat="true">
      <alignment horizontal="center"/>
    </xf>
    <xf numFmtId="167" fontId="145" fillId="0" borderId="4" xfId="0" applyFont="true" applyBorder="true" applyNumberFormat="true">
      <alignment horizontal="center"/>
    </xf>
    <xf numFmtId="3" fontId="145" fillId="0" borderId="4" xfId="0" applyFont="true" applyBorder="true" applyNumberFormat="true">
      <alignment horizontal="center"/>
    </xf>
    <xf numFmtId="164" fontId="145" fillId="0" borderId="4" xfId="0" applyFont="true" applyBorder="true" applyNumberFormat="true">
      <alignment horizontal="center"/>
    </xf>
    <xf numFmtId="165" fontId="145" fillId="0" borderId="4" xfId="0" applyFont="true" applyBorder="true" applyNumberFormat="true">
      <alignment horizontal="center"/>
    </xf>
    <xf numFmtId="166" fontId="145" fillId="0" borderId="4" xfId="0" applyFont="true" applyBorder="true" applyNumberFormat="true">
      <alignment horizontal="center"/>
    </xf>
    <xf numFmtId="4" fontId="145" fillId="0" borderId="4" xfId="0" applyFont="true" applyBorder="true" applyNumberFormat="true">
      <alignment horizontal="center"/>
    </xf>
    <xf numFmtId="167" fontId="145" fillId="0" borderId="4" xfId="0" applyFont="true" applyBorder="true" applyNumberFormat="true">
      <alignment horizontal="center"/>
    </xf>
    <xf numFmtId="0" fontId="146" fillId="0" borderId="4" xfId="0" applyFont="true" applyBorder="true">
      <alignment horizontal="center"/>
    </xf>
    <xf numFmtId="3" fontId="146" fillId="0" borderId="4" xfId="0" applyFont="true" applyBorder="true" applyNumberFormat="true">
      <alignment horizontal="center"/>
    </xf>
    <xf numFmtId="164" fontId="146" fillId="0" borderId="4" xfId="0" applyFont="true" applyBorder="true" applyNumberFormat="true">
      <alignment horizontal="center"/>
    </xf>
    <xf numFmtId="165" fontId="146" fillId="0" borderId="4" xfId="0" applyFont="true" applyBorder="true" applyNumberFormat="true">
      <alignment horizontal="center"/>
    </xf>
    <xf numFmtId="166" fontId="146" fillId="0" borderId="4" xfId="0" applyFont="true" applyBorder="true" applyNumberFormat="true">
      <alignment horizontal="center"/>
    </xf>
    <xf numFmtId="4" fontId="146" fillId="0" borderId="4" xfId="0" applyFont="true" applyBorder="true" applyNumberFormat="true">
      <alignment horizontal="center"/>
    </xf>
    <xf numFmtId="167" fontId="146" fillId="0" borderId="4" xfId="0" applyFont="true" applyBorder="true" applyNumberFormat="true">
      <alignment horizontal="center"/>
    </xf>
    <xf numFmtId="0" fontId="147" fillId="0" borderId="4" xfId="0" applyFont="true" applyBorder="true">
      <alignment horizontal="center"/>
    </xf>
    <xf numFmtId="3" fontId="147" fillId="0" borderId="4" xfId="0" applyFont="true" applyBorder="true" applyNumberFormat="true">
      <alignment horizontal="center"/>
    </xf>
    <xf numFmtId="164" fontId="147" fillId="0" borderId="4" xfId="0" applyFont="true" applyBorder="true" applyNumberFormat="true">
      <alignment horizontal="center"/>
    </xf>
    <xf numFmtId="165" fontId="147" fillId="0" borderId="4" xfId="0" applyFont="true" applyBorder="true" applyNumberFormat="true">
      <alignment horizontal="center"/>
    </xf>
    <xf numFmtId="166" fontId="147" fillId="0" borderId="4" xfId="0" applyFont="true" applyBorder="true" applyNumberFormat="true">
      <alignment horizontal="center"/>
    </xf>
    <xf numFmtId="4" fontId="147" fillId="0" borderId="4" xfId="0" applyFont="true" applyBorder="true" applyNumberFormat="true">
      <alignment horizontal="center"/>
    </xf>
    <xf numFmtId="167" fontId="147" fillId="0" borderId="4" xfId="0" applyFont="true" applyBorder="true" applyNumberFormat="true">
      <alignment horizontal="center"/>
    </xf>
    <xf numFmtId="0" fontId="148" fillId="0" borderId="4" xfId="0" applyFont="true" applyBorder="true">
      <alignment horizontal="center" wrapText="true"/>
    </xf>
    <xf numFmtId="3" fontId="148" fillId="0" borderId="4" xfId="0" applyFont="true" applyBorder="true" applyNumberFormat="true">
      <alignment horizontal="center"/>
    </xf>
    <xf numFmtId="164" fontId="148" fillId="0" borderId="4" xfId="0" applyFont="true" applyBorder="true" applyNumberFormat="true">
      <alignment horizontal="center"/>
    </xf>
    <xf numFmtId="165" fontId="148" fillId="0" borderId="4" xfId="0" applyFont="true" applyBorder="true" applyNumberFormat="true">
      <alignment horizontal="center"/>
    </xf>
    <xf numFmtId="166" fontId="148" fillId="0" borderId="4" xfId="0" applyFont="true" applyBorder="true" applyNumberFormat="true">
      <alignment horizontal="center"/>
    </xf>
    <xf numFmtId="4" fontId="148" fillId="0" borderId="4" xfId="0" applyFont="true" applyBorder="true" applyNumberFormat="true">
      <alignment horizontal="center"/>
    </xf>
    <xf numFmtId="167" fontId="148" fillId="0" borderId="4" xfId="0" applyFont="true" applyBorder="true" applyNumberFormat="true">
      <alignment horizontal="center"/>
    </xf>
    <xf numFmtId="3" fontId="148" fillId="0" borderId="4" xfId="0" applyFont="true" applyBorder="true" applyNumberFormat="true">
      <alignment horizontal="center"/>
    </xf>
    <xf numFmtId="164" fontId="148" fillId="0" borderId="4" xfId="0" applyFont="true" applyBorder="true" applyNumberFormat="true">
      <alignment horizontal="center"/>
    </xf>
    <xf numFmtId="165" fontId="148" fillId="0" borderId="4" xfId="0" applyFont="true" applyBorder="true" applyNumberFormat="true">
      <alignment horizontal="center"/>
    </xf>
    <xf numFmtId="166" fontId="148" fillId="0" borderId="4" xfId="0" applyFont="true" applyBorder="true" applyNumberFormat="true">
      <alignment horizontal="center"/>
    </xf>
    <xf numFmtId="4" fontId="148" fillId="0" borderId="4" xfId="0" applyFont="true" applyBorder="true" applyNumberFormat="true">
      <alignment horizontal="center"/>
    </xf>
    <xf numFmtId="167" fontId="148" fillId="0" borderId="4" xfId="0" applyFont="true" applyBorder="true" applyNumberFormat="true">
      <alignment horizontal="center"/>
    </xf>
    <xf numFmtId="0" fontId="149" fillId="0" borderId="4" xfId="0" applyFont="true" applyBorder="true">
      <alignment horizontal="center"/>
    </xf>
    <xf numFmtId="3" fontId="149" fillId="0" borderId="4" xfId="0" applyFont="true" applyBorder="true" applyNumberFormat="true">
      <alignment horizontal="center"/>
    </xf>
    <xf numFmtId="164" fontId="149" fillId="0" borderId="4" xfId="0" applyFont="true" applyBorder="true" applyNumberFormat="true">
      <alignment horizontal="center"/>
    </xf>
    <xf numFmtId="165" fontId="149" fillId="0" borderId="4" xfId="0" applyFont="true" applyBorder="true" applyNumberFormat="true">
      <alignment horizontal="center"/>
    </xf>
    <xf numFmtId="166" fontId="149" fillId="0" borderId="4" xfId="0" applyFont="true" applyBorder="true" applyNumberFormat="true">
      <alignment horizontal="center"/>
    </xf>
    <xf numFmtId="4" fontId="149" fillId="0" borderId="4" xfId="0" applyFont="true" applyBorder="true" applyNumberFormat="true">
      <alignment horizontal="center"/>
    </xf>
    <xf numFmtId="167" fontId="149" fillId="0" borderId="4" xfId="0" applyFont="true" applyBorder="true" applyNumberFormat="true">
      <alignment horizontal="center"/>
    </xf>
    <xf numFmtId="0" fontId="150" fillId="0" borderId="4" xfId="0" applyFont="true" applyBorder="true">
      <alignment horizontal="center"/>
    </xf>
    <xf numFmtId="3" fontId="150" fillId="0" borderId="4" xfId="0" applyFont="true" applyBorder="true" applyNumberFormat="true">
      <alignment horizontal="center"/>
    </xf>
    <xf numFmtId="164" fontId="150" fillId="0" borderId="4" xfId="0" applyFont="true" applyBorder="true" applyNumberFormat="true">
      <alignment horizontal="center"/>
    </xf>
    <xf numFmtId="165" fontId="150" fillId="0" borderId="4" xfId="0" applyFont="true" applyBorder="true" applyNumberFormat="true">
      <alignment horizontal="center"/>
    </xf>
    <xf numFmtId="166" fontId="150" fillId="0" borderId="4" xfId="0" applyFont="true" applyBorder="true" applyNumberFormat="true">
      <alignment horizontal="center"/>
    </xf>
    <xf numFmtId="4" fontId="150" fillId="0" borderId="4" xfId="0" applyFont="true" applyBorder="true" applyNumberFormat="true">
      <alignment horizontal="center"/>
    </xf>
    <xf numFmtId="167" fontId="150" fillId="0" borderId="4" xfId="0" applyFont="true" applyBorder="true" applyNumberFormat="true">
      <alignment horizontal="center"/>
    </xf>
    <xf numFmtId="0" fontId="151" fillId="0" borderId="4" xfId="0" applyFont="true" applyBorder="true">
      <alignment horizontal="center"/>
    </xf>
    <xf numFmtId="3" fontId="151" fillId="0" borderId="4" xfId="0" applyFont="true" applyBorder="true" applyNumberFormat="true">
      <alignment horizontal="center"/>
    </xf>
    <xf numFmtId="164" fontId="151" fillId="0" borderId="4" xfId="0" applyFont="true" applyBorder="true" applyNumberFormat="true">
      <alignment horizontal="center"/>
    </xf>
    <xf numFmtId="165" fontId="151" fillId="0" borderId="4" xfId="0" applyFont="true" applyBorder="true" applyNumberFormat="true">
      <alignment horizontal="center"/>
    </xf>
    <xf numFmtId="166" fontId="151" fillId="0" borderId="4" xfId="0" applyFont="true" applyBorder="true" applyNumberFormat="true">
      <alignment horizontal="center"/>
    </xf>
    <xf numFmtId="4" fontId="151" fillId="0" borderId="4" xfId="0" applyFont="true" applyBorder="true" applyNumberFormat="true">
      <alignment horizontal="center"/>
    </xf>
    <xf numFmtId="167" fontId="151" fillId="0" borderId="4" xfId="0" applyFont="true" applyBorder="true" applyNumberFormat="true">
      <alignment horizontal="center"/>
    </xf>
    <xf numFmtId="3" fontId="151" fillId="0" borderId="4" xfId="0" applyFont="true" applyBorder="true" applyNumberFormat="true">
      <alignment horizontal="center"/>
    </xf>
    <xf numFmtId="164" fontId="151" fillId="0" borderId="4" xfId="0" applyFont="true" applyBorder="true" applyNumberFormat="true">
      <alignment horizontal="center"/>
    </xf>
    <xf numFmtId="165" fontId="151" fillId="0" borderId="4" xfId="0" applyFont="true" applyBorder="true" applyNumberFormat="true">
      <alignment horizontal="center"/>
    </xf>
    <xf numFmtId="166" fontId="151" fillId="0" borderId="4" xfId="0" applyFont="true" applyBorder="true" applyNumberFormat="true">
      <alignment horizontal="center"/>
    </xf>
    <xf numFmtId="4" fontId="151" fillId="0" borderId="4" xfId="0" applyFont="true" applyBorder="true" applyNumberFormat="true">
      <alignment horizontal="center"/>
    </xf>
    <xf numFmtId="167" fontId="151" fillId="0" borderId="4" xfId="0" applyFont="true" applyBorder="true" applyNumberFormat="true">
      <alignment horizontal="center"/>
    </xf>
    <xf numFmtId="0" fontId="152" fillId="0" borderId="4" xfId="0" applyFont="true" applyBorder="true">
      <alignment horizontal="center"/>
    </xf>
    <xf numFmtId="3" fontId="152" fillId="0" borderId="4" xfId="0" applyFont="true" applyBorder="true" applyNumberFormat="true">
      <alignment horizontal="center"/>
    </xf>
    <xf numFmtId="164" fontId="152" fillId="0" borderId="4" xfId="0" applyFont="true" applyBorder="true" applyNumberFormat="true">
      <alignment horizontal="center"/>
    </xf>
    <xf numFmtId="165" fontId="152" fillId="0" borderId="4" xfId="0" applyFont="true" applyBorder="true" applyNumberFormat="true">
      <alignment horizontal="center"/>
    </xf>
    <xf numFmtId="166" fontId="152" fillId="0" borderId="4" xfId="0" applyFont="true" applyBorder="true" applyNumberFormat="true">
      <alignment horizontal="center"/>
    </xf>
    <xf numFmtId="4" fontId="152" fillId="0" borderId="4" xfId="0" applyFont="true" applyBorder="true" applyNumberFormat="true">
      <alignment horizontal="center"/>
    </xf>
    <xf numFmtId="167" fontId="152" fillId="0" borderId="4" xfId="0" applyFont="true" applyBorder="true" applyNumberFormat="true">
      <alignment horizontal="center"/>
    </xf>
    <xf numFmtId="0" fontId="153" fillId="0" borderId="4" xfId="0" applyFont="true" applyBorder="true">
      <alignment horizontal="center"/>
    </xf>
    <xf numFmtId="3" fontId="153" fillId="0" borderId="4" xfId="0" applyFont="true" applyBorder="true" applyNumberFormat="true">
      <alignment horizontal="center"/>
    </xf>
    <xf numFmtId="164" fontId="153" fillId="0" borderId="4" xfId="0" applyFont="true" applyBorder="true" applyNumberFormat="true">
      <alignment horizontal="center"/>
    </xf>
    <xf numFmtId="165" fontId="153" fillId="0" borderId="4" xfId="0" applyFont="true" applyBorder="true" applyNumberFormat="true">
      <alignment horizontal="center"/>
    </xf>
    <xf numFmtId="166" fontId="153" fillId="0" borderId="4" xfId="0" applyFont="true" applyBorder="true" applyNumberFormat="true">
      <alignment horizontal="center"/>
    </xf>
    <xf numFmtId="4" fontId="153" fillId="0" borderId="4" xfId="0" applyFont="true" applyBorder="true" applyNumberFormat="true">
      <alignment horizontal="center"/>
    </xf>
    <xf numFmtId="167" fontId="153" fillId="0" borderId="4" xfId="0" applyFont="true" applyBorder="true" applyNumberFormat="true">
      <alignment horizontal="center"/>
    </xf>
    <xf numFmtId="0" fontId="154" fillId="0" borderId="4" xfId="0" applyFont="true" applyBorder="true"/>
    <xf numFmtId="3" fontId="154" fillId="0" borderId="4" xfId="0" applyFont="true" applyBorder="true" applyNumberFormat="true"/>
    <xf numFmtId="164" fontId="154" fillId="0" borderId="4" xfId="0" applyFont="true" applyBorder="true" applyNumberFormat="true"/>
    <xf numFmtId="165" fontId="154" fillId="0" borderId="4" xfId="0" applyFont="true" applyBorder="true" applyNumberFormat="true"/>
    <xf numFmtId="166" fontId="154" fillId="0" borderId="4" xfId="0" applyFont="true" applyBorder="true" applyNumberFormat="true"/>
    <xf numFmtId="4" fontId="154" fillId="0" borderId="4" xfId="0" applyFont="true" applyBorder="true" applyNumberFormat="true"/>
    <xf numFmtId="167" fontId="154" fillId="0" borderId="4" xfId="0" applyFont="true" applyBorder="true" applyNumberFormat="true"/>
    <xf numFmtId="3" fontId="154" fillId="0" borderId="4" xfId="0" applyFont="true" applyBorder="true" applyNumberFormat="true"/>
    <xf numFmtId="164" fontId="154" fillId="0" borderId="4" xfId="0" applyFont="true" applyBorder="true" applyNumberFormat="true"/>
    <xf numFmtId="165" fontId="154" fillId="0" borderId="4" xfId="0" applyFont="true" applyBorder="true" applyNumberFormat="true"/>
    <xf numFmtId="166" fontId="154" fillId="0" borderId="4" xfId="0" applyFont="true" applyBorder="true" applyNumberFormat="true"/>
    <xf numFmtId="4" fontId="154" fillId="0" borderId="4" xfId="0" applyFont="true" applyBorder="true" applyNumberFormat="true"/>
    <xf numFmtId="167" fontId="154" fillId="0" borderId="4" xfId="0" applyFont="true" applyBorder="true" applyNumberFormat="true"/>
    <xf numFmtId="0" fontId="155" fillId="0" borderId="4" xfId="0" applyFont="true" applyBorder="true"/>
    <xf numFmtId="3" fontId="155" fillId="0" borderId="4" xfId="0" applyFont="true" applyBorder="true" applyNumberFormat="true"/>
    <xf numFmtId="164" fontId="155" fillId="0" borderId="4" xfId="0" applyFont="true" applyBorder="true" applyNumberFormat="true"/>
    <xf numFmtId="165" fontId="155" fillId="0" borderId="4" xfId="0" applyFont="true" applyBorder="true" applyNumberFormat="true"/>
    <xf numFmtId="166" fontId="155" fillId="0" borderId="4" xfId="0" applyFont="true" applyBorder="true" applyNumberFormat="true"/>
    <xf numFmtId="4" fontId="155" fillId="0" borderId="4" xfId="0" applyFont="true" applyBorder="true" applyNumberFormat="true"/>
    <xf numFmtId="167" fontId="155" fillId="0" borderId="4" xfId="0" applyFont="true" applyBorder="true" applyNumberFormat="true"/>
    <xf numFmtId="0" fontId="156" fillId="0" borderId="4" xfId="0" applyFont="true" applyBorder="true"/>
    <xf numFmtId="3" fontId="156" fillId="0" borderId="4" xfId="0" applyFont="true" applyBorder="true" applyNumberFormat="true"/>
    <xf numFmtId="164" fontId="156" fillId="0" borderId="4" xfId="0" applyFont="true" applyBorder="true" applyNumberFormat="true"/>
    <xf numFmtId="165" fontId="156" fillId="0" borderId="4" xfId="0" applyFont="true" applyBorder="true" applyNumberFormat="true"/>
    <xf numFmtId="166" fontId="156" fillId="0" borderId="4" xfId="0" applyFont="true" applyBorder="true" applyNumberFormat="true"/>
    <xf numFmtId="4" fontId="156" fillId="0" borderId="4" xfId="0" applyFont="true" applyBorder="true" applyNumberFormat="true"/>
    <xf numFmtId="167" fontId="156" fillId="0" borderId="4" xfId="0" applyFont="true" applyBorder="true" applyNumberFormat="true"/>
    <xf numFmtId="0" fontId="157" fillId="0" borderId="4" xfId="0" applyFont="true" applyBorder="true"/>
    <xf numFmtId="3" fontId="157" fillId="0" borderId="4" xfId="0" applyFont="true" applyBorder="true" applyNumberFormat="true"/>
    <xf numFmtId="164" fontId="157" fillId="0" borderId="4" xfId="0" applyFont="true" applyBorder="true" applyNumberFormat="true"/>
    <xf numFmtId="165" fontId="157" fillId="0" borderId="4" xfId="0" applyFont="true" applyBorder="true" applyNumberFormat="true"/>
    <xf numFmtId="166" fontId="157" fillId="0" borderId="4" xfId="0" applyFont="true" applyBorder="true" applyNumberFormat="true"/>
    <xf numFmtId="4" fontId="157" fillId="0" borderId="4" xfId="0" applyFont="true" applyBorder="true" applyNumberFormat="true"/>
    <xf numFmtId="167" fontId="157" fillId="0" borderId="4" xfId="0" applyFont="true" applyBorder="true" applyNumberFormat="true"/>
    <xf numFmtId="3" fontId="157" fillId="0" borderId="4" xfId="0" applyFont="true" applyBorder="true" applyNumberFormat="true"/>
    <xf numFmtId="164" fontId="157" fillId="0" borderId="4" xfId="0" applyFont="true" applyBorder="true" applyNumberFormat="true"/>
    <xf numFmtId="165" fontId="157" fillId="0" borderId="4" xfId="0" applyFont="true" applyBorder="true" applyNumberFormat="true"/>
    <xf numFmtId="166" fontId="157" fillId="0" borderId="4" xfId="0" applyFont="true" applyBorder="true" applyNumberFormat="true"/>
    <xf numFmtId="4" fontId="157" fillId="0" borderId="4" xfId="0" applyFont="true" applyBorder="true" applyNumberFormat="true"/>
    <xf numFmtId="167" fontId="157" fillId="0" borderId="4" xfId="0" applyFont="true" applyBorder="true" applyNumberFormat="true"/>
    <xf numFmtId="0" fontId="158" fillId="0" borderId="4" xfId="0" applyFont="true" applyBorder="true"/>
    <xf numFmtId="3" fontId="158" fillId="0" borderId="4" xfId="0" applyFont="true" applyBorder="true" applyNumberFormat="true"/>
    <xf numFmtId="164" fontId="158" fillId="0" borderId="4" xfId="0" applyFont="true" applyBorder="true" applyNumberFormat="true"/>
    <xf numFmtId="165" fontId="158" fillId="0" borderId="4" xfId="0" applyFont="true" applyBorder="true" applyNumberFormat="true"/>
    <xf numFmtId="166" fontId="158" fillId="0" borderId="4" xfId="0" applyFont="true" applyBorder="true" applyNumberFormat="true"/>
    <xf numFmtId="4" fontId="158" fillId="0" borderId="4" xfId="0" applyFont="true" applyBorder="true" applyNumberFormat="true"/>
    <xf numFmtId="167" fontId="158" fillId="0" borderId="4" xfId="0" applyFont="true" applyBorder="true" applyNumberFormat="true"/>
    <xf numFmtId="0" fontId="159" fillId="0" borderId="4" xfId="0" applyFont="true" applyBorder="true"/>
    <xf numFmtId="3" fontId="159" fillId="0" borderId="4" xfId="0" applyFont="true" applyBorder="true" applyNumberFormat="true"/>
    <xf numFmtId="164" fontId="159" fillId="0" borderId="4" xfId="0" applyFont="true" applyBorder="true" applyNumberFormat="true"/>
    <xf numFmtId="165" fontId="159" fillId="0" borderId="4" xfId="0" applyFont="true" applyBorder="true" applyNumberFormat="true"/>
    <xf numFmtId="166" fontId="159" fillId="0" borderId="4" xfId="0" applyFont="true" applyBorder="true" applyNumberFormat="true"/>
    <xf numFmtId="4" fontId="159" fillId="0" borderId="4" xfId="0" applyFont="true" applyBorder="true" applyNumberFormat="true"/>
    <xf numFmtId="167" fontId="159" fillId="0" borderId="4" xfId="0" applyFont="true" applyBorder="true" applyNumberFormat="true"/>
    <xf numFmtId="0" fontId="160" fillId="0" borderId="4" xfId="0" applyFont="true" applyBorder="true"/>
    <xf numFmtId="3" fontId="160" fillId="0" borderId="4" xfId="0" applyFont="true" applyBorder="true" applyNumberFormat="true"/>
    <xf numFmtId="164" fontId="160" fillId="0" borderId="4" xfId="0" applyFont="true" applyBorder="true" applyNumberFormat="true"/>
    <xf numFmtId="165" fontId="160" fillId="0" borderId="4" xfId="0" applyFont="true" applyBorder="true" applyNumberFormat="true"/>
    <xf numFmtId="166" fontId="160" fillId="0" borderId="4" xfId="0" applyFont="true" applyBorder="true" applyNumberFormat="true"/>
    <xf numFmtId="4" fontId="160" fillId="0" borderId="4" xfId="0" applyFont="true" applyBorder="true" applyNumberFormat="true"/>
    <xf numFmtId="167" fontId="160" fillId="0" borderId="4" xfId="0" applyFont="true" applyBorder="true" applyNumberFormat="true"/>
    <xf numFmtId="3" fontId="160" fillId="0" borderId="4" xfId="0" applyFont="true" applyBorder="true" applyNumberFormat="true"/>
    <xf numFmtId="164" fontId="160" fillId="0" borderId="4" xfId="0" applyFont="true" applyBorder="true" applyNumberFormat="true"/>
    <xf numFmtId="165" fontId="160" fillId="0" borderId="4" xfId="0" applyFont="true" applyBorder="true" applyNumberFormat="true"/>
    <xf numFmtId="166" fontId="160" fillId="0" borderId="4" xfId="0" applyFont="true" applyBorder="true" applyNumberFormat="true"/>
    <xf numFmtId="4" fontId="160" fillId="0" borderId="4" xfId="0" applyFont="true" applyBorder="true" applyNumberFormat="true"/>
    <xf numFmtId="167" fontId="160" fillId="0" borderId="4" xfId="0" applyFont="true" applyBorder="true" applyNumberFormat="true"/>
    <xf numFmtId="0" fontId="161" fillId="0" borderId="4" xfId="0" applyFont="true" applyBorder="true"/>
    <xf numFmtId="3" fontId="161" fillId="0" borderId="4" xfId="0" applyFont="true" applyBorder="true" applyNumberFormat="true"/>
    <xf numFmtId="164" fontId="161" fillId="0" borderId="4" xfId="0" applyFont="true" applyBorder="true" applyNumberFormat="true"/>
    <xf numFmtId="165" fontId="161" fillId="0" borderId="4" xfId="0" applyFont="true" applyBorder="true" applyNumberFormat="true"/>
    <xf numFmtId="166" fontId="161" fillId="0" borderId="4" xfId="0" applyFont="true" applyBorder="true" applyNumberFormat="true"/>
    <xf numFmtId="4" fontId="161" fillId="0" borderId="4" xfId="0" applyFont="true" applyBorder="true" applyNumberFormat="true"/>
    <xf numFmtId="167" fontId="161" fillId="0" borderId="4" xfId="0" applyFont="true" applyBorder="true" applyNumberFormat="true"/>
    <xf numFmtId="0" fontId="162" fillId="0" borderId="4" xfId="0" applyFont="true" applyBorder="true"/>
    <xf numFmtId="3" fontId="162" fillId="0" borderId="4" xfId="0" applyFont="true" applyBorder="true" applyNumberFormat="true"/>
    <xf numFmtId="164" fontId="162" fillId="0" borderId="4" xfId="0" applyFont="true" applyBorder="true" applyNumberFormat="true"/>
    <xf numFmtId="165" fontId="162" fillId="0" borderId="4" xfId="0" applyFont="true" applyBorder="true" applyNumberFormat="true"/>
    <xf numFmtId="166" fontId="162" fillId="0" borderId="4" xfId="0" applyFont="true" applyBorder="true" applyNumberFormat="true"/>
    <xf numFmtId="4" fontId="162" fillId="0" borderId="4" xfId="0" applyFont="true" applyBorder="true" applyNumberFormat="true"/>
    <xf numFmtId="167" fontId="162" fillId="0" borderId="4" xfId="0" applyFont="true" applyBorder="true" applyNumberFormat="true"/>
    <xf numFmtId="0" fontId="163" fillId="0" borderId="4" xfId="0" applyFont="true" applyBorder="true"/>
    <xf numFmtId="3" fontId="163" fillId="0" borderId="4" xfId="0" applyFont="true" applyBorder="true" applyNumberFormat="true"/>
    <xf numFmtId="164" fontId="163" fillId="0" borderId="4" xfId="0" applyFont="true" applyBorder="true" applyNumberFormat="true"/>
    <xf numFmtId="165" fontId="163" fillId="0" borderId="4" xfId="0" applyFont="true" applyBorder="true" applyNumberFormat="true"/>
    <xf numFmtId="166" fontId="163" fillId="0" borderId="4" xfId="0" applyFont="true" applyBorder="true" applyNumberFormat="true"/>
    <xf numFmtId="4" fontId="163" fillId="0" borderId="4" xfId="0" applyFont="true" applyBorder="true" applyNumberFormat="true"/>
    <xf numFmtId="167" fontId="163" fillId="0" borderId="4" xfId="0" applyFont="true" applyBorder="true" applyNumberFormat="true"/>
    <xf numFmtId="3" fontId="163" fillId="0" borderId="4" xfId="0" applyFont="true" applyBorder="true" applyNumberFormat="true"/>
    <xf numFmtId="164" fontId="163" fillId="0" borderId="4" xfId="0" applyFont="true" applyBorder="true" applyNumberFormat="true"/>
    <xf numFmtId="165" fontId="163" fillId="0" borderId="4" xfId="0" applyFont="true" applyBorder="true" applyNumberFormat="true"/>
    <xf numFmtId="166" fontId="163" fillId="0" borderId="4" xfId="0" applyFont="true" applyBorder="true" applyNumberFormat="true"/>
    <xf numFmtId="4" fontId="163" fillId="0" borderId="4" xfId="0" applyFont="true" applyBorder="true" applyNumberFormat="true"/>
    <xf numFmtId="167" fontId="163" fillId="0" borderId="4" xfId="0" applyFont="true" applyBorder="true" applyNumberFormat="true"/>
    <xf numFmtId="0" fontId="164" fillId="0" borderId="4" xfId="0" applyFont="true" applyBorder="true"/>
    <xf numFmtId="3" fontId="164" fillId="0" borderId="4" xfId="0" applyFont="true" applyBorder="true" applyNumberFormat="true"/>
    <xf numFmtId="164" fontId="164" fillId="0" borderId="4" xfId="0" applyFont="true" applyBorder="true" applyNumberFormat="true"/>
    <xf numFmtId="165" fontId="164" fillId="0" borderId="4" xfId="0" applyFont="true" applyBorder="true" applyNumberFormat="true"/>
    <xf numFmtId="166" fontId="164" fillId="0" borderId="4" xfId="0" applyFont="true" applyBorder="true" applyNumberFormat="true"/>
    <xf numFmtId="4" fontId="164" fillId="0" borderId="4" xfId="0" applyFont="true" applyBorder="true" applyNumberFormat="true"/>
    <xf numFmtId="167" fontId="164" fillId="0" borderId="4" xfId="0" applyFont="true" applyBorder="true" applyNumberFormat="true"/>
    <xf numFmtId="0" fontId="165" fillId="0" borderId="4" xfId="0" applyFont="true" applyBorder="true"/>
    <xf numFmtId="3" fontId="165" fillId="0" borderId="4" xfId="0" applyFont="true" applyBorder="true" applyNumberFormat="true"/>
    <xf numFmtId="164" fontId="165" fillId="0" borderId="4" xfId="0" applyFont="true" applyBorder="true" applyNumberFormat="true"/>
    <xf numFmtId="165" fontId="165" fillId="0" borderId="4" xfId="0" applyFont="true" applyBorder="true" applyNumberFormat="true"/>
    <xf numFmtId="166" fontId="165" fillId="0" borderId="4" xfId="0" applyFont="true" applyBorder="true" applyNumberFormat="true"/>
    <xf numFmtId="4" fontId="165" fillId="0" borderId="4" xfId="0" applyFont="true" applyBorder="true" applyNumberFormat="true"/>
    <xf numFmtId="167" fontId="165" fillId="0" borderId="4" xfId="0" applyFont="true" applyBorder="true" applyNumberFormat="true"/>
    <xf numFmtId="0" fontId="166" fillId="0" borderId="12" xfId="0" applyFont="true" applyBorder="true"/>
    <xf numFmtId="3" fontId="166" fillId="0" borderId="12" xfId="0" applyFont="true" applyBorder="true" applyNumberFormat="true"/>
    <xf numFmtId="164" fontId="166" fillId="0" borderId="12" xfId="0" applyFont="true" applyBorder="true" applyNumberFormat="true"/>
    <xf numFmtId="165" fontId="166" fillId="0" borderId="12" xfId="0" applyFont="true" applyBorder="true" applyNumberFormat="true"/>
    <xf numFmtId="166" fontId="166" fillId="0" borderId="12" xfId="0" applyFont="true" applyBorder="true" applyNumberFormat="true"/>
    <xf numFmtId="4" fontId="166" fillId="0" borderId="12" xfId="0" applyFont="true" applyBorder="true" applyNumberFormat="true"/>
    <xf numFmtId="167" fontId="166" fillId="0" borderId="12" xfId="0" applyFont="true" applyBorder="true" applyNumberFormat="true"/>
    <xf numFmtId="3" fontId="166" fillId="0" borderId="12" xfId="0" applyFont="true" applyBorder="true" applyNumberFormat="true"/>
    <xf numFmtId="164" fontId="166" fillId="0" borderId="12" xfId="0" applyFont="true" applyBorder="true" applyNumberFormat="true"/>
    <xf numFmtId="165" fontId="166" fillId="0" borderId="12" xfId="0" applyFont="true" applyBorder="true" applyNumberFormat="true"/>
    <xf numFmtId="166" fontId="166" fillId="0" borderId="12" xfId="0" applyFont="true" applyBorder="true" applyNumberFormat="true"/>
    <xf numFmtId="4" fontId="166" fillId="0" borderId="12" xfId="0" applyFont="true" applyBorder="true" applyNumberFormat="true"/>
    <xf numFmtId="167" fontId="166" fillId="0" borderId="12" xfId="0" applyFont="true" applyBorder="true" applyNumberFormat="true"/>
    <xf numFmtId="0" fontId="167" fillId="0" borderId="12" xfId="0" applyFont="true" applyBorder="true"/>
    <xf numFmtId="3" fontId="167" fillId="0" borderId="12" xfId="0" applyFont="true" applyBorder="true" applyNumberFormat="true"/>
    <xf numFmtId="164" fontId="167" fillId="0" borderId="12" xfId="0" applyFont="true" applyBorder="true" applyNumberFormat="true"/>
    <xf numFmtId="165" fontId="167" fillId="0" borderId="12" xfId="0" applyFont="true" applyBorder="true" applyNumberFormat="true"/>
    <xf numFmtId="166" fontId="167" fillId="0" borderId="12" xfId="0" applyFont="true" applyBorder="true" applyNumberFormat="true"/>
    <xf numFmtId="4" fontId="167" fillId="0" borderId="12" xfId="0" applyFont="true" applyBorder="true" applyNumberFormat="true"/>
    <xf numFmtId="167" fontId="167" fillId="0" borderId="12" xfId="0" applyFont="true" applyBorder="true" applyNumberFormat="true"/>
    <xf numFmtId="0" fontId="168" fillId="0" borderId="12" xfId="0" applyFont="true" applyBorder="true"/>
    <xf numFmtId="3" fontId="168" fillId="0" borderId="12" xfId="0" applyFont="true" applyBorder="true" applyNumberFormat="true"/>
    <xf numFmtId="164" fontId="168" fillId="0" borderId="12" xfId="0" applyFont="true" applyBorder="true" applyNumberFormat="true"/>
    <xf numFmtId="165" fontId="168" fillId="0" borderId="12" xfId="0" applyFont="true" applyBorder="true" applyNumberFormat="true"/>
    <xf numFmtId="166" fontId="168" fillId="0" borderId="12" xfId="0" applyFont="true" applyBorder="true" applyNumberFormat="true"/>
    <xf numFmtId="4" fontId="168" fillId="0" borderId="12" xfId="0" applyFont="true" applyBorder="true" applyNumberFormat="true"/>
    <xf numFmtId="167" fontId="168" fillId="0" borderId="12" xfId="0" applyFont="true" applyBorder="true" applyNumberFormat="true"/>
    <xf numFmtId="0" fontId="169" fillId="0" borderId="12" xfId="0" applyFont="true" applyBorder="true"/>
    <xf numFmtId="3" fontId="169" fillId="0" borderId="12" xfId="0" applyFont="true" applyBorder="true" applyNumberFormat="true"/>
    <xf numFmtId="164" fontId="169" fillId="0" borderId="12" xfId="0" applyFont="true" applyBorder="true" applyNumberFormat="true"/>
    <xf numFmtId="165" fontId="169" fillId="0" borderId="12" xfId="0" applyFont="true" applyBorder="true" applyNumberFormat="true"/>
    <xf numFmtId="166" fontId="169" fillId="0" borderId="12" xfId="0" applyFont="true" applyBorder="true" applyNumberFormat="true"/>
    <xf numFmtId="4" fontId="169" fillId="0" borderId="12" xfId="0" applyFont="true" applyBorder="true" applyNumberFormat="true"/>
    <xf numFmtId="167" fontId="169" fillId="0" borderId="12" xfId="0" applyFont="true" applyBorder="true" applyNumberFormat="true"/>
    <xf numFmtId="3" fontId="169" fillId="0" borderId="12" xfId="0" applyFont="true" applyBorder="true" applyNumberFormat="true"/>
    <xf numFmtId="164" fontId="169" fillId="0" borderId="12" xfId="0" applyFont="true" applyBorder="true" applyNumberFormat="true"/>
    <xf numFmtId="165" fontId="169" fillId="0" borderId="12" xfId="0" applyFont="true" applyBorder="true" applyNumberFormat="true"/>
    <xf numFmtId="166" fontId="169" fillId="0" borderId="12" xfId="0" applyFont="true" applyBorder="true" applyNumberFormat="true"/>
    <xf numFmtId="4" fontId="169" fillId="0" borderId="12" xfId="0" applyFont="true" applyBorder="true" applyNumberFormat="true"/>
    <xf numFmtId="167" fontId="169" fillId="0" borderId="12" xfId="0" applyFont="true" applyBorder="true" applyNumberFormat="true"/>
    <xf numFmtId="0" fontId="170" fillId="0" borderId="12" xfId="0" applyFont="true" applyBorder="true"/>
    <xf numFmtId="3" fontId="170" fillId="0" borderId="12" xfId="0" applyFont="true" applyBorder="true" applyNumberFormat="true"/>
    <xf numFmtId="164" fontId="170" fillId="0" borderId="12" xfId="0" applyFont="true" applyBorder="true" applyNumberFormat="true"/>
    <xf numFmtId="165" fontId="170" fillId="0" borderId="12" xfId="0" applyFont="true" applyBorder="true" applyNumberFormat="true"/>
    <xf numFmtId="166" fontId="170" fillId="0" borderId="12" xfId="0" applyFont="true" applyBorder="true" applyNumberFormat="true"/>
    <xf numFmtId="4" fontId="170" fillId="0" borderId="12" xfId="0" applyFont="true" applyBorder="true" applyNumberFormat="true"/>
    <xf numFmtId="167" fontId="170" fillId="0" borderId="12" xfId="0" applyFont="true" applyBorder="true" applyNumberFormat="true"/>
    <xf numFmtId="0" fontId="171" fillId="0" borderId="12" xfId="0" applyFont="true" applyBorder="true"/>
    <xf numFmtId="3" fontId="171" fillId="0" borderId="12" xfId="0" applyFont="true" applyBorder="true" applyNumberFormat="true"/>
    <xf numFmtId="164" fontId="171" fillId="0" borderId="12" xfId="0" applyFont="true" applyBorder="true" applyNumberFormat="true"/>
    <xf numFmtId="165" fontId="171" fillId="0" borderId="12" xfId="0" applyFont="true" applyBorder="true" applyNumberFormat="true"/>
    <xf numFmtId="166" fontId="171" fillId="0" borderId="12" xfId="0" applyFont="true" applyBorder="true" applyNumberFormat="true"/>
    <xf numFmtId="4" fontId="171" fillId="0" borderId="12" xfId="0" applyFont="true" applyBorder="true" applyNumberFormat="true"/>
    <xf numFmtId="167" fontId="171" fillId="0" borderId="12" xfId="0" applyFont="true" applyBorder="true" applyNumberFormat="true"/>
    <xf numFmtId="0" fontId="172" fillId="0" borderId="12" xfId="0" applyFont="true" applyBorder="true"/>
    <xf numFmtId="3" fontId="172" fillId="0" borderId="12" xfId="0" applyFont="true" applyBorder="true" applyNumberFormat="true"/>
    <xf numFmtId="164" fontId="172" fillId="0" borderId="12" xfId="0" applyFont="true" applyBorder="true" applyNumberFormat="true"/>
    <xf numFmtId="165" fontId="172" fillId="0" borderId="12" xfId="0" applyFont="true" applyBorder="true" applyNumberFormat="true"/>
    <xf numFmtId="166" fontId="172" fillId="0" borderId="12" xfId="0" applyFont="true" applyBorder="true" applyNumberFormat="true"/>
    <xf numFmtId="4" fontId="172" fillId="0" borderId="12" xfId="0" applyFont="true" applyBorder="true" applyNumberFormat="true"/>
    <xf numFmtId="167" fontId="172" fillId="0" borderId="12" xfId="0" applyFont="true" applyBorder="true" applyNumberFormat="true"/>
    <xf numFmtId="3" fontId="172" fillId="0" borderId="12" xfId="0" applyFont="true" applyBorder="true" applyNumberFormat="true"/>
    <xf numFmtId="164" fontId="172" fillId="0" borderId="12" xfId="0" applyFont="true" applyBorder="true" applyNumberFormat="true"/>
    <xf numFmtId="165" fontId="172" fillId="0" borderId="12" xfId="0" applyFont="true" applyBorder="true" applyNumberFormat="true"/>
    <xf numFmtId="166" fontId="172" fillId="0" borderId="12" xfId="0" applyFont="true" applyBorder="true" applyNumberFormat="true"/>
    <xf numFmtId="4" fontId="172" fillId="0" borderId="12" xfId="0" applyFont="true" applyBorder="true" applyNumberFormat="true"/>
    <xf numFmtId="167" fontId="172" fillId="0" borderId="12" xfId="0" applyFont="true" applyBorder="true" applyNumberFormat="true"/>
    <xf numFmtId="0" fontId="173" fillId="0" borderId="12" xfId="0" applyFont="true" applyBorder="true"/>
    <xf numFmtId="3" fontId="173" fillId="0" borderId="12" xfId="0" applyFont="true" applyBorder="true" applyNumberFormat="true"/>
    <xf numFmtId="164" fontId="173" fillId="0" borderId="12" xfId="0" applyFont="true" applyBorder="true" applyNumberFormat="true"/>
    <xf numFmtId="165" fontId="173" fillId="0" borderId="12" xfId="0" applyFont="true" applyBorder="true" applyNumberFormat="true"/>
    <xf numFmtId="166" fontId="173" fillId="0" borderId="12" xfId="0" applyFont="true" applyBorder="true" applyNumberFormat="true"/>
    <xf numFmtId="4" fontId="173" fillId="0" borderId="12" xfId="0" applyFont="true" applyBorder="true" applyNumberFormat="true"/>
    <xf numFmtId="167" fontId="173" fillId="0" borderId="12" xfId="0" applyFont="true" applyBorder="true" applyNumberFormat="true"/>
    <xf numFmtId="0" fontId="174" fillId="0" borderId="12" xfId="0" applyFont="true" applyBorder="true"/>
    <xf numFmtId="3" fontId="174" fillId="0" borderId="12" xfId="0" applyFont="true" applyBorder="true" applyNumberFormat="true"/>
    <xf numFmtId="164" fontId="174" fillId="0" borderId="12" xfId="0" applyFont="true" applyBorder="true" applyNumberFormat="true"/>
    <xf numFmtId="165" fontId="174" fillId="0" borderId="12" xfId="0" applyFont="true" applyBorder="true" applyNumberFormat="true"/>
    <xf numFmtId="166" fontId="174" fillId="0" borderId="12" xfId="0" applyFont="true" applyBorder="true" applyNumberFormat="true"/>
    <xf numFmtId="4" fontId="174" fillId="0" borderId="12" xfId="0" applyFont="true" applyBorder="true" applyNumberFormat="true"/>
    <xf numFmtId="167" fontId="174" fillId="0" borderId="12" xfId="0" applyFont="true" applyBorder="true" applyNumberFormat="true"/>
    <xf numFmtId="0" fontId="175" fillId="11" borderId="10" xfId="0" applyFont="true" applyFill="true" applyBorder="true">
      <alignment horizontal="center"/>
    </xf>
    <xf numFmtId="3" fontId="175" fillId="11" borderId="10" xfId="0" applyFont="true" applyFill="true" applyBorder="true" applyNumberFormat="true">
      <alignment horizontal="center"/>
    </xf>
    <xf numFmtId="164" fontId="175" fillId="11" borderId="10" xfId="0" applyFont="true" applyFill="true" applyBorder="true" applyNumberFormat="true">
      <alignment horizontal="center"/>
    </xf>
    <xf numFmtId="165" fontId="175" fillId="11" borderId="10" xfId="0" applyFont="true" applyFill="true" applyBorder="true" applyNumberFormat="true">
      <alignment horizontal="center"/>
    </xf>
    <xf numFmtId="166" fontId="175" fillId="11" borderId="10" xfId="0" applyFont="true" applyFill="true" applyBorder="true" applyNumberFormat="true">
      <alignment horizontal="center"/>
    </xf>
    <xf numFmtId="4" fontId="175" fillId="11" borderId="10" xfId="0" applyFont="true" applyFill="true" applyBorder="true" applyNumberFormat="true">
      <alignment horizontal="center"/>
    </xf>
    <xf numFmtId="167" fontId="175" fillId="11" borderId="10" xfId="0" applyFont="true" applyFill="true" applyBorder="true" applyNumberFormat="true">
      <alignment horizontal="center"/>
    </xf>
    <xf numFmtId="3" fontId="175" fillId="11" borderId="10" xfId="0" applyFont="true" applyFill="true" applyBorder="true" applyNumberFormat="true">
      <alignment horizontal="center"/>
    </xf>
    <xf numFmtId="164" fontId="175" fillId="11" borderId="10" xfId="0" applyFont="true" applyFill="true" applyBorder="true" applyNumberFormat="true">
      <alignment horizontal="center"/>
    </xf>
    <xf numFmtId="165" fontId="175" fillId="11" borderId="10" xfId="0" applyFont="true" applyFill="true" applyBorder="true" applyNumberFormat="true">
      <alignment horizontal="center"/>
    </xf>
    <xf numFmtId="166" fontId="175" fillId="11" borderId="10" xfId="0" applyFont="true" applyFill="true" applyBorder="true" applyNumberFormat="true">
      <alignment horizontal="center"/>
    </xf>
    <xf numFmtId="4" fontId="175" fillId="11" borderId="10" xfId="0" applyFont="true" applyFill="true" applyBorder="true" applyNumberFormat="true">
      <alignment horizontal="center"/>
    </xf>
    <xf numFmtId="167" fontId="175" fillId="11" borderId="10" xfId="0" applyFont="true" applyFill="true" applyBorder="true" applyNumberFormat="true">
      <alignment horizontal="center"/>
    </xf>
    <xf numFmtId="0" fontId="176" fillId="11" borderId="10" xfId="0" applyFont="true" applyFill="true" applyBorder="true">
      <alignment horizontal="center"/>
    </xf>
    <xf numFmtId="3" fontId="176" fillId="11" borderId="10" xfId="0" applyFont="true" applyFill="true" applyBorder="true" applyNumberFormat="true">
      <alignment horizontal="center"/>
    </xf>
    <xf numFmtId="164" fontId="176" fillId="11" borderId="10" xfId="0" applyFont="true" applyFill="true" applyBorder="true" applyNumberFormat="true">
      <alignment horizontal="center"/>
    </xf>
    <xf numFmtId="165" fontId="176" fillId="11" borderId="10" xfId="0" applyFont="true" applyFill="true" applyBorder="true" applyNumberFormat="true">
      <alignment horizontal="center"/>
    </xf>
    <xf numFmtId="166" fontId="176" fillId="11" borderId="10" xfId="0" applyFont="true" applyFill="true" applyBorder="true" applyNumberFormat="true">
      <alignment horizontal="center"/>
    </xf>
    <xf numFmtId="4" fontId="176" fillId="11" borderId="10" xfId="0" applyFont="true" applyFill="true" applyBorder="true" applyNumberFormat="true">
      <alignment horizontal="center"/>
    </xf>
    <xf numFmtId="167" fontId="176" fillId="11" borderId="10" xfId="0" applyFont="true" applyFill="true" applyBorder="true" applyNumberFormat="true">
      <alignment horizontal="center"/>
    </xf>
    <xf numFmtId="0" fontId="177" fillId="11" borderId="10" xfId="0" applyFont="true" applyFill="true" applyBorder="true">
      <alignment horizontal="center"/>
    </xf>
    <xf numFmtId="3" fontId="177" fillId="11" borderId="10" xfId="0" applyFont="true" applyFill="true" applyBorder="true" applyNumberFormat="true">
      <alignment horizontal="center"/>
    </xf>
    <xf numFmtId="164" fontId="177" fillId="11" borderId="10" xfId="0" applyFont="true" applyFill="true" applyBorder="true" applyNumberFormat="true">
      <alignment horizontal="center"/>
    </xf>
    <xf numFmtId="165" fontId="177" fillId="11" borderId="10" xfId="0" applyFont="true" applyFill="true" applyBorder="true" applyNumberFormat="true">
      <alignment horizontal="center"/>
    </xf>
    <xf numFmtId="166" fontId="177" fillId="11" borderId="10" xfId="0" applyFont="true" applyFill="true" applyBorder="true" applyNumberFormat="true">
      <alignment horizontal="center"/>
    </xf>
    <xf numFmtId="4" fontId="177" fillId="11" borderId="10" xfId="0" applyFont="true" applyFill="true" applyBorder="true" applyNumberFormat="true">
      <alignment horizontal="center"/>
    </xf>
    <xf numFmtId="167" fontId="177" fillId="11" borderId="10" xfId="0" applyFont="true" applyFill="true" applyBorder="true" applyNumberFormat="true">
      <alignment horizontal="center"/>
    </xf>
    <xf numFmtId="0" fontId="178" fillId="11" borderId="10" xfId="0" applyFont="true" applyFill="true" applyBorder="true">
      <alignment horizontal="center"/>
    </xf>
    <xf numFmtId="3" fontId="178" fillId="11" borderId="10" xfId="0" applyFont="true" applyFill="true" applyBorder="true" applyNumberFormat="true">
      <alignment horizontal="center"/>
    </xf>
    <xf numFmtId="164" fontId="178" fillId="11" borderId="10" xfId="0" applyFont="true" applyFill="true" applyBorder="true" applyNumberFormat="true">
      <alignment horizontal="center"/>
    </xf>
    <xf numFmtId="165" fontId="178" fillId="11" borderId="10" xfId="0" applyFont="true" applyFill="true" applyBorder="true" applyNumberFormat="true">
      <alignment horizontal="center"/>
    </xf>
    <xf numFmtId="166" fontId="178" fillId="11" borderId="10" xfId="0" applyFont="true" applyFill="true" applyBorder="true" applyNumberFormat="true">
      <alignment horizontal="center"/>
    </xf>
    <xf numFmtId="4" fontId="178" fillId="11" borderId="10" xfId="0" applyFont="true" applyFill="true" applyBorder="true" applyNumberFormat="true">
      <alignment horizontal="center"/>
    </xf>
    <xf numFmtId="167" fontId="178" fillId="11" borderId="10" xfId="0" applyFont="true" applyFill="true" applyBorder="true" applyNumberFormat="true">
      <alignment horizontal="center"/>
    </xf>
    <xf numFmtId="3" fontId="178" fillId="11" borderId="10" xfId="0" applyFont="true" applyFill="true" applyBorder="true" applyNumberFormat="true">
      <alignment horizontal="center"/>
    </xf>
    <xf numFmtId="164" fontId="178" fillId="11" borderId="10" xfId="0" applyFont="true" applyFill="true" applyBorder="true" applyNumberFormat="true">
      <alignment horizontal="center"/>
    </xf>
    <xf numFmtId="165" fontId="178" fillId="11" borderId="10" xfId="0" applyFont="true" applyFill="true" applyBorder="true" applyNumberFormat="true">
      <alignment horizontal="center"/>
    </xf>
    <xf numFmtId="166" fontId="178" fillId="11" borderId="10" xfId="0" applyFont="true" applyFill="true" applyBorder="true" applyNumberFormat="true">
      <alignment horizontal="center"/>
    </xf>
    <xf numFmtId="4" fontId="178" fillId="11" borderId="10" xfId="0" applyFont="true" applyFill="true" applyBorder="true" applyNumberFormat="true">
      <alignment horizontal="center"/>
    </xf>
    <xf numFmtId="167" fontId="178" fillId="11" borderId="10" xfId="0" applyFont="true" applyFill="true" applyBorder="true" applyNumberFormat="true">
      <alignment horizontal="center"/>
    </xf>
    <xf numFmtId="0" fontId="179" fillId="11" borderId="10" xfId="0" applyFont="true" applyFill="true" applyBorder="true">
      <alignment horizontal="center"/>
    </xf>
    <xf numFmtId="3" fontId="179" fillId="11" borderId="10" xfId="0" applyFont="true" applyFill="true" applyBorder="true" applyNumberFormat="true">
      <alignment horizontal="center"/>
    </xf>
    <xf numFmtId="164" fontId="179" fillId="11" borderId="10" xfId="0" applyFont="true" applyFill="true" applyBorder="true" applyNumberFormat="true">
      <alignment horizontal="center"/>
    </xf>
    <xf numFmtId="165" fontId="179" fillId="11" borderId="10" xfId="0" applyFont="true" applyFill="true" applyBorder="true" applyNumberFormat="true">
      <alignment horizontal="center"/>
    </xf>
    <xf numFmtId="166" fontId="179" fillId="11" borderId="10" xfId="0" applyFont="true" applyFill="true" applyBorder="true" applyNumberFormat="true">
      <alignment horizontal="center"/>
    </xf>
    <xf numFmtId="4" fontId="179" fillId="11" borderId="10" xfId="0" applyFont="true" applyFill="true" applyBorder="true" applyNumberFormat="true">
      <alignment horizontal="center"/>
    </xf>
    <xf numFmtId="167" fontId="179" fillId="11" borderId="10" xfId="0" applyFont="true" applyFill="true" applyBorder="true" applyNumberFormat="true">
      <alignment horizontal="center"/>
    </xf>
    <xf numFmtId="0" fontId="180" fillId="11" borderId="10" xfId="0" applyFont="true" applyFill="true" applyBorder="true">
      <alignment horizontal="center"/>
    </xf>
    <xf numFmtId="3" fontId="180" fillId="11" borderId="10" xfId="0" applyFont="true" applyFill="true" applyBorder="true" applyNumberFormat="true">
      <alignment horizontal="center"/>
    </xf>
    <xf numFmtId="164" fontId="180" fillId="11" borderId="10" xfId="0" applyFont="true" applyFill="true" applyBorder="true" applyNumberFormat="true">
      <alignment horizontal="center"/>
    </xf>
    <xf numFmtId="165" fontId="180" fillId="11" borderId="10" xfId="0" applyFont="true" applyFill="true" applyBorder="true" applyNumberFormat="true">
      <alignment horizontal="center"/>
    </xf>
    <xf numFmtId="166" fontId="180" fillId="11" borderId="10" xfId="0" applyFont="true" applyFill="true" applyBorder="true" applyNumberFormat="true">
      <alignment horizontal="center"/>
    </xf>
    <xf numFmtId="4" fontId="180" fillId="11" borderId="10" xfId="0" applyFont="true" applyFill="true" applyBorder="true" applyNumberFormat="true">
      <alignment horizontal="center"/>
    </xf>
    <xf numFmtId="167" fontId="180" fillId="11" borderId="10" xfId="0" applyFont="true" applyFill="true" applyBorder="true" applyNumberFormat="true">
      <alignment horizontal="center"/>
    </xf>
    <xf numFmtId="0" fontId="181" fillId="11" borderId="10" xfId="0" applyFont="true" applyFill="true" applyBorder="true">
      <alignment horizontal="center"/>
    </xf>
    <xf numFmtId="3" fontId="181" fillId="11" borderId="10" xfId="0" applyFont="true" applyFill="true" applyBorder="true" applyNumberFormat="true">
      <alignment horizontal="center"/>
    </xf>
    <xf numFmtId="164" fontId="181" fillId="11" borderId="10" xfId="0" applyFont="true" applyFill="true" applyBorder="true" applyNumberFormat="true">
      <alignment horizontal="center"/>
    </xf>
    <xf numFmtId="165" fontId="181" fillId="11" borderId="10" xfId="0" applyFont="true" applyFill="true" applyBorder="true" applyNumberFormat="true">
      <alignment horizontal="center"/>
    </xf>
    <xf numFmtId="166" fontId="181" fillId="11" borderId="10" xfId="0" applyFont="true" applyFill="true" applyBorder="true" applyNumberFormat="true">
      <alignment horizontal="center"/>
    </xf>
    <xf numFmtId="4" fontId="181" fillId="11" borderId="10" xfId="0" applyFont="true" applyFill="true" applyBorder="true" applyNumberFormat="true">
      <alignment horizontal="center"/>
    </xf>
    <xf numFmtId="167" fontId="181" fillId="11" borderId="10" xfId="0" applyFont="true" applyFill="true" applyBorder="true" applyNumberFormat="true">
      <alignment horizontal="center"/>
    </xf>
    <xf numFmtId="3" fontId="181" fillId="11" borderId="10" xfId="0" applyFont="true" applyFill="true" applyBorder="true" applyNumberFormat="true">
      <alignment horizontal="center"/>
    </xf>
    <xf numFmtId="164" fontId="181" fillId="11" borderId="10" xfId="0" applyFont="true" applyFill="true" applyBorder="true" applyNumberFormat="true">
      <alignment horizontal="center"/>
    </xf>
    <xf numFmtId="165" fontId="181" fillId="11" borderId="10" xfId="0" applyFont="true" applyFill="true" applyBorder="true" applyNumberFormat="true">
      <alignment horizontal="center"/>
    </xf>
    <xf numFmtId="166" fontId="181" fillId="11" borderId="10" xfId="0" applyFont="true" applyFill="true" applyBorder="true" applyNumberFormat="true">
      <alignment horizontal="center"/>
    </xf>
    <xf numFmtId="4" fontId="181" fillId="11" borderId="10" xfId="0" applyFont="true" applyFill="true" applyBorder="true" applyNumberFormat="true">
      <alignment horizontal="center"/>
    </xf>
    <xf numFmtId="167" fontId="181" fillId="11" borderId="10" xfId="0" applyFont="true" applyFill="true" applyBorder="true" applyNumberFormat="true">
      <alignment horizontal="center"/>
    </xf>
    <xf numFmtId="0" fontId="182" fillId="11" borderId="10" xfId="0" applyFont="true" applyFill="true" applyBorder="true">
      <alignment horizontal="center"/>
    </xf>
    <xf numFmtId="3" fontId="182" fillId="11" borderId="10" xfId="0" applyFont="true" applyFill="true" applyBorder="true" applyNumberFormat="true">
      <alignment horizontal="center"/>
    </xf>
    <xf numFmtId="164" fontId="182" fillId="11" borderId="10" xfId="0" applyFont="true" applyFill="true" applyBorder="true" applyNumberFormat="true">
      <alignment horizontal="center"/>
    </xf>
    <xf numFmtId="165" fontId="182" fillId="11" borderId="10" xfId="0" applyFont="true" applyFill="true" applyBorder="true" applyNumberFormat="true">
      <alignment horizontal="center"/>
    </xf>
    <xf numFmtId="166" fontId="182" fillId="11" borderId="10" xfId="0" applyFont="true" applyFill="true" applyBorder="true" applyNumberFormat="true">
      <alignment horizontal="center"/>
    </xf>
    <xf numFmtId="4" fontId="182" fillId="11" borderId="10" xfId="0" applyFont="true" applyFill="true" applyBorder="true" applyNumberFormat="true">
      <alignment horizontal="center"/>
    </xf>
    <xf numFmtId="167" fontId="182" fillId="11" borderId="10" xfId="0" applyFont="true" applyFill="true" applyBorder="true" applyNumberFormat="true">
      <alignment horizontal="center"/>
    </xf>
    <xf numFmtId="0" fontId="183" fillId="11" borderId="10" xfId="0" applyFont="true" applyFill="true" applyBorder="true">
      <alignment horizontal="center"/>
    </xf>
    <xf numFmtId="3" fontId="183" fillId="11" borderId="10" xfId="0" applyFont="true" applyFill="true" applyBorder="true" applyNumberFormat="true">
      <alignment horizontal="center"/>
    </xf>
    <xf numFmtId="164" fontId="183" fillId="11" borderId="10" xfId="0" applyFont="true" applyFill="true" applyBorder="true" applyNumberFormat="true">
      <alignment horizontal="center"/>
    </xf>
    <xf numFmtId="165" fontId="183" fillId="11" borderId="10" xfId="0" applyFont="true" applyFill="true" applyBorder="true" applyNumberFormat="true">
      <alignment horizontal="center"/>
    </xf>
    <xf numFmtId="166" fontId="183" fillId="11" borderId="10" xfId="0" applyFont="true" applyFill="true" applyBorder="true" applyNumberFormat="true">
      <alignment horizontal="center"/>
    </xf>
    <xf numFmtId="4" fontId="183" fillId="11" borderId="10" xfId="0" applyFont="true" applyFill="true" applyBorder="true" applyNumberFormat="true">
      <alignment horizontal="center"/>
    </xf>
    <xf numFmtId="167" fontId="183" fillId="11" borderId="10" xfId="0" applyFont="true" applyFill="true" applyBorder="true" applyNumberFormat="true">
      <alignment horizontal="center"/>
    </xf>
    <xf numFmtId="0" fontId="184" fillId="0" borderId="4" xfId="0" applyFont="true" applyBorder="true"/>
    <xf numFmtId="3" fontId="184" fillId="0" borderId="4" xfId="0" applyFont="true" applyBorder="true" applyNumberFormat="true"/>
    <xf numFmtId="164" fontId="184" fillId="0" borderId="4" xfId="0" applyFont="true" applyBorder="true" applyNumberFormat="true"/>
    <xf numFmtId="165" fontId="184" fillId="0" borderId="4" xfId="0" applyFont="true" applyBorder="true" applyNumberFormat="true"/>
    <xf numFmtId="166" fontId="184" fillId="0" borderId="4" xfId="0" applyFont="true" applyBorder="true" applyNumberFormat="true"/>
    <xf numFmtId="4" fontId="184" fillId="0" borderId="4" xfId="0" applyFont="true" applyBorder="true" applyNumberFormat="true"/>
    <xf numFmtId="167" fontId="184" fillId="0" borderId="4" xfId="0" applyFont="true" applyBorder="true" applyNumberFormat="true"/>
    <xf numFmtId="3" fontId="184" fillId="0" borderId="4" xfId="0" applyFont="true" applyBorder="true" applyNumberFormat="true"/>
    <xf numFmtId="164" fontId="184" fillId="0" borderId="4" xfId="0" applyFont="true" applyBorder="true" applyNumberFormat="true"/>
    <xf numFmtId="165" fontId="184" fillId="0" borderId="4" xfId="0" applyFont="true" applyBorder="true" applyNumberFormat="true"/>
    <xf numFmtId="166" fontId="184" fillId="0" borderId="4" xfId="0" applyFont="true" applyBorder="true" applyNumberFormat="true"/>
    <xf numFmtId="4" fontId="184" fillId="0" borderId="4" xfId="0" applyFont="true" applyBorder="true" applyNumberFormat="true"/>
    <xf numFmtId="167" fontId="184" fillId="0" borderId="4" xfId="0" applyFont="true" applyBorder="true" applyNumberFormat="true"/>
    <xf numFmtId="0" fontId="185" fillId="0" borderId="4" xfId="0" applyFont="true" applyBorder="true"/>
    <xf numFmtId="3" fontId="185" fillId="0" borderId="4" xfId="0" applyFont="true" applyBorder="true" applyNumberFormat="true"/>
    <xf numFmtId="164" fontId="185" fillId="0" borderId="4" xfId="0" applyFont="true" applyBorder="true" applyNumberFormat="true"/>
    <xf numFmtId="165" fontId="185" fillId="0" borderId="4" xfId="0" applyFont="true" applyBorder="true" applyNumberFormat="true"/>
    <xf numFmtId="166" fontId="185" fillId="0" borderId="4" xfId="0" applyFont="true" applyBorder="true" applyNumberFormat="true"/>
    <xf numFmtId="4" fontId="185" fillId="0" borderId="4" xfId="0" applyFont="true" applyBorder="true" applyNumberFormat="true"/>
    <xf numFmtId="167" fontId="185" fillId="0" borderId="4" xfId="0" applyFont="true" applyBorder="true" applyNumberFormat="true"/>
    <xf numFmtId="0" fontId="186" fillId="0" borderId="4" xfId="0" applyFont="true" applyBorder="true"/>
    <xf numFmtId="3" fontId="186" fillId="0" borderId="4" xfId="0" applyFont="true" applyBorder="true" applyNumberFormat="true"/>
    <xf numFmtId="164" fontId="186" fillId="0" borderId="4" xfId="0" applyFont="true" applyBorder="true" applyNumberFormat="true"/>
    <xf numFmtId="165" fontId="186" fillId="0" borderId="4" xfId="0" applyFont="true" applyBorder="true" applyNumberFormat="true"/>
    <xf numFmtId="166" fontId="186" fillId="0" borderId="4" xfId="0" applyFont="true" applyBorder="true" applyNumberFormat="true"/>
    <xf numFmtId="4" fontId="186" fillId="0" borderId="4" xfId="0" applyFont="true" applyBorder="true" applyNumberFormat="true"/>
    <xf numFmtId="167" fontId="186" fillId="0" borderId="4" xfId="0" applyFont="true" applyBorder="true" applyNumberFormat="true"/>
    <xf numFmtId="0" fontId="187" fillId="0" borderId="6" xfId="0" applyFont="true" applyBorder="true">
      <alignment horizontal="right"/>
    </xf>
    <xf numFmtId="3" fontId="187" fillId="0" borderId="6" xfId="0" applyFont="true" applyBorder="true" applyNumberFormat="true">
      <alignment horizontal="right"/>
    </xf>
    <xf numFmtId="164" fontId="187" fillId="0" borderId="6" xfId="0" applyFont="true" applyBorder="true" applyNumberFormat="true">
      <alignment horizontal="right"/>
    </xf>
    <xf numFmtId="165" fontId="187" fillId="0" borderId="6" xfId="0" applyFont="true" applyBorder="true" applyNumberFormat="true">
      <alignment horizontal="right"/>
    </xf>
    <xf numFmtId="166" fontId="187" fillId="0" borderId="6" xfId="0" applyFont="true" applyBorder="true" applyNumberFormat="true">
      <alignment horizontal="right"/>
    </xf>
    <xf numFmtId="4" fontId="187" fillId="0" borderId="6" xfId="0" applyFont="true" applyBorder="true" applyNumberFormat="true">
      <alignment horizontal="right"/>
    </xf>
    <xf numFmtId="167" fontId="187" fillId="0" borderId="6" xfId="0" applyFont="true" applyBorder="true" applyNumberFormat="true">
      <alignment horizontal="right"/>
    </xf>
    <xf numFmtId="3" fontId="187" fillId="0" borderId="6" xfId="0" applyFont="true" applyBorder="true" applyNumberFormat="true">
      <alignment horizontal="right"/>
    </xf>
    <xf numFmtId="164" fontId="187" fillId="0" borderId="6" xfId="0" applyFont="true" applyBorder="true" applyNumberFormat="true">
      <alignment horizontal="right"/>
    </xf>
    <xf numFmtId="165" fontId="187" fillId="0" borderId="6" xfId="0" applyFont="true" applyBorder="true" applyNumberFormat="true">
      <alignment horizontal="right"/>
    </xf>
    <xf numFmtId="166" fontId="187" fillId="0" borderId="6" xfId="0" applyFont="true" applyBorder="true" applyNumberFormat="true">
      <alignment horizontal="right"/>
    </xf>
    <xf numFmtId="4" fontId="187" fillId="0" borderId="6" xfId="0" applyFont="true" applyBorder="true" applyNumberFormat="true">
      <alignment horizontal="right"/>
    </xf>
    <xf numFmtId="167" fontId="187" fillId="0" borderId="6" xfId="0" applyFont="true" applyBorder="true" applyNumberFormat="true">
      <alignment horizontal="right"/>
    </xf>
    <xf numFmtId="0" fontId="188" fillId="0" borderId="6" xfId="0" applyFont="true" applyBorder="true">
      <alignment horizontal="right"/>
    </xf>
    <xf numFmtId="3" fontId="188" fillId="0" borderId="6" xfId="0" applyFont="true" applyBorder="true" applyNumberFormat="true">
      <alignment horizontal="right"/>
    </xf>
    <xf numFmtId="164" fontId="188" fillId="0" borderId="6" xfId="0" applyFont="true" applyBorder="true" applyNumberFormat="true">
      <alignment horizontal="right"/>
    </xf>
    <xf numFmtId="165" fontId="188" fillId="0" borderId="6" xfId="0" applyFont="true" applyBorder="true" applyNumberFormat="true">
      <alignment horizontal="right"/>
    </xf>
    <xf numFmtId="166" fontId="188" fillId="0" borderId="6" xfId="0" applyFont="true" applyBorder="true" applyNumberFormat="true">
      <alignment horizontal="right"/>
    </xf>
    <xf numFmtId="4" fontId="188" fillId="0" borderId="6" xfId="0" applyFont="true" applyBorder="true" applyNumberFormat="true">
      <alignment horizontal="right"/>
    </xf>
    <xf numFmtId="167" fontId="188" fillId="0" borderId="6" xfId="0" applyFont="true" applyBorder="true" applyNumberFormat="true">
      <alignment horizontal="right"/>
    </xf>
    <xf numFmtId="0" fontId="189" fillId="0" borderId="6" xfId="0" applyFont="true" applyBorder="true">
      <alignment horizontal="right"/>
    </xf>
    <xf numFmtId="3" fontId="189" fillId="0" borderId="6" xfId="0" applyFont="true" applyBorder="true" applyNumberFormat="true">
      <alignment horizontal="right"/>
    </xf>
    <xf numFmtId="164" fontId="189" fillId="0" borderId="6" xfId="0" applyFont="true" applyBorder="true" applyNumberFormat="true">
      <alignment horizontal="right"/>
    </xf>
    <xf numFmtId="165" fontId="189" fillId="0" borderId="6" xfId="0" applyFont="true" applyBorder="true" applyNumberFormat="true">
      <alignment horizontal="right"/>
    </xf>
    <xf numFmtId="166" fontId="189" fillId="0" borderId="6" xfId="0" applyFont="true" applyBorder="true" applyNumberFormat="true">
      <alignment horizontal="right"/>
    </xf>
    <xf numFmtId="4" fontId="189" fillId="0" borderId="6" xfId="0" applyFont="true" applyBorder="true" applyNumberFormat="true">
      <alignment horizontal="right"/>
    </xf>
    <xf numFmtId="167" fontId="189" fillId="0" borderId="6" xfId="0" applyFont="true" applyBorder="true" applyNumberFormat="true">
      <alignment horizontal="right"/>
    </xf>
    <xf numFmtId="0" fontId="190" fillId="0" borderId="6" xfId="0" applyFont="true" applyBorder="true">
      <alignment horizontal="right"/>
    </xf>
    <xf numFmtId="3" fontId="190" fillId="0" borderId="6" xfId="0" applyFont="true" applyBorder="true" applyNumberFormat="true">
      <alignment horizontal="right"/>
    </xf>
    <xf numFmtId="164" fontId="190" fillId="0" borderId="6" xfId="0" applyFont="true" applyBorder="true" applyNumberFormat="true">
      <alignment horizontal="right"/>
    </xf>
    <xf numFmtId="165" fontId="190" fillId="0" borderId="6" xfId="0" applyFont="true" applyBorder="true" applyNumberFormat="true">
      <alignment horizontal="right"/>
    </xf>
    <xf numFmtId="166" fontId="190" fillId="0" borderId="6" xfId="0" applyFont="true" applyBorder="true" applyNumberFormat="true">
      <alignment horizontal="right"/>
    </xf>
    <xf numFmtId="4" fontId="190" fillId="0" borderId="6" xfId="0" applyFont="true" applyBorder="true" applyNumberFormat="true">
      <alignment horizontal="right"/>
    </xf>
    <xf numFmtId="167" fontId="190" fillId="0" borderId="6" xfId="0" applyFont="true" applyBorder="true" applyNumberFormat="true">
      <alignment horizontal="right"/>
    </xf>
    <xf numFmtId="3" fontId="190" fillId="0" borderId="6" xfId="0" applyFont="true" applyBorder="true" applyNumberFormat="true">
      <alignment horizontal="right"/>
    </xf>
    <xf numFmtId="164" fontId="190" fillId="0" borderId="6" xfId="0" applyFont="true" applyBorder="true" applyNumberFormat="true">
      <alignment horizontal="right"/>
    </xf>
    <xf numFmtId="165" fontId="190" fillId="0" borderId="6" xfId="0" applyFont="true" applyBorder="true" applyNumberFormat="true">
      <alignment horizontal="right"/>
    </xf>
    <xf numFmtId="166" fontId="190" fillId="0" borderId="6" xfId="0" applyFont="true" applyBorder="true" applyNumberFormat="true">
      <alignment horizontal="right"/>
    </xf>
    <xf numFmtId="4" fontId="190" fillId="0" borderId="6" xfId="0" applyFont="true" applyBorder="true" applyNumberFormat="true">
      <alignment horizontal="right"/>
    </xf>
    <xf numFmtId="167" fontId="190" fillId="0" borderId="6" xfId="0" applyFont="true" applyBorder="true" applyNumberFormat="true">
      <alignment horizontal="right"/>
    </xf>
    <xf numFmtId="0" fontId="191" fillId="0" borderId="6" xfId="0" applyFont="true" applyBorder="true">
      <alignment horizontal="right"/>
    </xf>
    <xf numFmtId="3" fontId="191" fillId="0" borderId="6" xfId="0" applyFont="true" applyBorder="true" applyNumberFormat="true">
      <alignment horizontal="right"/>
    </xf>
    <xf numFmtId="164" fontId="191" fillId="0" borderId="6" xfId="0" applyFont="true" applyBorder="true" applyNumberFormat="true">
      <alignment horizontal="right"/>
    </xf>
    <xf numFmtId="165" fontId="191" fillId="0" borderId="6" xfId="0" applyFont="true" applyBorder="true" applyNumberFormat="true">
      <alignment horizontal="right"/>
    </xf>
    <xf numFmtId="166" fontId="191" fillId="0" borderId="6" xfId="0" applyFont="true" applyBorder="true" applyNumberFormat="true">
      <alignment horizontal="right"/>
    </xf>
    <xf numFmtId="4" fontId="191" fillId="0" borderId="6" xfId="0" applyFont="true" applyBorder="true" applyNumberFormat="true">
      <alignment horizontal="right"/>
    </xf>
    <xf numFmtId="167" fontId="191" fillId="0" borderId="6" xfId="0" applyFont="true" applyBorder="true" applyNumberFormat="true">
      <alignment horizontal="right"/>
    </xf>
    <xf numFmtId="0" fontId="192" fillId="0" borderId="6" xfId="0" applyFont="true" applyBorder="true">
      <alignment horizontal="right"/>
    </xf>
    <xf numFmtId="3" fontId="192" fillId="0" borderId="6" xfId="0" applyFont="true" applyBorder="true" applyNumberFormat="true">
      <alignment horizontal="right"/>
    </xf>
    <xf numFmtId="164" fontId="192" fillId="0" borderId="6" xfId="0" applyFont="true" applyBorder="true" applyNumberFormat="true">
      <alignment horizontal="right"/>
    </xf>
    <xf numFmtId="165" fontId="192" fillId="0" borderId="6" xfId="0" applyFont="true" applyBorder="true" applyNumberFormat="true">
      <alignment horizontal="right"/>
    </xf>
    <xf numFmtId="166" fontId="192" fillId="0" borderId="6" xfId="0" applyFont="true" applyBorder="true" applyNumberFormat="true">
      <alignment horizontal="right"/>
    </xf>
    <xf numFmtId="4" fontId="192" fillId="0" borderId="6" xfId="0" applyFont="true" applyBorder="true" applyNumberFormat="true">
      <alignment horizontal="right"/>
    </xf>
    <xf numFmtId="167" fontId="192" fillId="0" borderId="6" xfId="0" applyFont="true" applyBorder="true" applyNumberFormat="true">
      <alignment horizontal="right"/>
    </xf>
    <xf numFmtId="0" fontId="193" fillId="0" borderId="12" xfId="0" applyFont="true" applyBorder="true">
      <alignment horizontal="right"/>
    </xf>
    <xf numFmtId="3" fontId="193" fillId="0" borderId="12" xfId="0" applyFont="true" applyBorder="true" applyNumberFormat="true">
      <alignment horizontal="right"/>
    </xf>
    <xf numFmtId="164" fontId="193" fillId="0" borderId="12" xfId="0" applyFont="true" applyBorder="true" applyNumberFormat="true">
      <alignment horizontal="right"/>
    </xf>
    <xf numFmtId="165" fontId="193" fillId="0" borderId="12" xfId="0" applyFont="true" applyBorder="true" applyNumberFormat="true">
      <alignment horizontal="right"/>
    </xf>
    <xf numFmtId="166" fontId="193" fillId="0" borderId="12" xfId="0" applyFont="true" applyBorder="true" applyNumberFormat="true">
      <alignment horizontal="right"/>
    </xf>
    <xf numFmtId="4" fontId="193" fillId="0" borderId="12" xfId="0" applyFont="true" applyBorder="true" applyNumberFormat="true">
      <alignment horizontal="right"/>
    </xf>
    <xf numFmtId="167" fontId="193" fillId="0" borderId="12" xfId="0" applyFont="true" applyBorder="true" applyNumberFormat="true">
      <alignment horizontal="right"/>
    </xf>
    <xf numFmtId="3" fontId="193" fillId="0" borderId="12" xfId="0" applyFont="true" applyBorder="true" applyNumberFormat="true">
      <alignment horizontal="right"/>
    </xf>
    <xf numFmtId="164" fontId="193" fillId="0" borderId="12" xfId="0" applyFont="true" applyBorder="true" applyNumberFormat="true">
      <alignment horizontal="right"/>
    </xf>
    <xf numFmtId="165" fontId="193" fillId="0" borderId="12" xfId="0" applyFont="true" applyBorder="true" applyNumberFormat="true">
      <alignment horizontal="right"/>
    </xf>
    <xf numFmtId="166" fontId="193" fillId="0" borderId="12" xfId="0" applyFont="true" applyBorder="true" applyNumberFormat="true">
      <alignment horizontal="right"/>
    </xf>
    <xf numFmtId="4" fontId="193" fillId="0" borderId="12" xfId="0" applyFont="true" applyBorder="true" applyNumberFormat="true">
      <alignment horizontal="right"/>
    </xf>
    <xf numFmtId="167" fontId="193" fillId="0" borderId="12" xfId="0" applyFont="true" applyBorder="true" applyNumberFormat="true">
      <alignment horizontal="right"/>
    </xf>
    <xf numFmtId="0" fontId="194" fillId="0" borderId="12" xfId="0" applyFont="true" applyBorder="true">
      <alignment horizontal="right"/>
    </xf>
    <xf numFmtId="3" fontId="194" fillId="0" borderId="12" xfId="0" applyFont="true" applyBorder="true" applyNumberFormat="true">
      <alignment horizontal="right"/>
    </xf>
    <xf numFmtId="164" fontId="194" fillId="0" borderId="12" xfId="0" applyFont="true" applyBorder="true" applyNumberFormat="true">
      <alignment horizontal="right"/>
    </xf>
    <xf numFmtId="165" fontId="194" fillId="0" borderId="12" xfId="0" applyFont="true" applyBorder="true" applyNumberFormat="true">
      <alignment horizontal="right"/>
    </xf>
    <xf numFmtId="166" fontId="194" fillId="0" borderId="12" xfId="0" applyFont="true" applyBorder="true" applyNumberFormat="true">
      <alignment horizontal="right"/>
    </xf>
    <xf numFmtId="4" fontId="194" fillId="0" borderId="12" xfId="0" applyFont="true" applyBorder="true" applyNumberFormat="true">
      <alignment horizontal="right"/>
    </xf>
    <xf numFmtId="167" fontId="194" fillId="0" borderId="12" xfId="0" applyFont="true" applyBorder="true" applyNumberFormat="true">
      <alignment horizontal="right"/>
    </xf>
    <xf numFmtId="0" fontId="195" fillId="0" borderId="12" xfId="0" applyFont="true" applyBorder="true">
      <alignment horizontal="right"/>
    </xf>
    <xf numFmtId="3" fontId="195" fillId="0" borderId="12" xfId="0" applyFont="true" applyBorder="true" applyNumberFormat="true">
      <alignment horizontal="right"/>
    </xf>
    <xf numFmtId="164" fontId="195" fillId="0" borderId="12" xfId="0" applyFont="true" applyBorder="true" applyNumberFormat="true">
      <alignment horizontal="right"/>
    </xf>
    <xf numFmtId="165" fontId="195" fillId="0" borderId="12" xfId="0" applyFont="true" applyBorder="true" applyNumberFormat="true">
      <alignment horizontal="right"/>
    </xf>
    <xf numFmtId="166" fontId="195" fillId="0" borderId="12" xfId="0" applyFont="true" applyBorder="true" applyNumberFormat="true">
      <alignment horizontal="right"/>
    </xf>
    <xf numFmtId="4" fontId="195" fillId="0" borderId="12" xfId="0" applyFont="true" applyBorder="true" applyNumberFormat="true">
      <alignment horizontal="right"/>
    </xf>
    <xf numFmtId="167" fontId="195" fillId="0" borderId="12" xfId="0" applyFont="true" applyBorder="true" applyNumberFormat="true">
      <alignment horizontal="right"/>
    </xf>
    <xf numFmtId="0" fontId="196" fillId="0" borderId="12" xfId="0" applyFont="true" applyBorder="true">
      <alignment horizontal="right"/>
    </xf>
    <xf numFmtId="3" fontId="196" fillId="0" borderId="12" xfId="0" applyFont="true" applyBorder="true" applyNumberFormat="true">
      <alignment horizontal="right"/>
    </xf>
    <xf numFmtId="164" fontId="196" fillId="0" borderId="12" xfId="0" applyFont="true" applyBorder="true" applyNumberFormat="true">
      <alignment horizontal="right"/>
    </xf>
    <xf numFmtId="165" fontId="196" fillId="0" borderId="12" xfId="0" applyFont="true" applyBorder="true" applyNumberFormat="true">
      <alignment horizontal="right"/>
    </xf>
    <xf numFmtId="166" fontId="196" fillId="0" borderId="12" xfId="0" applyFont="true" applyBorder="true" applyNumberFormat="true">
      <alignment horizontal="right"/>
    </xf>
    <xf numFmtId="4" fontId="196" fillId="0" borderId="12" xfId="0" applyFont="true" applyBorder="true" applyNumberFormat="true">
      <alignment horizontal="right"/>
    </xf>
    <xf numFmtId="167" fontId="196" fillId="0" borderId="12" xfId="0" applyFont="true" applyBorder="true" applyNumberFormat="true">
      <alignment horizontal="right"/>
    </xf>
    <xf numFmtId="3" fontId="196" fillId="0" borderId="12" xfId="0" applyFont="true" applyBorder="true" applyNumberFormat="true">
      <alignment horizontal="right"/>
    </xf>
    <xf numFmtId="164" fontId="196" fillId="0" borderId="12" xfId="0" applyFont="true" applyBorder="true" applyNumberFormat="true">
      <alignment horizontal="right"/>
    </xf>
    <xf numFmtId="165" fontId="196" fillId="0" borderId="12" xfId="0" applyFont="true" applyBorder="true" applyNumberFormat="true">
      <alignment horizontal="right"/>
    </xf>
    <xf numFmtId="166" fontId="196" fillId="0" borderId="12" xfId="0" applyFont="true" applyBorder="true" applyNumberFormat="true">
      <alignment horizontal="right"/>
    </xf>
    <xf numFmtId="4" fontId="196" fillId="0" borderId="12" xfId="0" applyFont="true" applyBorder="true" applyNumberFormat="true">
      <alignment horizontal="right"/>
    </xf>
    <xf numFmtId="167" fontId="196" fillId="0" borderId="12" xfId="0" applyFont="true" applyBorder="true" applyNumberFormat="true">
      <alignment horizontal="right"/>
    </xf>
    <xf numFmtId="0" fontId="197" fillId="0" borderId="12" xfId="0" applyFont="true" applyBorder="true">
      <alignment horizontal="right"/>
    </xf>
    <xf numFmtId="3" fontId="197" fillId="0" borderId="12" xfId="0" applyFont="true" applyBorder="true" applyNumberFormat="true">
      <alignment horizontal="right"/>
    </xf>
    <xf numFmtId="164" fontId="197" fillId="0" borderId="12" xfId="0" applyFont="true" applyBorder="true" applyNumberFormat="true">
      <alignment horizontal="right"/>
    </xf>
    <xf numFmtId="165" fontId="197" fillId="0" borderId="12" xfId="0" applyFont="true" applyBorder="true" applyNumberFormat="true">
      <alignment horizontal="right"/>
    </xf>
    <xf numFmtId="166" fontId="197" fillId="0" borderId="12" xfId="0" applyFont="true" applyBorder="true" applyNumberFormat="true">
      <alignment horizontal="right"/>
    </xf>
    <xf numFmtId="4" fontId="197" fillId="0" borderId="12" xfId="0" applyFont="true" applyBorder="true" applyNumberFormat="true">
      <alignment horizontal="right"/>
    </xf>
    <xf numFmtId="167" fontId="197" fillId="0" borderId="12" xfId="0" applyFont="true" applyBorder="true" applyNumberFormat="true">
      <alignment horizontal="right"/>
    </xf>
    <xf numFmtId="0" fontId="198" fillId="0" borderId="12" xfId="0" applyFont="true" applyBorder="true">
      <alignment horizontal="right"/>
    </xf>
    <xf numFmtId="3" fontId="198" fillId="0" borderId="12" xfId="0" applyFont="true" applyBorder="true" applyNumberFormat="true">
      <alignment horizontal="right"/>
    </xf>
    <xf numFmtId="164" fontId="198" fillId="0" borderId="12" xfId="0" applyFont="true" applyBorder="true" applyNumberFormat="true">
      <alignment horizontal="right"/>
    </xf>
    <xf numFmtId="165" fontId="198" fillId="0" borderId="12" xfId="0" applyFont="true" applyBorder="true" applyNumberFormat="true">
      <alignment horizontal="right"/>
    </xf>
    <xf numFmtId="166" fontId="198" fillId="0" borderId="12" xfId="0" applyFont="true" applyBorder="true" applyNumberFormat="true">
      <alignment horizontal="right"/>
    </xf>
    <xf numFmtId="4" fontId="198" fillId="0" borderId="12" xfId="0" applyFont="true" applyBorder="true" applyNumberFormat="true">
      <alignment horizontal="right"/>
    </xf>
    <xf numFmtId="167" fontId="198" fillId="0" borderId="12" xfId="0" applyFont="true" applyBorder="true" applyNumberFormat="true">
      <alignment horizontal="right"/>
    </xf>
    <xf numFmtId="0" fontId="199" fillId="0" borderId="12" xfId="0" applyFont="true" applyBorder="true">
      <alignment horizontal="right"/>
    </xf>
    <xf numFmtId="3" fontId="199" fillId="0" borderId="12" xfId="0" applyFont="true" applyBorder="true" applyNumberFormat="true">
      <alignment horizontal="right"/>
    </xf>
    <xf numFmtId="164" fontId="199" fillId="0" borderId="12" xfId="0" applyFont="true" applyBorder="true" applyNumberFormat="true">
      <alignment horizontal="right"/>
    </xf>
    <xf numFmtId="165" fontId="199" fillId="0" borderId="12" xfId="0" applyFont="true" applyBorder="true" applyNumberFormat="true">
      <alignment horizontal="right"/>
    </xf>
    <xf numFmtId="166" fontId="199" fillId="0" borderId="12" xfId="0" applyFont="true" applyBorder="true" applyNumberFormat="true">
      <alignment horizontal="right"/>
    </xf>
    <xf numFmtId="4" fontId="199" fillId="0" borderId="12" xfId="0" applyFont="true" applyBorder="true" applyNumberFormat="true">
      <alignment horizontal="right"/>
    </xf>
    <xf numFmtId="167" fontId="199" fillId="0" borderId="12" xfId="0" applyFont="true" applyBorder="true" applyNumberFormat="true">
      <alignment horizontal="right"/>
    </xf>
    <xf numFmtId="3" fontId="199" fillId="0" borderId="12" xfId="0" applyFont="true" applyBorder="true" applyNumberFormat="true">
      <alignment horizontal="right"/>
    </xf>
    <xf numFmtId="164" fontId="199" fillId="0" borderId="12" xfId="0" applyFont="true" applyBorder="true" applyNumberFormat="true">
      <alignment horizontal="right"/>
    </xf>
    <xf numFmtId="165" fontId="199" fillId="0" borderId="12" xfId="0" applyFont="true" applyBorder="true" applyNumberFormat="true">
      <alignment horizontal="right"/>
    </xf>
    <xf numFmtId="166" fontId="199" fillId="0" borderId="12" xfId="0" applyFont="true" applyBorder="true" applyNumberFormat="true">
      <alignment horizontal="right"/>
    </xf>
    <xf numFmtId="4" fontId="199" fillId="0" borderId="12" xfId="0" applyFont="true" applyBorder="true" applyNumberFormat="true">
      <alignment horizontal="right"/>
    </xf>
    <xf numFmtId="167" fontId="199" fillId="0" borderId="12" xfId="0" applyFont="true" applyBorder="true" applyNumberFormat="true">
      <alignment horizontal="right"/>
    </xf>
    <xf numFmtId="0" fontId="200" fillId="0" borderId="12" xfId="0" applyFont="true" applyBorder="true">
      <alignment horizontal="right"/>
    </xf>
    <xf numFmtId="3" fontId="200" fillId="0" borderId="12" xfId="0" applyFont="true" applyBorder="true" applyNumberFormat="true">
      <alignment horizontal="right"/>
    </xf>
    <xf numFmtId="164" fontId="200" fillId="0" borderId="12" xfId="0" applyFont="true" applyBorder="true" applyNumberFormat="true">
      <alignment horizontal="right"/>
    </xf>
    <xf numFmtId="165" fontId="200" fillId="0" borderId="12" xfId="0" applyFont="true" applyBorder="true" applyNumberFormat="true">
      <alignment horizontal="right"/>
    </xf>
    <xf numFmtId="166" fontId="200" fillId="0" borderId="12" xfId="0" applyFont="true" applyBorder="true" applyNumberFormat="true">
      <alignment horizontal="right"/>
    </xf>
    <xf numFmtId="4" fontId="200" fillId="0" borderId="12" xfId="0" applyFont="true" applyBorder="true" applyNumberFormat="true">
      <alignment horizontal="right"/>
    </xf>
    <xf numFmtId="167" fontId="200" fillId="0" borderId="12" xfId="0" applyFont="true" applyBorder="true" applyNumberFormat="true">
      <alignment horizontal="right"/>
    </xf>
    <xf numFmtId="0" fontId="201" fillId="0" borderId="12" xfId="0" applyFont="true" applyBorder="true">
      <alignment horizontal="right"/>
    </xf>
    <xf numFmtId="3" fontId="201" fillId="0" borderId="12" xfId="0" applyFont="true" applyBorder="true" applyNumberFormat="true">
      <alignment horizontal="right"/>
    </xf>
    <xf numFmtId="164" fontId="201" fillId="0" borderId="12" xfId="0" applyFont="true" applyBorder="true" applyNumberFormat="true">
      <alignment horizontal="right"/>
    </xf>
    <xf numFmtId="165" fontId="201" fillId="0" borderId="12" xfId="0" applyFont="true" applyBorder="true" applyNumberFormat="true">
      <alignment horizontal="right"/>
    </xf>
    <xf numFmtId="166" fontId="201" fillId="0" borderId="12" xfId="0" applyFont="true" applyBorder="true" applyNumberFormat="true">
      <alignment horizontal="right"/>
    </xf>
    <xf numFmtId="4" fontId="201" fillId="0" borderId="12" xfId="0" applyFont="true" applyBorder="true" applyNumberFormat="true">
      <alignment horizontal="right"/>
    </xf>
    <xf numFmtId="167" fontId="201" fillId="0" borderId="12" xfId="0" applyFont="true" applyBorder="true" applyNumberFormat="true">
      <alignment horizontal="right"/>
    </xf>
    <xf numFmtId="0" fontId="202" fillId="0" borderId="10" xfId="0" applyFont="true" applyBorder="true">
      <alignment horizontal="right"/>
    </xf>
    <xf numFmtId="3" fontId="202" fillId="0" borderId="10" xfId="0" applyFont="true" applyBorder="true" applyNumberFormat="true">
      <alignment horizontal="right"/>
    </xf>
    <xf numFmtId="164" fontId="202" fillId="0" borderId="10" xfId="0" applyFont="true" applyBorder="true" applyNumberFormat="true">
      <alignment horizontal="right"/>
    </xf>
    <xf numFmtId="165" fontId="202" fillId="0" borderId="10" xfId="0" applyFont="true" applyBorder="true" applyNumberFormat="true">
      <alignment horizontal="right"/>
    </xf>
    <xf numFmtId="166" fontId="202" fillId="0" borderId="10" xfId="0" applyFont="true" applyBorder="true" applyNumberFormat="true">
      <alignment horizontal="right"/>
    </xf>
    <xf numFmtId="4" fontId="202" fillId="0" borderId="10" xfId="0" applyFont="true" applyBorder="true" applyNumberFormat="true">
      <alignment horizontal="right"/>
    </xf>
    <xf numFmtId="167" fontId="202" fillId="0" borderId="10" xfId="0" applyFont="true" applyBorder="true" applyNumberFormat="true">
      <alignment horizontal="right"/>
    </xf>
    <xf numFmtId="3" fontId="202" fillId="0" borderId="10" xfId="0" applyFont="true" applyBorder="true" applyNumberFormat="true">
      <alignment horizontal="right"/>
    </xf>
    <xf numFmtId="164" fontId="202" fillId="0" borderId="10" xfId="0" applyFont="true" applyBorder="true" applyNumberFormat="true">
      <alignment horizontal="right"/>
    </xf>
    <xf numFmtId="165" fontId="202" fillId="0" borderId="10" xfId="0" applyFont="true" applyBorder="true" applyNumberFormat="true">
      <alignment horizontal="right"/>
    </xf>
    <xf numFmtId="166" fontId="202" fillId="0" borderId="10" xfId="0" applyFont="true" applyBorder="true" applyNumberFormat="true">
      <alignment horizontal="right"/>
    </xf>
    <xf numFmtId="4" fontId="202" fillId="0" borderId="10" xfId="0" applyFont="true" applyBorder="true" applyNumberFormat="true">
      <alignment horizontal="right"/>
    </xf>
    <xf numFmtId="167" fontId="202" fillId="0" borderId="10" xfId="0" applyFont="true" applyBorder="true" applyNumberFormat="true">
      <alignment horizontal="right"/>
    </xf>
    <xf numFmtId="0" fontId="203" fillId="0" borderId="10" xfId="0" applyFont="true" applyBorder="true">
      <alignment horizontal="right"/>
    </xf>
    <xf numFmtId="3" fontId="203" fillId="0" borderId="10" xfId="0" applyFont="true" applyBorder="true" applyNumberFormat="true">
      <alignment horizontal="right"/>
    </xf>
    <xf numFmtId="164" fontId="203" fillId="0" borderId="10" xfId="0" applyFont="true" applyBorder="true" applyNumberFormat="true">
      <alignment horizontal="right"/>
    </xf>
    <xf numFmtId="165" fontId="203" fillId="0" borderId="10" xfId="0" applyFont="true" applyBorder="true" applyNumberFormat="true">
      <alignment horizontal="right"/>
    </xf>
    <xf numFmtId="166" fontId="203" fillId="0" borderId="10" xfId="0" applyFont="true" applyBorder="true" applyNumberFormat="true">
      <alignment horizontal="right"/>
    </xf>
    <xf numFmtId="4" fontId="203" fillId="0" borderId="10" xfId="0" applyFont="true" applyBorder="true" applyNumberFormat="true">
      <alignment horizontal="right"/>
    </xf>
    <xf numFmtId="167" fontId="203" fillId="0" borderId="10" xfId="0" applyFont="true" applyBorder="true" applyNumberFormat="true">
      <alignment horizontal="right"/>
    </xf>
    <xf numFmtId="0" fontId="204" fillId="0" borderId="10" xfId="0" applyFont="true" applyBorder="true">
      <alignment horizontal="right"/>
    </xf>
    <xf numFmtId="3" fontId="204" fillId="0" borderId="10" xfId="0" applyFont="true" applyBorder="true" applyNumberFormat="true">
      <alignment horizontal="right"/>
    </xf>
    <xf numFmtId="164" fontId="204" fillId="0" borderId="10" xfId="0" applyFont="true" applyBorder="true" applyNumberFormat="true">
      <alignment horizontal="right"/>
    </xf>
    <xf numFmtId="165" fontId="204" fillId="0" borderId="10" xfId="0" applyFont="true" applyBorder="true" applyNumberFormat="true">
      <alignment horizontal="right"/>
    </xf>
    <xf numFmtId="166" fontId="204" fillId="0" borderId="10" xfId="0" applyFont="true" applyBorder="true" applyNumberFormat="true">
      <alignment horizontal="right"/>
    </xf>
    <xf numFmtId="4" fontId="204" fillId="0" borderId="10" xfId="0" applyFont="true" applyBorder="true" applyNumberFormat="true">
      <alignment horizontal="right"/>
    </xf>
    <xf numFmtId="167" fontId="204" fillId="0" borderId="10" xfId="0" applyFont="true" applyBorder="true" applyNumberFormat="true">
      <alignment horizontal="right"/>
    </xf>
    <xf numFmtId="0" fontId="205" fillId="0" borderId="0" xfId="0" applyFont="true">
      <alignment horizontal="left"/>
    </xf>
    <xf numFmtId="3" fontId="205" fillId="0" borderId="0" xfId="0" applyFont="true" applyNumberFormat="true">
      <alignment horizontal="left"/>
    </xf>
    <xf numFmtId="164" fontId="205" fillId="0" borderId="0" xfId="0" applyFont="true" applyNumberFormat="true">
      <alignment horizontal="left"/>
    </xf>
    <xf numFmtId="165" fontId="205" fillId="0" borderId="0" xfId="0" applyFont="true" applyNumberFormat="true">
      <alignment horizontal="left"/>
    </xf>
    <xf numFmtId="166" fontId="205" fillId="0" borderId="0" xfId="0" applyFont="true" applyNumberFormat="true">
      <alignment horizontal="left"/>
    </xf>
    <xf numFmtId="4" fontId="205" fillId="0" borderId="0" xfId="0" applyFont="true" applyNumberFormat="true">
      <alignment horizontal="left"/>
    </xf>
    <xf numFmtId="167" fontId="205" fillId="0" borderId="0" xfId="0" applyFont="true" applyNumberFormat="true">
      <alignment horizontal="left"/>
    </xf>
    <xf numFmtId="3" fontId="205" fillId="0" borderId="0" xfId="0" applyFont="true" applyNumberFormat="true">
      <alignment horizontal="left"/>
    </xf>
    <xf numFmtId="164" fontId="205" fillId="0" borderId="0" xfId="0" applyFont="true" applyNumberFormat="true">
      <alignment horizontal="left"/>
    </xf>
    <xf numFmtId="165" fontId="205" fillId="0" borderId="0" xfId="0" applyFont="true" applyNumberFormat="true">
      <alignment horizontal="left"/>
    </xf>
    <xf numFmtId="166" fontId="205" fillId="0" borderId="0" xfId="0" applyFont="true" applyNumberFormat="true">
      <alignment horizontal="left"/>
    </xf>
    <xf numFmtId="4" fontId="205" fillId="0" borderId="0" xfId="0" applyFont="true" applyNumberFormat="true">
      <alignment horizontal="left"/>
    </xf>
    <xf numFmtId="167" fontId="205" fillId="0" borderId="0" xfId="0" applyFont="true" applyNumberFormat="true">
      <alignment horizontal="left"/>
    </xf>
    <xf numFmtId="0" fontId="206" fillId="0" borderId="0" xfId="0" applyFont="true">
      <alignment horizontal="left"/>
    </xf>
    <xf numFmtId="3" fontId="206" fillId="0" borderId="0" xfId="0" applyFont="true" applyNumberFormat="true">
      <alignment horizontal="left"/>
    </xf>
    <xf numFmtId="164" fontId="206" fillId="0" borderId="0" xfId="0" applyFont="true" applyNumberFormat="true">
      <alignment horizontal="left"/>
    </xf>
    <xf numFmtId="165" fontId="206" fillId="0" borderId="0" xfId="0" applyFont="true" applyNumberFormat="true">
      <alignment horizontal="left"/>
    </xf>
    <xf numFmtId="166" fontId="206" fillId="0" borderId="0" xfId="0" applyFont="true" applyNumberFormat="true">
      <alignment horizontal="left"/>
    </xf>
    <xf numFmtId="4" fontId="206" fillId="0" borderId="0" xfId="0" applyFont="true" applyNumberFormat="true">
      <alignment horizontal="left"/>
    </xf>
    <xf numFmtId="167" fontId="206" fillId="0" borderId="0" xfId="0" applyFont="true" applyNumberFormat="true">
      <alignment horizontal="left"/>
    </xf>
    <xf numFmtId="0" fontId="207" fillId="0" borderId="0" xfId="0" applyFont="true">
      <alignment horizontal="left"/>
    </xf>
    <xf numFmtId="3" fontId="207" fillId="0" borderId="0" xfId="0" applyFont="true" applyNumberFormat="true">
      <alignment horizontal="left"/>
    </xf>
    <xf numFmtId="164" fontId="207" fillId="0" borderId="0" xfId="0" applyFont="true" applyNumberFormat="true">
      <alignment horizontal="left"/>
    </xf>
    <xf numFmtId="165" fontId="207" fillId="0" borderId="0" xfId="0" applyFont="true" applyNumberFormat="true">
      <alignment horizontal="left"/>
    </xf>
    <xf numFmtId="166" fontId="207" fillId="0" borderId="0" xfId="0" applyFont="true" applyNumberFormat="true">
      <alignment horizontal="left"/>
    </xf>
    <xf numFmtId="4" fontId="207" fillId="0" borderId="0" xfId="0" applyFont="true" applyNumberFormat="true">
      <alignment horizontal="left"/>
    </xf>
    <xf numFmtId="167" fontId="207" fillId="0" borderId="0" xfId="0" applyFont="true" applyNumberFormat="true">
      <alignment horizontal="left"/>
    </xf>
    <xf numFmtId="0" fontId="208" fillId="0" borderId="0" xfId="0" applyFont="true">
      <alignment horizontal="center"/>
    </xf>
    <xf numFmtId="3" fontId="208" fillId="0" borderId="0" xfId="0" applyFont="true" applyNumberFormat="true">
      <alignment horizontal="center"/>
    </xf>
    <xf numFmtId="164" fontId="208" fillId="0" borderId="0" xfId="0" applyFont="true" applyNumberFormat="true">
      <alignment horizontal="center"/>
    </xf>
    <xf numFmtId="165" fontId="208" fillId="0" borderId="0" xfId="0" applyFont="true" applyNumberFormat="true">
      <alignment horizontal="center"/>
    </xf>
    <xf numFmtId="166" fontId="208" fillId="0" borderId="0" xfId="0" applyFont="true" applyNumberFormat="true">
      <alignment horizontal="center"/>
    </xf>
    <xf numFmtId="4" fontId="208" fillId="0" borderId="0" xfId="0" applyFont="true" applyNumberFormat="true">
      <alignment horizontal="center"/>
    </xf>
    <xf numFmtId="167" fontId="208" fillId="0" borderId="0" xfId="0" applyFont="true" applyNumberFormat="true">
      <alignment horizontal="center"/>
    </xf>
    <xf numFmtId="3" fontId="208" fillId="0" borderId="0" xfId="0" applyFont="true" applyNumberFormat="true">
      <alignment horizontal="center"/>
    </xf>
    <xf numFmtId="164" fontId="208" fillId="0" borderId="0" xfId="0" applyFont="true" applyNumberFormat="true">
      <alignment horizontal="center"/>
    </xf>
    <xf numFmtId="165" fontId="208" fillId="0" borderId="0" xfId="0" applyFont="true" applyNumberFormat="true">
      <alignment horizontal="center"/>
    </xf>
    <xf numFmtId="166" fontId="208" fillId="0" borderId="0" xfId="0" applyFont="true" applyNumberFormat="true">
      <alignment horizontal="center"/>
    </xf>
    <xf numFmtId="4" fontId="208" fillId="0" borderId="0" xfId="0" applyFont="true" applyNumberFormat="true">
      <alignment horizontal="center"/>
    </xf>
    <xf numFmtId="167" fontId="208" fillId="0" borderId="0" xfId="0" applyFont="true" applyNumberFormat="true">
      <alignment horizontal="center"/>
    </xf>
    <xf numFmtId="0" fontId="209" fillId="0" borderId="0" xfId="0" applyFont="true">
      <alignment horizontal="center"/>
    </xf>
    <xf numFmtId="3" fontId="209" fillId="0" borderId="0" xfId="0" applyFont="true" applyNumberFormat="true">
      <alignment horizontal="center"/>
    </xf>
    <xf numFmtId="164" fontId="209" fillId="0" borderId="0" xfId="0" applyFont="true" applyNumberFormat="true">
      <alignment horizontal="center"/>
    </xf>
    <xf numFmtId="165" fontId="209" fillId="0" borderId="0" xfId="0" applyFont="true" applyNumberFormat="true">
      <alignment horizontal="center"/>
    </xf>
    <xf numFmtId="166" fontId="209" fillId="0" borderId="0" xfId="0" applyFont="true" applyNumberFormat="true">
      <alignment horizontal="center"/>
    </xf>
    <xf numFmtId="4" fontId="209" fillId="0" borderId="0" xfId="0" applyFont="true" applyNumberFormat="true">
      <alignment horizontal="center"/>
    </xf>
    <xf numFmtId="167" fontId="209" fillId="0" borderId="0" xfId="0" applyFont="true" applyNumberFormat="true">
      <alignment horizontal="center"/>
    </xf>
    <xf numFmtId="0" fontId="210" fillId="0" borderId="0" xfId="0" applyFont="true">
      <alignment horizontal="center"/>
    </xf>
    <xf numFmtId="3" fontId="210" fillId="0" borderId="0" xfId="0" applyFont="true" applyNumberFormat="true">
      <alignment horizontal="center"/>
    </xf>
    <xf numFmtId="164" fontId="210" fillId="0" borderId="0" xfId="0" applyFont="true" applyNumberFormat="true">
      <alignment horizontal="center"/>
    </xf>
    <xf numFmtId="165" fontId="210" fillId="0" borderId="0" xfId="0" applyFont="true" applyNumberFormat="true">
      <alignment horizontal="center"/>
    </xf>
    <xf numFmtId="166" fontId="210" fillId="0" borderId="0" xfId="0" applyFont="true" applyNumberFormat="true">
      <alignment horizontal="center"/>
    </xf>
    <xf numFmtId="4" fontId="210" fillId="0" borderId="0" xfId="0" applyFont="true" applyNumberFormat="true">
      <alignment horizontal="center"/>
    </xf>
    <xf numFmtId="167" fontId="210" fillId="0" borderId="0" xfId="0" applyFont="true" applyNumberFormat="true">
      <alignment horizontal="center"/>
    </xf>
    <xf numFmtId="0" fontId="211" fillId="0" borderId="0" xfId="0" applyFont="true">
      <alignment horizontal="right" vertical="top"/>
    </xf>
    <xf numFmtId="3" fontId="211" fillId="0" borderId="0" xfId="0" applyFont="true" applyNumberFormat="true">
      <alignment horizontal="right" vertical="top"/>
    </xf>
    <xf numFmtId="164" fontId="211" fillId="0" borderId="0" xfId="0" applyFont="true" applyNumberFormat="true">
      <alignment horizontal="right" vertical="top"/>
    </xf>
    <xf numFmtId="165" fontId="211" fillId="0" borderId="0" xfId="0" applyFont="true" applyNumberFormat="true">
      <alignment horizontal="right" vertical="top"/>
    </xf>
    <xf numFmtId="166" fontId="211" fillId="0" borderId="0" xfId="0" applyFont="true" applyNumberFormat="true">
      <alignment horizontal="right" vertical="top"/>
    </xf>
    <xf numFmtId="4" fontId="211" fillId="0" borderId="0" xfId="0" applyFont="true" applyNumberFormat="true">
      <alignment horizontal="right" vertical="top"/>
    </xf>
    <xf numFmtId="167" fontId="211" fillId="0" borderId="0" xfId="0" applyFont="true" applyNumberFormat="true">
      <alignment horizontal="right" vertical="top"/>
    </xf>
    <xf numFmtId="3" fontId="211" fillId="0" borderId="0" xfId="0" applyFont="true" applyNumberFormat="true">
      <alignment horizontal="right" vertical="top"/>
    </xf>
    <xf numFmtId="164" fontId="211" fillId="0" borderId="0" xfId="0" applyFont="true" applyNumberFormat="true">
      <alignment horizontal="right" vertical="top"/>
    </xf>
    <xf numFmtId="165" fontId="211" fillId="0" borderId="0" xfId="0" applyFont="true" applyNumberFormat="true">
      <alignment horizontal="right" vertical="top"/>
    </xf>
    <xf numFmtId="166" fontId="211" fillId="0" borderId="0" xfId="0" applyFont="true" applyNumberFormat="true">
      <alignment horizontal="right" vertical="top"/>
    </xf>
    <xf numFmtId="4" fontId="211" fillId="0" borderId="0" xfId="0" applyFont="true" applyNumberFormat="true">
      <alignment horizontal="right" vertical="top"/>
    </xf>
    <xf numFmtId="167" fontId="211" fillId="0" borderId="0" xfId="0" applyFont="true" applyNumberFormat="true">
      <alignment horizontal="right" vertical="top"/>
    </xf>
    <xf numFmtId="0" fontId="212" fillId="0" borderId="0" xfId="0" applyFont="true">
      <alignment horizontal="right" vertical="top"/>
    </xf>
    <xf numFmtId="3" fontId="212" fillId="0" borderId="0" xfId="0" applyFont="true" applyNumberFormat="true">
      <alignment horizontal="right" vertical="top"/>
    </xf>
    <xf numFmtId="164" fontId="212" fillId="0" borderId="0" xfId="0" applyFont="true" applyNumberFormat="true">
      <alignment horizontal="right" vertical="top"/>
    </xf>
    <xf numFmtId="165" fontId="212" fillId="0" borderId="0" xfId="0" applyFont="true" applyNumberFormat="true">
      <alignment horizontal="right" vertical="top"/>
    </xf>
    <xf numFmtId="166" fontId="212" fillId="0" borderId="0" xfId="0" applyFont="true" applyNumberFormat="true">
      <alignment horizontal="right" vertical="top"/>
    </xf>
    <xf numFmtId="4" fontId="212" fillId="0" borderId="0" xfId="0" applyFont="true" applyNumberFormat="true">
      <alignment horizontal="right" vertical="top"/>
    </xf>
    <xf numFmtId="167" fontId="212" fillId="0" borderId="0" xfId="0" applyFont="true" applyNumberFormat="true">
      <alignment horizontal="right" vertical="top"/>
    </xf>
    <xf numFmtId="0" fontId="213" fillId="0" borderId="0" xfId="0" applyFont="true">
      <alignment horizontal="right" vertical="top"/>
    </xf>
    <xf numFmtId="3" fontId="213" fillId="0" borderId="0" xfId="0" applyFont="true" applyNumberFormat="true">
      <alignment horizontal="right" vertical="top"/>
    </xf>
    <xf numFmtId="164" fontId="213" fillId="0" borderId="0" xfId="0" applyFont="true" applyNumberFormat="true">
      <alignment horizontal="right" vertical="top"/>
    </xf>
    <xf numFmtId="165" fontId="213" fillId="0" borderId="0" xfId="0" applyFont="true" applyNumberFormat="true">
      <alignment horizontal="right" vertical="top"/>
    </xf>
    <xf numFmtId="166" fontId="213" fillId="0" borderId="0" xfId="0" applyFont="true" applyNumberFormat="true">
      <alignment horizontal="right" vertical="top"/>
    </xf>
    <xf numFmtId="4" fontId="213" fillId="0" borderId="0" xfId="0" applyFont="true" applyNumberFormat="true">
      <alignment horizontal="right" vertical="top"/>
    </xf>
    <xf numFmtId="167" fontId="213" fillId="0" borderId="0" xfId="0" applyFont="true" applyNumberFormat="true">
      <alignment horizontal="right" vertical="top"/>
    </xf>
    <xf numFmtId="0" fontId="214" fillId="0" borderId="4" xfId="0" applyFont="true" applyBorder="true">
      <alignment vertical="bottom"/>
    </xf>
    <xf numFmtId="3" fontId="214" fillId="0" borderId="4" xfId="0" applyFont="true" applyBorder="true" applyNumberFormat="true">
      <alignment vertical="bottom"/>
    </xf>
    <xf numFmtId="164" fontId="214" fillId="0" borderId="4" xfId="0" applyFont="true" applyBorder="true" applyNumberFormat="true">
      <alignment vertical="bottom"/>
    </xf>
    <xf numFmtId="165" fontId="214" fillId="0" borderId="4" xfId="0" applyFont="true" applyBorder="true" applyNumberFormat="true">
      <alignment vertical="bottom"/>
    </xf>
    <xf numFmtId="166" fontId="214" fillId="0" borderId="4" xfId="0" applyFont="true" applyBorder="true" applyNumberFormat="true">
      <alignment vertical="bottom"/>
    </xf>
    <xf numFmtId="4" fontId="214" fillId="0" borderId="4" xfId="0" applyFont="true" applyBorder="true" applyNumberFormat="true">
      <alignment vertical="bottom"/>
    </xf>
    <xf numFmtId="167" fontId="214" fillId="0" borderId="4" xfId="0" applyFont="true" applyBorder="true" applyNumberFormat="true">
      <alignment vertical="bottom"/>
    </xf>
    <xf numFmtId="3" fontId="214" fillId="0" borderId="4" xfId="0" applyFont="true" applyBorder="true" applyNumberFormat="true">
      <alignment vertical="bottom"/>
    </xf>
    <xf numFmtId="164" fontId="214" fillId="0" borderId="4" xfId="0" applyFont="true" applyBorder="true" applyNumberFormat="true">
      <alignment vertical="bottom"/>
    </xf>
    <xf numFmtId="165" fontId="214" fillId="0" borderId="4" xfId="0" applyFont="true" applyBorder="true" applyNumberFormat="true">
      <alignment vertical="bottom"/>
    </xf>
    <xf numFmtId="166" fontId="214" fillId="0" borderId="4" xfId="0" applyFont="true" applyBorder="true" applyNumberFormat="true">
      <alignment vertical="bottom"/>
    </xf>
    <xf numFmtId="4" fontId="214" fillId="0" borderId="4" xfId="0" applyFont="true" applyBorder="true" applyNumberFormat="true">
      <alignment vertical="bottom"/>
    </xf>
    <xf numFmtId="167" fontId="214" fillId="0" borderId="4" xfId="0" applyFont="true" applyBorder="true" applyNumberFormat="true">
      <alignment vertical="bottom"/>
    </xf>
    <xf numFmtId="0" fontId="215" fillId="0" borderId="4" xfId="0" applyFont="true" applyBorder="true">
      <alignment vertical="bottom"/>
    </xf>
    <xf numFmtId="3" fontId="215" fillId="0" borderId="4" xfId="0" applyFont="true" applyBorder="true" applyNumberFormat="true">
      <alignment vertical="bottom"/>
    </xf>
    <xf numFmtId="164" fontId="215" fillId="0" borderId="4" xfId="0" applyFont="true" applyBorder="true" applyNumberFormat="true">
      <alignment vertical="bottom"/>
    </xf>
    <xf numFmtId="165" fontId="215" fillId="0" borderId="4" xfId="0" applyFont="true" applyBorder="true" applyNumberFormat="true">
      <alignment vertical="bottom"/>
    </xf>
    <xf numFmtId="166" fontId="215" fillId="0" borderId="4" xfId="0" applyFont="true" applyBorder="true" applyNumberFormat="true">
      <alignment vertical="bottom"/>
    </xf>
    <xf numFmtId="4" fontId="215" fillId="0" borderId="4" xfId="0" applyFont="true" applyBorder="true" applyNumberFormat="true">
      <alignment vertical="bottom"/>
    </xf>
    <xf numFmtId="167" fontId="215" fillId="0" borderId="4" xfId="0" applyFont="true" applyBorder="true" applyNumberFormat="true">
      <alignment vertical="bottom"/>
    </xf>
    <xf numFmtId="0" fontId="216" fillId="0" borderId="4" xfId="0" applyFont="true" applyBorder="true">
      <alignment vertical="bottom"/>
    </xf>
    <xf numFmtId="3" fontId="216" fillId="0" borderId="4" xfId="0" applyFont="true" applyBorder="true" applyNumberFormat="true">
      <alignment vertical="bottom"/>
    </xf>
    <xf numFmtId="164" fontId="216" fillId="0" borderId="4" xfId="0" applyFont="true" applyBorder="true" applyNumberFormat="true">
      <alignment vertical="bottom"/>
    </xf>
    <xf numFmtId="165" fontId="216" fillId="0" borderId="4" xfId="0" applyFont="true" applyBorder="true" applyNumberFormat="true">
      <alignment vertical="bottom"/>
    </xf>
    <xf numFmtId="166" fontId="216" fillId="0" borderId="4" xfId="0" applyFont="true" applyBorder="true" applyNumberFormat="true">
      <alignment vertical="bottom"/>
    </xf>
    <xf numFmtId="4" fontId="216" fillId="0" borderId="4" xfId="0" applyFont="true" applyBorder="true" applyNumberFormat="true">
      <alignment vertical="bottom"/>
    </xf>
    <xf numFmtId="167" fontId="216" fillId="0" borderId="4" xfId="0" applyFont="true" applyBorder="true" applyNumberFormat="true">
      <alignment vertical="bottom"/>
    </xf>
    <xf numFmtId="0" fontId="217" fillId="0" borderId="24" xfId="0" applyFont="true" applyBorder="true">
      <alignment vertical="center" wrapText="true"/>
    </xf>
    <xf numFmtId="3" fontId="217" fillId="0" borderId="24" xfId="0" applyFont="true" applyBorder="true" applyNumberFormat="true">
      <alignment vertical="center"/>
    </xf>
    <xf numFmtId="164" fontId="217" fillId="0" borderId="24" xfId="0" applyFont="true" applyBorder="true" applyNumberFormat="true">
      <alignment vertical="center"/>
    </xf>
    <xf numFmtId="165" fontId="217" fillId="0" borderId="24" xfId="0" applyFont="true" applyBorder="true" applyNumberFormat="true">
      <alignment vertical="center"/>
    </xf>
    <xf numFmtId="166" fontId="217" fillId="0" borderId="24" xfId="0" applyFont="true" applyBorder="true" applyNumberFormat="true">
      <alignment vertical="center"/>
    </xf>
    <xf numFmtId="4" fontId="217" fillId="0" borderId="24" xfId="0" applyFont="true" applyBorder="true" applyNumberFormat="true">
      <alignment vertical="center"/>
    </xf>
    <xf numFmtId="167" fontId="217" fillId="0" borderId="24" xfId="0" applyFont="true" applyBorder="true" applyNumberFormat="true">
      <alignment vertical="center"/>
    </xf>
    <xf numFmtId="3" fontId="217" fillId="0" borderId="24" xfId="0" applyFont="true" applyBorder="true" applyNumberFormat="true">
      <alignment vertical="center"/>
    </xf>
    <xf numFmtId="164" fontId="217" fillId="0" borderId="24" xfId="0" applyFont="true" applyBorder="true" applyNumberFormat="true">
      <alignment vertical="center"/>
    </xf>
    <xf numFmtId="165" fontId="217" fillId="0" borderId="24" xfId="0" applyFont="true" applyBorder="true" applyNumberFormat="true">
      <alignment vertical="center"/>
    </xf>
    <xf numFmtId="166" fontId="217" fillId="0" borderId="24" xfId="0" applyFont="true" applyBorder="true" applyNumberFormat="true">
      <alignment vertical="center"/>
    </xf>
    <xf numFmtId="4" fontId="217" fillId="0" borderId="24" xfId="0" applyFont="true" applyBorder="true" applyNumberFormat="true">
      <alignment vertical="center"/>
    </xf>
    <xf numFmtId="167" fontId="217" fillId="0" borderId="24" xfId="0" applyFont="true" applyBorder="true" applyNumberFormat="true">
      <alignment vertical="center"/>
    </xf>
    <xf numFmtId="0" fontId="218" fillId="0" borderId="24" xfId="0" applyFont="true" applyBorder="true">
      <alignment vertical="center"/>
    </xf>
    <xf numFmtId="3" fontId="218" fillId="0" borderId="24" xfId="0" applyFont="true" applyBorder="true" applyNumberFormat="true">
      <alignment vertical="center"/>
    </xf>
    <xf numFmtId="164" fontId="218" fillId="0" borderId="24" xfId="0" applyFont="true" applyBorder="true" applyNumberFormat="true">
      <alignment vertical="center"/>
    </xf>
    <xf numFmtId="165" fontId="218" fillId="0" borderId="24" xfId="0" applyFont="true" applyBorder="true" applyNumberFormat="true">
      <alignment vertical="center"/>
    </xf>
    <xf numFmtId="166" fontId="218" fillId="0" borderId="24" xfId="0" applyFont="true" applyBorder="true" applyNumberFormat="true">
      <alignment vertical="center"/>
    </xf>
    <xf numFmtId="4" fontId="218" fillId="0" borderId="24" xfId="0" applyFont="true" applyBorder="true" applyNumberFormat="true">
      <alignment vertical="center"/>
    </xf>
    <xf numFmtId="167" fontId="218" fillId="0" borderId="24" xfId="0" applyFont="true" applyBorder="true" applyNumberFormat="true">
      <alignment vertical="center"/>
    </xf>
    <xf numFmtId="0" fontId="219" fillId="0" borderId="24" xfId="0" applyFont="true" applyBorder="true">
      <alignment vertical="center"/>
    </xf>
    <xf numFmtId="3" fontId="219" fillId="0" borderId="24" xfId="0" applyFont="true" applyBorder="true" applyNumberFormat="true">
      <alignment vertical="center"/>
    </xf>
    <xf numFmtId="164" fontId="219" fillId="0" borderId="24" xfId="0" applyFont="true" applyBorder="true" applyNumberFormat="true">
      <alignment vertical="center"/>
    </xf>
    <xf numFmtId="165" fontId="219" fillId="0" borderId="24" xfId="0" applyFont="true" applyBorder="true" applyNumberFormat="true">
      <alignment vertical="center"/>
    </xf>
    <xf numFmtId="166" fontId="219" fillId="0" borderId="24" xfId="0" applyFont="true" applyBorder="true" applyNumberFormat="true">
      <alignment vertical="center"/>
    </xf>
    <xf numFmtId="4" fontId="219" fillId="0" borderId="24" xfId="0" applyFont="true" applyBorder="true" applyNumberFormat="true">
      <alignment vertical="center"/>
    </xf>
    <xf numFmtId="167" fontId="219" fillId="0" borderId="24" xfId="0" applyFont="true" applyBorder="true" applyNumberFormat="true">
      <alignment vertical="center"/>
    </xf>
    <xf numFmtId="0" fontId="220" fillId="0" borderId="24" xfId="0" applyFont="true" applyBorder="true">
      <alignment vertical="center" wrapText="true"/>
    </xf>
    <xf numFmtId="3" fontId="220" fillId="0" borderId="24" xfId="0" applyFont="true" applyBorder="true" applyNumberFormat="true">
      <alignment vertical="center"/>
    </xf>
    <xf numFmtId="164" fontId="220" fillId="0" borderId="24" xfId="0" applyFont="true" applyBorder="true" applyNumberFormat="true">
      <alignment vertical="center"/>
    </xf>
    <xf numFmtId="165" fontId="220" fillId="0" borderId="24" xfId="0" applyFont="true" applyBorder="true" applyNumberFormat="true">
      <alignment vertical="center"/>
    </xf>
    <xf numFmtId="166" fontId="220" fillId="0" borderId="24" xfId="0" applyFont="true" applyBorder="true" applyNumberFormat="true">
      <alignment vertical="center"/>
    </xf>
    <xf numFmtId="4" fontId="220" fillId="0" borderId="24" xfId="0" applyFont="true" applyBorder="true" applyNumberFormat="true">
      <alignment vertical="center"/>
    </xf>
    <xf numFmtId="167" fontId="220" fillId="0" borderId="24" xfId="0" applyFont="true" applyBorder="true" applyNumberFormat="true">
      <alignment vertical="center"/>
    </xf>
    <xf numFmtId="3" fontId="220" fillId="0" borderId="24" xfId="0" applyFont="true" applyBorder="true" applyNumberFormat="true">
      <alignment vertical="center"/>
    </xf>
    <xf numFmtId="164" fontId="220" fillId="0" borderId="24" xfId="0" applyFont="true" applyBorder="true" applyNumberFormat="true">
      <alignment vertical="center"/>
    </xf>
    <xf numFmtId="165" fontId="220" fillId="0" borderId="24" xfId="0" applyFont="true" applyBorder="true" applyNumberFormat="true">
      <alignment vertical="center"/>
    </xf>
    <xf numFmtId="166" fontId="220" fillId="0" borderId="24" xfId="0" applyFont="true" applyBorder="true" applyNumberFormat="true">
      <alignment vertical="center"/>
    </xf>
    <xf numFmtId="4" fontId="220" fillId="0" borderId="24" xfId="0" applyFont="true" applyBorder="true" applyNumberFormat="true">
      <alignment vertical="center"/>
    </xf>
    <xf numFmtId="167" fontId="220" fillId="0" borderId="24" xfId="0" applyFont="true" applyBorder="true" applyNumberFormat="true">
      <alignment vertical="center"/>
    </xf>
    <xf numFmtId="0" fontId="221" fillId="0" borderId="24" xfId="0" applyFont="true" applyBorder="true">
      <alignment vertical="center"/>
    </xf>
    <xf numFmtId="3" fontId="221" fillId="0" borderId="24" xfId="0" applyFont="true" applyBorder="true" applyNumberFormat="true">
      <alignment vertical="center"/>
    </xf>
    <xf numFmtId="164" fontId="221" fillId="0" borderId="24" xfId="0" applyFont="true" applyBorder="true" applyNumberFormat="true">
      <alignment vertical="center"/>
    </xf>
    <xf numFmtId="165" fontId="221" fillId="0" borderId="24" xfId="0" applyFont="true" applyBorder="true" applyNumberFormat="true">
      <alignment vertical="center"/>
    </xf>
    <xf numFmtId="166" fontId="221" fillId="0" borderId="24" xfId="0" applyFont="true" applyBorder="true" applyNumberFormat="true">
      <alignment vertical="center"/>
    </xf>
    <xf numFmtId="4" fontId="221" fillId="0" borderId="24" xfId="0" applyFont="true" applyBorder="true" applyNumberFormat="true">
      <alignment vertical="center"/>
    </xf>
    <xf numFmtId="167" fontId="221" fillId="0" borderId="24" xfId="0" applyFont="true" applyBorder="true" applyNumberFormat="true">
      <alignment vertical="center"/>
    </xf>
    <xf numFmtId="0" fontId="222" fillId="0" borderId="24" xfId="0" applyFont="true" applyBorder="true">
      <alignment vertical="center"/>
    </xf>
    <xf numFmtId="3" fontId="222" fillId="0" borderId="24" xfId="0" applyFont="true" applyBorder="true" applyNumberFormat="true">
      <alignment vertical="center"/>
    </xf>
    <xf numFmtId="164" fontId="222" fillId="0" borderId="24" xfId="0" applyFont="true" applyBorder="true" applyNumberFormat="true">
      <alignment vertical="center"/>
    </xf>
    <xf numFmtId="165" fontId="222" fillId="0" borderId="24" xfId="0" applyFont="true" applyBorder="true" applyNumberFormat="true">
      <alignment vertical="center"/>
    </xf>
    <xf numFmtId="166" fontId="222" fillId="0" borderId="24" xfId="0" applyFont="true" applyBorder="true" applyNumberFormat="true">
      <alignment vertical="center"/>
    </xf>
    <xf numFmtId="4" fontId="222" fillId="0" borderId="24" xfId="0" applyFont="true" applyBorder="true" applyNumberFormat="true">
      <alignment vertical="center"/>
    </xf>
    <xf numFmtId="167" fontId="222" fillId="0" borderId="24" xfId="0" applyFont="true" applyBorder="true" applyNumberFormat="true">
      <alignment vertical="center"/>
    </xf>
    <xf numFmtId="0" fontId="223" fillId="0" borderId="4" xfId="0" applyFont="true" applyBorder="true">
      <alignment vertical="bottom"/>
    </xf>
    <xf numFmtId="3" fontId="223" fillId="0" borderId="4" xfId="0" applyFont="true" applyBorder="true" applyNumberFormat="true">
      <alignment vertical="bottom"/>
    </xf>
    <xf numFmtId="164" fontId="223" fillId="0" borderId="4" xfId="0" applyFont="true" applyBorder="true" applyNumberFormat="true">
      <alignment vertical="bottom"/>
    </xf>
    <xf numFmtId="165" fontId="223" fillId="0" borderId="4" xfId="0" applyFont="true" applyBorder="true" applyNumberFormat="true">
      <alignment vertical="bottom"/>
    </xf>
    <xf numFmtId="166" fontId="223" fillId="0" borderId="4" xfId="0" applyFont="true" applyBorder="true" applyNumberFormat="true">
      <alignment vertical="bottom"/>
    </xf>
    <xf numFmtId="4" fontId="223" fillId="0" borderId="4" xfId="0" applyFont="true" applyBorder="true" applyNumberFormat="true">
      <alignment vertical="bottom"/>
    </xf>
    <xf numFmtId="167" fontId="223" fillId="0" borderId="4" xfId="0" applyFont="true" applyBorder="true" applyNumberFormat="true">
      <alignment vertical="bottom"/>
    </xf>
    <xf numFmtId="3" fontId="223" fillId="0" borderId="4" xfId="0" applyFont="true" applyBorder="true" applyNumberFormat="true">
      <alignment vertical="bottom"/>
    </xf>
    <xf numFmtId="164" fontId="223" fillId="0" borderId="4" xfId="0" applyFont="true" applyBorder="true" applyNumberFormat="true">
      <alignment vertical="bottom"/>
    </xf>
    <xf numFmtId="165" fontId="223" fillId="0" borderId="4" xfId="0" applyFont="true" applyBorder="true" applyNumberFormat="true">
      <alignment vertical="bottom"/>
    </xf>
    <xf numFmtId="166" fontId="223" fillId="0" borderId="4" xfId="0" applyFont="true" applyBorder="true" applyNumberFormat="true">
      <alignment vertical="bottom"/>
    </xf>
    <xf numFmtId="4" fontId="223" fillId="0" borderId="4" xfId="0" applyFont="true" applyBorder="true" applyNumberFormat="true">
      <alignment vertical="bottom"/>
    </xf>
    <xf numFmtId="167" fontId="223" fillId="0" borderId="4" xfId="0" applyFont="true" applyBorder="true" applyNumberFormat="true">
      <alignment vertical="bottom"/>
    </xf>
    <xf numFmtId="0" fontId="224" fillId="0" borderId="4" xfId="0" applyFont="true" applyBorder="true">
      <alignment vertical="bottom"/>
    </xf>
    <xf numFmtId="3" fontId="224" fillId="0" borderId="4" xfId="0" applyFont="true" applyBorder="true" applyNumberFormat="true">
      <alignment vertical="bottom"/>
    </xf>
    <xf numFmtId="164" fontId="224" fillId="0" borderId="4" xfId="0" applyFont="true" applyBorder="true" applyNumberFormat="true">
      <alignment vertical="bottom"/>
    </xf>
    <xf numFmtId="165" fontId="224" fillId="0" borderId="4" xfId="0" applyFont="true" applyBorder="true" applyNumberFormat="true">
      <alignment vertical="bottom"/>
    </xf>
    <xf numFmtId="166" fontId="224" fillId="0" borderId="4" xfId="0" applyFont="true" applyBorder="true" applyNumberFormat="true">
      <alignment vertical="bottom"/>
    </xf>
    <xf numFmtId="4" fontId="224" fillId="0" borderId="4" xfId="0" applyFont="true" applyBorder="true" applyNumberFormat="true">
      <alignment vertical="bottom"/>
    </xf>
    <xf numFmtId="167" fontId="224" fillId="0" borderId="4" xfId="0" applyFont="true" applyBorder="true" applyNumberFormat="true">
      <alignment vertical="bottom"/>
    </xf>
    <xf numFmtId="0" fontId="225" fillId="0" borderId="4" xfId="0" applyFont="true" applyBorder="true">
      <alignment vertical="bottom"/>
    </xf>
    <xf numFmtId="3" fontId="225" fillId="0" borderId="4" xfId="0" applyFont="true" applyBorder="true" applyNumberFormat="true">
      <alignment vertical="bottom"/>
    </xf>
    <xf numFmtId="164" fontId="225" fillId="0" borderId="4" xfId="0" applyFont="true" applyBorder="true" applyNumberFormat="true">
      <alignment vertical="bottom"/>
    </xf>
    <xf numFmtId="165" fontId="225" fillId="0" borderId="4" xfId="0" applyFont="true" applyBorder="true" applyNumberFormat="true">
      <alignment vertical="bottom"/>
    </xf>
    <xf numFmtId="166" fontId="225" fillId="0" borderId="4" xfId="0" applyFont="true" applyBorder="true" applyNumberFormat="true">
      <alignment vertical="bottom"/>
    </xf>
    <xf numFmtId="4" fontId="225" fillId="0" borderId="4" xfId="0" applyFont="true" applyBorder="true" applyNumberFormat="true">
      <alignment vertical="bottom"/>
    </xf>
    <xf numFmtId="167" fontId="225" fillId="0" borderId="4" xfId="0" applyFont="true" applyBorder="true" applyNumberFormat="true">
      <alignment vertical="bottom"/>
    </xf>
    <xf numFmtId="0" fontId="226" fillId="0" borderId="24" xfId="0" applyFont="true" applyBorder="true">
      <alignment vertical="center"/>
    </xf>
    <xf numFmtId="3" fontId="226" fillId="0" borderId="24" xfId="0" applyFont="true" applyBorder="true" applyNumberFormat="true">
      <alignment vertical="center"/>
    </xf>
    <xf numFmtId="164" fontId="226" fillId="0" borderId="24" xfId="0" applyFont="true" applyBorder="true" applyNumberFormat="true">
      <alignment vertical="center"/>
    </xf>
    <xf numFmtId="165" fontId="226" fillId="0" borderId="24" xfId="0" applyFont="true" applyBorder="true" applyNumberFormat="true">
      <alignment vertical="center"/>
    </xf>
    <xf numFmtId="166" fontId="226" fillId="0" borderId="24" xfId="0" applyFont="true" applyBorder="true" applyNumberFormat="true">
      <alignment vertical="center"/>
    </xf>
    <xf numFmtId="4" fontId="226" fillId="0" borderId="24" xfId="0" applyFont="true" applyBorder="true" applyNumberFormat="true">
      <alignment vertical="center"/>
    </xf>
    <xf numFmtId="167" fontId="226" fillId="0" borderId="24" xfId="0" applyFont="true" applyBorder="true" applyNumberFormat="true">
      <alignment vertical="center"/>
    </xf>
    <xf numFmtId="3" fontId="226" fillId="0" borderId="24" xfId="0" applyFont="true" applyBorder="true" applyNumberFormat="true">
      <alignment vertical="center"/>
    </xf>
    <xf numFmtId="164" fontId="226" fillId="0" borderId="24" xfId="0" applyFont="true" applyBorder="true" applyNumberFormat="true">
      <alignment vertical="center"/>
    </xf>
    <xf numFmtId="165" fontId="226" fillId="0" borderId="24" xfId="0" applyFont="true" applyBorder="true" applyNumberFormat="true">
      <alignment vertical="center"/>
    </xf>
    <xf numFmtId="166" fontId="226" fillId="0" borderId="24" xfId="0" applyFont="true" applyBorder="true" applyNumberFormat="true">
      <alignment vertical="center"/>
    </xf>
    <xf numFmtId="4" fontId="226" fillId="0" borderId="24" xfId="0" applyFont="true" applyBorder="true" applyNumberFormat="true">
      <alignment vertical="center"/>
    </xf>
    <xf numFmtId="167" fontId="226" fillId="0" borderId="24" xfId="0" applyFont="true" applyBorder="true" applyNumberFormat="true">
      <alignment vertical="center"/>
    </xf>
    <xf numFmtId="0" fontId="227" fillId="0" borderId="24" xfId="0" applyFont="true" applyBorder="true">
      <alignment vertical="center"/>
    </xf>
    <xf numFmtId="3" fontId="227" fillId="0" borderId="24" xfId="0" applyFont="true" applyBorder="true" applyNumberFormat="true">
      <alignment vertical="center"/>
    </xf>
    <xf numFmtId="164" fontId="227" fillId="0" borderId="24" xfId="0" applyFont="true" applyBorder="true" applyNumberFormat="true">
      <alignment vertical="center"/>
    </xf>
    <xf numFmtId="165" fontId="227" fillId="0" borderId="24" xfId="0" applyFont="true" applyBorder="true" applyNumberFormat="true">
      <alignment vertical="center"/>
    </xf>
    <xf numFmtId="166" fontId="227" fillId="0" borderId="24" xfId="0" applyFont="true" applyBorder="true" applyNumberFormat="true">
      <alignment vertical="center"/>
    </xf>
    <xf numFmtId="4" fontId="227" fillId="0" borderId="24" xfId="0" applyFont="true" applyBorder="true" applyNumberFormat="true">
      <alignment vertical="center"/>
    </xf>
    <xf numFmtId="167" fontId="227" fillId="0" borderId="24" xfId="0" applyFont="true" applyBorder="true" applyNumberFormat="true">
      <alignment vertical="center"/>
    </xf>
    <xf numFmtId="0" fontId="228" fillId="0" borderId="24" xfId="0" applyFont="true" applyBorder="true">
      <alignment vertical="center"/>
    </xf>
    <xf numFmtId="3" fontId="228" fillId="0" borderId="24" xfId="0" applyFont="true" applyBorder="true" applyNumberFormat="true">
      <alignment vertical="center"/>
    </xf>
    <xf numFmtId="164" fontId="228" fillId="0" borderId="24" xfId="0" applyFont="true" applyBorder="true" applyNumberFormat="true">
      <alignment vertical="center"/>
    </xf>
    <xf numFmtId="165" fontId="228" fillId="0" borderId="24" xfId="0" applyFont="true" applyBorder="true" applyNumberFormat="true">
      <alignment vertical="center"/>
    </xf>
    <xf numFmtId="166" fontId="228" fillId="0" borderId="24" xfId="0" applyFont="true" applyBorder="true" applyNumberFormat="true">
      <alignment vertical="center"/>
    </xf>
    <xf numFmtId="4" fontId="228" fillId="0" borderId="24" xfId="0" applyFont="true" applyBorder="true" applyNumberFormat="true">
      <alignment vertical="center"/>
    </xf>
    <xf numFmtId="167" fontId="228" fillId="0" borderId="24" xfId="0" applyFont="true" applyBorder="true" applyNumberFormat="true">
      <alignment vertical="center"/>
    </xf>
    <xf numFmtId="0" fontId="229" fillId="0" borderId="24" xfId="0" applyFont="true" applyBorder="true">
      <alignment vertical="center"/>
    </xf>
    <xf numFmtId="3" fontId="229" fillId="0" borderId="24" xfId="0" applyFont="true" applyBorder="true" applyNumberFormat="true">
      <alignment vertical="center"/>
    </xf>
    <xf numFmtId="164" fontId="229" fillId="0" borderId="24" xfId="0" applyFont="true" applyBorder="true" applyNumberFormat="true">
      <alignment vertical="center"/>
    </xf>
    <xf numFmtId="165" fontId="229" fillId="0" borderId="24" xfId="0" applyFont="true" applyBorder="true" applyNumberFormat="true">
      <alignment vertical="center"/>
    </xf>
    <xf numFmtId="166" fontId="229" fillId="0" borderId="24" xfId="0" applyFont="true" applyBorder="true" applyNumberFormat="true">
      <alignment vertical="center"/>
    </xf>
    <xf numFmtId="4" fontId="229" fillId="0" borderId="24" xfId="0" applyFont="true" applyBorder="true" applyNumberFormat="true">
      <alignment vertical="center"/>
    </xf>
    <xf numFmtId="167" fontId="229" fillId="0" borderId="24" xfId="0" applyFont="true" applyBorder="true" applyNumberFormat="true">
      <alignment vertical="center"/>
    </xf>
    <xf numFmtId="3" fontId="229" fillId="0" borderId="24" xfId="0" applyFont="true" applyBorder="true" applyNumberFormat="true">
      <alignment vertical="center"/>
    </xf>
    <xf numFmtId="164" fontId="229" fillId="0" borderId="24" xfId="0" applyFont="true" applyBorder="true" applyNumberFormat="true">
      <alignment vertical="center"/>
    </xf>
    <xf numFmtId="165" fontId="229" fillId="0" borderId="24" xfId="0" applyFont="true" applyBorder="true" applyNumberFormat="true">
      <alignment vertical="center"/>
    </xf>
    <xf numFmtId="166" fontId="229" fillId="0" borderId="24" xfId="0" applyFont="true" applyBorder="true" applyNumberFormat="true">
      <alignment vertical="center"/>
    </xf>
    <xf numFmtId="4" fontId="229" fillId="0" borderId="24" xfId="0" applyFont="true" applyBorder="true" applyNumberFormat="true">
      <alignment vertical="center"/>
    </xf>
    <xf numFmtId="167" fontId="229" fillId="0" borderId="24" xfId="0" applyFont="true" applyBorder="true" applyNumberFormat="true">
      <alignment vertical="center"/>
    </xf>
    <xf numFmtId="0" fontId="230" fillId="0" borderId="24" xfId="0" applyFont="true" applyBorder="true">
      <alignment vertical="center"/>
    </xf>
    <xf numFmtId="3" fontId="230" fillId="0" borderId="24" xfId="0" applyFont="true" applyBorder="true" applyNumberFormat="true">
      <alignment vertical="center"/>
    </xf>
    <xf numFmtId="164" fontId="230" fillId="0" borderId="24" xfId="0" applyFont="true" applyBorder="true" applyNumberFormat="true">
      <alignment vertical="center"/>
    </xf>
    <xf numFmtId="165" fontId="230" fillId="0" borderId="24" xfId="0" applyFont="true" applyBorder="true" applyNumberFormat="true">
      <alignment vertical="center"/>
    </xf>
    <xf numFmtId="166" fontId="230" fillId="0" borderId="24" xfId="0" applyFont="true" applyBorder="true" applyNumberFormat="true">
      <alignment vertical="center"/>
    </xf>
    <xf numFmtId="4" fontId="230" fillId="0" borderId="24" xfId="0" applyFont="true" applyBorder="true" applyNumberFormat="true">
      <alignment vertical="center"/>
    </xf>
    <xf numFmtId="167" fontId="230" fillId="0" borderId="24" xfId="0" applyFont="true" applyBorder="true" applyNumberFormat="true">
      <alignment vertical="center"/>
    </xf>
    <xf numFmtId="0" fontId="231" fillId="0" borderId="24" xfId="0" applyFont="true" applyBorder="true">
      <alignment vertical="center"/>
    </xf>
    <xf numFmtId="3" fontId="231" fillId="0" borderId="24" xfId="0" applyFont="true" applyBorder="true" applyNumberFormat="true">
      <alignment vertical="center"/>
    </xf>
    <xf numFmtId="164" fontId="231" fillId="0" borderId="24" xfId="0" applyFont="true" applyBorder="true" applyNumberFormat="true">
      <alignment vertical="center"/>
    </xf>
    <xf numFmtId="165" fontId="231" fillId="0" borderId="24" xfId="0" applyFont="true" applyBorder="true" applyNumberFormat="true">
      <alignment vertical="center"/>
    </xf>
    <xf numFmtId="166" fontId="231" fillId="0" borderId="24" xfId="0" applyFont="true" applyBorder="true" applyNumberFormat="true">
      <alignment vertical="center"/>
    </xf>
    <xf numFmtId="4" fontId="231" fillId="0" borderId="24" xfId="0" applyFont="true" applyBorder="true" applyNumberFormat="true">
      <alignment vertical="center"/>
    </xf>
    <xf numFmtId="167" fontId="231" fillId="0" borderId="24" xfId="0" applyFont="true" applyBorder="true" applyNumberFormat="true">
      <alignment vertical="center"/>
    </xf>
    <xf numFmtId="0" fontId="232" fillId="0" borderId="24" xfId="0" applyFont="true" applyBorder="true">
      <alignment vertical="center"/>
    </xf>
    <xf numFmtId="3" fontId="232" fillId="0" borderId="24" xfId="0" applyFont="true" applyBorder="true" applyNumberFormat="true">
      <alignment vertical="center"/>
    </xf>
    <xf numFmtId="164" fontId="232" fillId="0" borderId="24" xfId="0" applyFont="true" applyBorder="true" applyNumberFormat="true">
      <alignment vertical="center"/>
    </xf>
    <xf numFmtId="165" fontId="232" fillId="0" borderId="24" xfId="0" applyFont="true" applyBorder="true" applyNumberFormat="true">
      <alignment vertical="center"/>
    </xf>
    <xf numFmtId="166" fontId="232" fillId="0" borderId="24" xfId="0" applyFont="true" applyBorder="true" applyNumberFormat="true">
      <alignment vertical="center"/>
    </xf>
    <xf numFmtId="4" fontId="232" fillId="0" borderId="24" xfId="0" applyFont="true" applyBorder="true" applyNumberFormat="true">
      <alignment vertical="center"/>
    </xf>
    <xf numFmtId="167" fontId="232" fillId="0" borderId="24" xfId="0" applyFont="true" applyBorder="true" applyNumberFormat="true">
      <alignment vertical="center"/>
    </xf>
    <xf numFmtId="3" fontId="232" fillId="0" borderId="24" xfId="0" applyFont="true" applyBorder="true" applyNumberFormat="true">
      <alignment vertical="center"/>
    </xf>
    <xf numFmtId="164" fontId="232" fillId="0" borderId="24" xfId="0" applyFont="true" applyBorder="true" applyNumberFormat="true">
      <alignment vertical="center"/>
    </xf>
    <xf numFmtId="165" fontId="232" fillId="0" borderId="24" xfId="0" applyFont="true" applyBorder="true" applyNumberFormat="true">
      <alignment vertical="center"/>
    </xf>
    <xf numFmtId="166" fontId="232" fillId="0" borderId="24" xfId="0" applyFont="true" applyBorder="true" applyNumberFormat="true">
      <alignment vertical="center"/>
    </xf>
    <xf numFmtId="4" fontId="232" fillId="0" borderId="24" xfId="0" applyFont="true" applyBorder="true" applyNumberFormat="true">
      <alignment vertical="center"/>
    </xf>
    <xf numFmtId="167" fontId="232" fillId="0" borderId="24" xfId="0" applyFont="true" applyBorder="true" applyNumberFormat="true">
      <alignment vertical="center"/>
    </xf>
    <xf numFmtId="0" fontId="233" fillId="0" borderId="24" xfId="0" applyFont="true" applyBorder="true">
      <alignment vertical="center"/>
    </xf>
    <xf numFmtId="3" fontId="233" fillId="0" borderId="24" xfId="0" applyFont="true" applyBorder="true" applyNumberFormat="true">
      <alignment vertical="center"/>
    </xf>
    <xf numFmtId="164" fontId="233" fillId="0" borderId="24" xfId="0" applyFont="true" applyBorder="true" applyNumberFormat="true">
      <alignment vertical="center"/>
    </xf>
    <xf numFmtId="165" fontId="233" fillId="0" borderId="24" xfId="0" applyFont="true" applyBorder="true" applyNumberFormat="true">
      <alignment vertical="center"/>
    </xf>
    <xf numFmtId="166" fontId="233" fillId="0" borderId="24" xfId="0" applyFont="true" applyBorder="true" applyNumberFormat="true">
      <alignment vertical="center"/>
    </xf>
    <xf numFmtId="4" fontId="233" fillId="0" borderId="24" xfId="0" applyFont="true" applyBorder="true" applyNumberFormat="true">
      <alignment vertical="center"/>
    </xf>
    <xf numFmtId="167" fontId="233" fillId="0" borderId="24" xfId="0" applyFont="true" applyBorder="true" applyNumberFormat="true">
      <alignment vertical="center"/>
    </xf>
    <xf numFmtId="0" fontId="234" fillId="0" borderId="24" xfId="0" applyFont="true" applyBorder="true">
      <alignment vertical="center"/>
    </xf>
    <xf numFmtId="3" fontId="234" fillId="0" borderId="24" xfId="0" applyFont="true" applyBorder="true" applyNumberFormat="true">
      <alignment vertical="center"/>
    </xf>
    <xf numFmtId="164" fontId="234" fillId="0" borderId="24" xfId="0" applyFont="true" applyBorder="true" applyNumberFormat="true">
      <alignment vertical="center"/>
    </xf>
    <xf numFmtId="165" fontId="234" fillId="0" borderId="24" xfId="0" applyFont="true" applyBorder="true" applyNumberFormat="true">
      <alignment vertical="center"/>
    </xf>
    <xf numFmtId="166" fontId="234" fillId="0" borderId="24" xfId="0" applyFont="true" applyBorder="true" applyNumberFormat="true">
      <alignment vertical="center"/>
    </xf>
    <xf numFmtId="4" fontId="234" fillId="0" borderId="24" xfId="0" applyFont="true" applyBorder="true" applyNumberFormat="true">
      <alignment vertical="center"/>
    </xf>
    <xf numFmtId="167" fontId="234" fillId="0" borderId="24" xfId="0" applyFont="true" applyBorder="true" applyNumberFormat="true">
      <alignment vertical="center"/>
    </xf>
    <xf numFmtId="0" fontId="235" fillId="0" borderId="6" xfId="0" applyFont="true" applyBorder="true">
      <alignment horizontal="center"/>
    </xf>
    <xf numFmtId="3" fontId="235" fillId="0" borderId="6" xfId="0" applyFont="true" applyBorder="true" applyNumberFormat="true">
      <alignment horizontal="center"/>
    </xf>
    <xf numFmtId="164" fontId="235" fillId="0" borderId="6" xfId="0" applyFont="true" applyBorder="true" applyNumberFormat="true">
      <alignment horizontal="center"/>
    </xf>
    <xf numFmtId="165" fontId="235" fillId="0" borderId="6" xfId="0" applyFont="true" applyBorder="true" applyNumberFormat="true">
      <alignment horizontal="center"/>
    </xf>
    <xf numFmtId="166" fontId="235" fillId="0" borderId="6" xfId="0" applyFont="true" applyBorder="true" applyNumberFormat="true">
      <alignment horizontal="center"/>
    </xf>
    <xf numFmtId="4" fontId="235" fillId="0" borderId="6" xfId="0" applyFont="true" applyBorder="true" applyNumberFormat="true">
      <alignment horizontal="center"/>
    </xf>
    <xf numFmtId="167" fontId="235" fillId="0" borderId="6" xfId="0" applyFont="true" applyBorder="true" applyNumberFormat="true">
      <alignment horizontal="center"/>
    </xf>
    <xf numFmtId="3" fontId="235" fillId="0" borderId="6" xfId="0" applyFont="true" applyBorder="true" applyNumberFormat="true">
      <alignment horizontal="center"/>
    </xf>
    <xf numFmtId="164" fontId="235" fillId="0" borderId="6" xfId="0" applyFont="true" applyBorder="true" applyNumberFormat="true">
      <alignment horizontal="center"/>
    </xf>
    <xf numFmtId="165" fontId="235" fillId="0" borderId="6" xfId="0" applyFont="true" applyBorder="true" applyNumberFormat="true">
      <alignment horizontal="center"/>
    </xf>
    <xf numFmtId="166" fontId="235" fillId="0" borderId="6" xfId="0" applyFont="true" applyBorder="true" applyNumberFormat="true">
      <alignment horizontal="center"/>
    </xf>
    <xf numFmtId="4" fontId="235" fillId="0" borderId="6" xfId="0" applyFont="true" applyBorder="true" applyNumberFormat="true">
      <alignment horizontal="center"/>
    </xf>
    <xf numFmtId="167" fontId="235" fillId="0" borderId="6" xfId="0" applyFont="true" applyBorder="true" applyNumberFormat="true">
      <alignment horizontal="center"/>
    </xf>
    <xf numFmtId="0" fontId="236" fillId="0" borderId="6" xfId="0" applyFont="true" applyBorder="true">
      <alignment horizontal="center"/>
    </xf>
    <xf numFmtId="3" fontId="236" fillId="0" borderId="6" xfId="0" applyFont="true" applyBorder="true" applyNumberFormat="true">
      <alignment horizontal="center"/>
    </xf>
    <xf numFmtId="164" fontId="236" fillId="0" borderId="6" xfId="0" applyFont="true" applyBorder="true" applyNumberFormat="true">
      <alignment horizontal="center"/>
    </xf>
    <xf numFmtId="165" fontId="236" fillId="0" borderId="6" xfId="0" applyFont="true" applyBorder="true" applyNumberFormat="true">
      <alignment horizontal="center"/>
    </xf>
    <xf numFmtId="166" fontId="236" fillId="0" borderId="6" xfId="0" applyFont="true" applyBorder="true" applyNumberFormat="true">
      <alignment horizontal="center"/>
    </xf>
    <xf numFmtId="4" fontId="236" fillId="0" borderId="6" xfId="0" applyFont="true" applyBorder="true" applyNumberFormat="true">
      <alignment horizontal="center"/>
    </xf>
    <xf numFmtId="167" fontId="236" fillId="0" borderId="6" xfId="0" applyFont="true" applyBorder="true" applyNumberFormat="true">
      <alignment horizontal="center"/>
    </xf>
    <xf numFmtId="0" fontId="237" fillId="0" borderId="6" xfId="0" applyFont="true" applyBorder="true">
      <alignment horizontal="center"/>
    </xf>
    <xf numFmtId="3" fontId="237" fillId="0" borderId="6" xfId="0" applyFont="true" applyBorder="true" applyNumberFormat="true">
      <alignment horizontal="center"/>
    </xf>
    <xf numFmtId="164" fontId="237" fillId="0" borderId="6" xfId="0" applyFont="true" applyBorder="true" applyNumberFormat="true">
      <alignment horizontal="center"/>
    </xf>
    <xf numFmtId="165" fontId="237" fillId="0" borderId="6" xfId="0" applyFont="true" applyBorder="true" applyNumberFormat="true">
      <alignment horizontal="center"/>
    </xf>
    <xf numFmtId="166" fontId="237" fillId="0" borderId="6" xfId="0" applyFont="true" applyBorder="true" applyNumberFormat="true">
      <alignment horizontal="center"/>
    </xf>
    <xf numFmtId="4" fontId="237" fillId="0" borderId="6" xfId="0" applyFont="true" applyBorder="true" applyNumberFormat="true">
      <alignment horizontal="center"/>
    </xf>
    <xf numFmtId="167" fontId="237" fillId="0" borderId="6" xfId="0" applyFont="true" applyBorder="true" applyNumberFormat="true">
      <alignment horizontal="center"/>
    </xf>
    <xf numFmtId="0" fontId="238" fillId="0" borderId="12" xfId="0" applyFont="true" applyBorder="true">
      <alignment horizontal="center"/>
    </xf>
    <xf numFmtId="3" fontId="238" fillId="0" borderId="12" xfId="0" applyFont="true" applyBorder="true" applyNumberFormat="true">
      <alignment horizontal="center"/>
    </xf>
    <xf numFmtId="164" fontId="238" fillId="0" borderId="12" xfId="0" applyFont="true" applyBorder="true" applyNumberFormat="true">
      <alignment horizontal="center"/>
    </xf>
    <xf numFmtId="165" fontId="238" fillId="0" borderId="12" xfId="0" applyFont="true" applyBorder="true" applyNumberFormat="true">
      <alignment horizontal="center"/>
    </xf>
    <xf numFmtId="166" fontId="238" fillId="0" borderId="12" xfId="0" applyFont="true" applyBorder="true" applyNumberFormat="true">
      <alignment horizontal="center"/>
    </xf>
    <xf numFmtId="4" fontId="238" fillId="0" borderId="12" xfId="0" applyFont="true" applyBorder="true" applyNumberFormat="true">
      <alignment horizontal="center"/>
    </xf>
    <xf numFmtId="167" fontId="238" fillId="0" borderId="12" xfId="0" applyFont="true" applyBorder="true" applyNumberFormat="true">
      <alignment horizontal="center"/>
    </xf>
    <xf numFmtId="3" fontId="238" fillId="0" borderId="12" xfId="0" applyFont="true" applyBorder="true" applyNumberFormat="true">
      <alignment horizontal="center"/>
    </xf>
    <xf numFmtId="164" fontId="238" fillId="0" borderId="12" xfId="0" applyFont="true" applyBorder="true" applyNumberFormat="true">
      <alignment horizontal="center"/>
    </xf>
    <xf numFmtId="165" fontId="238" fillId="0" borderId="12" xfId="0" applyFont="true" applyBorder="true" applyNumberFormat="true">
      <alignment horizontal="center"/>
    </xf>
    <xf numFmtId="166" fontId="238" fillId="0" borderId="12" xfId="0" applyFont="true" applyBorder="true" applyNumberFormat="true">
      <alignment horizontal="center"/>
    </xf>
    <xf numFmtId="4" fontId="238" fillId="0" borderId="12" xfId="0" applyFont="true" applyBorder="true" applyNumberFormat="true">
      <alignment horizontal="center"/>
    </xf>
    <xf numFmtId="167" fontId="238" fillId="0" borderId="12" xfId="0" applyFont="true" applyBorder="true" applyNumberFormat="true">
      <alignment horizontal="center"/>
    </xf>
    <xf numFmtId="0" fontId="239" fillId="0" borderId="12" xfId="0" applyFont="true" applyBorder="true">
      <alignment horizontal="center"/>
    </xf>
    <xf numFmtId="3" fontId="239" fillId="0" borderId="12" xfId="0" applyFont="true" applyBorder="true" applyNumberFormat="true">
      <alignment horizontal="center"/>
    </xf>
    <xf numFmtId="164" fontId="239" fillId="0" borderId="12" xfId="0" applyFont="true" applyBorder="true" applyNumberFormat="true">
      <alignment horizontal="center"/>
    </xf>
    <xf numFmtId="165" fontId="239" fillId="0" borderId="12" xfId="0" applyFont="true" applyBorder="true" applyNumberFormat="true">
      <alignment horizontal="center"/>
    </xf>
    <xf numFmtId="166" fontId="239" fillId="0" borderId="12" xfId="0" applyFont="true" applyBorder="true" applyNumberFormat="true">
      <alignment horizontal="center"/>
    </xf>
    <xf numFmtId="4" fontId="239" fillId="0" borderId="12" xfId="0" applyFont="true" applyBorder="true" applyNumberFormat="true">
      <alignment horizontal="center"/>
    </xf>
    <xf numFmtId="167" fontId="239" fillId="0" borderId="12" xfId="0" applyFont="true" applyBorder="true" applyNumberFormat="true">
      <alignment horizontal="center"/>
    </xf>
    <xf numFmtId="0" fontId="240" fillId="0" borderId="12" xfId="0" applyFont="true" applyBorder="true">
      <alignment horizontal="center"/>
    </xf>
    <xf numFmtId="3" fontId="240" fillId="0" borderId="12" xfId="0" applyFont="true" applyBorder="true" applyNumberFormat="true">
      <alignment horizontal="center"/>
    </xf>
    <xf numFmtId="164" fontId="240" fillId="0" borderId="12" xfId="0" applyFont="true" applyBorder="true" applyNumberFormat="true">
      <alignment horizontal="center"/>
    </xf>
    <xf numFmtId="165" fontId="240" fillId="0" borderId="12" xfId="0" applyFont="true" applyBorder="true" applyNumberFormat="true">
      <alignment horizontal="center"/>
    </xf>
    <xf numFmtId="166" fontId="240" fillId="0" borderId="12" xfId="0" applyFont="true" applyBorder="true" applyNumberFormat="true">
      <alignment horizontal="center"/>
    </xf>
    <xf numFmtId="4" fontId="240" fillId="0" borderId="12" xfId="0" applyFont="true" applyBorder="true" applyNumberFormat="true">
      <alignment horizontal="center"/>
    </xf>
    <xf numFmtId="167" fontId="240" fillId="0" borderId="12" xfId="0" applyFont="true" applyBorder="true" applyNumberFormat="true">
      <alignment horizontal="center"/>
    </xf>
    <xf numFmtId="0" fontId="241" fillId="0" borderId="12" xfId="0" applyFont="true" applyBorder="true">
      <alignment horizontal="center"/>
    </xf>
    <xf numFmtId="3" fontId="241" fillId="0" borderId="12" xfId="0" applyFont="true" applyBorder="true" applyNumberFormat="true">
      <alignment horizontal="center"/>
    </xf>
    <xf numFmtId="164" fontId="241" fillId="0" borderId="12" xfId="0" applyFont="true" applyBorder="true" applyNumberFormat="true">
      <alignment horizontal="center"/>
    </xf>
    <xf numFmtId="165" fontId="241" fillId="0" borderId="12" xfId="0" applyFont="true" applyBorder="true" applyNumberFormat="true">
      <alignment horizontal="center"/>
    </xf>
    <xf numFmtId="166" fontId="241" fillId="0" borderId="12" xfId="0" applyFont="true" applyBorder="true" applyNumberFormat="true">
      <alignment horizontal="center"/>
    </xf>
    <xf numFmtId="4" fontId="241" fillId="0" borderId="12" xfId="0" applyFont="true" applyBorder="true" applyNumberFormat="true">
      <alignment horizontal="center"/>
    </xf>
    <xf numFmtId="167" fontId="241" fillId="0" borderId="12" xfId="0" applyFont="true" applyBorder="true" applyNumberFormat="true">
      <alignment horizontal="center"/>
    </xf>
    <xf numFmtId="3" fontId="241" fillId="0" borderId="12" xfId="0" applyFont="true" applyBorder="true" applyNumberFormat="true">
      <alignment horizontal="center"/>
    </xf>
    <xf numFmtId="164" fontId="241" fillId="0" borderId="12" xfId="0" applyFont="true" applyBorder="true" applyNumberFormat="true">
      <alignment horizontal="center"/>
    </xf>
    <xf numFmtId="165" fontId="241" fillId="0" borderId="12" xfId="0" applyFont="true" applyBorder="true" applyNumberFormat="true">
      <alignment horizontal="center"/>
    </xf>
    <xf numFmtId="166" fontId="241" fillId="0" borderId="12" xfId="0" applyFont="true" applyBorder="true" applyNumberFormat="true">
      <alignment horizontal="center"/>
    </xf>
    <xf numFmtId="4" fontId="241" fillId="0" borderId="12" xfId="0" applyFont="true" applyBorder="true" applyNumberFormat="true">
      <alignment horizontal="center"/>
    </xf>
    <xf numFmtId="167" fontId="241" fillId="0" borderId="12" xfId="0" applyFont="true" applyBorder="true" applyNumberFormat="true">
      <alignment horizontal="center"/>
    </xf>
    <xf numFmtId="0" fontId="242" fillId="0" borderId="12" xfId="0" applyFont="true" applyBorder="true">
      <alignment horizontal="center"/>
    </xf>
    <xf numFmtId="3" fontId="242" fillId="0" borderId="12" xfId="0" applyFont="true" applyBorder="true" applyNumberFormat="true">
      <alignment horizontal="center"/>
    </xf>
    <xf numFmtId="164" fontId="242" fillId="0" borderId="12" xfId="0" applyFont="true" applyBorder="true" applyNumberFormat="true">
      <alignment horizontal="center"/>
    </xf>
    <xf numFmtId="165" fontId="242" fillId="0" borderId="12" xfId="0" applyFont="true" applyBorder="true" applyNumberFormat="true">
      <alignment horizontal="center"/>
    </xf>
    <xf numFmtId="166" fontId="242" fillId="0" borderId="12" xfId="0" applyFont="true" applyBorder="true" applyNumberFormat="true">
      <alignment horizontal="center"/>
    </xf>
    <xf numFmtId="4" fontId="242" fillId="0" borderId="12" xfId="0" applyFont="true" applyBorder="true" applyNumberFormat="true">
      <alignment horizontal="center"/>
    </xf>
    <xf numFmtId="167" fontId="242" fillId="0" borderId="12" xfId="0" applyFont="true" applyBorder="true" applyNumberFormat="true">
      <alignment horizontal="center"/>
    </xf>
    <xf numFmtId="0" fontId="243" fillId="0" borderId="12" xfId="0" applyFont="true" applyBorder="true">
      <alignment horizontal="center"/>
    </xf>
    <xf numFmtId="3" fontId="243" fillId="0" borderId="12" xfId="0" applyFont="true" applyBorder="true" applyNumberFormat="true">
      <alignment horizontal="center"/>
    </xf>
    <xf numFmtId="164" fontId="243" fillId="0" borderId="12" xfId="0" applyFont="true" applyBorder="true" applyNumberFormat="true">
      <alignment horizontal="center"/>
    </xf>
    <xf numFmtId="165" fontId="243" fillId="0" borderId="12" xfId="0" applyFont="true" applyBorder="true" applyNumberFormat="true">
      <alignment horizontal="center"/>
    </xf>
    <xf numFmtId="166" fontId="243" fillId="0" borderId="12" xfId="0" applyFont="true" applyBorder="true" applyNumberFormat="true">
      <alignment horizontal="center"/>
    </xf>
    <xf numFmtId="4" fontId="243" fillId="0" borderId="12" xfId="0" applyFont="true" applyBorder="true" applyNumberFormat="true">
      <alignment horizontal="center"/>
    </xf>
    <xf numFmtId="167" fontId="243" fillId="0" borderId="12" xfId="0" applyFont="true" applyBorder="true" applyNumberFormat="true">
      <alignment horizontal="center"/>
    </xf>
    <xf numFmtId="0" fontId="244" fillId="0" borderId="10" xfId="0" applyFont="true" applyBorder="true">
      <alignment horizontal="center"/>
    </xf>
    <xf numFmtId="3" fontId="244" fillId="0" borderId="10" xfId="0" applyFont="true" applyBorder="true" applyNumberFormat="true">
      <alignment horizontal="center"/>
    </xf>
    <xf numFmtId="164" fontId="244" fillId="0" borderId="10" xfId="0" applyFont="true" applyBorder="true" applyNumberFormat="true">
      <alignment horizontal="center"/>
    </xf>
    <xf numFmtId="165" fontId="244" fillId="0" borderId="10" xfId="0" applyFont="true" applyBorder="true" applyNumberFormat="true">
      <alignment horizontal="center"/>
    </xf>
    <xf numFmtId="166" fontId="244" fillId="0" borderId="10" xfId="0" applyFont="true" applyBorder="true" applyNumberFormat="true">
      <alignment horizontal="center"/>
    </xf>
    <xf numFmtId="4" fontId="244" fillId="0" borderId="10" xfId="0" applyFont="true" applyBorder="true" applyNumberFormat="true">
      <alignment horizontal="center"/>
    </xf>
    <xf numFmtId="167" fontId="244" fillId="0" borderId="10" xfId="0" applyFont="true" applyBorder="true" applyNumberFormat="true">
      <alignment horizontal="center"/>
    </xf>
    <xf numFmtId="3" fontId="244" fillId="0" borderId="10" xfId="0" applyFont="true" applyBorder="true" applyNumberFormat="true">
      <alignment horizontal="center"/>
    </xf>
    <xf numFmtId="164" fontId="244" fillId="0" borderId="10" xfId="0" applyFont="true" applyBorder="true" applyNumberFormat="true">
      <alignment horizontal="center"/>
    </xf>
    <xf numFmtId="165" fontId="244" fillId="0" borderId="10" xfId="0" applyFont="true" applyBorder="true" applyNumberFormat="true">
      <alignment horizontal="center"/>
    </xf>
    <xf numFmtId="166" fontId="244" fillId="0" borderId="10" xfId="0" applyFont="true" applyBorder="true" applyNumberFormat="true">
      <alignment horizontal="center"/>
    </xf>
    <xf numFmtId="4" fontId="244" fillId="0" borderId="10" xfId="0" applyFont="true" applyBorder="true" applyNumberFormat="true">
      <alignment horizontal="center"/>
    </xf>
    <xf numFmtId="167" fontId="244" fillId="0" borderId="10" xfId="0" applyFont="true" applyBorder="true" applyNumberFormat="true">
      <alignment horizontal="center"/>
    </xf>
    <xf numFmtId="0" fontId="245" fillId="0" borderId="10" xfId="0" applyFont="true" applyBorder="true">
      <alignment horizontal="center"/>
    </xf>
    <xf numFmtId="3" fontId="245" fillId="0" borderId="10" xfId="0" applyFont="true" applyBorder="true" applyNumberFormat="true">
      <alignment horizontal="center"/>
    </xf>
    <xf numFmtId="164" fontId="245" fillId="0" borderId="10" xfId="0" applyFont="true" applyBorder="true" applyNumberFormat="true">
      <alignment horizontal="center"/>
    </xf>
    <xf numFmtId="165" fontId="245" fillId="0" borderId="10" xfId="0" applyFont="true" applyBorder="true" applyNumberFormat="true">
      <alignment horizontal="center"/>
    </xf>
    <xf numFmtId="166" fontId="245" fillId="0" borderId="10" xfId="0" applyFont="true" applyBorder="true" applyNumberFormat="true">
      <alignment horizontal="center"/>
    </xf>
    <xf numFmtId="4" fontId="245" fillId="0" borderId="10" xfId="0" applyFont="true" applyBorder="true" applyNumberFormat="true">
      <alignment horizontal="center"/>
    </xf>
    <xf numFmtId="167" fontId="245" fillId="0" borderId="10" xfId="0" applyFont="true" applyBorder="true" applyNumberFormat="true">
      <alignment horizontal="center"/>
    </xf>
    <xf numFmtId="0" fontId="246" fillId="0" borderId="10" xfId="0" applyFont="true" applyBorder="true">
      <alignment horizontal="center"/>
    </xf>
    <xf numFmtId="3" fontId="246" fillId="0" borderId="10" xfId="0" applyFont="true" applyBorder="true" applyNumberFormat="true">
      <alignment horizontal="center"/>
    </xf>
    <xf numFmtId="164" fontId="246" fillId="0" borderId="10" xfId="0" applyFont="true" applyBorder="true" applyNumberFormat="true">
      <alignment horizontal="center"/>
    </xf>
    <xf numFmtId="165" fontId="246" fillId="0" borderId="10" xfId="0" applyFont="true" applyBorder="true" applyNumberFormat="true">
      <alignment horizontal="center"/>
    </xf>
    <xf numFmtId="166" fontId="246" fillId="0" borderId="10" xfId="0" applyFont="true" applyBorder="true" applyNumberFormat="true">
      <alignment horizontal="center"/>
    </xf>
    <xf numFmtId="4" fontId="246" fillId="0" borderId="10" xfId="0" applyFont="true" applyBorder="true" applyNumberFormat="true">
      <alignment horizontal="center"/>
    </xf>
    <xf numFmtId="167" fontId="246" fillId="0" borderId="10" xfId="0" applyFont="true" applyBorder="true" applyNumberFormat="true">
      <alignment horizontal="center"/>
    </xf>
    <xf numFmtId="0" fontId="247" fillId="3" borderId="32" xfId="0" applyFont="true" applyBorder="true" applyFill="true">
      <alignment horizontal="center"/>
    </xf>
    <xf numFmtId="3" fontId="247" fillId="3" borderId="32" xfId="0" applyFont="true" applyBorder="true" applyFill="true" applyNumberFormat="true">
      <alignment horizontal="center"/>
    </xf>
    <xf numFmtId="164" fontId="247" fillId="3" borderId="32" xfId="0" applyFont="true" applyBorder="true" applyFill="true" applyNumberFormat="true">
      <alignment horizontal="center"/>
    </xf>
    <xf numFmtId="165" fontId="247" fillId="3" borderId="32" xfId="0" applyFont="true" applyBorder="true" applyFill="true" applyNumberFormat="true">
      <alignment horizontal="center"/>
    </xf>
    <xf numFmtId="166" fontId="247" fillId="3" borderId="32" xfId="0" applyFont="true" applyBorder="true" applyFill="true" applyNumberFormat="true">
      <alignment horizontal="center"/>
    </xf>
    <xf numFmtId="4" fontId="247" fillId="3" borderId="32" xfId="0" applyFont="true" applyBorder="true" applyFill="true" applyNumberFormat="true">
      <alignment horizontal="center"/>
    </xf>
    <xf numFmtId="167" fontId="247" fillId="3" borderId="32" xfId="0" applyFont="true" applyBorder="true" applyFill="true" applyNumberFormat="true">
      <alignment horizontal="center"/>
    </xf>
    <xf numFmtId="3" fontId="247" fillId="3" borderId="32" xfId="0" applyFont="true" applyBorder="true" applyFill="true" applyNumberFormat="true">
      <alignment horizontal="center"/>
    </xf>
    <xf numFmtId="164" fontId="247" fillId="3" borderId="32" xfId="0" applyFont="true" applyBorder="true" applyFill="true" applyNumberFormat="true">
      <alignment horizontal="center"/>
    </xf>
    <xf numFmtId="165" fontId="247" fillId="3" borderId="32" xfId="0" applyFont="true" applyBorder="true" applyFill="true" applyNumberFormat="true">
      <alignment horizontal="center"/>
    </xf>
    <xf numFmtId="166" fontId="247" fillId="3" borderId="32" xfId="0" applyFont="true" applyBorder="true" applyFill="true" applyNumberFormat="true">
      <alignment horizontal="center"/>
    </xf>
    <xf numFmtId="4" fontId="247" fillId="3" borderId="32" xfId="0" applyFont="true" applyBorder="true" applyFill="true" applyNumberFormat="true">
      <alignment horizontal="center"/>
    </xf>
    <xf numFmtId="167" fontId="247" fillId="3" borderId="32" xfId="0" applyFont="true" applyBorder="true" applyFill="true" applyNumberFormat="true">
      <alignment horizontal="center"/>
    </xf>
    <xf numFmtId="0" fontId="248" fillId="3" borderId="32" xfId="0" applyFont="true" applyBorder="true" applyFill="true">
      <alignment horizontal="center"/>
    </xf>
    <xf numFmtId="3" fontId="248" fillId="3" borderId="32" xfId="0" applyFont="true" applyBorder="true" applyFill="true" applyNumberFormat="true">
      <alignment horizontal="center"/>
    </xf>
    <xf numFmtId="164" fontId="248" fillId="3" borderId="32" xfId="0" applyFont="true" applyBorder="true" applyFill="true" applyNumberFormat="true">
      <alignment horizontal="center"/>
    </xf>
    <xf numFmtId="165" fontId="248" fillId="3" borderId="32" xfId="0" applyFont="true" applyBorder="true" applyFill="true" applyNumberFormat="true">
      <alignment horizontal="center"/>
    </xf>
    <xf numFmtId="166" fontId="248" fillId="3" borderId="32" xfId="0" applyFont="true" applyBorder="true" applyFill="true" applyNumberFormat="true">
      <alignment horizontal="center"/>
    </xf>
    <xf numFmtId="4" fontId="248" fillId="3" borderId="32" xfId="0" applyFont="true" applyBorder="true" applyFill="true" applyNumberFormat="true">
      <alignment horizontal="center"/>
    </xf>
    <xf numFmtId="167" fontId="248" fillId="3" borderId="32" xfId="0" applyFont="true" applyBorder="true" applyFill="true" applyNumberFormat="true">
      <alignment horizontal="center"/>
    </xf>
    <xf numFmtId="0" fontId="249" fillId="3" borderId="32" xfId="0" applyFont="true" applyBorder="true" applyFill="true">
      <alignment horizontal="center"/>
    </xf>
    <xf numFmtId="3" fontId="249" fillId="3" borderId="32" xfId="0" applyFont="true" applyBorder="true" applyFill="true" applyNumberFormat="true">
      <alignment horizontal="center"/>
    </xf>
    <xf numFmtId="164" fontId="249" fillId="3" borderId="32" xfId="0" applyFont="true" applyBorder="true" applyFill="true" applyNumberFormat="true">
      <alignment horizontal="center"/>
    </xf>
    <xf numFmtId="165" fontId="249" fillId="3" borderId="32" xfId="0" applyFont="true" applyBorder="true" applyFill="true" applyNumberFormat="true">
      <alignment horizontal="center"/>
    </xf>
    <xf numFmtId="166" fontId="249" fillId="3" borderId="32" xfId="0" applyFont="true" applyBorder="true" applyFill="true" applyNumberFormat="true">
      <alignment horizontal="center"/>
    </xf>
    <xf numFmtId="4" fontId="249" fillId="3" borderId="32" xfId="0" applyFont="true" applyBorder="true" applyFill="true" applyNumberFormat="true">
      <alignment horizontal="center"/>
    </xf>
    <xf numFmtId="167" fontId="249" fillId="3" borderId="32" xfId="0" applyFont="true" applyBorder="true" applyFill="true" applyNumberFormat="true">
      <alignment horizontal="center"/>
    </xf>
    <xf numFmtId="0" fontId="250" fillId="13" borderId="32" xfId="0" applyFont="true" applyBorder="true" applyFill="true"/>
    <xf numFmtId="3" fontId="250" fillId="13" borderId="32" xfId="0" applyFont="true" applyBorder="true" applyFill="true" applyNumberFormat="true"/>
    <xf numFmtId="164" fontId="250" fillId="13" borderId="32" xfId="0" applyFont="true" applyBorder="true" applyFill="true" applyNumberFormat="true"/>
    <xf numFmtId="165" fontId="250" fillId="13" borderId="32" xfId="0" applyFont="true" applyBorder="true" applyFill="true" applyNumberFormat="true"/>
    <xf numFmtId="166" fontId="250" fillId="13" borderId="32" xfId="0" applyFont="true" applyBorder="true" applyFill="true" applyNumberFormat="true"/>
    <xf numFmtId="4" fontId="250" fillId="13" borderId="32" xfId="0" applyFont="true" applyBorder="true" applyFill="true" applyNumberFormat="true"/>
    <xf numFmtId="167" fontId="250" fillId="13" borderId="32" xfId="0" applyFont="true" applyBorder="true" applyFill="true" applyNumberFormat="true"/>
    <xf numFmtId="3" fontId="250" fillId="13" borderId="32" xfId="0" applyFont="true" applyBorder="true" applyFill="true" applyNumberFormat="true"/>
    <xf numFmtId="164" fontId="250" fillId="13" borderId="32" xfId="0" applyFont="true" applyBorder="true" applyFill="true" applyNumberFormat="true"/>
    <xf numFmtId="165" fontId="250" fillId="13" borderId="32" xfId="0" applyFont="true" applyBorder="true" applyFill="true" applyNumberFormat="true"/>
    <xf numFmtId="166" fontId="250" fillId="13" borderId="32" xfId="0" applyFont="true" applyBorder="true" applyFill="true" applyNumberFormat="true"/>
    <xf numFmtId="4" fontId="250" fillId="13" borderId="32" xfId="0" applyFont="true" applyBorder="true" applyFill="true" applyNumberFormat="true"/>
    <xf numFmtId="167" fontId="250" fillId="13" borderId="32" xfId="0" applyFont="true" applyBorder="true" applyFill="true" applyNumberFormat="true"/>
    <xf numFmtId="0" fontId="251" fillId="13" borderId="32" xfId="0" applyFont="true" applyBorder="true" applyFill="true"/>
    <xf numFmtId="3" fontId="251" fillId="13" borderId="32" xfId="0" applyFont="true" applyBorder="true" applyFill="true" applyNumberFormat="true"/>
    <xf numFmtId="164" fontId="251" fillId="13" borderId="32" xfId="0" applyFont="true" applyBorder="true" applyFill="true" applyNumberFormat="true"/>
    <xf numFmtId="165" fontId="251" fillId="13" borderId="32" xfId="0" applyFont="true" applyBorder="true" applyFill="true" applyNumberFormat="true"/>
    <xf numFmtId="166" fontId="251" fillId="13" borderId="32" xfId="0" applyFont="true" applyBorder="true" applyFill="true" applyNumberFormat="true"/>
    <xf numFmtId="4" fontId="251" fillId="13" borderId="32" xfId="0" applyFont="true" applyBorder="true" applyFill="true" applyNumberFormat="true"/>
    <xf numFmtId="167" fontId="251" fillId="13" borderId="32" xfId="0" applyFont="true" applyBorder="true" applyFill="true" applyNumberFormat="true"/>
    <xf numFmtId="0" fontId="252" fillId="13" borderId="32" xfId="0" applyFont="true" applyBorder="true" applyFill="true"/>
    <xf numFmtId="3" fontId="252" fillId="13" borderId="32" xfId="0" applyFont="true" applyBorder="true" applyFill="true" applyNumberFormat="true"/>
    <xf numFmtId="164" fontId="252" fillId="13" borderId="32" xfId="0" applyFont="true" applyBorder="true" applyFill="true" applyNumberFormat="true"/>
    <xf numFmtId="165" fontId="252" fillId="13" borderId="32" xfId="0" applyFont="true" applyBorder="true" applyFill="true" applyNumberFormat="true"/>
    <xf numFmtId="166" fontId="252" fillId="13" borderId="32" xfId="0" applyFont="true" applyBorder="true" applyFill="true" applyNumberFormat="true"/>
    <xf numFmtId="4" fontId="252" fillId="13" borderId="32" xfId="0" applyFont="true" applyBorder="true" applyFill="true" applyNumberFormat="true"/>
    <xf numFmtId="167" fontId="252" fillId="13" borderId="32" xfId="0" applyFont="true" applyBorder="true" applyFill="true" applyNumberFormat="true"/>
    <xf numFmtId="0" fontId="253" fillId="0" borderId="34" xfId="0" applyFont="true" applyBorder="true">
      <alignment horizontal="left"/>
    </xf>
    <xf numFmtId="3" fontId="253" fillId="0" borderId="34" xfId="0" applyFont="true" applyBorder="true" applyNumberFormat="true">
      <alignment horizontal="left"/>
    </xf>
    <xf numFmtId="164" fontId="253" fillId="0" borderId="34" xfId="0" applyFont="true" applyBorder="true" applyNumberFormat="true">
      <alignment horizontal="left"/>
    </xf>
    <xf numFmtId="165" fontId="253" fillId="0" borderId="34" xfId="0" applyFont="true" applyBorder="true" applyNumberFormat="true">
      <alignment horizontal="left"/>
    </xf>
    <xf numFmtId="166" fontId="253" fillId="0" borderId="34" xfId="0" applyFont="true" applyBorder="true" applyNumberFormat="true">
      <alignment horizontal="left"/>
    </xf>
    <xf numFmtId="4" fontId="253" fillId="0" borderId="34" xfId="0" applyFont="true" applyBorder="true" applyNumberFormat="true">
      <alignment horizontal="left"/>
    </xf>
    <xf numFmtId="167" fontId="253" fillId="0" borderId="34" xfId="0" applyFont="true" applyBorder="true" applyNumberFormat="true">
      <alignment horizontal="left"/>
    </xf>
    <xf numFmtId="3" fontId="253" fillId="0" borderId="34" xfId="0" applyFont="true" applyBorder="true" applyNumberFormat="true">
      <alignment horizontal="left"/>
    </xf>
    <xf numFmtId="164" fontId="253" fillId="0" borderId="34" xfId="0" applyFont="true" applyBorder="true" applyNumberFormat="true">
      <alignment horizontal="left"/>
    </xf>
    <xf numFmtId="165" fontId="253" fillId="0" borderId="34" xfId="0" applyFont="true" applyBorder="true" applyNumberFormat="true">
      <alignment horizontal="left"/>
    </xf>
    <xf numFmtId="166" fontId="253" fillId="0" borderId="34" xfId="0" applyFont="true" applyBorder="true" applyNumberFormat="true">
      <alignment horizontal="left"/>
    </xf>
    <xf numFmtId="4" fontId="253" fillId="0" borderId="34" xfId="0" applyFont="true" applyBorder="true" applyNumberFormat="true">
      <alignment horizontal="left"/>
    </xf>
    <xf numFmtId="167" fontId="253" fillId="0" borderId="34" xfId="0" applyFont="true" applyBorder="true" applyNumberFormat="true">
      <alignment horizontal="left"/>
    </xf>
    <xf numFmtId="0" fontId="254" fillId="0" borderId="34" xfId="0" applyFont="true" applyBorder="true">
      <alignment horizontal="left"/>
    </xf>
    <xf numFmtId="3" fontId="254" fillId="0" borderId="34" xfId="0" applyFont="true" applyBorder="true" applyNumberFormat="true">
      <alignment horizontal="left"/>
    </xf>
    <xf numFmtId="164" fontId="254" fillId="0" borderId="34" xfId="0" applyFont="true" applyBorder="true" applyNumberFormat="true">
      <alignment horizontal="left"/>
    </xf>
    <xf numFmtId="165" fontId="254" fillId="0" borderId="34" xfId="0" applyFont="true" applyBorder="true" applyNumberFormat="true">
      <alignment horizontal="left"/>
    </xf>
    <xf numFmtId="166" fontId="254" fillId="0" borderId="34" xfId="0" applyFont="true" applyBorder="true" applyNumberFormat="true">
      <alignment horizontal="left"/>
    </xf>
    <xf numFmtId="4" fontId="254" fillId="0" borderId="34" xfId="0" applyFont="true" applyBorder="true" applyNumberFormat="true">
      <alignment horizontal="left"/>
    </xf>
    <xf numFmtId="167" fontId="254" fillId="0" borderId="34" xfId="0" applyFont="true" applyBorder="true" applyNumberFormat="true">
      <alignment horizontal="left"/>
    </xf>
    <xf numFmtId="3" fontId="254" fillId="0" borderId="34" xfId="0" applyFont="true" applyBorder="true" applyNumberFormat="true">
      <alignment horizontal="left"/>
    </xf>
    <xf numFmtId="164" fontId="254" fillId="0" borderId="34" xfId="0" applyFont="true" applyBorder="true" applyNumberFormat="true">
      <alignment horizontal="left"/>
    </xf>
    <xf numFmtId="165" fontId="254" fillId="0" borderId="34" xfId="0" applyFont="true" applyBorder="true" applyNumberFormat="true">
      <alignment horizontal="left"/>
    </xf>
    <xf numFmtId="166" fontId="254" fillId="0" borderId="34" xfId="0" applyFont="true" applyBorder="true" applyNumberFormat="true">
      <alignment horizontal="left"/>
    </xf>
    <xf numFmtId="4" fontId="254" fillId="0" borderId="34" xfId="0" applyFont="true" applyBorder="true" applyNumberFormat="true">
      <alignment horizontal="left"/>
    </xf>
    <xf numFmtId="167" fontId="254" fillId="0" borderId="34" xfId="0" applyFont="true" applyBorder="true" applyNumberFormat="true">
      <alignment horizontal="left"/>
    </xf>
    <xf numFmtId="0" fontId="255" fillId="0" borderId="0" xfId="0" applyFont="true">
      <alignment horizontal="center"/>
    </xf>
    <xf numFmtId="3" fontId="255" fillId="0" borderId="0" xfId="0" applyFont="true" applyNumberFormat="true">
      <alignment horizontal="center"/>
    </xf>
    <xf numFmtId="164" fontId="255" fillId="0" borderId="0" xfId="0" applyFont="true" applyNumberFormat="true">
      <alignment horizontal="center"/>
    </xf>
    <xf numFmtId="165" fontId="255" fillId="0" borderId="0" xfId="0" applyFont="true" applyNumberFormat="true">
      <alignment horizontal="center"/>
    </xf>
    <xf numFmtId="166" fontId="255" fillId="0" borderId="0" xfId="0" applyFont="true" applyNumberFormat="true">
      <alignment horizontal="center"/>
    </xf>
    <xf numFmtId="4" fontId="255" fillId="0" borderId="0" xfId="0" applyFont="true" applyNumberFormat="true">
      <alignment horizontal="center"/>
    </xf>
    <xf numFmtId="167" fontId="255" fillId="0" borderId="0" xfId="0" applyFont="true" applyNumberFormat="true">
      <alignment horizontal="center"/>
    </xf>
    <xf numFmtId="3" fontId="255" fillId="0" borderId="0" xfId="0" applyFont="true" applyNumberFormat="true">
      <alignment horizontal="center"/>
    </xf>
    <xf numFmtId="164" fontId="255" fillId="0" borderId="0" xfId="0" applyFont="true" applyNumberFormat="true">
      <alignment horizontal="center"/>
    </xf>
    <xf numFmtId="165" fontId="255" fillId="0" borderId="0" xfId="0" applyFont="true" applyNumberFormat="true">
      <alignment horizontal="center"/>
    </xf>
    <xf numFmtId="166" fontId="255" fillId="0" borderId="0" xfId="0" applyFont="true" applyNumberFormat="true">
      <alignment horizontal="center"/>
    </xf>
    <xf numFmtId="4" fontId="255" fillId="0" borderId="0" xfId="0" applyFont="true" applyNumberFormat="true">
      <alignment horizontal="center"/>
    </xf>
    <xf numFmtId="167" fontId="255" fillId="0" borderId="0" xfId="0" applyFont="true" applyNumberFormat="true">
      <alignment horizontal="center"/>
    </xf>
    <xf numFmtId="0" fontId="256" fillId="0" borderId="0" xfId="0" applyFont="true"/>
    <xf numFmtId="3" fontId="256" fillId="0" borderId="0" xfId="0" applyFont="true" applyNumberFormat="true"/>
    <xf numFmtId="164" fontId="256" fillId="0" borderId="0" xfId="0" applyFont="true" applyNumberFormat="true"/>
    <xf numFmtId="165" fontId="256" fillId="0" borderId="0" xfId="0" applyFont="true" applyNumberFormat="true"/>
    <xf numFmtId="166" fontId="256" fillId="0" borderId="0" xfId="0" applyFont="true" applyNumberFormat="true"/>
    <xf numFmtId="4" fontId="256" fillId="0" borderId="0" xfId="0" applyFont="true" applyNumberFormat="true"/>
    <xf numFmtId="167" fontId="256" fillId="0" borderId="0" xfId="0" applyFont="true" applyNumberFormat="true"/>
    <xf numFmtId="3" fontId="256" fillId="0" borderId="0" xfId="0" applyFont="true" applyNumberFormat="true"/>
    <xf numFmtId="164" fontId="256" fillId="0" borderId="0" xfId="0" applyFont="true" applyNumberFormat="true"/>
    <xf numFmtId="165" fontId="256" fillId="0" borderId="0" xfId="0" applyFont="true" applyNumberFormat="true"/>
    <xf numFmtId="166" fontId="256" fillId="0" borderId="0" xfId="0" applyFont="true" applyNumberFormat="true"/>
    <xf numFmtId="4" fontId="256" fillId="0" borderId="0" xfId="0" applyFont="true" applyNumberFormat="true"/>
    <xf numFmtId="167" fontId="256" fillId="0" borderId="0" xfId="0" applyFont="true" applyNumberFormat="true"/>
    <xf numFmtId="0" fontId="257" fillId="7" borderId="0" xfId="0" applyFont="true" applyFill="true"/>
    <xf numFmtId="3" fontId="257" fillId="7" borderId="0" xfId="0" applyFont="true" applyFill="true" applyNumberFormat="true"/>
    <xf numFmtId="164" fontId="257" fillId="7" borderId="0" xfId="0" applyFont="true" applyFill="true" applyNumberFormat="true"/>
    <xf numFmtId="165" fontId="257" fillId="7" borderId="0" xfId="0" applyFont="true" applyFill="true" applyNumberFormat="true"/>
    <xf numFmtId="166" fontId="257" fillId="7" borderId="0" xfId="0" applyFont="true" applyFill="true" applyNumberFormat="true"/>
    <xf numFmtId="4" fontId="257" fillId="7" borderId="0" xfId="0" applyFont="true" applyFill="true" applyNumberFormat="true"/>
    <xf numFmtId="167" fontId="257" fillId="7" borderId="0" xfId="0" applyFont="true" applyFill="true" applyNumberFormat="true"/>
    <xf numFmtId="3" fontId="257" fillId="7" borderId="0" xfId="0" applyFont="true" applyFill="true" applyNumberFormat="true"/>
    <xf numFmtId="164" fontId="257" fillId="7" borderId="0" xfId="0" applyFont="true" applyFill="true" applyNumberFormat="true"/>
    <xf numFmtId="165" fontId="257" fillId="7" borderId="0" xfId="0" applyFont="true" applyFill="true" applyNumberFormat="true"/>
    <xf numFmtId="166" fontId="257" fillId="7" borderId="0" xfId="0" applyFont="true" applyFill="true" applyNumberFormat="true"/>
    <xf numFmtId="4" fontId="257" fillId="7" borderId="0" xfId="0" applyFont="true" applyFill="true" applyNumberFormat="true"/>
    <xf numFmtId="167" fontId="257" fillId="7" borderId="0" xfId="0" applyFont="true" applyFill="true" applyNumberFormat="true"/>
    <xf numFmtId="0" fontId="258" fillId="7" borderId="0" xfId="0" applyFont="true" applyFill="true"/>
    <xf numFmtId="3" fontId="258" fillId="7" borderId="0" xfId="0" applyFont="true" applyFill="true" applyNumberFormat="true"/>
    <xf numFmtId="164" fontId="258" fillId="7" borderId="0" xfId="0" applyFont="true" applyFill="true" applyNumberFormat="true"/>
    <xf numFmtId="165" fontId="258" fillId="7" borderId="0" xfId="0" applyFont="true" applyFill="true" applyNumberFormat="true"/>
    <xf numFmtId="166" fontId="258" fillId="7" borderId="0" xfId="0" applyFont="true" applyFill="true" applyNumberFormat="true"/>
    <xf numFmtId="4" fontId="258" fillId="7" borderId="0" xfId="0" applyFont="true" applyFill="true" applyNumberFormat="true"/>
    <xf numFmtId="167" fontId="258" fillId="7" borderId="0" xfId="0" applyFont="true" applyFill="true" applyNumberFormat="true"/>
    <xf numFmtId="0" fontId="259" fillId="7" borderId="0" xfId="0" applyFont="true" applyFill="true"/>
    <xf numFmtId="3" fontId="259" fillId="7" borderId="0" xfId="0" applyFont="true" applyFill="true" applyNumberFormat="true"/>
    <xf numFmtId="164" fontId="259" fillId="7" borderId="0" xfId="0" applyFont="true" applyFill="true" applyNumberFormat="true"/>
    <xf numFmtId="165" fontId="259" fillId="7" borderId="0" xfId="0" applyFont="true" applyFill="true" applyNumberFormat="true"/>
    <xf numFmtId="166" fontId="259" fillId="7" borderId="0" xfId="0" applyFont="true" applyFill="true" applyNumberFormat="true"/>
    <xf numFmtId="4" fontId="259" fillId="7" borderId="0" xfId="0" applyFont="true" applyFill="true" applyNumberFormat="true"/>
    <xf numFmtId="167" fontId="259" fillId="7" borderId="0" xfId="0" applyFont="true" applyFill="true" applyNumberFormat="true"/>
    <xf numFmtId="0" fontId="260" fillId="9" borderId="0" xfId="0" applyFont="true" applyFill="true"/>
    <xf numFmtId="3" fontId="260" fillId="9" borderId="0" xfId="0" applyFont="true" applyFill="true" applyNumberFormat="true"/>
    <xf numFmtId="164" fontId="260" fillId="9" borderId="0" xfId="0" applyFont="true" applyFill="true" applyNumberFormat="true"/>
    <xf numFmtId="165" fontId="260" fillId="9" borderId="0" xfId="0" applyFont="true" applyFill="true" applyNumberFormat="true"/>
    <xf numFmtId="166" fontId="260" fillId="9" borderId="0" xfId="0" applyFont="true" applyFill="true" applyNumberFormat="true"/>
    <xf numFmtId="4" fontId="260" fillId="9" borderId="0" xfId="0" applyFont="true" applyFill="true" applyNumberFormat="true"/>
    <xf numFmtId="167" fontId="260" fillId="9" borderId="0" xfId="0" applyFont="true" applyFill="true" applyNumberFormat="true"/>
    <xf numFmtId="3" fontId="260" fillId="9" borderId="0" xfId="0" applyFont="true" applyFill="true" applyNumberFormat="true"/>
    <xf numFmtId="164" fontId="260" fillId="9" borderId="0" xfId="0" applyFont="true" applyFill="true" applyNumberFormat="true"/>
    <xf numFmtId="165" fontId="260" fillId="9" borderId="0" xfId="0" applyFont="true" applyFill="true" applyNumberFormat="true"/>
    <xf numFmtId="166" fontId="260" fillId="9" borderId="0" xfId="0" applyFont="true" applyFill="true" applyNumberFormat="true"/>
    <xf numFmtId="4" fontId="260" fillId="9" borderId="0" xfId="0" applyFont="true" applyFill="true" applyNumberFormat="true"/>
    <xf numFmtId="167" fontId="260" fillId="9" borderId="0" xfId="0" applyFont="true" applyFill="true" applyNumberFormat="true"/>
    <xf numFmtId="0" fontId="261" fillId="9" borderId="0" xfId="0" applyFont="true" applyFill="true"/>
    <xf numFmtId="3" fontId="261" fillId="9" borderId="0" xfId="0" applyFont="true" applyFill="true" applyNumberFormat="true"/>
    <xf numFmtId="164" fontId="261" fillId="9" borderId="0" xfId="0" applyFont="true" applyFill="true" applyNumberFormat="true"/>
    <xf numFmtId="165" fontId="261" fillId="9" borderId="0" xfId="0" applyFont="true" applyFill="true" applyNumberFormat="true"/>
    <xf numFmtId="166" fontId="261" fillId="9" borderId="0" xfId="0" applyFont="true" applyFill="true" applyNumberFormat="true"/>
    <xf numFmtId="4" fontId="261" fillId="9" borderId="0" xfId="0" applyFont="true" applyFill="true" applyNumberFormat="true"/>
    <xf numFmtId="167" fontId="261" fillId="9" borderId="0" xfId="0" applyFont="true" applyFill="true" applyNumberFormat="true"/>
    <xf numFmtId="0" fontId="262" fillId="9" borderId="0" xfId="0" applyFont="true" applyFill="true"/>
    <xf numFmtId="3" fontId="262" fillId="9" borderId="0" xfId="0" applyFont="true" applyFill="true" applyNumberFormat="true"/>
    <xf numFmtId="164" fontId="262" fillId="9" borderId="0" xfId="0" applyFont="true" applyFill="true" applyNumberFormat="true"/>
    <xf numFmtId="165" fontId="262" fillId="9" borderId="0" xfId="0" applyFont="true" applyFill="true" applyNumberFormat="true"/>
    <xf numFmtId="166" fontId="262" fillId="9" borderId="0" xfId="0" applyFont="true" applyFill="true" applyNumberFormat="true"/>
    <xf numFmtId="4" fontId="262" fillId="9" borderId="0" xfId="0" applyFont="true" applyFill="true" applyNumberFormat="true"/>
    <xf numFmtId="167" fontId="262" fillId="9" borderId="0" xfId="0" applyFont="true" applyFill="true" applyNumberFormat="true"/>
    <xf numFmtId="0" fontId="263" fillId="3" borderId="32" xfId="0" applyFont="true" applyBorder="true" applyFill="true">
      <alignment horizontal="center"/>
    </xf>
    <xf numFmtId="3" fontId="263" fillId="3" borderId="32" xfId="0" applyFont="true" applyBorder="true" applyFill="true" applyNumberFormat="true">
      <alignment horizontal="center"/>
    </xf>
    <xf numFmtId="164" fontId="263" fillId="3" borderId="32" xfId="0" applyFont="true" applyBorder="true" applyFill="true" applyNumberFormat="true">
      <alignment horizontal="center"/>
    </xf>
    <xf numFmtId="165" fontId="263" fillId="3" borderId="32" xfId="0" applyFont="true" applyBorder="true" applyFill="true" applyNumberFormat="true">
      <alignment horizontal="center"/>
    </xf>
    <xf numFmtId="166" fontId="263" fillId="3" borderId="32" xfId="0" applyFont="true" applyBorder="true" applyFill="true" applyNumberFormat="true">
      <alignment horizontal="center"/>
    </xf>
    <xf numFmtId="4" fontId="263" fillId="3" borderId="32" xfId="0" applyFont="true" applyBorder="true" applyFill="true" applyNumberFormat="true">
      <alignment horizontal="center"/>
    </xf>
    <xf numFmtId="167" fontId="263" fillId="3" borderId="32" xfId="0" applyFont="true" applyBorder="true" applyFill="true" applyNumberFormat="true">
      <alignment horizontal="center"/>
    </xf>
    <xf numFmtId="3" fontId="263" fillId="3" borderId="32" xfId="0" applyFont="true" applyBorder="true" applyFill="true" applyNumberFormat="true">
      <alignment horizontal="center"/>
    </xf>
    <xf numFmtId="164" fontId="263" fillId="3" borderId="32" xfId="0" applyFont="true" applyBorder="true" applyFill="true" applyNumberFormat="true">
      <alignment horizontal="center"/>
    </xf>
    <xf numFmtId="165" fontId="263" fillId="3" borderId="32" xfId="0" applyFont="true" applyBorder="true" applyFill="true" applyNumberFormat="true">
      <alignment horizontal="center"/>
    </xf>
    <xf numFmtId="166" fontId="263" fillId="3" borderId="32" xfId="0" applyFont="true" applyBorder="true" applyFill="true" applyNumberFormat="true">
      <alignment horizontal="center"/>
    </xf>
    <xf numFmtId="4" fontId="263" fillId="3" borderId="32" xfId="0" applyFont="true" applyBorder="true" applyFill="true" applyNumberFormat="true">
      <alignment horizontal="center"/>
    </xf>
    <xf numFmtId="167" fontId="263" fillId="3" borderId="32" xfId="0" applyFont="true" applyBorder="true" applyFill="true" applyNumberFormat="true">
      <alignment horizontal="center"/>
    </xf>
    <xf numFmtId="0" fontId="264" fillId="13" borderId="32" xfId="0" applyFont="true" applyBorder="true" applyFill="true"/>
    <xf numFmtId="3" fontId="264" fillId="13" borderId="32" xfId="0" applyFont="true" applyBorder="true" applyFill="true" applyNumberFormat="true"/>
    <xf numFmtId="164" fontId="264" fillId="13" borderId="32" xfId="0" applyFont="true" applyBorder="true" applyFill="true" applyNumberFormat="true"/>
    <xf numFmtId="165" fontId="264" fillId="13" borderId="32" xfId="0" applyFont="true" applyBorder="true" applyFill="true" applyNumberFormat="true"/>
    <xf numFmtId="166" fontId="264" fillId="13" borderId="32" xfId="0" applyFont="true" applyBorder="true" applyFill="true" applyNumberFormat="true"/>
    <xf numFmtId="4" fontId="264" fillId="13" borderId="32" xfId="0" applyFont="true" applyBorder="true" applyFill="true" applyNumberFormat="true"/>
    <xf numFmtId="167" fontId="264" fillId="13" borderId="32" xfId="0" applyFont="true" applyBorder="true" applyFill="true" applyNumberFormat="true"/>
    <xf numFmtId="3" fontId="264" fillId="13" borderId="32" xfId="0" applyFont="true" applyBorder="true" applyFill="true" applyNumberFormat="true"/>
    <xf numFmtId="164" fontId="264" fillId="13" borderId="32" xfId="0" applyFont="true" applyBorder="true" applyFill="true" applyNumberFormat="true"/>
    <xf numFmtId="165" fontId="264" fillId="13" borderId="32" xfId="0" applyFont="true" applyBorder="true" applyFill="true" applyNumberFormat="true"/>
    <xf numFmtId="166" fontId="264" fillId="13" borderId="32" xfId="0" applyFont="true" applyBorder="true" applyFill="true" applyNumberFormat="true"/>
    <xf numFmtId="4" fontId="264" fillId="13" borderId="32" xfId="0" applyFont="true" applyBorder="true" applyFill="true" applyNumberFormat="true"/>
    <xf numFmtId="167" fontId="264" fillId="13" borderId="32" xfId="0" applyFont="true" applyBorder="true" applyFill="true" applyNumberFormat="true"/>
    <xf numFmtId="0" fontId="265" fillId="0" borderId="0" xfId="0" applyFont="true"/>
    <xf numFmtId="3" fontId="265" fillId="0" borderId="0" xfId="0" applyFont="true" applyNumberFormat="true"/>
    <xf numFmtId="164" fontId="265" fillId="0" borderId="0" xfId="0" applyFont="true" applyNumberFormat="true"/>
    <xf numFmtId="165" fontId="265" fillId="0" borderId="0" xfId="0" applyFont="true" applyNumberFormat="true"/>
    <xf numFmtId="166" fontId="265" fillId="0" borderId="0" xfId="0" applyFont="true" applyNumberFormat="true"/>
    <xf numFmtId="4" fontId="265" fillId="0" borderId="0" xfId="0" applyFont="true" applyNumberFormat="true"/>
    <xf numFmtId="167" fontId="265" fillId="0" borderId="0" xfId="0" applyFont="true" applyNumberFormat="true"/>
    <xf numFmtId="3" fontId="265" fillId="0" borderId="0" xfId="0" applyFont="true" applyNumberFormat="true"/>
    <xf numFmtId="164" fontId="265" fillId="0" borderId="0" xfId="0" applyFont="true" applyNumberFormat="true"/>
    <xf numFmtId="165" fontId="265" fillId="0" borderId="0" xfId="0" applyFont="true" applyNumberFormat="true"/>
    <xf numFmtId="166" fontId="265" fillId="0" borderId="0" xfId="0" applyFont="true" applyNumberFormat="true"/>
    <xf numFmtId="4" fontId="265" fillId="0" borderId="0" xfId="0" applyFont="true" applyNumberFormat="true"/>
    <xf numFmtId="167" fontId="265" fillId="0" borderId="0" xfId="0" applyFont="true" applyNumberFormat="true"/>
    <xf numFmtId="0" fontId="266" fillId="0" borderId="0" xfId="0" applyFont="true"/>
    <xf numFmtId="3" fontId="266" fillId="0" borderId="0" xfId="0" applyFont="true" applyNumberFormat="true"/>
    <xf numFmtId="164" fontId="266" fillId="0" borderId="0" xfId="0" applyFont="true" applyNumberFormat="true"/>
    <xf numFmtId="165" fontId="266" fillId="0" borderId="0" xfId="0" applyFont="true" applyNumberFormat="true"/>
    <xf numFmtId="166" fontId="266" fillId="0" borderId="0" xfId="0" applyFont="true" applyNumberFormat="true"/>
    <xf numFmtId="4" fontId="266" fillId="0" borderId="0" xfId="0" applyFont="true" applyNumberFormat="true"/>
    <xf numFmtId="167" fontId="266" fillId="0" borderId="0" xfId="0" applyFont="true" applyNumberFormat="true"/>
    <xf numFmtId="3" fontId="266" fillId="0" borderId="0" xfId="0" applyFont="true" applyNumberFormat="true"/>
    <xf numFmtId="164" fontId="266" fillId="0" borderId="0" xfId="0" applyFont="true" applyNumberFormat="true"/>
    <xf numFmtId="165" fontId="266" fillId="0" borderId="0" xfId="0" applyFont="true" applyNumberFormat="true"/>
    <xf numFmtId="166" fontId="266" fillId="0" borderId="0" xfId="0" applyFont="true" applyNumberFormat="true"/>
    <xf numFmtId="4" fontId="266" fillId="0" borderId="0" xfId="0" applyFont="true" applyNumberFormat="true"/>
    <xf numFmtId="167" fontId="266" fillId="0" borderId="0" xfId="0" applyFont="true" applyNumberFormat="true"/>
    <xf numFmtId="0" fontId="267" fillId="0" borderId="0" xfId="0" applyFont="true"/>
    <xf numFmtId="3" fontId="267" fillId="0" borderId="0" xfId="0" applyFont="true" applyNumberFormat="true"/>
    <xf numFmtId="164" fontId="267" fillId="0" borderId="0" xfId="0" applyFont="true" applyNumberFormat="true"/>
    <xf numFmtId="165" fontId="267" fillId="0" borderId="0" xfId="0" applyFont="true" applyNumberFormat="true"/>
    <xf numFmtId="166" fontId="267" fillId="0" borderId="0" xfId="0" applyFont="true" applyNumberFormat="true"/>
    <xf numFmtId="4" fontId="267" fillId="0" borderId="0" xfId="0" applyFont="true" applyNumberFormat="true"/>
    <xf numFmtId="167" fontId="267" fillId="0" borderId="0" xfId="0" applyFont="true" applyNumberFormat="true"/>
    <xf numFmtId="0" fontId="268" fillId="0" borderId="0" xfId="0" applyFont="true"/>
    <xf numFmtId="3" fontId="268" fillId="0" borderId="0" xfId="0" applyFont="true" applyNumberFormat="true"/>
    <xf numFmtId="164" fontId="268" fillId="0" borderId="0" xfId="0" applyFont="true" applyNumberFormat="true"/>
    <xf numFmtId="165" fontId="268" fillId="0" borderId="0" xfId="0" applyFont="true" applyNumberFormat="true"/>
    <xf numFmtId="166" fontId="268" fillId="0" borderId="0" xfId="0" applyFont="true" applyNumberFormat="true"/>
    <xf numFmtId="4" fontId="268" fillId="0" borderId="0" xfId="0" applyFont="true" applyNumberFormat="true"/>
    <xf numFmtId="167" fontId="268" fillId="0" borderId="0" xfId="0" applyFont="true" applyNumberFormat="true"/>
    <xf numFmtId="0" fontId="269" fillId="0" borderId="0" xfId="0" applyFont="true"/>
    <xf numFmtId="3" fontId="269" fillId="0" borderId="0" xfId="0" applyFont="true" applyNumberFormat="true"/>
    <xf numFmtId="164" fontId="269" fillId="0" borderId="0" xfId="0" applyFont="true" applyNumberFormat="true"/>
    <xf numFmtId="165" fontId="269" fillId="0" borderId="0" xfId="0" applyFont="true" applyNumberFormat="true"/>
    <xf numFmtId="166" fontId="269" fillId="0" borderId="0" xfId="0" applyFont="true" applyNumberFormat="true"/>
    <xf numFmtId="4" fontId="269" fillId="0" borderId="0" xfId="0" applyFont="true" applyNumberFormat="true"/>
    <xf numFmtId="167" fontId="269" fillId="0" borderId="0" xfId="0" applyFont="true" applyNumberFormat="true"/>
    <xf numFmtId="0" fontId="270" fillId="0" borderId="0" xfId="0" applyFont="true"/>
    <xf numFmtId="3" fontId="270" fillId="0" borderId="0" xfId="0" applyFont="true" applyNumberFormat="true"/>
    <xf numFmtId="164" fontId="270" fillId="0" borderId="0" xfId="0" applyFont="true" applyNumberFormat="true"/>
    <xf numFmtId="165" fontId="270" fillId="0" borderId="0" xfId="0" applyFont="true" applyNumberFormat="true"/>
    <xf numFmtId="166" fontId="270" fillId="0" borderId="0" xfId="0" applyFont="true" applyNumberFormat="true"/>
    <xf numFmtId="4" fontId="270" fillId="0" borderId="0" xfId="0" applyFont="true" applyNumberFormat="true"/>
    <xf numFmtId="167" fontId="270" fillId="0" borderId="0" xfId="0" applyFont="true" applyNumberFormat="true"/>
    <xf numFmtId="0" fontId="271" fillId="0" borderId="12" xfId="0" applyFont="true" applyBorder="true"/>
    <xf numFmtId="3" fontId="271" fillId="0" borderId="12" xfId="0" applyFont="true" applyBorder="true" applyNumberFormat="true"/>
    <xf numFmtId="164" fontId="271" fillId="0" borderId="12" xfId="0" applyFont="true" applyBorder="true" applyNumberFormat="true"/>
    <xf numFmtId="165" fontId="271" fillId="0" borderId="12" xfId="0" applyFont="true" applyBorder="true" applyNumberFormat="true"/>
    <xf numFmtId="166" fontId="271" fillId="0" borderId="12" xfId="0" applyFont="true" applyBorder="true" applyNumberFormat="true"/>
    <xf numFmtId="4" fontId="271" fillId="0" borderId="12" xfId="0" applyFont="true" applyBorder="true" applyNumberFormat="true"/>
    <xf numFmtId="167" fontId="271" fillId="0" borderId="12" xfId="0" applyFont="true" applyBorder="true" applyNumberFormat="true"/>
    <xf numFmtId="3" fontId="271" fillId="0" borderId="12" xfId="0" applyFont="true" applyBorder="true" applyNumberFormat="true"/>
    <xf numFmtId="164" fontId="271" fillId="0" borderId="12" xfId="0" applyFont="true" applyBorder="true" applyNumberFormat="true"/>
    <xf numFmtId="165" fontId="271" fillId="0" borderId="12" xfId="0" applyFont="true" applyBorder="true" applyNumberFormat="true"/>
    <xf numFmtId="166" fontId="271" fillId="0" borderId="12" xfId="0" applyFont="true" applyBorder="true" applyNumberFormat="true"/>
    <xf numFmtId="4" fontId="271" fillId="0" borderId="12" xfId="0" applyFont="true" applyBorder="true" applyNumberFormat="true"/>
    <xf numFmtId="167" fontId="271" fillId="0" borderId="12" xfId="0" applyFont="true" applyBorder="true" applyNumberFormat="true"/>
    <xf numFmtId="0" fontId="272" fillId="0" borderId="0" xfId="0" applyFont="true">
      <alignment vertical="top"/>
    </xf>
    <xf numFmtId="3" fontId="272" fillId="0" borderId="0" xfId="0" applyFont="true" applyNumberFormat="true">
      <alignment vertical="top"/>
    </xf>
    <xf numFmtId="164" fontId="272" fillId="0" borderId="0" xfId="0" applyFont="true" applyNumberFormat="true">
      <alignment vertical="top"/>
    </xf>
    <xf numFmtId="165" fontId="272" fillId="0" borderId="0" xfId="0" applyFont="true" applyNumberFormat="true">
      <alignment vertical="top"/>
    </xf>
    <xf numFmtId="166" fontId="272" fillId="0" borderId="0" xfId="0" applyFont="true" applyNumberFormat="true">
      <alignment vertical="top"/>
    </xf>
    <xf numFmtId="4" fontId="272" fillId="0" borderId="0" xfId="0" applyFont="true" applyNumberFormat="true">
      <alignment vertical="top"/>
    </xf>
    <xf numFmtId="167" fontId="272" fillId="0" borderId="0" xfId="0" applyFont="true" applyNumberFormat="true">
      <alignment vertical="top"/>
    </xf>
    <xf numFmtId="3" fontId="272" fillId="0" borderId="0" xfId="0" applyFont="true" applyNumberFormat="true">
      <alignment vertical="top"/>
    </xf>
    <xf numFmtId="164" fontId="272" fillId="0" borderId="0" xfId="0" applyFont="true" applyNumberFormat="true">
      <alignment vertical="top"/>
    </xf>
    <xf numFmtId="165" fontId="272" fillId="0" borderId="0" xfId="0" applyFont="true" applyNumberFormat="true">
      <alignment vertical="top"/>
    </xf>
    <xf numFmtId="166" fontId="272" fillId="0" borderId="0" xfId="0" applyFont="true" applyNumberFormat="true">
      <alignment vertical="top"/>
    </xf>
    <xf numFmtId="4" fontId="272" fillId="0" borderId="0" xfId="0" applyFont="true" applyNumberFormat="true">
      <alignment vertical="top"/>
    </xf>
    <xf numFmtId="167" fontId="272" fillId="0" borderId="0" xfId="0" applyFont="true" applyNumberFormat="true">
      <alignment vertical="top"/>
    </xf>
    <xf numFmtId="0" fontId="273" fillId="0" borderId="12" xfId="0" applyFont="true" applyBorder="true"/>
    <xf numFmtId="3" fontId="273" fillId="0" borderId="12" xfId="0" applyFont="true" applyBorder="true" applyNumberFormat="true"/>
    <xf numFmtId="164" fontId="273" fillId="0" borderId="12" xfId="0" applyFont="true" applyBorder="true" applyNumberFormat="true"/>
    <xf numFmtId="165" fontId="273" fillId="0" borderId="12" xfId="0" applyFont="true" applyBorder="true" applyNumberFormat="true"/>
    <xf numFmtId="166" fontId="273" fillId="0" borderId="12" xfId="0" applyFont="true" applyBorder="true" applyNumberFormat="true"/>
    <xf numFmtId="4" fontId="273" fillId="0" borderId="12" xfId="0" applyFont="true" applyBorder="true" applyNumberFormat="true"/>
    <xf numFmtId="167" fontId="273" fillId="0" borderId="12" xfId="0" applyFont="true" applyBorder="true" applyNumberFormat="true"/>
    <xf numFmtId="0" fontId="274" fillId="0" borderId="0" xfId="0" applyFont="true">
      <alignment vertical="top"/>
    </xf>
    <xf numFmtId="3" fontId="274" fillId="0" borderId="0" xfId="0" applyFont="true" applyNumberFormat="true">
      <alignment vertical="top"/>
    </xf>
    <xf numFmtId="164" fontId="274" fillId="0" borderId="0" xfId="0" applyFont="true" applyNumberFormat="true">
      <alignment vertical="top"/>
    </xf>
    <xf numFmtId="165" fontId="274" fillId="0" borderId="0" xfId="0" applyFont="true" applyNumberFormat="true">
      <alignment vertical="top"/>
    </xf>
    <xf numFmtId="166" fontId="274" fillId="0" borderId="0" xfId="0" applyFont="true" applyNumberFormat="true">
      <alignment vertical="top"/>
    </xf>
    <xf numFmtId="4" fontId="274" fillId="0" borderId="0" xfId="0" applyFont="true" applyNumberFormat="true">
      <alignment vertical="top"/>
    </xf>
    <xf numFmtId="167" fontId="274" fillId="0" borderId="0" xfId="0" applyFont="true" applyNumberFormat="true">
      <alignment vertical="top"/>
    </xf>
    <xf numFmtId="0" fontId="275" fillId="0" borderId="12" xfId="0" applyFont="true" applyBorder="true"/>
    <xf numFmtId="3" fontId="275" fillId="0" borderId="12" xfId="0" applyFont="true" applyBorder="true" applyNumberFormat="true"/>
    <xf numFmtId="164" fontId="275" fillId="0" borderId="12" xfId="0" applyFont="true" applyBorder="true" applyNumberFormat="true"/>
    <xf numFmtId="165" fontId="275" fillId="0" borderId="12" xfId="0" applyFont="true" applyBorder="true" applyNumberFormat="true"/>
    <xf numFmtId="166" fontId="275" fillId="0" borderId="12" xfId="0" applyFont="true" applyBorder="true" applyNumberFormat="true"/>
    <xf numFmtId="4" fontId="275" fillId="0" borderId="12" xfId="0" applyFont="true" applyBorder="true" applyNumberFormat="true"/>
    <xf numFmtId="167" fontId="275" fillId="0" borderId="12" xfId="0" applyFont="true" applyBorder="true" applyNumberFormat="true"/>
    <xf numFmtId="0" fontId="276" fillId="0" borderId="0" xfId="0" applyFont="true">
      <alignment vertical="top"/>
    </xf>
    <xf numFmtId="3" fontId="276" fillId="0" borderId="0" xfId="0" applyFont="true" applyNumberFormat="true">
      <alignment vertical="top"/>
    </xf>
    <xf numFmtId="164" fontId="276" fillId="0" borderId="0" xfId="0" applyFont="true" applyNumberFormat="true">
      <alignment vertical="top"/>
    </xf>
    <xf numFmtId="165" fontId="276" fillId="0" borderId="0" xfId="0" applyFont="true" applyNumberFormat="true">
      <alignment vertical="top"/>
    </xf>
    <xf numFmtId="166" fontId="276" fillId="0" borderId="0" xfId="0" applyFont="true" applyNumberFormat="true">
      <alignment vertical="top"/>
    </xf>
    <xf numFmtId="4" fontId="276" fillId="0" borderId="0" xfId="0" applyFont="true" applyNumberFormat="true">
      <alignment vertical="top"/>
    </xf>
    <xf numFmtId="167" fontId="276" fillId="0" borderId="0" xfId="0" applyFont="true" applyNumberFormat="true">
      <alignment vertical="top"/>
    </xf>
    <xf numFmtId="0" fontId="277" fillId="0" borderId="12" xfId="0" applyFont="true" applyBorder="true"/>
    <xf numFmtId="3" fontId="277" fillId="0" borderId="12" xfId="0" applyFont="true" applyBorder="true" applyNumberFormat="true"/>
    <xf numFmtId="164" fontId="277" fillId="0" borderId="12" xfId="0" applyFont="true" applyBorder="true" applyNumberFormat="true"/>
    <xf numFmtId="165" fontId="277" fillId="0" borderId="12" xfId="0" applyFont="true" applyBorder="true" applyNumberFormat="true"/>
    <xf numFmtId="166" fontId="277" fillId="0" borderId="12" xfId="0" applyFont="true" applyBorder="true" applyNumberFormat="true"/>
    <xf numFmtId="4" fontId="277" fillId="0" borderId="12" xfId="0" applyFont="true" applyBorder="true" applyNumberFormat="true"/>
    <xf numFmtId="167" fontId="277" fillId="0" borderId="12" xfId="0" applyFont="true" applyBorder="true" applyNumberFormat="true"/>
    <xf numFmtId="3" fontId="277" fillId="0" borderId="12" xfId="0" applyFont="true" applyBorder="true" applyNumberFormat="true"/>
    <xf numFmtId="164" fontId="277" fillId="0" borderId="12" xfId="0" applyFont="true" applyBorder="true" applyNumberFormat="true"/>
    <xf numFmtId="165" fontId="277" fillId="0" borderId="12" xfId="0" applyFont="true" applyBorder="true" applyNumberFormat="true"/>
    <xf numFmtId="166" fontId="277" fillId="0" borderId="12" xfId="0" applyFont="true" applyBorder="true" applyNumberFormat="true"/>
    <xf numFmtId="4" fontId="277" fillId="0" borderId="12" xfId="0" applyFont="true" applyBorder="true" applyNumberFormat="true"/>
    <xf numFmtId="167" fontId="277" fillId="0" borderId="12" xfId="0" applyFont="true" applyBorder="true" applyNumberFormat="true"/>
    <xf numFmtId="0" fontId="278" fillId="0" borderId="0" xfId="0" applyFont="true">
      <alignment vertical="top" wrapText="true"/>
    </xf>
    <xf numFmtId="3" fontId="278" fillId="0" borderId="0" xfId="0" applyFont="true" applyNumberFormat="true">
      <alignment vertical="top"/>
    </xf>
    <xf numFmtId="164" fontId="278" fillId="0" borderId="0" xfId="0" applyFont="true" applyNumberFormat="true">
      <alignment vertical="top"/>
    </xf>
    <xf numFmtId="165" fontId="278" fillId="0" borderId="0" xfId="0" applyFont="true" applyNumberFormat="true">
      <alignment vertical="top"/>
    </xf>
    <xf numFmtId="166" fontId="278" fillId="0" borderId="0" xfId="0" applyFont="true" applyNumberFormat="true">
      <alignment vertical="top"/>
    </xf>
    <xf numFmtId="4" fontId="278" fillId="0" borderId="0" xfId="0" applyFont="true" applyNumberFormat="true">
      <alignment vertical="top"/>
    </xf>
    <xf numFmtId="167" fontId="278" fillId="0" borderId="0" xfId="0" applyFont="true" applyNumberFormat="true">
      <alignment vertical="top"/>
    </xf>
    <xf numFmtId="3" fontId="278" fillId="0" borderId="0" xfId="0" applyFont="true" applyNumberFormat="true">
      <alignment vertical="top"/>
    </xf>
    <xf numFmtId="164" fontId="278" fillId="0" borderId="0" xfId="0" applyFont="true" applyNumberFormat="true">
      <alignment vertical="top"/>
    </xf>
    <xf numFmtId="165" fontId="278" fillId="0" borderId="0" xfId="0" applyFont="true" applyNumberFormat="true">
      <alignment vertical="top"/>
    </xf>
    <xf numFmtId="166" fontId="278" fillId="0" borderId="0" xfId="0" applyFont="true" applyNumberFormat="true">
      <alignment vertical="top"/>
    </xf>
    <xf numFmtId="4" fontId="278" fillId="0" borderId="0" xfId="0" applyFont="true" applyNumberFormat="true">
      <alignment vertical="top"/>
    </xf>
    <xf numFmtId="167" fontId="278" fillId="0" borderId="0" xfId="0" applyFont="true" applyNumberFormat="true">
      <alignment vertical="top"/>
    </xf>
    <xf numFmtId="0" fontId="279" fillId="0" borderId="12" xfId="0" applyFont="true" applyBorder="true"/>
    <xf numFmtId="3" fontId="279" fillId="0" borderId="12" xfId="0" applyFont="true" applyBorder="true" applyNumberFormat="true"/>
    <xf numFmtId="164" fontId="279" fillId="0" borderId="12" xfId="0" applyFont="true" applyBorder="true" applyNumberFormat="true"/>
    <xf numFmtId="165" fontId="279" fillId="0" borderId="12" xfId="0" applyFont="true" applyBorder="true" applyNumberFormat="true"/>
    <xf numFmtId="166" fontId="279" fillId="0" borderId="12" xfId="0" applyFont="true" applyBorder="true" applyNumberFormat="true"/>
    <xf numFmtId="4" fontId="279" fillId="0" borderId="12" xfId="0" applyFont="true" applyBorder="true" applyNumberFormat="true"/>
    <xf numFmtId="167" fontId="279" fillId="0" borderId="12" xfId="0" applyFont="true" applyBorder="true" applyNumberFormat="true"/>
    <xf numFmtId="0" fontId="280" fillId="0" borderId="0" xfId="0" applyFont="true">
      <alignment vertical="top"/>
    </xf>
    <xf numFmtId="3" fontId="280" fillId="0" borderId="0" xfId="0" applyFont="true" applyNumberFormat="true">
      <alignment vertical="top"/>
    </xf>
    <xf numFmtId="164" fontId="280" fillId="0" borderId="0" xfId="0" applyFont="true" applyNumberFormat="true">
      <alignment vertical="top"/>
    </xf>
    <xf numFmtId="165" fontId="280" fillId="0" borderId="0" xfId="0" applyFont="true" applyNumberFormat="true">
      <alignment vertical="top"/>
    </xf>
    <xf numFmtId="166" fontId="280" fillId="0" borderId="0" xfId="0" applyFont="true" applyNumberFormat="true">
      <alignment vertical="top"/>
    </xf>
    <xf numFmtId="4" fontId="280" fillId="0" borderId="0" xfId="0" applyFont="true" applyNumberFormat="true">
      <alignment vertical="top"/>
    </xf>
    <xf numFmtId="167" fontId="280" fillId="0" borderId="0" xfId="0" applyFont="true" applyNumberFormat="true">
      <alignment vertical="top"/>
    </xf>
    <xf numFmtId="0" fontId="281" fillId="0" borderId="12" xfId="0" applyFont="true" applyBorder="true"/>
    <xf numFmtId="3" fontId="281" fillId="0" borderId="12" xfId="0" applyFont="true" applyBorder="true" applyNumberFormat="true"/>
    <xf numFmtId="164" fontId="281" fillId="0" borderId="12" xfId="0" applyFont="true" applyBorder="true" applyNumberFormat="true"/>
    <xf numFmtId="165" fontId="281" fillId="0" borderId="12" xfId="0" applyFont="true" applyBorder="true" applyNumberFormat="true"/>
    <xf numFmtId="166" fontId="281" fillId="0" borderId="12" xfId="0" applyFont="true" applyBorder="true" applyNumberFormat="true"/>
    <xf numFmtId="4" fontId="281" fillId="0" borderId="12" xfId="0" applyFont="true" applyBorder="true" applyNumberFormat="true"/>
    <xf numFmtId="167" fontId="281" fillId="0" borderId="12" xfId="0" applyFont="true" applyBorder="true" applyNumberFormat="true"/>
    <xf numFmtId="0" fontId="282" fillId="0" borderId="0" xfId="0" applyFont="true">
      <alignment vertical="top"/>
    </xf>
    <xf numFmtId="3" fontId="282" fillId="0" borderId="0" xfId="0" applyFont="true" applyNumberFormat="true">
      <alignment vertical="top"/>
    </xf>
    <xf numFmtId="164" fontId="282" fillId="0" borderId="0" xfId="0" applyFont="true" applyNumberFormat="true">
      <alignment vertical="top"/>
    </xf>
    <xf numFmtId="165" fontId="282" fillId="0" borderId="0" xfId="0" applyFont="true" applyNumberFormat="true">
      <alignment vertical="top"/>
    </xf>
    <xf numFmtId="166" fontId="282" fillId="0" borderId="0" xfId="0" applyFont="true" applyNumberFormat="true">
      <alignment vertical="top"/>
    </xf>
    <xf numFmtId="4" fontId="282" fillId="0" borderId="0" xfId="0" applyFont="true" applyNumberFormat="true">
      <alignment vertical="top"/>
    </xf>
    <xf numFmtId="167" fontId="282" fillId="0" borderId="0" xfId="0" applyFont="true" applyNumberFormat="true">
      <alignment vertical="top"/>
    </xf>
    <xf numFmtId="0" fontId="283" fillId="0" borderId="0" xfId="0" applyFont="true"/>
    <xf numFmtId="3" fontId="283" fillId="0" borderId="0" xfId="0" applyFont="true" applyNumberFormat="true"/>
    <xf numFmtId="164" fontId="283" fillId="0" borderId="0" xfId="0" applyFont="true" applyNumberFormat="true"/>
    <xf numFmtId="165" fontId="283" fillId="0" borderId="0" xfId="0" applyFont="true" applyNumberFormat="true"/>
    <xf numFmtId="166" fontId="283" fillId="0" borderId="0" xfId="0" applyFont="true" applyNumberFormat="true"/>
    <xf numFmtId="4" fontId="283" fillId="0" borderId="0" xfId="0" applyFont="true" applyNumberFormat="true"/>
    <xf numFmtId="167" fontId="283" fillId="0" borderId="0" xfId="0" applyFont="true" applyNumberFormat="true"/>
    <xf numFmtId="0" fontId="284" fillId="9" borderId="0" xfId="0" applyFont="true" applyFill="true"/>
    <xf numFmtId="3" fontId="284" fillId="9" borderId="0" xfId="0" applyFont="true" applyFill="true" applyNumberFormat="true"/>
    <xf numFmtId="164" fontId="284" fillId="9" borderId="0" xfId="0" applyFont="true" applyFill="true" applyNumberFormat="true"/>
    <xf numFmtId="165" fontId="284" fillId="9" borderId="0" xfId="0" applyFont="true" applyFill="true" applyNumberFormat="true"/>
    <xf numFmtId="166" fontId="284" fillId="9" borderId="0" xfId="0" applyFont="true" applyFill="true" applyNumberFormat="true"/>
    <xf numFmtId="4" fontId="284" fillId="9" borderId="0" xfId="0" applyFont="true" applyFill="true" applyNumberFormat="true"/>
    <xf numFmtId="167" fontId="284" fillId="9" borderId="0" xfId="0" applyFont="true" applyFill="true" applyNumberFormat="true"/>
    <xf numFmtId="3" fontId="284" fillId="9" borderId="0" xfId="0" applyFont="true" applyFill="true" applyNumberFormat="true"/>
    <xf numFmtId="164" fontId="284" fillId="9" borderId="0" xfId="0" applyFont="true" applyFill="true" applyNumberFormat="true"/>
    <xf numFmtId="165" fontId="284" fillId="9" borderId="0" xfId="0" applyFont="true" applyFill="true" applyNumberFormat="true"/>
    <xf numFmtId="166" fontId="284" fillId="9" borderId="0" xfId="0" applyFont="true" applyFill="true" applyNumberFormat="true"/>
    <xf numFmtId="4" fontId="284" fillId="9" borderId="0" xfId="0" applyFont="true" applyFill="true" applyNumberFormat="true"/>
    <xf numFmtId="167" fontId="284" fillId="9" borderId="0" xfId="0" applyFont="true" applyFill="true"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applyFont="true" fillId="14" fontId="527" numFmtId="0" xfId="0" applyFill="true"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applyProtection="1" fillId="15" fontId="528" numFmtId="49" xfId="2" borderId="42">
      <main:alignment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applyProtection="1" fillId="15" fontId="529" numFmtId="49" xfId="2" borderId="42">
      <main:alignment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applyProtection="1" fillId="15" fontId="530" numFmtId="49" xfId="2" borderId="42">
      <main:alignment horizontal="center"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applyProtection="1" fillId="15" fontId="531" numFmtId="49" xfId="2"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applyProtection="1" fillId="14" fontId="532" numFmtId="49" xfId="2" borderId="42">
      <main:alignment vertical="center"/>
    </xf>
    <xf xmlns:mc="http://schemas.openxmlformats.org/markup-compatibility/2006" xmlns:x14ac="http://schemas.microsoft.com/office/spreadsheetml/2009/9/ac" xmlns:x16r2="http://schemas.microsoft.com/office/spreadsheetml/2015/02/main" xmlns:xr="http://schemas.microsoft.com/office/spreadsheetml/2014/revision" applyFill="true" applyFont="true" fillId="14" fontId="533" numFmtId="0" xfId="0" applyBorder="true" applyNumberFormat="true" borderId="42"/>
    <xf xmlns:mc="http://schemas.openxmlformats.org/markup-compatibility/2006" xmlns:x14ac="http://schemas.microsoft.com/office/spreadsheetml/2009/9/ac" xmlns:x16r2="http://schemas.microsoft.com/office/spreadsheetml/2015/02/main" xmlns:xr="http://schemas.microsoft.com/office/spreadsheetml/2014/revision" applyFont="true" fillId="14" fontId="534" numFmtId="0" xfId="0" applyFill="true"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applyProtection="1" fillId="14" fontId="535" numFmtId="0" xfId="0"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536" numFmtId="0" xfId="0" applyFill="true" applyBorder="true" applyNumberFormat="true"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537" numFmtId="0" xfId="0" applyFill="true" applyBorder="true" applyNumberFormat="true"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538" numFmtId="0" xfId="0" applyFill="true" applyBorder="true" applyNumberFormat="true"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539" numFmtId="0" xfId="0" applyFill="true" applyBorder="true" applyNumberFormat="true"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540" numFmtId="0" xfId="0" applyFill="true" applyBorder="true" applyNumberFormat="true" borderId="42">
      <main:alignment vertical="center"/>
    </xf>
    <xf xmlns:mc="http://schemas.openxmlformats.org/markup-compatibility/2006" xmlns:x14ac="http://schemas.microsoft.com/office/spreadsheetml/2009/9/ac" xmlns:x16r2="http://schemas.microsoft.com/office/spreadsheetml/2015/02/main" xmlns:xr="http://schemas.microsoft.com/office/spreadsheetml/2014/revision" applyFont="true" fillId="14" fontId="541" numFmtId="0" xfId="0" applyFill="true"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Protection="1" fillId="16" fontId="542" numFmtId="0" xfId="4" applyNumberFormat="true" borderId="52">
      <main:alignment horizontal="center"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Protection="1" fillId="16" fontId="543" numFmtId="0" xfId="4" applyNumberFormat="true" borderId="52">
      <main:alignment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fillId="14" fontId="544" numFmtId="0" xfId="0" applyFill="true" applyNumberFormat="true" borderId="52">
      <main:alignment horizontal="center"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fillId="14" fontId="545" numFmtId="0" xfId="0" applyFill="true" applyNumberFormat="true" borderId="52">
      <main:alignment horizontal="left"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fillId="14" fontId="546" numFmtId="0" xfId="3" applyNumberFormat="true" borderId="5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14" fontId="547" numFmtId="0" xfId="0" applyBorder="true" applyNumberFormat="true"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14" fontId="548" numFmtId="0" xfId="0" applyBorder="true" applyNumberFormat="true"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549" numFmtId="0" quotePrefix="1" xfId="0" applyFill="true" applyBorder="true" applyNumberFormat="true" borderId="42">
      <main:alignment vertical="center"/>
    </xf>
    <xf xmlns:mc="http://schemas.openxmlformats.org/markup-compatibility/2006" xmlns:x14ac="http://schemas.microsoft.com/office/spreadsheetml/2009/9/ac" xmlns:x16r2="http://schemas.microsoft.com/office/spreadsheetml/2015/02/main" xmlns:xr="http://schemas.microsoft.com/office/spreadsheetml/2014/revision" applyFont="true" fillId="14" fontId="550" numFmtId="0" xfId="0" applyFill="true"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fillId="16" fontId="551" numFmtId="0" xfId="0" applyNumberFormat="true" borderId="57">
      <main:alignment horizontal="center" readingOrder="1"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fillId="16" fontId="552" numFmtId="0" xfId="0" applyNumberFormat="true" borderId="64">
      <main:alignment horizontal="center" readingOrder="1" vertical="center" wrapText="1"/>
    </xf>
    <xf numFmtId="0" fontId="552" fillId="19" borderId="71" xfId="0" applyBorder="true" applyNumberFormat="true" applyFill="true" applyFont="true">
      <alignment horizontal="center" vertical="center" indent="0" textRotation="0" wrapText="true"/>
      <protection hidden="false" locked="true"/>
    </xf>
    <xf numFmtId="0" fontId="552" fillId="19" borderId="73" xfId="0" applyBorder="true" applyNumberFormat="true" applyFill="true" applyFont="true">
      <alignment horizontal="center" vertical="center" indent="0" textRotation="0" wrapText="true"/>
      <protection hidden="false" locked="true"/>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553" numFmtId="0" quotePrefix="1" xfId="0" applyFill="true" applyBorder="true" applyNumberFormat="true"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fillId="16" fontId="554" numFmtId="0" xfId="0" applyNumberFormat="true" borderId="78">
      <main:alignment horizontal="center" readingOrder="1"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fillId="16" fontId="555" numFmtId="0" xfId="0" applyNumberFormat="true" borderId="57">
      <main:alignment horizontal="center" readingOrder="1" vertical="center" wrapText="1"/>
    </xf>
    <xf xmlns:mc="http://schemas.openxmlformats.org/markup-compatibility/2006" xmlns:x14ac="http://schemas.microsoft.com/office/spreadsheetml/2009/9/ac" xmlns:x16r2="http://schemas.microsoft.com/office/spreadsheetml/2015/02/main" xmlns:xr="http://schemas.microsoft.com/office/spreadsheetml/2014/revision" applyFont="true" fillId="14" fontId="556" numFmtId="0" xfId="0" applyFill="true"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fillId="16" fontId="557" numFmtId="0" xfId="0" applyNumberFormat="true" borderId="83">
      <main:alignment horizontal="center" readingOrder="1"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fillId="16" fontId="558" numFmtId="0" xfId="0" applyNumberFormat="true" borderId="83">
      <main:alignment horizontal="center" readingOrder="1"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fillId="20" fontId="559" numFmtId="0" xfId="0" applyNumberFormat="true" borderId="52">
      <main:alignment horizontal="center" readingOrder="1"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fillId="20" fontId="560" numFmtId="39" xfId="7" borderId="52">
      <main:alignment horizontal="center" readingOrder="1"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fillId="14" fontId="561" numFmtId="0" xfId="0" applyNumberFormat="true" borderId="52">
      <main:alignment horizontal="center" readingOrder="1"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fillId="14" fontId="562" numFmtId="39" xfId="7" borderId="83">
      <main:alignment horizontal="center" readingOrder="1"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fillId="20" fontId="563" numFmtId="0" xfId="0" applyNumberFormat="true" borderId="52">
      <main:alignment horizontal="center" readingOrder="1"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14" fontId="564" numFmtId="0" quotePrefix="1" xfId="0" applyBorder="true" applyNumberFormat="true"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14" fontId="565" numFmtId="0" xfId="0" applyBorder="true" applyNumberFormat="true" borderId="42">
      <main:alignment vertical="center"/>
    </xf>
    <xf xmlns:mc="http://schemas.openxmlformats.org/markup-compatibility/2006" xmlns:x14ac="http://schemas.microsoft.com/office/spreadsheetml/2009/9/ac" xmlns:x16r2="http://schemas.microsoft.com/office/spreadsheetml/2015/02/main" xmlns:xr="http://schemas.microsoft.com/office/spreadsheetml/2014/revision" applyFill="true" applyFont="true" fillId="14" fontId="566" numFmtId="0" xfId="0" applyBorder="true" applyNumberFormat="true" borderId="42"/>
    <xf xmlns:mc="http://schemas.openxmlformats.org/markup-compatibility/2006" xmlns:x14ac="http://schemas.microsoft.com/office/spreadsheetml/2009/9/ac" xmlns:x16r2="http://schemas.microsoft.com/office/spreadsheetml/2015/02/main" xmlns:xr="http://schemas.microsoft.com/office/spreadsheetml/2014/revision" applyFill="true" applyFont="true" fillId="14" fontId="567" numFmtId="0" xfId="0"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14" fontId="568" numFmtId="0" xfId="0" applyBorder="true" applyNumberFormat="true"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569" numFmtId="0" xfId="0" applyFill="true" applyBorder="true" applyNumberFormat="true" borderId="42">
      <main:alignment vertical="center"/>
    </xf>
    <xf xmlns:mc="http://schemas.openxmlformats.org/markup-compatibility/2006" xmlns:x14ac="http://schemas.microsoft.com/office/spreadsheetml/2009/9/ac" xmlns:x16r2="http://schemas.microsoft.com/office/spreadsheetml/2015/02/main" xmlns:xr="http://schemas.microsoft.com/office/spreadsheetml/2014/revision" applyFill="true" applyFont="true" fillId="14" fontId="570" numFmtId="0" xfId="0" applyBorder="true" applyNumberFormat="true" borderId="42"/>
    <xf xmlns:mc="http://schemas.openxmlformats.org/markup-compatibility/2006" xmlns:x14ac="http://schemas.microsoft.com/office/spreadsheetml/2009/9/ac" xmlns:x16r2="http://schemas.microsoft.com/office/spreadsheetml/2015/02/main" xmlns:xr="http://schemas.microsoft.com/office/spreadsheetml/2014/revision" applyFont="true" fillId="14" fontId="571" numFmtId="0" xfId="0" applyFill="true" applyBorder="true" applyNumberFormat="true" borderId="42"/>
    <xf xmlns:mc="http://schemas.openxmlformats.org/markup-compatibility/2006" xmlns:x14ac="http://schemas.microsoft.com/office/spreadsheetml/2009/9/ac" xmlns:x16r2="http://schemas.microsoft.com/office/spreadsheetml/2015/02/main" xmlns:xr="http://schemas.microsoft.com/office/spreadsheetml/2014/revision" applyFont="true" fillId="14" fontId="572" numFmtId="0" xfId="0" applyFill="true"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573" numFmtId="0" xfId="0" applyFill="true" applyBorder="true" applyNumberFormat="true" borderId="42">
      <main:alignment vertical="center"/>
    </xf>
    <xf xmlns:mc="http://schemas.openxmlformats.org/markup-compatibility/2006" xmlns:x14ac="http://schemas.microsoft.com/office/spreadsheetml/2009/9/ac" xmlns:x16r2="http://schemas.microsoft.com/office/spreadsheetml/2015/02/main" xmlns:xr="http://schemas.microsoft.com/office/spreadsheetml/2014/revision" applyFont="true" fillId="14" fontId="574" numFmtId="0" xfId="0" applyFill="true" applyBorder="true" applyNumberFormat="true" borderId="42"/>
    <xf xmlns:mc="http://schemas.openxmlformats.org/markup-compatibility/2006" xmlns:x14ac="http://schemas.microsoft.com/office/spreadsheetml/2009/9/ac" xmlns:x16r2="http://schemas.microsoft.com/office/spreadsheetml/2015/02/main" xmlns:xr="http://schemas.microsoft.com/office/spreadsheetml/2014/revision" applyFont="true" applyNumberFormat="true" fillId="14" fontId="575" numFmtId="168" xfId="1" applyFill="true" applyBorder="true" borderId="42"/>
    <xf xmlns:mc="http://schemas.openxmlformats.org/markup-compatibility/2006" xmlns:x14ac="http://schemas.microsoft.com/office/spreadsheetml/2009/9/ac" xmlns:x16r2="http://schemas.microsoft.com/office/spreadsheetml/2015/02/main" xmlns:xr="http://schemas.microsoft.com/office/spreadsheetml/2014/revision" applyFont="true" fillId="14" fontId="576" numFmtId="0" xfId="0" applyFill="true" applyBorder="true" applyNumberFormat="true" borderId="42"/>
    <xf xmlns:mc="http://schemas.openxmlformats.org/markup-compatibility/2006" xmlns:x14ac="http://schemas.microsoft.com/office/spreadsheetml/2009/9/ac" xmlns:x16r2="http://schemas.microsoft.com/office/spreadsheetml/2015/02/main" xmlns:xr="http://schemas.microsoft.com/office/spreadsheetml/2014/revision" applyFill="true" applyFont="true" fillId="14" fontId="577" numFmtId="0" xfId="3"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578" numFmtId="0" xfId="0" applyFill="true" applyBorder="true" applyNumberFormat="true" borderId="42">
      <main:alignment horizontal="left"/>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579" numFmtId="0" xfId="0" applyFill="true" applyBorder="true" applyNumberFormat="true" borderId="42">
      <main:alignment horizontal="center"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580" numFmtId="0" xfId="3" applyFill="true" applyBorder="true" applyNumberFormat="true" borderId="42">
      <main:alignment horizontal="lef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applyProtection="1" fillId="21" fontId="581" numFmtId="49" xfId="3"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21" fontId="582" numFmtId="0" xfId="3" applyBorder="true" applyNumberFormat="true"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21" fontId="583" numFmtId="0" xfId="0" applyBorder="true" applyNumberFormat="true"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applyProtection="1" fillId="21" fontId="584" numFmtId="49" xfId="3" borderId="42">
      <main:alignment horizontal="center"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21" fontId="585" numFmtId="0" xfId="3" applyBorder="true" applyNumberFormat="true"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21" fontId="586" numFmtId="0" xfId="3" applyBorder="true" applyNumberFormat="true"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21" fontId="587" numFmtId="0" xfId="3" applyBorder="true" applyNumberFormat="true" borderId="42">
      <main:alignment horizontal="center"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21" fontId="588" numFmtId="0" xfId="0" applyBorder="true" applyNumberFormat="true"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21" fontId="589" numFmtId="0" xfId="3" applyBorder="true" applyNumberFormat="true" borderId="42">
      <main:alignment horizontal="lef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applyProtection="1" fillId="21" fontId="590" numFmtId="49" xfId="2"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applyProtection="1" fillId="14" fontId="591" numFmtId="49" xfId="3"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14" fontId="592" numFmtId="0" xfId="3" applyBorder="true" applyNumberFormat="true" borderId="42">
      <main:alignment horizontal="center"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14" fontId="593" numFmtId="0" xfId="0" applyBorder="true" applyNumberFormat="true" borderId="42">
      <main:alignment horizontal="center"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applyProtection="1" fillId="14" fontId="594" numFmtId="49" xfId="3" borderId="42">
      <main:alignment horizontal="center"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14" fontId="595" numFmtId="0" xfId="3" applyBorder="true" applyNumberFormat="true" borderId="42">
      <main:alignment horizontal="center"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14" fontId="596" numFmtId="0" xfId="3" applyBorder="true" applyNumberFormat="true"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14" fontId="597" numFmtId="0" xfId="0" applyBorder="true" applyNumberFormat="true" borderId="42">
      <main:alignment horizontal="center"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applyProtection="1" fillId="14" fontId="598" numFmtId="49" xfId="2"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applyProtection="1" fillId="14" fontId="599" numFmtId="49" xfId="2" borderId="42">
      <main:alignment vertical="center"/>
    </xf>
    <xf xmlns:mc="http://schemas.openxmlformats.org/markup-compatibility/2006" xmlns:x14ac="http://schemas.microsoft.com/office/spreadsheetml/2009/9/ac" xmlns:x16r2="http://schemas.microsoft.com/office/spreadsheetml/2015/02/main" xmlns:xr="http://schemas.microsoft.com/office/spreadsheetml/2014/revision" applyFont="true" fillId="14" fontId="600" numFmtId="0" xfId="0" applyFill="true"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applyProtection="1" fillId="14" fontId="601" numFmtId="49" xfId="2" borderId="42">
      <main:alignment horizontal="lef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602" numFmtId="0" xfId="3" applyFill="true" applyBorder="true" applyNumberFormat="true" borderId="42">
      <main:alignment horizontal="lef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applyProtection="1" fillId="14" fontId="603" numFmtId="49" xfId="2" borderId="42">
      <main:alignmen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applyProtection="1" fillId="15" fontId="604" numFmtId="49" xfId="2" borderId="42">
      <main:alignment vertical="center"/>
    </xf>
    <xf xmlns:mc="http://schemas.openxmlformats.org/markup-compatibility/2006" xmlns:x14ac="http://schemas.microsoft.com/office/spreadsheetml/2009/9/ac" xmlns:x16r2="http://schemas.microsoft.com/office/spreadsheetml/2015/02/main" xmlns:xr="http://schemas.microsoft.com/office/spreadsheetml/2014/revision" applyFont="true" fillId="14" fontId="605" numFmtId="0" xfId="3" applyFill="true"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606" numFmtId="0" xfId="0" applyFill="true" applyBorder="true" applyNumberFormat="true" borderId="42">
      <main:alignment horizontal="left" vertical="center"/>
    </xf>
    <xf xmlns:mc="http://schemas.openxmlformats.org/markup-compatibility/2006" xmlns:x14ac="http://schemas.microsoft.com/office/spreadsheetml/2009/9/ac" xmlns:x16r2="http://schemas.microsoft.com/office/spreadsheetml/2015/02/main" xmlns:xr="http://schemas.microsoft.com/office/spreadsheetml/2014/revision" fillId="14" fontId="607" numFmtId="0" xfId="0" applyFill="true" applyBorder="true" applyNumberFormat="true" applyFont="true" borderId="42"/>
    <xf xmlns:mc="http://schemas.openxmlformats.org/markup-compatibility/2006" xmlns:x14ac="http://schemas.microsoft.com/office/spreadsheetml/2009/9/ac" xmlns:x16r2="http://schemas.microsoft.com/office/spreadsheetml/2015/02/main" xmlns:xr="http://schemas.microsoft.com/office/spreadsheetml/2014/revision" applyFill="true" applyFont="true" fillId="14" fontId="608" numFmtId="0" xfId="3"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14" fontId="609" numFmtId="0" xfId="0" applyBorder="true" applyNumberFormat="true" borderId="42">
      <main:alignment horizontal="left" vertical="center"/>
    </xf>
    <xf xmlns:mc="http://schemas.openxmlformats.org/markup-compatibility/2006" xmlns:x14ac="http://schemas.microsoft.com/office/spreadsheetml/2009/9/ac" xmlns:x16r2="http://schemas.microsoft.com/office/spreadsheetml/2015/02/main" xmlns:xr="http://schemas.microsoft.com/office/spreadsheetml/2014/revision" applyFont="true" fillId="14" fontId="610" numFmtId="0" xfId="0" applyFill="true"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611" numFmtId="0" xfId="0" applyFill="true" applyBorder="true" applyNumberFormat="true" borderId="42">
      <main:alignment vertical="center"/>
    </xf>
    <xf xmlns:mc="http://schemas.openxmlformats.org/markup-compatibility/2006" xmlns:x14ac="http://schemas.microsoft.com/office/spreadsheetml/2009/9/ac" xmlns:x16r2="http://schemas.microsoft.com/office/spreadsheetml/2015/02/main" xmlns:xr="http://schemas.microsoft.com/office/spreadsheetml/2014/revision" applyFont="true" fillId="14" fontId="612" numFmtId="0" xfId="0" applyFill="true"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613" numFmtId="0" xfId="0" applyFill="true" applyBorder="true" applyNumberFormat="true" borderId="42">
      <main:alignment horizont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614" numFmtId="0" xfId="0" applyFill="true" applyBorder="true" applyNumberFormat="true" borderId="42">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applyFont="true" fillId="14" fontId="615" numFmtId="0" xfId="0" applyFill="true" applyBorder="true" applyNumberFormat="true" borderId="42"/>
    <xf xmlns:mc="http://schemas.openxmlformats.org/markup-compatibility/2006" xmlns:x14ac="http://schemas.microsoft.com/office/spreadsheetml/2009/9/ac" xmlns:x16r2="http://schemas.microsoft.com/office/spreadsheetml/2015/02/main" xmlns:xr="http://schemas.microsoft.com/office/spreadsheetml/2014/revision" applyFont="true" fillId="14" fontId="616" numFmtId="0" xfId="0" applyFill="true"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617" numFmtId="0" xfId="0" applyFill="true" applyBorder="true" applyNumberFormat="true" borderId="42">
      <main:alignment horizontal="lef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618" numFmtId="0" xfId="3" applyFill="true" applyBorder="true" applyNumberFormat="true" borderId="42">
      <main:alignment horizontal="right"/>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fillId="22" fontId="619" numFmtId="2" xfId="0" borderId="52">
      <main:alignment horizontal="center" readingOrder="1"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fillId="20" fontId="620" numFmtId="2" xfId="0" borderId="52">
      <main:alignment horizontal="center"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applyNumberFormat="true" fillId="14" fontId="621" numFmtId="2" xfId="0" applyFill="true" borderId="52">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applyFont="true" fillId="14" fontId="622" numFmtId="0" xfId="0" applyFill="true" applyBorder="true" applyNumberFormat="true" borderId="42"/>
    <xf xmlns:mc="http://schemas.openxmlformats.org/markup-compatibility/2006" xmlns:x14ac="http://schemas.microsoft.com/office/spreadsheetml/2009/9/ac" xmlns:x16r2="http://schemas.microsoft.com/office/spreadsheetml/2015/02/main" xmlns:xr="http://schemas.microsoft.com/office/spreadsheetml/2014/revision" applyFont="true" fillId="14" fontId="623" numFmtId="0" xfId="0" applyFill="true"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fillId="20" fontId="624" numFmtId="3" xfId="0" borderId="52">
      <main:alignment horizontal="center"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applyNumberFormat="true" fillId="14" fontId="625" numFmtId="3" xfId="0" applyFill="true" borderId="52">
      <main:alignment horizontal="center"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fillId="14" fontId="626" numFmtId="2" xfId="1" borderId="42">
      <main:alignment horizontal="center" readingOrder="1"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fillId="14" fontId="627" numFmtId="3" xfId="1" borderId="42">
      <main:alignment horizontal="center" readingOrder="1"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fillId="14" fontId="628" numFmtId="0" xfId="0" applyNumberFormat="true" borderId="42">
      <main:alignment horizontal="center" readingOrder="1"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629" numFmtId="0" xfId="3" applyFill="true" applyBorder="true" applyNumberFormat="true" borderId="42">
      <main:alignment horizontal="lef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630" numFmtId="0" xfId="3" applyFill="true" applyBorder="true" applyNumberFormat="true" borderId="42">
      <main:alignment horizontal="left" vertical="center"/>
    </xf>
    <xf xmlns:mc="http://schemas.openxmlformats.org/markup-compatibility/2006" xmlns:x14ac="http://schemas.microsoft.com/office/spreadsheetml/2009/9/ac" xmlns:x16r2="http://schemas.microsoft.com/office/spreadsheetml/2015/02/main" xmlns:xr="http://schemas.microsoft.com/office/spreadsheetml/2014/revision" applyFont="true" fillId="14" fontId="631" numFmtId="168" xfId="1" applyFill="true"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21" fontId="632" numFmtId="0" xfId="3" applyBorder="true" applyNumberFormat="true" borderId="42">
      <main:alignment horizontal="center"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633" numFmtId="0" xfId="3" applyFill="true" applyBorder="true" applyNumberFormat="true" borderId="42">
      <main:alignment horizontal="lef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14" fontId="634" numFmtId="0" xfId="3" applyBorder="true" applyNumberFormat="true" borderId="42">
      <main:alignment horizontal="left" vertical="center"/>
    </xf>
    <xf xmlns:mc="http://schemas.openxmlformats.org/markup-compatibility/2006" xmlns:x14ac="http://schemas.microsoft.com/office/spreadsheetml/2009/9/ac" xmlns:x16r2="http://schemas.microsoft.com/office/spreadsheetml/2015/02/main" xmlns:xr="http://schemas.microsoft.com/office/spreadsheetml/2014/revision" applyFont="true" fillId="14" fontId="635" numFmtId="0" xfId="0" applyFill="true"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ill="true" applyFont="true" fillId="21" fontId="636" numFmtId="0" xfId="3" applyBorder="true" applyNumberFormat="true" borderId="42">
      <main:alignment horizontal="left" vertical="center"/>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Font="true" fillId="14" fontId="637" numFmtId="0" xfId="0" applyFill="true" applyBorder="true" applyNumberFormat="true" borderId="42">
      <main:alignment horizontal="left" vertical="center"/>
    </xf>
    <xf xmlns:mc="http://schemas.openxmlformats.org/markup-compatibility/2006" xmlns:x14ac="http://schemas.microsoft.com/office/spreadsheetml/2009/9/ac" xmlns:x16r2="http://schemas.microsoft.com/office/spreadsheetml/2015/02/main" xmlns:xr="http://schemas.microsoft.com/office/spreadsheetml/2014/revision" applyFont="true" fillId="14" fontId="638" numFmtId="0" xfId="0" applyFill="true" applyBorder="true" applyNumberFormat="true" borderId="42"/>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ill="true" applyFont="true" applyNumberFormat="true" fillId="20" fontId="639" numFmtId="169" xfId="0" borderId="52">
      <main:alignment horizontal="center" vertical="center" wrapText="1"/>
    </xf>
    <xf xmlns:main="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applyAlignment="1" applyBorder="true" applyFont="true" applyNumberFormat="true" fillId="14" fontId="640" numFmtId="169" xfId="0" applyFill="true" borderId="52">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eg" Type="http://schemas.openxmlformats.org/officeDocument/2006/relationships/image"/></Relationships>
</file>

<file path=xl/drawings/_rels/drawing10.xml.rels><?xml version="1.0" encoding="UTF-8" standalone="no"?><Relationships xmlns="http://schemas.openxmlformats.org/package/2006/relationships"><Relationship Id="rId1" Target="../media/image10.jpeg" Type="http://schemas.openxmlformats.org/officeDocument/2006/relationships/image"/></Relationships>
</file>

<file path=xl/drawings/_rels/drawing11.xml.rels><?xml version="1.0" encoding="UTF-8" standalone="no"?><Relationships xmlns="http://schemas.openxmlformats.org/package/2006/relationships"><Relationship Id="rId1" Target="../media/image11.jpeg" Type="http://schemas.openxmlformats.org/officeDocument/2006/relationships/image"/></Relationships>
</file>

<file path=xl/drawings/_rels/drawing12.xml.rels><?xml version="1.0" encoding="UTF-8" standalone="no"?><Relationships xmlns="http://schemas.openxmlformats.org/package/2006/relationships"><Relationship Id="rId1" Target="../media/image12.jpeg" Type="http://schemas.openxmlformats.org/officeDocument/2006/relationships/image"/></Relationships>
</file>

<file path=xl/drawings/_rels/drawing13.xml.rels><?xml version="1.0" encoding="UTF-8" standalone="no"?><Relationships xmlns="http://schemas.openxmlformats.org/package/2006/relationships"><Relationship Id="rId1" Target="../media/image13.jpeg" Type="http://schemas.openxmlformats.org/officeDocument/2006/relationships/image"/></Relationships>
</file>

<file path=xl/drawings/_rels/drawing14.xml.rels><?xml version="1.0" encoding="UTF-8" standalone="no"?><Relationships xmlns="http://schemas.openxmlformats.org/package/2006/relationships"><Relationship Id="rId1" Target="../media/image14.jpeg" Type="http://schemas.openxmlformats.org/officeDocument/2006/relationships/image"/></Relationships>
</file>

<file path=xl/drawings/_rels/drawing15.xml.rels><?xml version="1.0" encoding="UTF-8" standalone="no"?><Relationships xmlns="http://schemas.openxmlformats.org/package/2006/relationships"><Relationship Id="rId1" Target="../media/image15.jpeg" Type="http://schemas.openxmlformats.org/officeDocument/2006/relationships/image"/></Relationships>
</file>

<file path=xl/drawings/_rels/drawing16.xml.rels><?xml version="1.0" encoding="UTF-8" standalone="no"?><Relationships xmlns="http://schemas.openxmlformats.org/package/2006/relationships"><Relationship Id="rId1" Target="../media/image16.jpeg" Type="http://schemas.openxmlformats.org/officeDocument/2006/relationships/image"/></Relationships>
</file>

<file path=xl/drawings/_rels/drawing17.xml.rels><?xml version="1.0" encoding="UTF-8" standalone="no"?><Relationships xmlns="http://schemas.openxmlformats.org/package/2006/relationships"><Relationship Id="rId1" Target="../media/image17.jpeg" Type="http://schemas.openxmlformats.org/officeDocument/2006/relationships/image"/><Relationship Id="rId2" Target="../media/image18.jpeg" Type="http://schemas.openxmlformats.org/officeDocument/2006/relationships/image"/></Relationships>
</file>

<file path=xl/drawings/_rels/drawing2.xml.rels><?xml version="1.0" encoding="UTF-8" standalone="no"?><Relationships xmlns="http://schemas.openxmlformats.org/package/2006/relationships"><Relationship Id="rId1" Target="../media/image2.jpeg" Type="http://schemas.openxmlformats.org/officeDocument/2006/relationships/image"/></Relationships>
</file>

<file path=xl/drawings/_rels/drawing3.xml.rels><?xml version="1.0" encoding="UTF-8" standalone="no"?><Relationships xmlns="http://schemas.openxmlformats.org/package/2006/relationships"><Relationship Id="rId1" Target="../media/image3.jpeg" Type="http://schemas.openxmlformats.org/officeDocument/2006/relationships/image"/></Relationships>
</file>

<file path=xl/drawings/_rels/drawing4.xml.rels><?xml version="1.0" encoding="UTF-8" standalone="no"?><Relationships xmlns="http://schemas.openxmlformats.org/package/2006/relationships"><Relationship Id="rId1" Target="../media/image4.jpeg" Type="http://schemas.openxmlformats.org/officeDocument/2006/relationships/image"/></Relationships>
</file>

<file path=xl/drawings/_rels/drawing5.xml.rels><?xml version="1.0" encoding="UTF-8" standalone="no"?><Relationships xmlns="http://schemas.openxmlformats.org/package/2006/relationships"><Relationship Id="rId1" Target="../media/image5.jpeg" Type="http://schemas.openxmlformats.org/officeDocument/2006/relationships/image"/></Relationships>
</file>

<file path=xl/drawings/_rels/drawing6.xml.rels><?xml version="1.0" encoding="UTF-8" standalone="no"?><Relationships xmlns="http://schemas.openxmlformats.org/package/2006/relationships"><Relationship Id="rId1" Target="../media/image6.jpeg" Type="http://schemas.openxmlformats.org/officeDocument/2006/relationships/image"/></Relationships>
</file>

<file path=xl/drawings/_rels/drawing7.xml.rels><?xml version="1.0" encoding="UTF-8" standalone="no"?><Relationships xmlns="http://schemas.openxmlformats.org/package/2006/relationships"><Relationship Id="rId1" Target="../media/image7.jpeg" Type="http://schemas.openxmlformats.org/officeDocument/2006/relationships/image"/></Relationships>
</file>

<file path=xl/drawings/_rels/drawing8.xml.rels><?xml version="1.0" encoding="UTF-8" standalone="no"?><Relationships xmlns="http://schemas.openxmlformats.org/package/2006/relationships"><Relationship Id="rId1" Target="../media/image8.jpeg" Type="http://schemas.openxmlformats.org/officeDocument/2006/relationships/image"/></Relationships>
</file>

<file path=xl/drawings/_rels/drawing9.xml.rels><?xml version="1.0" encoding="UTF-8" standalone="no"?><Relationships xmlns="http://schemas.openxmlformats.org/package/2006/relationships"><Relationship Id="rId1" Target="../media/image9.jpe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-1600200</xdr:colOff>
      <xdr:row>0</xdr:row>
      <xdr:rowOff>0</xdr:rowOff>
    </xdr:from>
    <xdr:to>
      <xdr:col>7</xdr:col>
      <xdr:colOff>0</xdr:colOff>
      <xdr:row>0</xdr:row>
      <xdr:rowOff>361950</xdr:rowOff>
    </xdr:to>
    <xdr:pic>
      <xdr:nvPicPr>
        <xdr:cNvPr id="1" name="Picture 1" descr="Picture"/>
        <xdr:cNvPicPr>
          <a:picLocks noChangeAspect="true"/>
        </xdr:cNvPicPr>
      </xdr:nvPicPr>
      <xdr:blipFill>
        <a:blip r:embed="rId1"/>
        <a:stretch>
          <a:fillRect/>
        </a:stretch>
      </xdr:blipFill>
      <xdr:spPr>
        <a:xfrm>
          <a:off x="-1600200" y="0"/>
          <a:ext cx="1600200" cy="3619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-1600200</xdr:colOff>
      <xdr:row>0</xdr:row>
      <xdr:rowOff>0</xdr:rowOff>
    </xdr:from>
    <xdr:to>
      <xdr:col>12</xdr:col>
      <xdr:colOff>0</xdr:colOff>
      <xdr:row>0</xdr:row>
      <xdr:rowOff>361950</xdr:rowOff>
    </xdr:to>
    <xdr:pic>
      <xdr:nvPicPr>
        <xdr:cNvPr id="1" name="Picture 1" descr="Picture"/>
        <xdr:cNvPicPr>
          <a:picLocks noChangeAspect="true"/>
        </xdr:cNvPicPr>
      </xdr:nvPicPr>
      <xdr:blipFill>
        <a:blip r:embed="rId1"/>
        <a:stretch>
          <a:fillRect/>
        </a:stretch>
      </xdr:blipFill>
      <xdr:spPr>
        <a:xfrm>
          <a:off x="-1600200" y="0"/>
          <a:ext cx="1600200" cy="3619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-1600200</xdr:colOff>
      <xdr:row>0</xdr:row>
      <xdr:rowOff>0</xdr:rowOff>
    </xdr:from>
    <xdr:to>
      <xdr:col>7</xdr:col>
      <xdr:colOff>0</xdr:colOff>
      <xdr:row>0</xdr:row>
      <xdr:rowOff>361950</xdr:rowOff>
    </xdr:to>
    <xdr:pic>
      <xdr:nvPicPr>
        <xdr:cNvPr id="1" name="Picture 1" descr="Picture"/>
        <xdr:cNvPicPr>
          <a:picLocks noChangeAspect="true"/>
        </xdr:cNvPicPr>
      </xdr:nvPicPr>
      <xdr:blipFill>
        <a:blip r:embed="rId1"/>
        <a:stretch>
          <a:fillRect/>
        </a:stretch>
      </xdr:blipFill>
      <xdr:spPr>
        <a:xfrm>
          <a:off x="-1600200" y="0"/>
          <a:ext cx="1600200" cy="3619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-1600200</xdr:colOff>
      <xdr:row>0</xdr:row>
      <xdr:rowOff>0</xdr:rowOff>
    </xdr:from>
    <xdr:to>
      <xdr:col>8</xdr:col>
      <xdr:colOff>0</xdr:colOff>
      <xdr:row>0</xdr:row>
      <xdr:rowOff>361950</xdr:rowOff>
    </xdr:to>
    <xdr:pic>
      <xdr:nvPicPr>
        <xdr:cNvPr id="1" name="Picture 1" descr="Picture"/>
        <xdr:cNvPicPr>
          <a:picLocks noChangeAspect="true"/>
        </xdr:cNvPicPr>
      </xdr:nvPicPr>
      <xdr:blipFill>
        <a:blip r:embed="rId1"/>
        <a:stretch>
          <a:fillRect/>
        </a:stretch>
      </xdr:blipFill>
      <xdr:spPr>
        <a:xfrm>
          <a:off x="-1600200" y="0"/>
          <a:ext cx="1600200" cy="3619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-1600200</xdr:colOff>
      <xdr:row>0</xdr:row>
      <xdr:rowOff>0</xdr:rowOff>
    </xdr:from>
    <xdr:to>
      <xdr:col>7</xdr:col>
      <xdr:colOff>0</xdr:colOff>
      <xdr:row>0</xdr:row>
      <xdr:rowOff>361950</xdr:rowOff>
    </xdr:to>
    <xdr:pic>
      <xdr:nvPicPr>
        <xdr:cNvPr id="1" name="Picture 1" descr="Picture"/>
        <xdr:cNvPicPr>
          <a:picLocks noChangeAspect="true"/>
        </xdr:cNvPicPr>
      </xdr:nvPicPr>
      <xdr:blipFill>
        <a:blip r:embed="rId1"/>
        <a:stretch>
          <a:fillRect/>
        </a:stretch>
      </xdr:blipFill>
      <xdr:spPr>
        <a:xfrm>
          <a:off x="-1600200" y="0"/>
          <a:ext cx="1600200" cy="3619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-1600200</xdr:colOff>
      <xdr:row>0</xdr:row>
      <xdr:rowOff>0</xdr:rowOff>
    </xdr:from>
    <xdr:to>
      <xdr:col>14</xdr:col>
      <xdr:colOff>0</xdr:colOff>
      <xdr:row>0</xdr:row>
      <xdr:rowOff>361950</xdr:rowOff>
    </xdr:to>
    <xdr:pic>
      <xdr:nvPicPr>
        <xdr:cNvPr id="1" name="Picture 1" descr="Picture"/>
        <xdr:cNvPicPr>
          <a:picLocks noChangeAspect="true"/>
        </xdr:cNvPicPr>
      </xdr:nvPicPr>
      <xdr:blipFill>
        <a:blip r:embed="rId1"/>
        <a:stretch>
          <a:fillRect/>
        </a:stretch>
      </xdr:blipFill>
      <xdr:spPr>
        <a:xfrm>
          <a:off x="-1600200" y="0"/>
          <a:ext cx="1600200" cy="3619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-1600200</xdr:colOff>
      <xdr:row>0</xdr:row>
      <xdr:rowOff>0</xdr:rowOff>
    </xdr:from>
    <xdr:to>
      <xdr:col>14</xdr:col>
      <xdr:colOff>0</xdr:colOff>
      <xdr:row>0</xdr:row>
      <xdr:rowOff>361950</xdr:rowOff>
    </xdr:to>
    <xdr:pic>
      <xdr:nvPicPr>
        <xdr:cNvPr id="1" name="Picture 1" descr="Picture"/>
        <xdr:cNvPicPr>
          <a:picLocks noChangeAspect="true"/>
        </xdr:cNvPicPr>
      </xdr:nvPicPr>
      <xdr:blipFill>
        <a:blip r:embed="rId1"/>
        <a:stretch>
          <a:fillRect/>
        </a:stretch>
      </xdr:blipFill>
      <xdr:spPr>
        <a:xfrm>
          <a:off x="-1600200" y="0"/>
          <a:ext cx="1600200" cy="3619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-1600200</xdr:colOff>
      <xdr:row>0</xdr:row>
      <xdr:rowOff>0</xdr:rowOff>
    </xdr:from>
    <xdr:to>
      <xdr:col>7</xdr:col>
      <xdr:colOff>0</xdr:colOff>
      <xdr:row>0</xdr:row>
      <xdr:rowOff>361950</xdr:rowOff>
    </xdr:to>
    <xdr:pic>
      <xdr:nvPicPr>
        <xdr:cNvPr id="1" name="Picture 1" descr="Picture"/>
        <xdr:cNvPicPr>
          <a:picLocks noChangeAspect="true"/>
        </xdr:cNvPicPr>
      </xdr:nvPicPr>
      <xdr:blipFill>
        <a:blip r:embed="rId1"/>
        <a:stretch>
          <a:fillRect/>
        </a:stretch>
      </xdr:blipFill>
      <xdr:spPr>
        <a:xfrm>
          <a:off x="-1600200" y="0"/>
          <a:ext cx="1600200" cy="3619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oneCell">
    <xdr:from>
      <xdr:col>25</xdr:col>
      <xdr:colOff>5053852</xdr:colOff>
      <xdr:row>1</xdr:row>
      <xdr:rowOff>64332</xdr:rowOff>
    </xdr:from>
    <xdr:to>
      <xdr:col>26</xdr:col>
      <xdr:colOff>87395</xdr:colOff>
      <xdr:row>3</xdr:row>
      <xdr:rowOff>17567</xdr:rowOff>
    </xdr:to>
    <xdr:pic>
      <xdr:nvPicPr>
        <xdr:cNvPr id="1" name="Picture 1" descr="Picture"/>
        <xdr:cNvPicPr>
          <a:picLocks noChangeAspect="true"/>
        </xdr:cNvPicPr>
      </xdr:nvPicPr>
      <xdr:blipFill>
        <a:blip r:embed="rId1"/>
        <a:stretch>
          <a:fillRect/>
        </a:stretch>
      </xdr:blipFill>
      <xdr:spPr>
        <a:xfrm>
          <a:off x="5053852" y="64332"/>
          <a:ext cx="1967743" cy="362810"/>
        </a:xfrm>
        <a:prstGeom prst="rect">
          <a:avLst/>
        </a:prstGeom>
      </xdr:spPr>
    </xdr:pic>
    <xdr:clientData/>
  </xdr:twoCellAnchor>
  <xdr:twoCellAnchor editAs="oneCell">
    <xdr:from>
      <xdr:col>15</xdr:col>
      <xdr:colOff>563210</xdr:colOff>
      <xdr:row>1</xdr:row>
      <xdr:rowOff>60522</xdr:rowOff>
    </xdr:from>
    <xdr:to>
      <xdr:col>18</xdr:col>
      <xdr:colOff>131741</xdr:colOff>
      <xdr:row>3</xdr:row>
      <xdr:rowOff>13757</xdr:rowOff>
    </xdr:to>
    <xdr:pic>
      <xdr:nvPicPr>
        <xdr:cNvPr id="2" name="Picture 1" descr="Picture"/>
        <xdr:cNvPicPr>
          <a:picLocks noChangeAspect="true"/>
        </xdr:cNvPicPr>
      </xdr:nvPicPr>
      <xdr:blipFill>
        <a:blip r:embed="rId2"/>
        <a:stretch>
          <a:fillRect/>
        </a:stretch>
      </xdr:blipFill>
      <xdr:spPr>
        <a:xfrm>
          <a:off x="563210" y="60522"/>
          <a:ext cx="2130756" cy="362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11</xdr:col>
      <xdr:colOff>-1600200</xdr:colOff>
      <xdr:row>0</xdr:row>
      <xdr:rowOff>0</xdr:rowOff>
    </xdr:from>
    <xdr:to>
      <xdr:col>11</xdr:col>
      <xdr:colOff>0</xdr:colOff>
      <xdr:row>0</xdr:row>
      <xdr:rowOff>361950</xdr:rowOff>
    </xdr:to>
    <xdr:pic>
      <xdr:nvPicPr>
        <xdr:cNvPr id="1" name="Picture 1" descr="Picture"/>
        <xdr:cNvPicPr>
          <a:picLocks noChangeAspect="true"/>
        </xdr:cNvPicPr>
      </xdr:nvPicPr>
      <xdr:blipFill>
        <a:blip r:embed="rId1"/>
        <a:stretch>
          <a:fillRect/>
        </a:stretch>
      </xdr:blipFill>
      <xdr:spPr>
        <a:xfrm>
          <a:off x="-1600200" y="0"/>
          <a:ext cx="1600200" cy="3619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21</xdr:col>
      <xdr:colOff>-1600200</xdr:colOff>
      <xdr:row>0</xdr:row>
      <xdr:rowOff>0</xdr:rowOff>
    </xdr:from>
    <xdr:to>
      <xdr:col>21</xdr:col>
      <xdr:colOff>0</xdr:colOff>
      <xdr:row>0</xdr:row>
      <xdr:rowOff>361950</xdr:rowOff>
    </xdr:to>
    <xdr:pic>
      <xdr:nvPicPr>
        <xdr:cNvPr id="1" name="Picture 1" descr="Picture"/>
        <xdr:cNvPicPr>
          <a:picLocks noChangeAspect="true"/>
        </xdr:cNvPicPr>
      </xdr:nvPicPr>
      <xdr:blipFill>
        <a:blip r:embed="rId1"/>
        <a:stretch>
          <a:fillRect/>
        </a:stretch>
      </xdr:blipFill>
      <xdr:spPr>
        <a:xfrm>
          <a:off x="-1600200" y="0"/>
          <a:ext cx="1600200" cy="361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11</xdr:col>
      <xdr:colOff>-1600200</xdr:colOff>
      <xdr:row>0</xdr:row>
      <xdr:rowOff>0</xdr:rowOff>
    </xdr:from>
    <xdr:to>
      <xdr:col>11</xdr:col>
      <xdr:colOff>0</xdr:colOff>
      <xdr:row>0</xdr:row>
      <xdr:rowOff>361950</xdr:rowOff>
    </xdr:to>
    <xdr:pic>
      <xdr:nvPicPr>
        <xdr:cNvPr id="1" name="Picture 1" descr="Picture"/>
        <xdr:cNvPicPr>
          <a:picLocks noChangeAspect="true"/>
        </xdr:cNvPicPr>
      </xdr:nvPicPr>
      <xdr:blipFill>
        <a:blip r:embed="rId1"/>
        <a:stretch>
          <a:fillRect/>
        </a:stretch>
      </xdr:blipFill>
      <xdr:spPr>
        <a:xfrm>
          <a:off x="-1600200" y="0"/>
          <a:ext cx="1600200" cy="3619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11</xdr:col>
      <xdr:colOff>-1600200</xdr:colOff>
      <xdr:row>0</xdr:row>
      <xdr:rowOff>0</xdr:rowOff>
    </xdr:from>
    <xdr:to>
      <xdr:col>11</xdr:col>
      <xdr:colOff>0</xdr:colOff>
      <xdr:row>0</xdr:row>
      <xdr:rowOff>361950</xdr:rowOff>
    </xdr:to>
    <xdr:pic>
      <xdr:nvPicPr>
        <xdr:cNvPr id="1" name="Picture 1" descr="Picture"/>
        <xdr:cNvPicPr>
          <a:picLocks noChangeAspect="true"/>
        </xdr:cNvPicPr>
      </xdr:nvPicPr>
      <xdr:blipFill>
        <a:blip r:embed="rId1"/>
        <a:stretch>
          <a:fillRect/>
        </a:stretch>
      </xdr:blipFill>
      <xdr:spPr>
        <a:xfrm>
          <a:off x="-1600200" y="0"/>
          <a:ext cx="1600200" cy="3619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-1600200</xdr:colOff>
      <xdr:row>0</xdr:row>
      <xdr:rowOff>0</xdr:rowOff>
    </xdr:from>
    <xdr:to>
      <xdr:col>10</xdr:col>
      <xdr:colOff>0</xdr:colOff>
      <xdr:row>0</xdr:row>
      <xdr:rowOff>361950</xdr:rowOff>
    </xdr:to>
    <xdr:pic>
      <xdr:nvPicPr>
        <xdr:cNvPr id="1" name="Picture 1" descr="Picture"/>
        <xdr:cNvPicPr>
          <a:picLocks noChangeAspect="true"/>
        </xdr:cNvPicPr>
      </xdr:nvPicPr>
      <xdr:blipFill>
        <a:blip r:embed="rId1"/>
        <a:stretch>
          <a:fillRect/>
        </a:stretch>
      </xdr:blipFill>
      <xdr:spPr>
        <a:xfrm>
          <a:off x="-1600200" y="0"/>
          <a:ext cx="1600200" cy="3619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11</xdr:col>
      <xdr:colOff>-1600200</xdr:colOff>
      <xdr:row>0</xdr:row>
      <xdr:rowOff>0</xdr:rowOff>
    </xdr:from>
    <xdr:to>
      <xdr:col>11</xdr:col>
      <xdr:colOff>0</xdr:colOff>
      <xdr:row>0</xdr:row>
      <xdr:rowOff>361950</xdr:rowOff>
    </xdr:to>
    <xdr:pic>
      <xdr:nvPicPr>
        <xdr:cNvPr id="1" name="Picture 1" descr="Picture"/>
        <xdr:cNvPicPr>
          <a:picLocks noChangeAspect="true"/>
        </xdr:cNvPicPr>
      </xdr:nvPicPr>
      <xdr:blipFill>
        <a:blip r:embed="rId1"/>
        <a:stretch>
          <a:fillRect/>
        </a:stretch>
      </xdr:blipFill>
      <xdr:spPr>
        <a:xfrm>
          <a:off x="-1600200" y="0"/>
          <a:ext cx="1600200" cy="361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-1600200</xdr:colOff>
      <xdr:row>0</xdr:row>
      <xdr:rowOff>0</xdr:rowOff>
    </xdr:from>
    <xdr:to>
      <xdr:col>12</xdr:col>
      <xdr:colOff>0</xdr:colOff>
      <xdr:row>0</xdr:row>
      <xdr:rowOff>361950</xdr:rowOff>
    </xdr:to>
    <xdr:pic>
      <xdr:nvPicPr>
        <xdr:cNvPr id="1" name="Picture 1" descr="Picture"/>
        <xdr:cNvPicPr>
          <a:picLocks noChangeAspect="true"/>
        </xdr:cNvPicPr>
      </xdr:nvPicPr>
      <xdr:blipFill>
        <a:blip r:embed="rId1"/>
        <a:stretch>
          <a:fillRect/>
        </a:stretch>
      </xdr:blipFill>
      <xdr:spPr>
        <a:xfrm>
          <a:off x="-1600200" y="0"/>
          <a:ext cx="1600200" cy="3619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-1600200</xdr:colOff>
      <xdr:row>0</xdr:row>
      <xdr:rowOff>0</xdr:rowOff>
    </xdr:from>
    <xdr:to>
      <xdr:col>8</xdr:col>
      <xdr:colOff>0</xdr:colOff>
      <xdr:row>0</xdr:row>
      <xdr:rowOff>361950</xdr:rowOff>
    </xdr:to>
    <xdr:pic>
      <xdr:nvPicPr>
        <xdr:cNvPr id="1" name="Picture 1" descr="Picture"/>
        <xdr:cNvPicPr>
          <a:picLocks noChangeAspect="true"/>
        </xdr:cNvPicPr>
      </xdr:nvPicPr>
      <xdr:blipFill>
        <a:blip r:embed="rId1"/>
        <a:stretch>
          <a:fillRect/>
        </a:stretch>
      </xdr:blipFill>
      <xdr:spPr>
        <a:xfrm>
          <a:off x="-1600200" y="0"/>
          <a:ext cx="1600200" cy="361950"/>
        </a:xfrm>
        <a:prstGeom prst="rect">
          <a:avLst/>
        </a:prstGeom>
      </xdr:spPr>
    </xdr:pic>
    <xdr:clientData/>
  </xdr:twoCellAnchor>
</xdr:wsDr>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14.xml.rels><?xml version="1.0" encoding="UTF-8" standalone="no"?><Relationships xmlns="http://schemas.openxmlformats.org/package/2006/relationships"><Relationship Id="rId1" Target="../drawings/drawing14.xml" Type="http://schemas.openxmlformats.org/officeDocument/2006/relationships/drawing"/></Relationships>
</file>

<file path=xl/worksheets/_rels/sheet15.xml.rels><?xml version="1.0" encoding="UTF-8" standalone="no"?><Relationships xmlns="http://schemas.openxmlformats.org/package/2006/relationships"><Relationship Id="rId1" Target="../drawings/drawing15.xml" Type="http://schemas.openxmlformats.org/officeDocument/2006/relationships/drawing"/></Relationships>
</file>

<file path=xl/worksheets/_rels/sheet16.xml.rels><?xml version="1.0" encoding="UTF-8" standalone="no"?><Relationships xmlns="http://schemas.openxmlformats.org/package/2006/relationships"><Relationship Id="rId1" Target="../drawings/drawing16.xml" Type="http://schemas.openxmlformats.org/officeDocument/2006/relationships/drawing"/></Relationships>
</file>

<file path=xl/worksheets/_rels/sheet17.xml.rels><?xml version="1.0" encoding="UTF-8" standalone="no"?><Relationships xmlns="http://schemas.openxmlformats.org/package/2006/relationships"><Relationship Id="rId1" Target="../drawings/drawing17.xml" Type="http://schemas.openxmlformats.org/officeDocument/2006/relationships/drawing"/><Relationship Id="rId10" Target="https://mydhl.express.dhl/bo/en/ship/surcharges/demand-surcharge.html" TargetMode="External" Type="http://schemas.openxmlformats.org/officeDocument/2006/relationships/hyperlink"/><Relationship Id="rId100" Target="https://mydhl.express.dhl/cz/en/ship/surcharges/demand-surcharge.html" TargetMode="External" Type="http://schemas.openxmlformats.org/officeDocument/2006/relationships/hyperlink"/><Relationship Id="rId101" Target="https://mydhl.express.dhl/dk/en/ship/surcharges/demand-surcharge.html" TargetMode="External" Type="http://schemas.openxmlformats.org/officeDocument/2006/relationships/hyperlink"/><Relationship Id="rId102" Target="https://mydhl.express.dhl/ee/en/ship/surcharges/demand-surcharge.html" TargetMode="External" Type="http://schemas.openxmlformats.org/officeDocument/2006/relationships/hyperlink"/><Relationship Id="rId103" Target="https://mydhl.express.dhl/fi/en/ship/surcharges/demand-surcharge.html" TargetMode="External" Type="http://schemas.openxmlformats.org/officeDocument/2006/relationships/hyperlink"/><Relationship Id="rId104" Target="https://mydhl.express.dhl/fr/en/ship/surcharges/demand-surcharge.html" TargetMode="External" Type="http://schemas.openxmlformats.org/officeDocument/2006/relationships/hyperlink"/><Relationship Id="rId105" Target="https://mydhl.express.dhl/ge/en/ship/surcharges/demand-surcharge.html" TargetMode="External" Type="http://schemas.openxmlformats.org/officeDocument/2006/relationships/hyperlink"/><Relationship Id="rId106" Target="https://www.dhl.de/en/geschaeftskunden/express/produkte-und-services/zuschlaege.html" TargetMode="External" Type="http://schemas.openxmlformats.org/officeDocument/2006/relationships/hyperlink"/><Relationship Id="rId107" Target="https://mydhl.express.dhl/gr/en/ship/surcharges/demand-surcharge.html" TargetMode="External" Type="http://schemas.openxmlformats.org/officeDocument/2006/relationships/hyperlink"/><Relationship Id="rId108" Target="https://mydhl.express.dhl/hu/en/ship/surcharges/demand-surcharge.html" TargetMode="External" Type="http://schemas.openxmlformats.org/officeDocument/2006/relationships/hyperlink"/><Relationship Id="rId109" Target="https://mydhl.express.dhl/is/en/ship/surcharges/demand-surcharge.html" TargetMode="External" Type="http://schemas.openxmlformats.org/officeDocument/2006/relationships/hyperlink"/><Relationship Id="rId11" Target="https://mydhl.express.dhl/xb/en/ship/surcharges/demand-surcharge.html" TargetMode="External" Type="http://schemas.openxmlformats.org/officeDocument/2006/relationships/hyperlink"/><Relationship Id="rId110" Target="https://mydhl.express.dhl/ie/en/ship/surcharges/demand-surcharge.html" TargetMode="External" Type="http://schemas.openxmlformats.org/officeDocument/2006/relationships/hyperlink"/><Relationship Id="rId111" Target="https://mydhl.express.dhl/il/en/ship/surcharges/demand-surcharge.html" TargetMode="External" Type="http://schemas.openxmlformats.org/officeDocument/2006/relationships/hyperlink"/><Relationship Id="rId112" Target="https://mydhl.express.dhl/it/en/ship/surcharges/demand-surcharge.html" TargetMode="External" Type="http://schemas.openxmlformats.org/officeDocument/2006/relationships/hyperlink"/><Relationship Id="rId113" Target="https://mydhl.express.dhl/kz/en/ship/surcharges/demand-surcharge.html" TargetMode="External" Type="http://schemas.openxmlformats.org/officeDocument/2006/relationships/hyperlink"/><Relationship Id="rId114" Target="https://mydhl.express.dhl/lv/en/ship/surcharges/demand-surcharge.html" TargetMode="External" Type="http://schemas.openxmlformats.org/officeDocument/2006/relationships/hyperlink"/><Relationship Id="rId115" Target="https://mydhl.express.dhl/lt/en/ship/surcharges/demand-surcharge.html" TargetMode="External" Type="http://schemas.openxmlformats.org/officeDocument/2006/relationships/hyperlink"/><Relationship Id="rId116" Target="https://mydhl.express.dhl/lu/en/ship/surcharges/demand-surcharge.html" TargetMode="External" Type="http://schemas.openxmlformats.org/officeDocument/2006/relationships/hyperlink"/><Relationship Id="rId117" Target="https://mydhl.express.dhl/mt/en/ship/surcharges/demand-surcharge.html" TargetMode="External" Type="http://schemas.openxmlformats.org/officeDocument/2006/relationships/hyperlink"/><Relationship Id="rId118" Target="https://mydhl.express.dhl/me/en/ship/surcharges/demand-surcharge.html" TargetMode="External" Type="http://schemas.openxmlformats.org/officeDocument/2006/relationships/hyperlink"/><Relationship Id="rId119" Target="https://mydhl.express.dhl/nl/en/ship/surcharges/demand-surcharge.html" TargetMode="External" Type="http://schemas.openxmlformats.org/officeDocument/2006/relationships/hyperlink"/><Relationship Id="rId12" Target="https://mydhl.express.dhl/br/en/ship/surcharges/demand-surcharge.html" TargetMode="External" Type="http://schemas.openxmlformats.org/officeDocument/2006/relationships/hyperlink"/><Relationship Id="rId120" Target="https://mydhl.express.dhl/mk/en/ship/surcharges/demand-surcharge.html" TargetMode="External" Type="http://schemas.openxmlformats.org/officeDocument/2006/relationships/hyperlink"/><Relationship Id="rId121" Target="https://mydhl.express.dhl/no/en/ship/surcharges/demand-surcharge.html" TargetMode="External" Type="http://schemas.openxmlformats.org/officeDocument/2006/relationships/hyperlink"/><Relationship Id="rId122" Target="https://mydhl.express.dhl/pl/en/ship/surcharges/demand-surcharge.html" TargetMode="External" Type="http://schemas.openxmlformats.org/officeDocument/2006/relationships/hyperlink"/><Relationship Id="rId123" Target="https://mydhl.express.dhl/pt/en/ship/surcharges/demand-surcharge.html" TargetMode="External" Type="http://schemas.openxmlformats.org/officeDocument/2006/relationships/hyperlink"/><Relationship Id="rId124" Target="https://mydhl.express.dhl/ro/en/ship/surcharges/demand-surcharge.html" TargetMode="External" Type="http://schemas.openxmlformats.org/officeDocument/2006/relationships/hyperlink"/><Relationship Id="rId125" Target="https://mydhl.express.dhl/ru/en/ship/surcharges/demand-surcharge.html" TargetMode="External" Type="http://schemas.openxmlformats.org/officeDocument/2006/relationships/hyperlink"/><Relationship Id="rId126" Target="https://mydhl.express.dhl/rs/en/ship/surcharges/demand-surcharge.html" TargetMode="External" Type="http://schemas.openxmlformats.org/officeDocument/2006/relationships/hyperlink"/><Relationship Id="rId127" Target="https://mydhl.express.dhl/sk/en/ship/surcharges/demand-surcharge.html" TargetMode="External" Type="http://schemas.openxmlformats.org/officeDocument/2006/relationships/hyperlink"/><Relationship Id="rId128" Target="https://mydhl.express.dhl/si/en/ship/surcharges/demand-surcharge.html" TargetMode="External" Type="http://schemas.openxmlformats.org/officeDocument/2006/relationships/hyperlink"/><Relationship Id="rId129" Target="https://mydhl.express.dhl/es/en/ship/surcharges/demand-surcharge.html" TargetMode="External" Type="http://schemas.openxmlformats.org/officeDocument/2006/relationships/hyperlink"/><Relationship Id="rId13" Target="https://mydhl.express.dhl/ca/en/ship/surcharges/demand-surcharge.html" TargetMode="External" Type="http://schemas.openxmlformats.org/officeDocument/2006/relationships/hyperlink"/><Relationship Id="rId130" Target="https://mydhl.express.dhl/se/en/ship/surcharges/demand-surcharge.html" TargetMode="External" Type="http://schemas.openxmlformats.org/officeDocument/2006/relationships/hyperlink"/><Relationship Id="rId131" Target="https://mydhl.express.dhl/ch/en/ship/surcharges/demand-surcharge.html" TargetMode="External" Type="http://schemas.openxmlformats.org/officeDocument/2006/relationships/hyperlink"/><Relationship Id="rId132" Target="https://mydhl.express.dhl/tj/en/ship/surcharges/demand-surcharge.html" TargetMode="External" Type="http://schemas.openxmlformats.org/officeDocument/2006/relationships/hyperlink"/><Relationship Id="rId133" Target="https://mydhl.express.dhl/tr/en/ship/surcharges/demand-surcharge.html" TargetMode="External" Type="http://schemas.openxmlformats.org/officeDocument/2006/relationships/hyperlink"/><Relationship Id="rId134" Target="https://mydhl.express.dhl/tm/en/ship/surcharges/demand-surcharge.html" TargetMode="External" Type="http://schemas.openxmlformats.org/officeDocument/2006/relationships/hyperlink"/><Relationship Id="rId135" Target="https://mydhl.express.dhl/ua/en/ship/surcharges/demand-surcharge.html" TargetMode="External" Type="http://schemas.openxmlformats.org/officeDocument/2006/relationships/hyperlink"/><Relationship Id="rId136" Target="https://mydhl.express.dhl/gb/en/ship/surcharges/demand-surcharge.html" TargetMode="External" Type="http://schemas.openxmlformats.org/officeDocument/2006/relationships/hyperlink"/><Relationship Id="rId137" Target="https://mydhl.express.dhl/uz/en/ship/surcharges/demand-surcharge.html" TargetMode="External" Type="http://schemas.openxmlformats.org/officeDocument/2006/relationships/hyperlink"/><Relationship Id="rId138" Target="https://mydhl.express.dhl/dz/en/ship/surcharges/demand-surcharge.html" TargetMode="External" Type="http://schemas.openxmlformats.org/officeDocument/2006/relationships/hyperlink"/><Relationship Id="rId139" Target="https://mydhl.express.dhl/bh/en/ship/surcharges/demand-surcharge.html" TargetMode="External" Type="http://schemas.openxmlformats.org/officeDocument/2006/relationships/hyperlink"/><Relationship Id="rId14" Target="https://mydhl.express.dhl/ky/en/ship/surcharges/demand-surcharge.html" TargetMode="External" Type="http://schemas.openxmlformats.org/officeDocument/2006/relationships/hyperlink"/><Relationship Id="rId140" Target="https://mydhl.express.dhl/eg/en/ship/surcharges/demand-surcharge.html" TargetMode="External" Type="http://schemas.openxmlformats.org/officeDocument/2006/relationships/hyperlink"/><Relationship Id="rId141" Target="https://mydhl.express.dhl/iq/en/ship/surcharges/demand-surcharge.html" TargetMode="External" Type="http://schemas.openxmlformats.org/officeDocument/2006/relationships/hyperlink"/><Relationship Id="rId142" Target="https://mydhl.express.dhl/jo/en/ship/surcharges/demand-surcharge.html" TargetMode="External" Type="http://schemas.openxmlformats.org/officeDocument/2006/relationships/hyperlink"/><Relationship Id="rId143" Target="https://mydhl.express.dhl/kw/en/ship/surcharges/demand-surcharge.html" TargetMode="External" Type="http://schemas.openxmlformats.org/officeDocument/2006/relationships/hyperlink"/><Relationship Id="rId144" Target="https://mydhl.express.dhl/lb/en/ship/surcharges/demand-surcharge.html" TargetMode="External" Type="http://schemas.openxmlformats.org/officeDocument/2006/relationships/hyperlink"/><Relationship Id="rId145" Target="https://mydhl.express.dhl/ma/en/ship/surcharges/demand-surcharge.html" TargetMode="External" Type="http://schemas.openxmlformats.org/officeDocument/2006/relationships/hyperlink"/><Relationship Id="rId146" Target="https://mydhl.express.dhl/om/en/ship/surcharges/demand-surcharge.html" TargetMode="External" Type="http://schemas.openxmlformats.org/officeDocument/2006/relationships/hyperlink"/><Relationship Id="rId147" Target="https://mydhl.express.dhl/qa/en/ship/surcharges/demand-surcharge.html" TargetMode="External" Type="http://schemas.openxmlformats.org/officeDocument/2006/relationships/hyperlink"/><Relationship Id="rId148" Target="https://mydhl.express.dhl/sa/en/ship/surcharges/demand-surcharge.html" TargetMode="External" Type="http://schemas.openxmlformats.org/officeDocument/2006/relationships/hyperlink"/><Relationship Id="rId149" Target="https://mydhl.express.dhl/ae/en/ship/surcharges/demand-surcharge.html" TargetMode="External" Type="http://schemas.openxmlformats.org/officeDocument/2006/relationships/hyperlink"/><Relationship Id="rId15" Target="https://mydhl.express.dhl/cl/en/ship/surcharges/demand-surcharge.html" TargetMode="External" Type="http://schemas.openxmlformats.org/officeDocument/2006/relationships/hyperlink"/><Relationship Id="rId150" Target="https://mydhl.express.dhl/ao/en/ship/surcharges/demand-surcharge.html" TargetMode="External" Type="http://schemas.openxmlformats.org/officeDocument/2006/relationships/hyperlink"/><Relationship Id="rId151" Target="https://mydhl.express.dhl/bj/en/ship/surcharges/demand-surcharge.html" TargetMode="External" Type="http://schemas.openxmlformats.org/officeDocument/2006/relationships/hyperlink"/><Relationship Id="rId152" Target="https://mydhl.express.dhl/bw/en/ship/surcharges/demand-surcharge.html" TargetMode="External" Type="http://schemas.openxmlformats.org/officeDocument/2006/relationships/hyperlink"/><Relationship Id="rId153" Target="https://mydhl.express.dhl/cm/en/ship/surcharges/demand-surcharge.html" TargetMode="External" Type="http://schemas.openxmlformats.org/officeDocument/2006/relationships/hyperlink"/><Relationship Id="rId154" Target="https://mydhl.express.dhl/km/en/ship/surcharges/demand-surcharge.html" TargetMode="External" Type="http://schemas.openxmlformats.org/officeDocument/2006/relationships/hyperlink"/><Relationship Id="rId155" Target="https://mydhl.express.dhl/cg/en/ship/surcharges/demand-surcharge.html" TargetMode="External" Type="http://schemas.openxmlformats.org/officeDocument/2006/relationships/hyperlink"/><Relationship Id="rId156" Target="https://mydhl.express.dhl/cd/en/ship/surcharges/demand-surcharge.html" TargetMode="External" Type="http://schemas.openxmlformats.org/officeDocument/2006/relationships/hyperlink"/><Relationship Id="rId157" Target="https://mydhl.express.dhl/ci/en/ship/surcharges/demand-surcharge.html" TargetMode="External" Type="http://schemas.openxmlformats.org/officeDocument/2006/relationships/hyperlink"/><Relationship Id="rId158" Target="https://mydhl.express.dhl/sz/en/ship/surcharges/demand-surcharge.html" TargetMode="External" Type="http://schemas.openxmlformats.org/officeDocument/2006/relationships/hyperlink"/><Relationship Id="rId159" Target="https://mydhl.express.dhl/et/en/ship/surcharges/demand-surcharge.html" TargetMode="External" Type="http://schemas.openxmlformats.org/officeDocument/2006/relationships/hyperlink"/><Relationship Id="rId16" Target="https://mydhl.express.dhl/co/en/ship/surcharges/demand-surcharge.html" TargetMode="External" Type="http://schemas.openxmlformats.org/officeDocument/2006/relationships/hyperlink"/><Relationship Id="rId160" Target="https://mydhl.express.dhl/ga/en/ship/surcharges/demand-surcharge.html" TargetMode="External" Type="http://schemas.openxmlformats.org/officeDocument/2006/relationships/hyperlink"/><Relationship Id="rId161" Target="https://mydhl.express.dhl/gm/en/ship/surcharges/demand-surcharge.html" TargetMode="External" Type="http://schemas.openxmlformats.org/officeDocument/2006/relationships/hyperlink"/><Relationship Id="rId162" Target="https://mydhl.express.dhl/gh/en/ship/surcharges/demand-surcharge.html" TargetMode="External" Type="http://schemas.openxmlformats.org/officeDocument/2006/relationships/hyperlink"/><Relationship Id="rId163" Target="https://mydhl.express.dhl/gq/en/ship/surcharges/demand-surcharge.html" TargetMode="External" Type="http://schemas.openxmlformats.org/officeDocument/2006/relationships/hyperlink"/><Relationship Id="rId164" Target="https://mydhl.express.dhl/ke/en/ship/surcharges/demand-surcharge.html" TargetMode="External" Type="http://schemas.openxmlformats.org/officeDocument/2006/relationships/hyperlink"/><Relationship Id="rId165" Target="https://mydhl.express.dhl/ls/en/ship/surcharges/demand-surcharge.html" TargetMode="External" Type="http://schemas.openxmlformats.org/officeDocument/2006/relationships/hyperlink"/><Relationship Id="rId166" Target="https://mydhl.express.dhl/mg/en/ship/surcharges/demand-surcharge.html" TargetMode="External" Type="http://schemas.openxmlformats.org/officeDocument/2006/relationships/hyperlink"/><Relationship Id="rId167" Target="https://mydhl.express.dhl/mw/en/ship/surcharges/demand-surcharge.html" TargetMode="External" Type="http://schemas.openxmlformats.org/officeDocument/2006/relationships/hyperlink"/><Relationship Id="rId168" Target="https://mydhl.express.dhl/ml/en/ship/surcharges/demand-surcharge.html" TargetMode="External" Type="http://schemas.openxmlformats.org/officeDocument/2006/relationships/hyperlink"/><Relationship Id="rId169" Target="https://mydhl.express.dhl/mu/en/ship/surcharges/demand-surcharge.html" TargetMode="External" Type="http://schemas.openxmlformats.org/officeDocument/2006/relationships/hyperlink"/><Relationship Id="rId17" Target="https://mydhl.express.dhl/cr/en/ship/surcharges/demand-surcharge.html" TargetMode="External" Type="http://schemas.openxmlformats.org/officeDocument/2006/relationships/hyperlink"/><Relationship Id="rId170" Target="https://mydhl.express.dhl/mz/en/ship/surcharges/demand-surcharge.html" TargetMode="External" Type="http://schemas.openxmlformats.org/officeDocument/2006/relationships/hyperlink"/><Relationship Id="rId171" Target="https://mydhl.express.dhl/na/en/ship/surcharges/demand-surcharge.html" TargetMode="External" Type="http://schemas.openxmlformats.org/officeDocument/2006/relationships/hyperlink"/><Relationship Id="rId172" Target="https://mydhl.express.dhl/ng/en/ship/surcharges/demand-surcharge.html" TargetMode="External" Type="http://schemas.openxmlformats.org/officeDocument/2006/relationships/hyperlink"/><Relationship Id="rId173" Target="https://mydhl.express.dhl/re/en/ship/surcharges/demand-surcharge.html" TargetMode="External" Type="http://schemas.openxmlformats.org/officeDocument/2006/relationships/hyperlink"/><Relationship Id="rId174" Target="https://mydhl.express.dhl/sn/en/ship/surcharges/demand-surcharge.html" TargetMode="External" Type="http://schemas.openxmlformats.org/officeDocument/2006/relationships/hyperlink"/><Relationship Id="rId175" Target="https://mydhl.express.dhl/sc/en/ship/surcharges/demand-surcharge.html" TargetMode="External" Type="http://schemas.openxmlformats.org/officeDocument/2006/relationships/hyperlink"/><Relationship Id="rId176" Target="https://mydhl.express.dhl/sl/en/ship/surcharges/demand-surcharge.html" TargetMode="External" Type="http://schemas.openxmlformats.org/officeDocument/2006/relationships/hyperlink"/><Relationship Id="rId177" Target="https://mydhl.express.dhl/za/en/ship/surcharges/demand-surcharge.html" TargetMode="External" Type="http://schemas.openxmlformats.org/officeDocument/2006/relationships/hyperlink"/><Relationship Id="rId178" Target="https://mydhl.express.dhl/ss/en/ship/surcharges/demand-surcharge.html" TargetMode="External" Type="http://schemas.openxmlformats.org/officeDocument/2006/relationships/hyperlink"/><Relationship Id="rId179" Target="https://mydhl.express.dhl/sd/en/ship/surcharges/demand-surcharge.html" TargetMode="External" Type="http://schemas.openxmlformats.org/officeDocument/2006/relationships/hyperlink"/><Relationship Id="rId18" Target="https://mydhl.express.dhl/xc/en/ship/surcharges/demand-surcharge.html" TargetMode="External" Type="http://schemas.openxmlformats.org/officeDocument/2006/relationships/hyperlink"/><Relationship Id="rId180" Target="https://mydhl.express.dhl/tz/en/ship/surcharges/demand-surcharge.html" TargetMode="External" Type="http://schemas.openxmlformats.org/officeDocument/2006/relationships/hyperlink"/><Relationship Id="rId181" Target="https://mydhl.express.dhl/ug/en/ship/surcharges/demand-surcharge.html" TargetMode="External" Type="http://schemas.openxmlformats.org/officeDocument/2006/relationships/hyperlink"/><Relationship Id="rId182" Target="https://mydhl.express.dhl/zm/en/ship/surcharges/demand-surcharge.html" TargetMode="External" Type="http://schemas.openxmlformats.org/officeDocument/2006/relationships/hyperlink"/><Relationship Id="rId183" Target="https://mydhl.express.dhl/zw/en/ship/surcharges/demand-surcharge.html" TargetMode="External" Type="http://schemas.openxmlformats.org/officeDocument/2006/relationships/hyperlink"/><Relationship Id="rId19" Target="https://mydhl.express.dhl/dm/en/ship/surcharges/demand-surcharge.html" TargetMode="External" Type="http://schemas.openxmlformats.org/officeDocument/2006/relationships/hyperlink"/><Relationship Id="rId2" Target="https://mydhl.express.dhl/ai/en/ship/surcharges/demand-surcharge.html" TargetMode="External" Type="http://schemas.openxmlformats.org/officeDocument/2006/relationships/hyperlink"/><Relationship Id="rId20" Target="https://mydhl.express.dhl/do/en/ship/surcharges/demand-surcharge.html" TargetMode="External" Type="http://schemas.openxmlformats.org/officeDocument/2006/relationships/hyperlink"/><Relationship Id="rId21" Target="https://mydhl.express.dhl/ec/en/ship/surcharges/demand-surcharge.html" TargetMode="External" Type="http://schemas.openxmlformats.org/officeDocument/2006/relationships/hyperlink"/><Relationship Id="rId22" Target="https://mydhl.express.dhl/sv/en/ship/surcharges/demand-surcharge.html" TargetMode="External" Type="http://schemas.openxmlformats.org/officeDocument/2006/relationships/hyperlink"/><Relationship Id="rId23" Target="https://mydhl.express.dhl/gf/en/ship/surcharges/demand-surcharge.html" TargetMode="External" Type="http://schemas.openxmlformats.org/officeDocument/2006/relationships/hyperlink"/><Relationship Id="rId24" Target="https://mydhl.express.dhl/gd/en/ship/surcharges/demand-surcharge.html" TargetMode="External" Type="http://schemas.openxmlformats.org/officeDocument/2006/relationships/hyperlink"/><Relationship Id="rId25" Target="https://mydhl.express.dhl/gp/en/ship/surcharges/demand-surcharge.html" TargetMode="External" Type="http://schemas.openxmlformats.org/officeDocument/2006/relationships/hyperlink"/><Relationship Id="rId26" Target="https://mydhl.express.dhl/gt/en/ship/surcharges/demand-surcharge.html" TargetMode="External" Type="http://schemas.openxmlformats.org/officeDocument/2006/relationships/hyperlink"/><Relationship Id="rId27" Target="https://mydhl.express.dhl/gy/en/ship/surcharges/demand-surcharge.html" TargetMode="External" Type="http://schemas.openxmlformats.org/officeDocument/2006/relationships/hyperlink"/><Relationship Id="rId28" Target="https://mydhl.express.dhl/ht/en/ship/surcharges/demand-surcharge.html" TargetMode="External" Type="http://schemas.openxmlformats.org/officeDocument/2006/relationships/hyperlink"/><Relationship Id="rId29" Target="https://mydhl.express.dhl/hn/en/ship/surcharges/demand-surcharge.html" TargetMode="External" Type="http://schemas.openxmlformats.org/officeDocument/2006/relationships/hyperlink"/><Relationship Id="rId3" Target="https://mydhl.express.dhl/ag/en/ship/surcharges/demand-surcharge.html" TargetMode="External" Type="http://schemas.openxmlformats.org/officeDocument/2006/relationships/hyperlink"/><Relationship Id="rId30" Target="https://mydhl.express.dhl/jm/en/ship/surcharges/demand-surcharge.html" TargetMode="External" Type="http://schemas.openxmlformats.org/officeDocument/2006/relationships/hyperlink"/><Relationship Id="rId31" Target="https://mydhl.express.dhl/mq/en/ship/surcharges/demand-surcharge.html" TargetMode="External" Type="http://schemas.openxmlformats.org/officeDocument/2006/relationships/hyperlink"/><Relationship Id="rId32" Target="https://mydhl.express.dhl/mx/en/ship/surcharges/demand-surcharge.html" TargetMode="External" Type="http://schemas.openxmlformats.org/officeDocument/2006/relationships/hyperlink"/><Relationship Id="rId33" Target="https://mydhl.express.dhl/ms/en/ship/surcharges/demand-surcharge.html" TargetMode="External" Type="http://schemas.openxmlformats.org/officeDocument/2006/relationships/hyperlink"/><Relationship Id="rId34" Target="https://mydhl.express.dhl/xn/en/ship/surcharges/demand-surcharge.html" TargetMode="External" Type="http://schemas.openxmlformats.org/officeDocument/2006/relationships/hyperlink"/><Relationship Id="rId35" Target="https://mydhl.express.dhl/ni/en/ship/surcharges/demand-surcharge.html" TargetMode="External" Type="http://schemas.openxmlformats.org/officeDocument/2006/relationships/hyperlink"/><Relationship Id="rId36" Target="https://mydhl.express.dhl/pa/en/ship/surcharges/demand-surcharge.html" TargetMode="External" Type="http://schemas.openxmlformats.org/officeDocument/2006/relationships/hyperlink"/><Relationship Id="rId37" Target="https://mydhl.express.dhl/py/en/ship/surcharges/demand-surcharge.html" TargetMode="External" Type="http://schemas.openxmlformats.org/officeDocument/2006/relationships/hyperlink"/><Relationship Id="rId38" Target="https://mydhl.express.dhl/pe/en/ship/surcharges/demand-surcharge.html" TargetMode="External" Type="http://schemas.openxmlformats.org/officeDocument/2006/relationships/hyperlink"/><Relationship Id="rId39" Target="https://mydhl.express.dhl/xy/en/ship/surcharges/demand-surcharge.html" TargetMode="External" Type="http://schemas.openxmlformats.org/officeDocument/2006/relationships/hyperlink"/><Relationship Id="rId4" Target="https://mydhl.express.dhl/ar/en/ship/surcharges/demand-surcharge.html" TargetMode="External" Type="http://schemas.openxmlformats.org/officeDocument/2006/relationships/hyperlink"/><Relationship Id="rId40" Target="https://mydhl.express.dhl/xe/en/ship/surcharges/demand-surcharge.html" TargetMode="External" Type="http://schemas.openxmlformats.org/officeDocument/2006/relationships/hyperlink"/><Relationship Id="rId41" Target="https://mydhl.express.dhl/kn/en/ship/surcharges/demand-surcharge.html" TargetMode="External" Type="http://schemas.openxmlformats.org/officeDocument/2006/relationships/hyperlink"/><Relationship Id="rId42" Target="https://mydhl.express.dhl/lc/en/ship/surcharges/demand-surcharge.html" TargetMode="External" Type="http://schemas.openxmlformats.org/officeDocument/2006/relationships/hyperlink"/><Relationship Id="rId43" Target="https://mydhl.express.dhl/xm/en/ship/surcharges/demand-surcharge.html" TargetMode="External" Type="http://schemas.openxmlformats.org/officeDocument/2006/relationships/hyperlink"/><Relationship Id="rId44" Target="https://mydhl.express.dhl/vc/en/ship/surcharges/demand-surcharge.html" TargetMode="External" Type="http://schemas.openxmlformats.org/officeDocument/2006/relationships/hyperlink"/><Relationship Id="rId45" Target="https://mydhl.express.dhl/sr/en/ship/surcharges/demand-surcharge.html" TargetMode="External" Type="http://schemas.openxmlformats.org/officeDocument/2006/relationships/hyperlink"/><Relationship Id="rId46" Target="https://mydhl.express.dhl/tt/en/ship/surcharges/demand-surcharge.html" TargetMode="External" Type="http://schemas.openxmlformats.org/officeDocument/2006/relationships/hyperlink"/><Relationship Id="rId47" Target="https://mydhl.express.dhl/tc/en/ship/surcharges/demand-surcharge.html" TargetMode="External" Type="http://schemas.openxmlformats.org/officeDocument/2006/relationships/hyperlink"/><Relationship Id="rId48" Target="https://mydhl.express.dhl/uy/en/ship/surcharges/demand-surcharge.html" TargetMode="External" Type="http://schemas.openxmlformats.org/officeDocument/2006/relationships/hyperlink"/><Relationship Id="rId49" Target="https://mydhl.express.dhl/us/en/ship/surcharges/demand-surcharge.html" TargetMode="External" Type="http://schemas.openxmlformats.org/officeDocument/2006/relationships/hyperlink"/><Relationship Id="rId5" Target="https://mydhl.express.dhl/aw/en/ship/surcharges/demand-surcharge.html" TargetMode="External" Type="http://schemas.openxmlformats.org/officeDocument/2006/relationships/hyperlink"/><Relationship Id="rId50" Target="https://mydhl.express.dhl/ve/en/ship/surcharges/demand-surcharge.html" TargetMode="External" Type="http://schemas.openxmlformats.org/officeDocument/2006/relationships/hyperlink"/><Relationship Id="rId51" Target="https://mydhl.express.dhl/vg/en/ship/surcharges/demand-surcharge.html" TargetMode="External" Type="http://schemas.openxmlformats.org/officeDocument/2006/relationships/hyperlink"/><Relationship Id="rId52" Target="https://mydhl.express.dhl/au/en/ship/surcharges/demand-surcharge.html" TargetMode="External" Type="http://schemas.openxmlformats.org/officeDocument/2006/relationships/hyperlink"/><Relationship Id="rId53" Target="https://mydhl.express.dhl/bd/en/ship/surcharges/demand-surcharge.html" TargetMode="External" Type="http://schemas.openxmlformats.org/officeDocument/2006/relationships/hyperlink"/><Relationship Id="rId54" Target="https://mydhl.express.dhl/bt/en/ship/surcharges/demand-surcharge.html" TargetMode="External" Type="http://schemas.openxmlformats.org/officeDocument/2006/relationships/hyperlink"/><Relationship Id="rId55" Target="https://mydhl.express.dhl/bn/en/ship/surcharges/demand-surcharge.html" TargetMode="External" Type="http://schemas.openxmlformats.org/officeDocument/2006/relationships/hyperlink"/><Relationship Id="rId56" Target="https://mydhl.express.dhl/kh/en/ship/surcharges/demand-surcharge.html" TargetMode="External" Type="http://schemas.openxmlformats.org/officeDocument/2006/relationships/hyperlink"/><Relationship Id="rId57" Target="https://mydhl.express.dhl/cn/en/ship/surcharges/demand-surcharge.html" TargetMode="External" Type="http://schemas.openxmlformats.org/officeDocument/2006/relationships/hyperlink"/><Relationship Id="rId58" Target="https://mydhl.express.dhl/ck/en/ship/surcharges/demand-surcharge.html" TargetMode="External" Type="http://schemas.openxmlformats.org/officeDocument/2006/relationships/hyperlink"/><Relationship Id="rId59" Target="https://mydhl.express.dhl/fj/en/ship/surcharges/demand-surcharge.html" TargetMode="External" Type="http://schemas.openxmlformats.org/officeDocument/2006/relationships/hyperlink"/><Relationship Id="rId6" Target="https://mydhl.express.dhl/bs/en/ship/surcharges/demand-surcharge.html" TargetMode="External" Type="http://schemas.openxmlformats.org/officeDocument/2006/relationships/hyperlink"/><Relationship Id="rId60" Target="https://mydhl.express.dhl/hk/en/ship/surcharges/demand-surcharge.html" TargetMode="External" Type="http://schemas.openxmlformats.org/officeDocument/2006/relationships/hyperlink"/><Relationship Id="rId61" Target="https://mydhl.express.dhl/in/en/ship/surcharges/demand-surcharge.html" TargetMode="External" Type="http://schemas.openxmlformats.org/officeDocument/2006/relationships/hyperlink"/><Relationship Id="rId62" Target="https://mydhl.express.dhl/id/en/ship/surcharges/demand-surcharge.html" TargetMode="External" Type="http://schemas.openxmlformats.org/officeDocument/2006/relationships/hyperlink"/><Relationship Id="rId63" Target="https://mydhl.express.dhl/jp/en/ship/surcharges/demand-surcharge.html" TargetMode="External" Type="http://schemas.openxmlformats.org/officeDocument/2006/relationships/hyperlink"/><Relationship Id="rId64" Target="https://mydhl.express.dhl/ki/en/ship/surcharges/demand-surcharge.html" TargetMode="External" Type="http://schemas.openxmlformats.org/officeDocument/2006/relationships/hyperlink"/><Relationship Id="rId65" Target="https://mydhl.express.dhl/kr/en/ship/surcharges/demand-surcharge.html" TargetMode="External" Type="http://schemas.openxmlformats.org/officeDocument/2006/relationships/hyperlink"/><Relationship Id="rId66" Target="https://mydhl.express.dhl/la/en/ship/surcharges/demand-surcharge.html" TargetMode="External" Type="http://schemas.openxmlformats.org/officeDocument/2006/relationships/hyperlink"/><Relationship Id="rId67" Target="https://mydhl.express.dhl/mo/en/ship/surcharges/demand-surcharge.html" TargetMode="External" Type="http://schemas.openxmlformats.org/officeDocument/2006/relationships/hyperlink"/><Relationship Id="rId68" Target="https://mydhl.express.dhl/my/en/ship/surcharges/demand-surcharge.html" TargetMode="External" Type="http://schemas.openxmlformats.org/officeDocument/2006/relationships/hyperlink"/><Relationship Id="rId69" Target="https://mydhl.express.dhl/mv/en/ship/surcharges/demand-surcharge.html" TargetMode="External" Type="http://schemas.openxmlformats.org/officeDocument/2006/relationships/hyperlink"/><Relationship Id="rId7" Target="https://mydhl.express.dhl/bb/en/ship/surcharges/demand-surcharge.html" TargetMode="External" Type="http://schemas.openxmlformats.org/officeDocument/2006/relationships/hyperlink"/><Relationship Id="rId70" Target="https://mydhl.express.dhl/mn/en/ship/surcharges/demand-surcharge.html" TargetMode="External" Type="http://schemas.openxmlformats.org/officeDocument/2006/relationships/hyperlink"/><Relationship Id="rId71" Target="https://mydhl.express.dhl/mm/en/ship/surcharges/demand-surcharge.html" TargetMode="External" Type="http://schemas.openxmlformats.org/officeDocument/2006/relationships/hyperlink"/><Relationship Id="rId72" Target="https://mydhl.express.dhl/nr/en/ship/surcharges/demand-surcharge.html" TargetMode="External" Type="http://schemas.openxmlformats.org/officeDocument/2006/relationships/hyperlink"/><Relationship Id="rId73" Target="https://mydhl.express.dhl/np/en/ship/surcharges/demand-surcharge.html" TargetMode="External" Type="http://schemas.openxmlformats.org/officeDocument/2006/relationships/hyperlink"/><Relationship Id="rId74" Target="https://mydhl.express.dhl/nc/en/ship/surcharges/demand-surcharge.html" TargetMode="External" Type="http://schemas.openxmlformats.org/officeDocument/2006/relationships/hyperlink"/><Relationship Id="rId75" Target="https://mydhl.express.dhl/nz/en/ship/surcharges/demand-surcharge.html" TargetMode="External" Type="http://schemas.openxmlformats.org/officeDocument/2006/relationships/hyperlink"/><Relationship Id="rId76" Target="https://mydhl.express.dhl/nu/en/ship/surcharges/demand-surcharge.html" TargetMode="External" Type="http://schemas.openxmlformats.org/officeDocument/2006/relationships/hyperlink"/><Relationship Id="rId77" Target="https://mydhl.express.dhl/pk/en/ship/surcharges/demand-surcharge.html" TargetMode="External" Type="http://schemas.openxmlformats.org/officeDocument/2006/relationships/hyperlink"/><Relationship Id="rId78" Target="https://mydhl.express.dhl/pg/en/ship/surcharges/demand-surcharge.html" TargetMode="External" Type="http://schemas.openxmlformats.org/officeDocument/2006/relationships/hyperlink"/><Relationship Id="rId79" Target="https://mydhl.express.dhl/ph/en/ship/surcharges/demand-surcharge.html" TargetMode="External" Type="http://schemas.openxmlformats.org/officeDocument/2006/relationships/hyperlink"/><Relationship Id="rId8" Target="https://mydhl.express.dhl/bz/en/ship/surcharges/demand-surcharge.html" TargetMode="External" Type="http://schemas.openxmlformats.org/officeDocument/2006/relationships/hyperlink"/><Relationship Id="rId80" Target="https://mydhl.express.dhl/ws/en/ship/surcharges/demand-surcharge.html" TargetMode="External" Type="http://schemas.openxmlformats.org/officeDocument/2006/relationships/hyperlink"/><Relationship Id="rId81" Target="https://mydhl.express.dhl/sg/en/ship/surcharges/demand-surcharge.html" TargetMode="External" Type="http://schemas.openxmlformats.org/officeDocument/2006/relationships/hyperlink"/><Relationship Id="rId82" Target="https://mydhl.express.dhl/sb/en/ship/surcharges/demand-surcharge.html" TargetMode="External" Type="http://schemas.openxmlformats.org/officeDocument/2006/relationships/hyperlink"/><Relationship Id="rId83" Target="https://mydhl.express.dhl/lk/en/ship/surcharges/demand-surcharge.html" TargetMode="External" Type="http://schemas.openxmlformats.org/officeDocument/2006/relationships/hyperlink"/><Relationship Id="rId84" Target="https://mydhl.express.dhl/pf/en/ship/surcharges/demand-surcharge.html" TargetMode="External" Type="http://schemas.openxmlformats.org/officeDocument/2006/relationships/hyperlink"/><Relationship Id="rId85" Target="https://mydhl.express.dhl/tw/en/ship/surcharges/demand-surcharge.html" TargetMode="External" Type="http://schemas.openxmlformats.org/officeDocument/2006/relationships/hyperlink"/><Relationship Id="rId86" Target="https://mydhl.express.dhl/th/en/ship/surcharges/demand-surcharge.html" TargetMode="External" Type="http://schemas.openxmlformats.org/officeDocument/2006/relationships/hyperlink"/><Relationship Id="rId87" Target="https://mydhl.express.dhl/tl/en/ship/surcharges/demand-surcharge.html" TargetMode="External" Type="http://schemas.openxmlformats.org/officeDocument/2006/relationships/hyperlink"/><Relationship Id="rId88" Target="https://mydhl.express.dhl/to/en/ship/surcharges/demand-surcharge.html" TargetMode="External" Type="http://schemas.openxmlformats.org/officeDocument/2006/relationships/hyperlink"/><Relationship Id="rId89" Target="https://mydhl.express.dhl/tv/en/ship/surcharges/demand-surcharge.html" TargetMode="External" Type="http://schemas.openxmlformats.org/officeDocument/2006/relationships/hyperlink"/><Relationship Id="rId9" Target="https://mydhl.express.dhl/bm/en/ship/surcharges/demand-surcharge.html" TargetMode="External" Type="http://schemas.openxmlformats.org/officeDocument/2006/relationships/hyperlink"/><Relationship Id="rId90" Target="https://mydhl.express.dhl/vu/en/ship/surcharges/demand-surcharge.html" TargetMode="External" Type="http://schemas.openxmlformats.org/officeDocument/2006/relationships/hyperlink"/><Relationship Id="rId91" Target="https://mydhl.express.dhl/vn/en/ship/surcharges/demand-surcharge.html" TargetMode="External" Type="http://schemas.openxmlformats.org/officeDocument/2006/relationships/hyperlink"/><Relationship Id="rId92" Target="https://mydhl.express.dhl/al/en/ship/surcharges/demand-surcharge.html" TargetMode="External" Type="http://schemas.openxmlformats.org/officeDocument/2006/relationships/hyperlink"/><Relationship Id="rId93" Target="https://mydhl.express.dhl/am/en/ship/surcharges/demand-surcharge.html" TargetMode="External" Type="http://schemas.openxmlformats.org/officeDocument/2006/relationships/hyperlink"/><Relationship Id="rId94" Target="https://mydhl.express.dhl/at/en/ship/surcharges/demand-surcharge.html" TargetMode="External" Type="http://schemas.openxmlformats.org/officeDocument/2006/relationships/hyperlink"/><Relationship Id="rId95" Target="https://mydhl.express.dhl/be/en/ship/surcharges/demand-surcharge.html" TargetMode="External" Type="http://schemas.openxmlformats.org/officeDocument/2006/relationships/hyperlink"/><Relationship Id="rId96" Target="https://mydhl.express.dhl/ba/en/ship/surcharges/demand-surcharge.html" TargetMode="External" Type="http://schemas.openxmlformats.org/officeDocument/2006/relationships/hyperlink"/><Relationship Id="rId97" Target="https://mydhl.express.dhl/bg/en/ship/surcharges/demand-surcharge.html" TargetMode="External" Type="http://schemas.openxmlformats.org/officeDocument/2006/relationships/hyperlink"/><Relationship Id="rId98" Target="https://mydhl.express.dhl/hr/en/ship/surcharges/demand-surcharge.html" TargetMode="External" Type="http://schemas.openxmlformats.org/officeDocument/2006/relationships/hyperlink"/><Relationship Id="rId99" Target="https://mydhl.express.dhl/cy/en/ship/surcharges/demand-surcharge.html"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sheetPr>
    <pageSetUpPr fitToPage="true"/>
  </sheetPr>
  <dimension ref="A1:H18"/>
  <sheetViews>
    <sheetView workbookViewId="0" tabSelected="true" showGridLines="false" rightToLeft="false" zoomScale="70"/>
  </sheetViews>
  <sheetFormatPr defaultRowHeight="15.0" baseColWidth="10"/>
  <cols>
    <col min="1" max="1" width="22.0" customWidth="true"/>
    <col min="2" max="2" width="22.0" customWidth="true"/>
    <col min="3" max="3" width="22.0" customWidth="true"/>
    <col min="4" max="4" width="22.0" customWidth="true"/>
    <col min="5" max="5" width="22.0" customWidth="true"/>
    <col min="6" max="6" width="22.0" customWidth="true"/>
    <col min="7" max="7" width="22.0" customWidth="true"/>
  </cols>
  <sheetData>
    <row r="1" ht="38.0" customHeight="true">
      <c r="A1" t="s" s="14">
        <v>0</v>
      </c>
      <c r="B1" s="14"/>
      <c r="C1" s="14"/>
      <c r="D1" s="14"/>
      <c r="E1" s="14"/>
      <c r="F1" s="14"/>
      <c r="G1" s="14"/>
    </row>
    <row r="2">
      <c r="A2" t="s" s="2595">
        <v>1</v>
      </c>
      <c r="B2" s="2595"/>
      <c r="C2" s="2595"/>
      <c r="D2" s="2595"/>
      <c r="E2" s="2595"/>
      <c r="F2" s="2595"/>
      <c r="G2" s="2595"/>
    </row>
    <row r="3">
      <c r="A3" t="s" s="2596">
        <v>2</v>
      </c>
      <c r="B3" s="2596"/>
      <c r="C3" s="2596"/>
      <c r="D3" s="2596"/>
      <c r="E3" s="2596"/>
      <c r="F3" s="2596"/>
      <c r="G3" s="2596"/>
    </row>
    <row r="4">
      <c r="A4" t="s" s="2597">
        <v>3</v>
      </c>
      <c r="B4" s="2597"/>
      <c r="C4" s="2597"/>
      <c r="D4" s="2597"/>
      <c r="E4" s="2597"/>
      <c r="F4" s="2597"/>
      <c r="G4" s="2597"/>
    </row>
    <row r="5">
      <c r="A5" t="s" s="2598">
        <v>4</v>
      </c>
      <c r="B5" s="2598"/>
      <c r="C5" s="2598"/>
      <c r="D5" s="2598"/>
      <c r="E5" s="2598"/>
      <c r="F5" s="2598"/>
      <c r="G5" s="2598"/>
    </row>
    <row r="6">
      <c r="A6" t="s" s="2599">
        <v>5</v>
      </c>
      <c r="B6" s="2599"/>
      <c r="C6" s="2599"/>
      <c r="D6" s="2599"/>
      <c r="E6" s="2599"/>
      <c r="F6" s="2599"/>
      <c r="G6" s="2599"/>
    </row>
    <row r="7" ht="30.0" customHeight="true">
      <c r="A7" t="s" s="2600">
        <v>6</v>
      </c>
      <c r="B7" s="2600"/>
      <c r="C7" t="s" s="2601">
        <v>7</v>
      </c>
      <c r="D7" s="2601"/>
      <c r="E7" s="2601"/>
      <c r="F7" s="2601"/>
      <c r="G7" s="2601"/>
    </row>
    <row r="8" ht="30.0" customHeight="true">
      <c r="A8" t="s" s="2602">
        <v>8</v>
      </c>
      <c r="B8" s="2602"/>
      <c r="C8" t="s" s="2603">
        <v>9</v>
      </c>
      <c r="D8" t="s" s="2604">
        <v>1</v>
      </c>
      <c r="E8" t="s" s="2605">
        <v>1</v>
      </c>
      <c r="F8" t="s" s="2606">
        <v>1</v>
      </c>
      <c r="G8" t="s" s="2607">
        <v>1</v>
      </c>
    </row>
    <row r="9" ht="30.0" customHeight="true">
      <c r="A9" t="s" s="2608">
        <v>10</v>
      </c>
      <c r="B9" s="2608"/>
      <c r="C9" t="s" s="2609">
        <v>11</v>
      </c>
      <c r="D9" t="s" s="2610">
        <v>1</v>
      </c>
      <c r="E9" t="s" s="2611">
        <v>1</v>
      </c>
      <c r="F9" t="s" s="2612">
        <v>1</v>
      </c>
      <c r="G9" t="s" s="2613">
        <v>1</v>
      </c>
    </row>
    <row r="10">
      <c r="A10" t="s" s="2614">
        <v>1</v>
      </c>
      <c r="B10" s="2614"/>
      <c r="C10" s="2614"/>
      <c r="D10" s="2614"/>
      <c r="E10" s="2614"/>
      <c r="F10" s="2614"/>
      <c r="G10" s="2614"/>
    </row>
    <row r="11">
      <c r="A11" t="s" s="2615">
        <v>1</v>
      </c>
      <c r="B11" s="2615"/>
      <c r="C11" s="2615"/>
      <c r="D11" s="2615"/>
      <c r="E11" s="2615"/>
      <c r="F11" s="2615"/>
      <c r="G11" s="2615"/>
    </row>
    <row r="12">
      <c r="A12" t="s" s="2616">
        <v>1</v>
      </c>
      <c r="B12" s="2616"/>
      <c r="C12" s="2616"/>
      <c r="D12" s="2616"/>
      <c r="E12" s="2616"/>
      <c r="F12" s="2616"/>
      <c r="G12" s="2616"/>
    </row>
    <row r="13">
      <c r="A13" s="2617"/>
      <c r="B13" s="2618"/>
      <c r="C13" s="2619"/>
      <c r="D13" s="2620"/>
      <c r="E13" s="2621"/>
      <c r="F13" s="2622"/>
      <c r="G13" s="2623"/>
    </row>
    <row r="14" ht="15.0" customHeight="true">
      <c r="A14" s="2624"/>
      <c r="B14" s="2624"/>
      <c r="C14" s="2624"/>
      <c r="D14" s="2624"/>
      <c r="E14" s="2624"/>
      <c r="F14" s="2624"/>
      <c r="G14" s="2624"/>
    </row>
    <row r="15">
      <c r="A15" s="2625"/>
      <c r="B15" s="2626"/>
      <c r="C15" s="2627"/>
      <c r="D15" s="2628"/>
      <c r="E15" s="2629"/>
      <c r="F15" s="2630"/>
      <c r="G15" s="2631"/>
    </row>
    <row r="16" ht="90.0" customHeight="true">
      <c r="A16" t="s" s="2632">
        <v>12</v>
      </c>
      <c r="B16" s="2632"/>
      <c r="C16" s="2632"/>
      <c r="D16" s="2632"/>
      <c r="E16" s="2632"/>
      <c r="F16" s="2632"/>
      <c r="G16" s="2632"/>
    </row>
    <row r="17">
      <c r="A17" t="s" s="1849">
        <v>13</v>
      </c>
      <c r="B17" s="1849"/>
      <c r="C17" s="1849"/>
      <c r="D17" s="1849"/>
      <c r="E17" t="s" s="1903">
        <v>14</v>
      </c>
      <c r="F17" s="1903"/>
      <c r="G17" s="1903"/>
    </row>
    <row r="18">
      <c r="A18" t="s" s="1849">
        <v>1</v>
      </c>
      <c r="B18" s="1849"/>
      <c r="C18" s="1849"/>
      <c r="D18" s="1849"/>
      <c r="E18" t="s" s="1903">
        <v>15</v>
      </c>
      <c r="F18" s="1903"/>
      <c r="G18" s="1903"/>
    </row>
  </sheetData>
  <sheetProtection password="F62E" sheet="true" scenarios="true" objects="true" formatRows="false"/>
  <mergeCells>
    <mergeCell ref="A1:F1"/>
    <mergeCell ref="A2:G2"/>
    <mergeCell ref="A3:G3"/>
    <mergeCell ref="A4:G4"/>
    <mergeCell ref="A5:G5"/>
    <mergeCell ref="A6:G6"/>
    <mergeCell ref="A7:B7"/>
    <mergeCell ref="C7:G7"/>
    <mergeCell ref="A8:B8"/>
    <mergeCell ref="A9:B9"/>
    <mergeCell ref="A10:G10"/>
    <mergeCell ref="A11:G11"/>
    <mergeCell ref="A12:G12"/>
    <mergeCell ref="A14:G14"/>
    <mergeCell ref="A16:G16"/>
    <mergeCell ref="A17:D17"/>
    <mergeCell ref="E17:G17"/>
    <mergeCell ref="A18:D18"/>
    <mergeCell ref="E18:G18"/>
  </mergeCells>
  <pageMargins bottom="0.75" footer="0.3" header="0.3" left="0.7" right="0.7" top="0.75"/>
  <pageSetup orientation="portrait" paperSize="9" fitToWidth="1"/>
  <drawing r:id="rId1"/>
</worksheet>
</file>

<file path=xl/worksheets/sheet10.xml><?xml version="1.0" encoding="utf-8"?>
<worksheet xmlns="http://schemas.openxmlformats.org/spreadsheetml/2006/main" xmlns:r="http://schemas.openxmlformats.org/officeDocument/2006/relationships">
  <sheetPr>
    <pageSetUpPr fitToPage="true"/>
  </sheetPr>
  <dimension ref="A1:O24"/>
  <sheetViews>
    <sheetView workbookViewId="0" showGridLines="false" rightToLeft="false"/>
  </sheetViews>
  <sheetFormatPr defaultRowHeight="15.0" baseColWidth="10"/>
  <sheetData>
    <row r="1" ht="38.0" customHeight="true">
      <c r="A1" t="s" s="14">
        <v>16</v>
      </c>
      <c r="B1" s="14"/>
      <c r="C1" s="14"/>
      <c r="D1" s="14"/>
      <c r="E1" s="14"/>
      <c r="F1" s="14"/>
      <c r="G1" s="14"/>
      <c r="H1" s="14"/>
      <c r="I1" s="14"/>
      <c r="J1" s="14"/>
      <c r="K1" s="14"/>
      <c r="L1" s="14"/>
    </row>
    <row r="2" ht="30.0" customHeight="true">
      <c r="A2" t="s" s="107">
        <v>17</v>
      </c>
      <c r="B2" s="107"/>
      <c r="C2" s="107"/>
      <c r="D2" s="107"/>
      <c r="E2" s="107"/>
      <c r="F2" s="107"/>
      <c r="G2" s="107"/>
      <c r="H2" s="107"/>
      <c r="I2" s="107"/>
      <c r="J2" s="107"/>
      <c r="K2" s="107"/>
      <c r="L2" s="107"/>
    </row>
    <row r="3" ht="20.0" customHeight="true">
      <c r="A3" t="s" s="161">
        <v>18</v>
      </c>
      <c r="B3" s="161"/>
      <c r="C3" s="161"/>
      <c r="D3" s="161"/>
      <c r="E3" s="161"/>
      <c r="F3" s="161"/>
      <c r="G3" s="161"/>
      <c r="H3" s="161"/>
      <c r="I3" s="161"/>
      <c r="J3" s="161"/>
      <c r="K3" s="161"/>
      <c r="L3" s="161"/>
    </row>
    <row r="4" ht="35.0" customHeight="true">
      <c r="A4" t="s" s="215">
        <v>354</v>
      </c>
      <c r="B4" s="215"/>
      <c r="C4" s="215"/>
      <c r="D4" s="215"/>
      <c r="E4" s="215"/>
      <c r="F4" s="215"/>
      <c r="G4" s="215"/>
      <c r="H4" s="215"/>
      <c r="I4" s="215"/>
      <c r="J4" s="215"/>
      <c r="K4" s="215"/>
      <c r="L4" s="215"/>
    </row>
    <row r="5">
      <c r="A5"/>
      <c r="B5" s="2875"/>
      <c r="C5" s="2876"/>
      <c r="D5" s="2877"/>
      <c r="E5" s="2878"/>
      <c r="F5" s="2879"/>
      <c r="G5" s="2880"/>
      <c r="H5" s="2881"/>
      <c r="I5" s="2882"/>
      <c r="J5" s="2883"/>
      <c r="K5" s="2884"/>
      <c r="L5" s="2885"/>
    </row>
    <row r="6">
      <c r="A6" s="2886"/>
      <c r="B6" s="2886"/>
      <c r="C6" s="2886"/>
      <c r="D6" s="2886"/>
      <c r="E6" s="2886"/>
      <c r="F6" s="2886"/>
      <c r="G6" s="2886"/>
      <c r="H6" s="2886"/>
      <c r="I6" s="2886"/>
      <c r="J6" s="2886"/>
      <c r="K6" s="2886"/>
      <c r="L6" s="2886"/>
    </row>
    <row r="7">
      <c r="A7" t="s" s="904">
        <v>355</v>
      </c>
      <c r="B7" s="904"/>
      <c r="C7" t="s" s="931">
        <v>328</v>
      </c>
      <c r="D7" s="931"/>
      <c r="E7" s="931"/>
      <c r="F7" s="931"/>
      <c r="G7" s="931"/>
      <c r="H7" s="931"/>
      <c r="I7" s="931"/>
      <c r="J7" s="931"/>
      <c r="K7" s="931"/>
      <c r="L7" s="931"/>
    </row>
    <row r="8">
      <c r="A8" s="904"/>
      <c r="B8" s="904"/>
      <c r="C8" t="s" s="958">
        <v>356</v>
      </c>
      <c r="D8" t="s" s="958">
        <v>357</v>
      </c>
      <c r="E8" t="s" s="958">
        <v>358</v>
      </c>
      <c r="F8" t="s" s="958">
        <v>359</v>
      </c>
      <c r="G8" t="s" s="958">
        <v>360</v>
      </c>
      <c r="H8" t="s" s="958">
        <v>361</v>
      </c>
      <c r="I8" t="s" s="958">
        <v>362</v>
      </c>
      <c r="J8" t="s" s="958">
        <v>363</v>
      </c>
      <c r="K8" t="s" s="958">
        <v>364</v>
      </c>
      <c r="L8" t="s" s="958">
        <v>365</v>
      </c>
      <c r="M8" s="2887"/>
      <c r="N8" s="2888"/>
    </row>
    <row r="9">
      <c r="A9" t="s" s="1012">
        <v>339</v>
      </c>
      <c r="B9" t="s" s="985">
        <v>356</v>
      </c>
      <c r="C9" t="s" s="1066">
        <v>346</v>
      </c>
      <c r="D9" t="s" s="1066">
        <v>366</v>
      </c>
      <c r="E9" t="s" s="1066">
        <v>366</v>
      </c>
      <c r="F9" t="s" s="1066">
        <v>366</v>
      </c>
      <c r="G9" t="s" s="1066">
        <v>366</v>
      </c>
      <c r="H9" t="s" s="1066">
        <v>366</v>
      </c>
      <c r="I9" t="s" s="1066">
        <v>366</v>
      </c>
      <c r="J9" t="s" s="1066">
        <v>366</v>
      </c>
      <c r="K9" t="s" s="1066">
        <v>366</v>
      </c>
      <c r="L9" t="s" s="1066">
        <v>366</v>
      </c>
    </row>
    <row r="10">
      <c r="A10" s="1012"/>
      <c r="B10" t="s" s="985">
        <v>357</v>
      </c>
      <c r="C10" t="s" s="1039">
        <v>366</v>
      </c>
      <c r="D10" t="s" s="1039">
        <v>347</v>
      </c>
      <c r="E10" t="s" s="1039">
        <v>366</v>
      </c>
      <c r="F10" t="s" s="1039">
        <v>366</v>
      </c>
      <c r="G10" t="s" s="1039">
        <v>366</v>
      </c>
      <c r="H10" t="s" s="1039">
        <v>366</v>
      </c>
      <c r="I10" t="s" s="1039">
        <v>366</v>
      </c>
      <c r="J10" t="s" s="1039">
        <v>366</v>
      </c>
      <c r="K10" t="s" s="1039">
        <v>366</v>
      </c>
      <c r="L10" t="s" s="1039">
        <v>366</v>
      </c>
      <c r="M10" s="2889"/>
    </row>
    <row r="11">
      <c r="A11" s="1012"/>
      <c r="B11" t="s" s="985">
        <v>358</v>
      </c>
      <c r="C11" t="s" s="1066">
        <v>366</v>
      </c>
      <c r="D11" t="s" s="1066">
        <v>366</v>
      </c>
      <c r="E11" t="s" s="1066">
        <v>340</v>
      </c>
      <c r="F11" t="s" s="1066">
        <v>366</v>
      </c>
      <c r="G11" t="s" s="1066">
        <v>366</v>
      </c>
      <c r="H11" t="s" s="1066">
        <v>366</v>
      </c>
      <c r="I11" t="s" s="1066">
        <v>366</v>
      </c>
      <c r="J11" t="s" s="1066">
        <v>366</v>
      </c>
      <c r="K11" t="s" s="1066">
        <v>366</v>
      </c>
      <c r="L11" t="s" s="1066">
        <v>366</v>
      </c>
      <c r="M11" s="2890"/>
    </row>
    <row r="12">
      <c r="A12" s="1012"/>
      <c r="B12" t="s" s="985">
        <v>359</v>
      </c>
      <c r="C12" t="s" s="1039">
        <v>366</v>
      </c>
      <c r="D12" t="s" s="1039">
        <v>366</v>
      </c>
      <c r="E12" t="s" s="1039">
        <v>366</v>
      </c>
      <c r="F12" t="s" s="1039">
        <v>340</v>
      </c>
      <c r="G12" t="s" s="1039">
        <v>366</v>
      </c>
      <c r="H12" t="s" s="1039">
        <v>366</v>
      </c>
      <c r="I12" t="s" s="1039">
        <v>366</v>
      </c>
      <c r="J12" t="s" s="1039">
        <v>366</v>
      </c>
      <c r="K12" t="s" s="1039">
        <v>366</v>
      </c>
      <c r="L12" t="s" s="1039">
        <v>366</v>
      </c>
      <c r="M12" s="2891"/>
    </row>
    <row r="13">
      <c r="A13" s="1012"/>
      <c r="B13" t="s" s="985">
        <v>360</v>
      </c>
      <c r="C13" t="s" s="1066">
        <v>366</v>
      </c>
      <c r="D13" t="s" s="1066">
        <v>366</v>
      </c>
      <c r="E13" t="s" s="1066">
        <v>366</v>
      </c>
      <c r="F13" t="s" s="1066">
        <v>366</v>
      </c>
      <c r="G13" t="s" s="1066">
        <v>343</v>
      </c>
      <c r="H13" t="s" s="1066">
        <v>366</v>
      </c>
      <c r="I13" t="s" s="1066">
        <v>366</v>
      </c>
      <c r="J13" t="s" s="1066">
        <v>366</v>
      </c>
      <c r="K13" t="s" s="1066">
        <v>366</v>
      </c>
      <c r="L13" t="s" s="1066">
        <v>366</v>
      </c>
      <c r="M13" s="2892"/>
    </row>
    <row r="14">
      <c r="A14" s="1012"/>
      <c r="B14" t="s" s="985">
        <v>361</v>
      </c>
      <c r="C14" t="s" s="1039">
        <v>366</v>
      </c>
      <c r="D14" t="s" s="1039">
        <v>366</v>
      </c>
      <c r="E14" t="s" s="1039">
        <v>366</v>
      </c>
      <c r="F14" t="s" s="1039">
        <v>366</v>
      </c>
      <c r="G14" t="s" s="1039">
        <v>366</v>
      </c>
      <c r="H14" t="s" s="1039">
        <v>340</v>
      </c>
      <c r="I14" t="s" s="1039">
        <v>366</v>
      </c>
      <c r="J14" t="s" s="1039">
        <v>366</v>
      </c>
      <c r="K14" t="s" s="1039">
        <v>366</v>
      </c>
      <c r="L14" t="s" s="1039">
        <v>366</v>
      </c>
      <c r="M14" s="2893"/>
    </row>
    <row r="15">
      <c r="A15" s="1012"/>
      <c r="B15" t="s" s="985">
        <v>362</v>
      </c>
      <c r="C15" t="s" s="1066">
        <v>366</v>
      </c>
      <c r="D15" t="s" s="1066">
        <v>366</v>
      </c>
      <c r="E15" t="s" s="1066">
        <v>366</v>
      </c>
      <c r="F15" t="s" s="1066">
        <v>366</v>
      </c>
      <c r="G15" t="s" s="1066">
        <v>366</v>
      </c>
      <c r="H15" t="s" s="1066">
        <v>366</v>
      </c>
      <c r="I15" t="s" s="1066">
        <v>341</v>
      </c>
      <c r="J15" t="s" s="1066">
        <v>366</v>
      </c>
      <c r="K15" t="s" s="1066">
        <v>366</v>
      </c>
      <c r="L15" t="s" s="1066">
        <v>366</v>
      </c>
      <c r="M15" s="2894"/>
    </row>
    <row r="16">
      <c r="A16" s="1012"/>
      <c r="B16" t="s" s="985">
        <v>363</v>
      </c>
      <c r="C16" t="s" s="1039">
        <v>366</v>
      </c>
      <c r="D16" t="s" s="1039">
        <v>366</v>
      </c>
      <c r="E16" t="s" s="1039">
        <v>366</v>
      </c>
      <c r="F16" t="s" s="1039">
        <v>366</v>
      </c>
      <c r="G16" t="s" s="1039">
        <v>366</v>
      </c>
      <c r="H16" t="s" s="1039">
        <v>366</v>
      </c>
      <c r="I16" t="s" s="1039">
        <v>366</v>
      </c>
      <c r="J16" t="s" s="1039">
        <v>341</v>
      </c>
      <c r="K16" t="s" s="1039">
        <v>366</v>
      </c>
      <c r="L16" t="s" s="1039">
        <v>366</v>
      </c>
      <c r="M16" s="2895"/>
    </row>
    <row r="17">
      <c r="A17" s="1012"/>
      <c r="B17" t="s" s="985">
        <v>364</v>
      </c>
      <c r="C17" t="s" s="1066">
        <v>366</v>
      </c>
      <c r="D17" t="s" s="1066">
        <v>366</v>
      </c>
      <c r="E17" t="s" s="1066">
        <v>366</v>
      </c>
      <c r="F17" t="s" s="1066">
        <v>366</v>
      </c>
      <c r="G17" t="s" s="1066">
        <v>366</v>
      </c>
      <c r="H17" t="s" s="1066">
        <v>366</v>
      </c>
      <c r="I17" t="s" s="1066">
        <v>366</v>
      </c>
      <c r="J17" t="s" s="1066">
        <v>366</v>
      </c>
      <c r="K17" t="s" s="1066">
        <v>343</v>
      </c>
      <c r="L17" t="s" s="1066">
        <v>366</v>
      </c>
      <c r="M17" s="2896"/>
    </row>
    <row r="18">
      <c r="A18" s="1012"/>
      <c r="B18" t="s" s="985">
        <v>365</v>
      </c>
      <c r="C18" t="s" s="1039">
        <v>366</v>
      </c>
      <c r="D18" t="s" s="1039">
        <v>366</v>
      </c>
      <c r="E18" t="s" s="1039">
        <v>366</v>
      </c>
      <c r="F18" t="s" s="1039">
        <v>366</v>
      </c>
      <c r="G18" t="s" s="1039">
        <v>366</v>
      </c>
      <c r="H18" t="s" s="1039">
        <v>366</v>
      </c>
      <c r="I18" t="s" s="1039">
        <v>366</v>
      </c>
      <c r="J18" t="s" s="1039">
        <v>366</v>
      </c>
      <c r="K18" t="s" s="1039">
        <v>366</v>
      </c>
      <c r="L18" t="s" s="1039">
        <v>342</v>
      </c>
      <c r="M18" s="2897"/>
    </row>
    <row r="19">
      <c r="A19" s="2898"/>
      <c r="B19" s="2899"/>
      <c r="C19" s="2900"/>
      <c r="D19" s="2901"/>
      <c r="E19" s="2902"/>
      <c r="F19" s="2903"/>
      <c r="G19" s="2904"/>
      <c r="H19" s="2905"/>
      <c r="I19" s="2906"/>
      <c r="J19" s="2907"/>
      <c r="K19" s="2908"/>
      <c r="L19" s="2909"/>
    </row>
    <row r="20">
      <c r="A20" s="2910"/>
      <c r="B20" s="2911"/>
      <c r="C20" s="2912"/>
      <c r="D20" s="2913"/>
      <c r="E20" s="2914"/>
      <c r="F20" s="2915"/>
      <c r="G20" s="2916"/>
      <c r="H20" s="2917"/>
      <c r="I20" s="2918"/>
      <c r="J20" s="2919"/>
      <c r="K20" s="2920"/>
      <c r="L20" s="2921"/>
    </row>
    <row r="21" ht="180.0" customHeight="true">
      <c r="A21" t="s" s="2922">
        <v>367</v>
      </c>
      <c r="B21" s="2922"/>
      <c r="C21" s="2922"/>
      <c r="D21" s="2922"/>
      <c r="E21" s="2922"/>
      <c r="F21" s="2922"/>
      <c r="G21" s="2922"/>
      <c r="H21" s="2922"/>
      <c r="I21" s="2922"/>
      <c r="J21" s="2922"/>
      <c r="K21" s="2922"/>
      <c r="L21" s="2922"/>
    </row>
    <row r="22">
      <c r="A22" s="2923"/>
      <c r="B22" s="2924"/>
      <c r="C22" s="2925"/>
      <c r="D22" s="2926"/>
      <c r="E22" s="2927"/>
      <c r="F22" s="2928"/>
      <c r="G22" s="2929"/>
      <c r="H22" s="2930"/>
      <c r="I22" s="2931"/>
      <c r="J22" s="2932"/>
      <c r="K22" s="2933"/>
      <c r="L22" s="2934"/>
    </row>
    <row r="23">
      <c r="A23" t="s" s="1849">
        <v>13</v>
      </c>
      <c r="B23" s="1849"/>
      <c r="C23" s="1849"/>
      <c r="D23" s="1849"/>
      <c r="E23" s="1849"/>
      <c r="F23" s="1849"/>
      <c r="G23" t="s" s="1903">
        <v>14</v>
      </c>
      <c r="H23" s="1903"/>
      <c r="I23" s="1903"/>
      <c r="J23" s="1903"/>
      <c r="K23" s="1903"/>
      <c r="L23" s="1903"/>
    </row>
    <row r="24">
      <c r="A24" t="s" s="1849">
        <v>1</v>
      </c>
      <c r="B24" s="1849"/>
      <c r="C24" s="1849"/>
      <c r="D24" s="1849"/>
      <c r="E24" s="1849"/>
      <c r="F24" s="1849"/>
      <c r="G24" t="s" s="1903">
        <v>15</v>
      </c>
      <c r="H24" s="1903"/>
      <c r="I24" s="1903"/>
      <c r="J24" s="1903"/>
      <c r="K24" s="1903"/>
      <c r="L24" s="1903"/>
    </row>
  </sheetData>
  <sheetProtection password="F62E" sheet="true" scenarios="true" objects="true" formatRows="false"/>
  <mergeCells>
    <mergeCell ref="A1:K1"/>
    <mergeCell ref="A2:L2"/>
    <mergeCell ref="A3:L3"/>
    <mergeCell ref="A4:L4"/>
    <mergeCell ref="A6:L6"/>
    <mergeCell ref="A7:B8"/>
    <mergeCell ref="C7:L7"/>
    <mergeCell ref="A9:A18"/>
    <mergeCell ref="A21:L21"/>
    <mergeCell ref="A23:F23"/>
    <mergeCell ref="G23:L23"/>
    <mergeCell ref="A24:F24"/>
    <mergeCell ref="G24:L24"/>
  </mergeCells>
  <pageMargins bottom="0.75" footer="0.3" header="0.3" left="0.7" right="0.7" top="0.75"/>
  <pageSetup orientation="portrait" paperSize="9" fitToWidth="1"/>
  <drawing r:id="rId1"/>
</worksheet>
</file>

<file path=xl/worksheets/sheet11.xml><?xml version="1.0" encoding="utf-8"?>
<worksheet xmlns="http://schemas.openxmlformats.org/spreadsheetml/2006/main" xmlns:r="http://schemas.openxmlformats.org/officeDocument/2006/relationships">
  <sheetPr>
    <pageSetUpPr fitToPage="true"/>
  </sheetPr>
  <dimension ref="A1:M75"/>
  <sheetViews>
    <sheetView workbookViewId="0" showGridLines="false" rightToLeft="false" zoomScale="70"/>
  </sheetViews>
  <sheetFormatPr defaultRowHeight="15.0" baseColWidth="10"/>
  <cols>
    <col min="2" max="2" width="25.0" customWidth="true"/>
    <col min="3" max="3" width="78.0" customWidth="true"/>
    <col min="5" max="5" width="25.0" customWidth="true"/>
    <col min="6" max="6" width="25.0" customWidth="true"/>
    <col min="7" max="7" width="25.0" customWidth="true"/>
    <col min="1" max="1" width="22.0" customWidth="true"/>
    <col min="4" max="4" width="22.0" customWidth="true"/>
  </cols>
  <sheetData>
    <row r="1" ht="38.0" customHeight="true">
      <c r="A1" t="s" s="14">
        <v>368</v>
      </c>
      <c r="B1" s="14"/>
      <c r="C1" s="14"/>
      <c r="D1" s="14"/>
      <c r="E1" s="14"/>
      <c r="F1" s="14"/>
      <c r="G1" s="14"/>
    </row>
    <row r="2" ht="30.0" customHeight="true">
      <c r="A2" t="s" s="107">
        <v>17</v>
      </c>
      <c r="B2" s="107"/>
      <c r="C2" s="107"/>
      <c r="D2" s="107"/>
      <c r="E2" s="107"/>
      <c r="F2" s="107"/>
      <c r="G2" s="107"/>
    </row>
    <row r="3" ht="20.0" customHeight="true">
      <c r="A3" t="s" s="161">
        <v>1</v>
      </c>
      <c r="B3" s="161"/>
      <c r="C3" s="161"/>
      <c r="D3" s="161"/>
      <c r="E3" s="161"/>
      <c r="F3" s="161"/>
      <c r="G3" s="161"/>
    </row>
    <row r="4" ht="35.0" customHeight="true">
      <c r="A4" t="s" s="1106">
        <v>369</v>
      </c>
      <c r="B4" s="1106"/>
      <c r="C4" s="1106"/>
      <c r="D4" s="1106"/>
      <c r="E4" s="1106"/>
      <c r="F4" s="1106"/>
      <c r="G4" s="1106"/>
    </row>
    <row r="5">
      <c r="A5" s="2935"/>
      <c r="B5" s="2935"/>
      <c r="C5" s="2935"/>
      <c r="D5" s="2935"/>
      <c r="E5" s="2935"/>
      <c r="F5" s="2935"/>
      <c r="G5" s="2935"/>
    </row>
    <row r="6" ht="35.0" customHeight="true">
      <c r="A6" t="s" s="1106">
        <v>370</v>
      </c>
      <c r="B6" s="1106"/>
      <c r="C6" s="1106"/>
      <c r="D6" s="1106"/>
      <c r="E6" s="1106"/>
      <c r="F6" s="1106"/>
      <c r="G6" s="1106"/>
    </row>
    <row r="7" ht="15.0" customHeight="true">
      <c r="A7" t="s" s="1309">
        <v>371</v>
      </c>
      <c r="B7" t="s" s="1336">
        <v>372</v>
      </c>
      <c r="C7" t="s" s="1363">
        <v>373</v>
      </c>
      <c r="D7" s="1363"/>
      <c r="E7" t="s" s="1336">
        <v>374</v>
      </c>
      <c r="F7" t="s" s="1336">
        <v>375</v>
      </c>
      <c r="G7" t="s" s="1336">
        <v>376</v>
      </c>
    </row>
    <row r="8" ht="60.0" customHeight="true">
      <c r="A8" t="s" s="1160">
        <v>377</v>
      </c>
      <c r="B8" t="s" s="1160">
        <v>378</v>
      </c>
      <c r="C8" t="s" s="1282">
        <v>379</v>
      </c>
      <c r="D8" s="1282"/>
      <c r="E8" t="s" s="1160">
        <v>380</v>
      </c>
      <c r="F8" t="s" s="1160">
        <v>381</v>
      </c>
      <c r="G8" t="s" s="1160">
        <v>382</v>
      </c>
    </row>
    <row r="9" ht="45.0" customHeight="true">
      <c r="A9" t="s" s="1214">
        <v>383</v>
      </c>
      <c r="B9" t="s" s="1214">
        <v>384</v>
      </c>
      <c r="C9" t="s" s="1255">
        <v>385</v>
      </c>
      <c r="D9" s="1255"/>
      <c r="E9" t="s" s="1214">
        <v>380</v>
      </c>
      <c r="F9" t="s" s="1214">
        <v>381</v>
      </c>
      <c r="G9" t="s" s="1214">
        <v>382</v>
      </c>
    </row>
    <row r="10" ht="60.0" customHeight="true">
      <c r="A10" t="s" s="1160">
        <v>386</v>
      </c>
      <c r="B10" t="s" s="1160">
        <v>387</v>
      </c>
      <c r="C10" t="s" s="1282">
        <v>388</v>
      </c>
      <c r="D10" s="1282"/>
      <c r="E10" t="s" s="1160">
        <v>389</v>
      </c>
      <c r="F10" t="s" s="1160">
        <v>390</v>
      </c>
      <c r="G10" t="s" s="1160">
        <v>382</v>
      </c>
    </row>
    <row r="11" ht="35.0" customHeight="true">
      <c r="A11" t="s" s="1214">
        <v>391</v>
      </c>
      <c r="B11" t="s" s="1214">
        <v>392</v>
      </c>
      <c r="C11" t="s" s="1255">
        <v>393</v>
      </c>
      <c r="D11" s="1255"/>
      <c r="E11" t="s" s="1214">
        <v>394</v>
      </c>
      <c r="F11" t="s" s="1214">
        <v>395</v>
      </c>
      <c r="G11" t="s" s="1214">
        <v>396</v>
      </c>
    </row>
    <row r="12" ht="135.0" customHeight="true">
      <c r="A12" t="s" s="1160">
        <v>397</v>
      </c>
      <c r="B12" t="s" s="1160">
        <v>398</v>
      </c>
      <c r="C12" t="s" s="1282">
        <v>399</v>
      </c>
      <c r="D12" s="1282"/>
      <c r="E12" t="s" s="1160">
        <v>400</v>
      </c>
      <c r="F12" t="s" s="1160">
        <v>401</v>
      </c>
      <c r="G12" t="s" s="1160">
        <v>402</v>
      </c>
    </row>
    <row r="13" ht="165.0" customHeight="true">
      <c r="A13" s="1160"/>
      <c r="B13" s="1160"/>
      <c r="C13" s="1282"/>
      <c r="D13" s="1282"/>
      <c r="E13" s="1160"/>
      <c r="F13" t="s" s="1214">
        <v>401</v>
      </c>
      <c r="G13" t="s" s="1214">
        <v>403</v>
      </c>
      <c r="H13"/>
      <c r="I13"/>
      <c r="J13"/>
      <c r="K13"/>
      <c r="L13"/>
    </row>
    <row r="14" ht="345.0" customHeight="true">
      <c r="A14" s="1160"/>
      <c r="B14" s="1160"/>
      <c r="C14" s="1282"/>
      <c r="D14" s="1282"/>
      <c r="E14" s="1160"/>
      <c r="F14" t="s" s="1160">
        <v>401</v>
      </c>
      <c r="G14" t="s" s="1160">
        <v>404</v>
      </c>
      <c r="H14"/>
      <c r="I14"/>
      <c r="J14"/>
      <c r="K14"/>
      <c r="L14"/>
    </row>
    <row r="15" ht="75.0" customHeight="true">
      <c r="A15" t="s" s="1214">
        <v>405</v>
      </c>
      <c r="B15" t="s" s="1214">
        <v>406</v>
      </c>
      <c r="C15" t="s" s="1255">
        <v>407</v>
      </c>
      <c r="D15" s="1255"/>
      <c r="E15" t="s" s="1214">
        <v>380</v>
      </c>
      <c r="F15" t="s" s="1214">
        <v>408</v>
      </c>
      <c r="G15" t="s" s="1214">
        <v>382</v>
      </c>
    </row>
    <row r="16" ht="60.0" customHeight="true">
      <c r="A16" t="s" s="1160">
        <v>409</v>
      </c>
      <c r="B16" t="s" s="1160">
        <v>410</v>
      </c>
      <c r="C16" t="s" s="1282">
        <v>411</v>
      </c>
      <c r="D16" s="1282"/>
      <c r="E16" t="s" s="1160">
        <v>380</v>
      </c>
      <c r="F16" t="s" s="1160">
        <v>412</v>
      </c>
      <c r="G16" t="s" s="1160">
        <v>382</v>
      </c>
    </row>
    <row r="17" ht="45.0" customHeight="true">
      <c r="A17" t="s" s="1214">
        <v>413</v>
      </c>
      <c r="B17" t="s" s="1214">
        <v>414</v>
      </c>
      <c r="C17" t="s" s="1255">
        <v>415</v>
      </c>
      <c r="D17" s="1255"/>
      <c r="E17" t="s" s="1214">
        <v>416</v>
      </c>
      <c r="F17" t="s" s="1214">
        <v>417</v>
      </c>
      <c r="G17" t="s" s="1214">
        <v>396</v>
      </c>
    </row>
    <row r="18" ht="45.0" customHeight="true">
      <c r="A18" t="s" s="1160">
        <v>418</v>
      </c>
      <c r="B18" t="s" s="1160">
        <v>419</v>
      </c>
      <c r="C18" t="s" s="1282">
        <v>420</v>
      </c>
      <c r="D18" s="1282"/>
      <c r="E18" t="s" s="1160">
        <v>380</v>
      </c>
      <c r="F18" t="s" s="1160">
        <v>408</v>
      </c>
      <c r="G18" t="s" s="1160">
        <v>382</v>
      </c>
    </row>
    <row r="19" ht="60.0" customHeight="true">
      <c r="A19" t="s" s="1214">
        <v>421</v>
      </c>
      <c r="B19" t="s" s="1214">
        <v>422</v>
      </c>
      <c r="C19" t="s" s="1255">
        <v>423</v>
      </c>
      <c r="D19" s="1255"/>
      <c r="E19" t="s" s="1214">
        <v>380</v>
      </c>
      <c r="F19" t="s" s="1214">
        <v>424</v>
      </c>
      <c r="G19" t="s" s="1214">
        <v>382</v>
      </c>
    </row>
    <row r="20" ht="285.0" customHeight="true">
      <c r="A20" t="s" s="1160">
        <v>425</v>
      </c>
      <c r="B20" t="s" s="1160">
        <v>426</v>
      </c>
      <c r="C20" t="s" s="1282">
        <v>427</v>
      </c>
      <c r="D20" s="1282"/>
      <c r="E20" t="s" s="1160">
        <v>428</v>
      </c>
      <c r="F20" t="s" s="1160">
        <v>429</v>
      </c>
      <c r="G20" t="s" s="1160">
        <v>430</v>
      </c>
    </row>
    <row r="21" ht="60.0" customHeight="true">
      <c r="A21" t="s" s="1214">
        <v>431</v>
      </c>
      <c r="B21" t="s" s="1214">
        <v>432</v>
      </c>
      <c r="C21" t="s" s="1255">
        <v>433</v>
      </c>
      <c r="D21" s="1255"/>
      <c r="E21" t="s" s="1214">
        <v>380</v>
      </c>
      <c r="F21" t="s" s="1214">
        <v>434</v>
      </c>
      <c r="G21" t="s" s="1214">
        <v>382</v>
      </c>
    </row>
    <row r="22" ht="60.0" customHeight="true">
      <c r="A22" t="s" s="1160">
        <v>435</v>
      </c>
      <c r="B22" t="s" s="1160">
        <v>436</v>
      </c>
      <c r="C22" t="s" s="1282">
        <v>437</v>
      </c>
      <c r="D22" s="1282"/>
      <c r="E22" t="s" s="1160">
        <v>380</v>
      </c>
      <c r="F22" t="s" s="1160">
        <v>438</v>
      </c>
      <c r="G22" t="s" s="1160">
        <v>382</v>
      </c>
    </row>
    <row r="23" ht="285.0" customHeight="true">
      <c r="A23" t="s" s="1214">
        <v>439</v>
      </c>
      <c r="B23" t="s" s="1214">
        <v>440</v>
      </c>
      <c r="C23" t="s" s="1255">
        <v>441</v>
      </c>
      <c r="D23" s="1255"/>
      <c r="E23" t="s" s="1214">
        <v>428</v>
      </c>
      <c r="F23" t="s" s="1214">
        <v>429</v>
      </c>
      <c r="G23" t="s" s="1214">
        <v>430</v>
      </c>
    </row>
    <row r="24" ht="90.0" customHeight="true">
      <c r="A24" t="s" s="1160">
        <v>442</v>
      </c>
      <c r="B24" t="s" s="1160">
        <v>443</v>
      </c>
      <c r="C24" t="s" s="1282">
        <v>444</v>
      </c>
      <c r="D24" s="1282"/>
      <c r="E24" t="s" s="1160">
        <v>380</v>
      </c>
      <c r="F24" t="s" s="1160">
        <v>445</v>
      </c>
      <c r="G24" t="s" s="1160">
        <v>382</v>
      </c>
    </row>
    <row r="25">
      <c r="A25" s="2936"/>
      <c r="B25" s="2936"/>
      <c r="C25" s="2936"/>
      <c r="D25" s="2936"/>
      <c r="E25" s="2936"/>
      <c r="F25" s="2936"/>
      <c r="G25" s="2936"/>
    </row>
    <row r="26" ht="35.0" customHeight="true">
      <c r="A26" t="s" s="1106">
        <v>446</v>
      </c>
      <c r="B26" s="1106"/>
      <c r="C26" s="1106"/>
      <c r="D26" s="1106"/>
      <c r="E26" s="1106"/>
      <c r="F26" s="1106"/>
      <c r="G26" s="1106"/>
    </row>
    <row r="27" ht="15.0" customHeight="true">
      <c r="A27" t="s" s="1309">
        <v>371</v>
      </c>
      <c r="B27" t="s" s="1336">
        <v>372</v>
      </c>
      <c r="C27" t="s" s="1363">
        <v>373</v>
      </c>
      <c r="D27" s="1363"/>
      <c r="E27" t="s" s="1336">
        <v>374</v>
      </c>
      <c r="F27" t="s" s="1336">
        <v>375</v>
      </c>
      <c r="G27" t="s" s="1336">
        <v>376</v>
      </c>
    </row>
    <row r="28" ht="35.0" customHeight="true">
      <c r="A28" t="s" s="1160">
        <v>447</v>
      </c>
      <c r="B28" t="s" s="1160">
        <v>448</v>
      </c>
      <c r="C28" t="s" s="1282">
        <v>449</v>
      </c>
      <c r="D28" s="1282"/>
      <c r="E28" t="s" s="1160">
        <v>380</v>
      </c>
      <c r="F28" t="s" s="1160">
        <v>450</v>
      </c>
      <c r="G28" t="s" s="1160">
        <v>382</v>
      </c>
    </row>
    <row r="29" ht="75.0" customHeight="true">
      <c r="A29" t="s" s="1214">
        <v>451</v>
      </c>
      <c r="B29" t="s" s="1214">
        <v>452</v>
      </c>
      <c r="C29" t="s" s="1255">
        <v>453</v>
      </c>
      <c r="D29" s="1255"/>
      <c r="E29" t="s" s="1214">
        <v>380</v>
      </c>
      <c r="F29" t="s" s="1214">
        <v>454</v>
      </c>
      <c r="G29" t="s" s="1214">
        <v>382</v>
      </c>
    </row>
    <row r="30" ht="45.0" customHeight="true">
      <c r="A30" t="s" s="1160">
        <v>455</v>
      </c>
      <c r="B30" t="s" s="1160">
        <v>456</v>
      </c>
      <c r="C30" t="s" s="1282">
        <v>457</v>
      </c>
      <c r="D30" s="1282"/>
      <c r="E30" t="s" s="1160">
        <v>389</v>
      </c>
      <c r="F30" t="s" s="1160">
        <v>458</v>
      </c>
      <c r="G30" t="s" s="1160">
        <v>382</v>
      </c>
    </row>
    <row r="31" ht="35.0" customHeight="true">
      <c r="A31" t="s" s="1214">
        <v>459</v>
      </c>
      <c r="B31" t="s" s="1214">
        <v>460</v>
      </c>
      <c r="C31" t="s" s="1255">
        <v>461</v>
      </c>
      <c r="D31" s="1255"/>
      <c r="E31" t="s" s="1214">
        <v>380</v>
      </c>
      <c r="F31" t="s" s="1214">
        <v>462</v>
      </c>
      <c r="G31" t="s" s="1214">
        <v>382</v>
      </c>
    </row>
    <row r="32" ht="60.0" customHeight="true">
      <c r="A32" t="s" s="1160">
        <v>463</v>
      </c>
      <c r="B32" t="s" s="1160">
        <v>464</v>
      </c>
      <c r="C32" t="s" s="1282">
        <v>465</v>
      </c>
      <c r="D32" s="1282"/>
      <c r="E32" t="s" s="1160">
        <v>466</v>
      </c>
      <c r="F32" t="s" s="1160">
        <v>467</v>
      </c>
      <c r="G32" t="s" s="1160">
        <v>382</v>
      </c>
    </row>
    <row r="33" ht="75.0" customHeight="true">
      <c r="A33" t="s" s="1214">
        <v>468</v>
      </c>
      <c r="B33" t="s" s="1214">
        <v>469</v>
      </c>
      <c r="C33" t="s" s="1255">
        <v>470</v>
      </c>
      <c r="D33" s="1255"/>
      <c r="E33" t="s" s="1214">
        <v>380</v>
      </c>
      <c r="F33" t="s" s="1214">
        <v>412</v>
      </c>
      <c r="G33" t="s" s="1214">
        <v>382</v>
      </c>
    </row>
    <row r="34" ht="45.0" customHeight="true">
      <c r="A34" t="s" s="1160">
        <v>471</v>
      </c>
      <c r="B34" t="s" s="1160">
        <v>472</v>
      </c>
      <c r="C34" t="s" s="1282">
        <v>473</v>
      </c>
      <c r="D34" s="1282"/>
      <c r="E34" t="s" s="1160">
        <v>380</v>
      </c>
      <c r="F34" t="s" s="1160">
        <v>474</v>
      </c>
      <c r="G34" t="s" s="1160">
        <v>382</v>
      </c>
    </row>
    <row r="35" ht="60.0" customHeight="true">
      <c r="A35" t="s" s="1214">
        <v>475</v>
      </c>
      <c r="B35" t="s" s="1214">
        <v>476</v>
      </c>
      <c r="C35" t="s" s="1255">
        <v>477</v>
      </c>
      <c r="D35" s="1255"/>
      <c r="E35" t="s" s="1214">
        <v>380</v>
      </c>
      <c r="F35" t="s" s="1214">
        <v>454</v>
      </c>
      <c r="G35" t="s" s="1214">
        <v>382</v>
      </c>
    </row>
    <row r="36" ht="60.0" customHeight="true">
      <c r="A36" t="s" s="1160">
        <v>478</v>
      </c>
      <c r="B36" t="s" s="1160">
        <v>479</v>
      </c>
      <c r="C36" t="s" s="1282">
        <v>480</v>
      </c>
      <c r="D36" s="1282"/>
      <c r="E36" t="s" s="1160">
        <v>481</v>
      </c>
      <c r="F36" t="s" s="1160">
        <v>482</v>
      </c>
      <c r="G36" t="s" s="1160">
        <v>382</v>
      </c>
    </row>
    <row r="37" ht="45.0" customHeight="true">
      <c r="A37" t="s" s="1214">
        <v>483</v>
      </c>
      <c r="B37" t="s" s="1214">
        <v>484</v>
      </c>
      <c r="C37" t="s" s="1255">
        <v>485</v>
      </c>
      <c r="D37" s="1255"/>
      <c r="E37" t="s" s="1214">
        <v>380</v>
      </c>
      <c r="F37" t="s" s="1214">
        <v>486</v>
      </c>
      <c r="G37" t="s" s="1214">
        <v>382</v>
      </c>
    </row>
    <row r="38" ht="60.0" customHeight="true">
      <c r="A38" t="s" s="1160">
        <v>487</v>
      </c>
      <c r="B38" t="s" s="1160">
        <v>488</v>
      </c>
      <c r="C38" t="s" s="1282">
        <v>489</v>
      </c>
      <c r="D38" s="1282"/>
      <c r="E38" t="s" s="1160">
        <v>380</v>
      </c>
      <c r="F38" t="s" s="1160">
        <v>454</v>
      </c>
      <c r="G38" t="s" s="1160">
        <v>382</v>
      </c>
    </row>
    <row r="39" ht="105.0" customHeight="true">
      <c r="A39" t="s" s="1214">
        <v>490</v>
      </c>
      <c r="B39" t="s" s="1214">
        <v>491</v>
      </c>
      <c r="C39" t="s" s="1255">
        <v>492</v>
      </c>
      <c r="D39" s="1255"/>
      <c r="E39" t="s" s="1214">
        <v>380</v>
      </c>
      <c r="F39" t="s" s="1214">
        <v>462</v>
      </c>
      <c r="G39" t="s" s="1214">
        <v>382</v>
      </c>
    </row>
    <row r="40" ht="75.0" customHeight="true">
      <c r="A40" t="s" s="1160">
        <v>493</v>
      </c>
      <c r="B40" t="s" s="1160">
        <v>494</v>
      </c>
      <c r="C40" t="s" s="1282">
        <v>495</v>
      </c>
      <c r="D40" s="1282"/>
      <c r="E40" t="s" s="1160">
        <v>380</v>
      </c>
      <c r="F40" t="s" s="1160">
        <v>496</v>
      </c>
      <c r="G40" t="s" s="1160">
        <v>382</v>
      </c>
    </row>
    <row r="41" ht="35.0" customHeight="true">
      <c r="A41" t="s" s="1214">
        <v>497</v>
      </c>
      <c r="B41" t="s" s="1214">
        <v>498</v>
      </c>
      <c r="C41" t="s" s="1255">
        <v>499</v>
      </c>
      <c r="D41" s="1255"/>
      <c r="E41" t="s" s="1214">
        <v>380</v>
      </c>
      <c r="F41" t="s" s="1214">
        <v>500</v>
      </c>
      <c r="G41" t="s" s="1214">
        <v>382</v>
      </c>
    </row>
    <row r="42" ht="60.0" customHeight="true">
      <c r="A42" t="s" s="1160">
        <v>501</v>
      </c>
      <c r="B42" t="s" s="1160">
        <v>456</v>
      </c>
      <c r="C42" t="s" s="1282">
        <v>502</v>
      </c>
      <c r="D42" s="1282"/>
      <c r="E42" t="s" s="1160">
        <v>389</v>
      </c>
      <c r="F42" t="s" s="1160">
        <v>458</v>
      </c>
      <c r="G42" t="s" s="1160">
        <v>382</v>
      </c>
    </row>
    <row r="43">
      <c r="A43" s="2937"/>
      <c r="B43" s="2937"/>
      <c r="C43" s="2937"/>
      <c r="D43" s="2937"/>
      <c r="E43" s="2937"/>
      <c r="F43" s="2937"/>
      <c r="G43" s="2937"/>
    </row>
    <row r="44" ht="35.0" customHeight="true">
      <c r="A44" t="s" s="1106">
        <v>503</v>
      </c>
      <c r="B44" s="1106"/>
      <c r="C44" s="1106"/>
      <c r="D44" s="1106"/>
      <c r="E44" s="1106"/>
      <c r="F44" s="1106"/>
      <c r="G44" s="1106"/>
    </row>
    <row r="45" ht="15.0" customHeight="true">
      <c r="A45" t="s" s="1309">
        <v>371</v>
      </c>
      <c r="B45" t="s" s="1336">
        <v>372</v>
      </c>
      <c r="C45" t="s" s="1363">
        <v>373</v>
      </c>
      <c r="D45" s="1363"/>
      <c r="E45" t="s" s="1336">
        <v>374</v>
      </c>
      <c r="F45" t="s" s="1336">
        <v>375</v>
      </c>
      <c r="G45" t="s" s="1336">
        <v>376</v>
      </c>
    </row>
    <row r="46" ht="75.0" customHeight="true">
      <c r="A46" t="s" s="1160">
        <v>504</v>
      </c>
      <c r="B46" t="s" s="1160">
        <v>505</v>
      </c>
      <c r="C46" t="s" s="1282">
        <v>506</v>
      </c>
      <c r="D46" s="1282"/>
      <c r="E46" t="s" s="1160">
        <v>380</v>
      </c>
      <c r="F46" t="s" s="1160">
        <v>507</v>
      </c>
      <c r="G46" t="s" s="1160">
        <v>382</v>
      </c>
    </row>
    <row r="47" ht="60.0" customHeight="true">
      <c r="A47" t="s" s="1214">
        <v>508</v>
      </c>
      <c r="B47" t="s" s="1214">
        <v>509</v>
      </c>
      <c r="C47" t="s" s="1255">
        <v>510</v>
      </c>
      <c r="D47" s="1255"/>
      <c r="E47" t="s" s="1214">
        <v>380</v>
      </c>
      <c r="F47" t="s" s="1214">
        <v>511</v>
      </c>
      <c r="G47" t="s" s="1214">
        <v>382</v>
      </c>
    </row>
    <row r="48" ht="255.0" customHeight="true">
      <c r="A48" t="s" s="1160">
        <v>512</v>
      </c>
      <c r="B48" t="s" s="1160">
        <v>513</v>
      </c>
      <c r="C48" t="s" s="1282">
        <v>514</v>
      </c>
      <c r="D48" s="1282"/>
      <c r="E48" t="s" s="1160">
        <v>515</v>
      </c>
      <c r="F48" t="s" s="1160">
        <v>516</v>
      </c>
      <c r="G48" t="s" s="1160">
        <v>382</v>
      </c>
    </row>
    <row r="49" ht="35.0" customHeight="true">
      <c r="A49" t="s" s="1214">
        <v>517</v>
      </c>
      <c r="B49" t="s" s="1214">
        <v>518</v>
      </c>
      <c r="C49" t="s" s="1255">
        <v>519</v>
      </c>
      <c r="D49" s="1255"/>
      <c r="E49" t="s" s="1214">
        <v>520</v>
      </c>
      <c r="F49" t="s" s="1214">
        <v>521</v>
      </c>
      <c r="G49" t="s" s="1214">
        <v>396</v>
      </c>
    </row>
    <row r="50" ht="45.0" customHeight="true">
      <c r="A50" t="s" s="1160">
        <v>522</v>
      </c>
      <c r="B50" t="s" s="1160">
        <v>523</v>
      </c>
      <c r="C50" t="s" s="1282">
        <v>524</v>
      </c>
      <c r="D50" s="1282"/>
      <c r="E50" t="s" s="1160">
        <v>380</v>
      </c>
      <c r="F50" t="s" s="1160">
        <v>525</v>
      </c>
      <c r="G50" t="s" s="1160">
        <v>382</v>
      </c>
    </row>
    <row r="51" ht="45.0" customHeight="true">
      <c r="A51" t="s" s="1214">
        <v>526</v>
      </c>
      <c r="B51" t="s" s="1214">
        <v>527</v>
      </c>
      <c r="C51" t="s" s="1255">
        <v>528</v>
      </c>
      <c r="D51" s="1255"/>
      <c r="E51" t="s" s="1214">
        <v>380</v>
      </c>
      <c r="F51" t="s" s="1214">
        <v>412</v>
      </c>
      <c r="G51" t="s" s="1214">
        <v>382</v>
      </c>
    </row>
    <row r="52" ht="45.0" customHeight="true">
      <c r="A52" t="s" s="1160">
        <v>529</v>
      </c>
      <c r="B52" t="s" s="1160">
        <v>530</v>
      </c>
      <c r="C52" t="s" s="1282">
        <v>531</v>
      </c>
      <c r="D52" s="1282"/>
      <c r="E52" t="s" s="1160">
        <v>380</v>
      </c>
      <c r="F52" t="s" s="1160">
        <v>532</v>
      </c>
      <c r="G52" t="s" s="1160">
        <v>382</v>
      </c>
    </row>
    <row r="53" ht="180.0" customHeight="true">
      <c r="A53" t="s" s="1214">
        <v>533</v>
      </c>
      <c r="B53" t="s" s="1214">
        <v>534</v>
      </c>
      <c r="C53" t="s" s="1255">
        <v>535</v>
      </c>
      <c r="D53" s="1255"/>
      <c r="E53" t="s" s="1214">
        <v>380</v>
      </c>
      <c r="F53" t="s" s="1214">
        <v>536</v>
      </c>
      <c r="G53" t="s" s="1214">
        <v>382</v>
      </c>
    </row>
    <row r="54" ht="45.0" customHeight="true">
      <c r="A54" t="s" s="1160">
        <v>537</v>
      </c>
      <c r="B54" t="s" s="1160">
        <v>538</v>
      </c>
      <c r="C54" t="s" s="1282">
        <v>539</v>
      </c>
      <c r="D54" s="1282"/>
      <c r="E54" t="s" s="1160">
        <v>380</v>
      </c>
      <c r="F54" t="s" s="1160">
        <v>462</v>
      </c>
      <c r="G54" t="s" s="1160">
        <v>382</v>
      </c>
    </row>
    <row r="55" ht="60.0" customHeight="true">
      <c r="A55" t="s" s="1214">
        <v>540</v>
      </c>
      <c r="B55" t="s" s="1214">
        <v>541</v>
      </c>
      <c r="C55" t="s" s="1255">
        <v>542</v>
      </c>
      <c r="D55" s="1255"/>
      <c r="E55" t="s" s="1214">
        <v>380</v>
      </c>
      <c r="F55" t="s" s="1214">
        <v>543</v>
      </c>
      <c r="G55" t="s" s="1214">
        <v>382</v>
      </c>
    </row>
    <row r="56" ht="45.0" customHeight="true">
      <c r="A56" t="s" s="1160">
        <v>544</v>
      </c>
      <c r="B56" t="s" s="1160">
        <v>545</v>
      </c>
      <c r="C56" t="s" s="1282">
        <v>546</v>
      </c>
      <c r="D56" s="1282"/>
      <c r="E56" t="s" s="1160">
        <v>380</v>
      </c>
      <c r="F56" t="s" s="1160">
        <v>532</v>
      </c>
      <c r="G56" t="s" s="1160">
        <v>382</v>
      </c>
    </row>
    <row r="57" ht="150.0" customHeight="true">
      <c r="A57" t="s" s="1214">
        <v>547</v>
      </c>
      <c r="B57" t="s" s="1214">
        <v>548</v>
      </c>
      <c r="C57" t="s" s="1255">
        <v>549</v>
      </c>
      <c r="D57" s="1255"/>
      <c r="E57" t="s" s="1214">
        <v>380</v>
      </c>
      <c r="F57" t="s" s="1214">
        <v>412</v>
      </c>
      <c r="G57" t="s" s="1214">
        <v>550</v>
      </c>
    </row>
    <row r="58" ht="675.0" customHeight="true">
      <c r="A58" s="1214"/>
      <c r="B58" s="1214"/>
      <c r="C58" s="1255"/>
      <c r="D58" s="1255"/>
      <c r="E58" s="1214"/>
      <c r="F58" t="s" s="1160">
        <v>412</v>
      </c>
      <c r="G58" t="s" s="1160">
        <v>551</v>
      </c>
      <c r="H58"/>
      <c r="I58"/>
      <c r="J58"/>
      <c r="K58"/>
      <c r="L58"/>
    </row>
    <row r="59" ht="255.0" customHeight="true">
      <c r="A59" t="s" s="1214">
        <v>552</v>
      </c>
      <c r="B59" t="s" s="1214">
        <v>553</v>
      </c>
      <c r="C59" t="s" s="1282">
        <v>554</v>
      </c>
      <c r="D59" s="1282"/>
      <c r="E59" t="s" s="1214">
        <v>428</v>
      </c>
      <c r="F59" t="s" s="1214">
        <v>555</v>
      </c>
      <c r="G59" t="s" s="1214">
        <v>556</v>
      </c>
    </row>
    <row r="60" ht="60.0" customHeight="true">
      <c r="A60" t="s" s="1160">
        <v>557</v>
      </c>
      <c r="B60" t="s" s="1160">
        <v>558</v>
      </c>
      <c r="C60" t="s" s="1255">
        <v>559</v>
      </c>
      <c r="D60" s="1255"/>
      <c r="E60" t="s" s="1160">
        <v>428</v>
      </c>
      <c r="F60" t="s" s="1160">
        <v>560</v>
      </c>
      <c r="G60" t="s" s="1160">
        <v>561</v>
      </c>
    </row>
    <row r="61" ht="45.0" customHeight="true">
      <c r="A61" s="1160"/>
      <c r="B61" s="1160"/>
      <c r="C61" s="1255"/>
      <c r="D61" s="1255"/>
      <c r="E61" s="1160"/>
      <c r="F61" t="s" s="1214">
        <v>555</v>
      </c>
      <c r="G61" t="s" s="1214">
        <v>562</v>
      </c>
      <c r="H61"/>
      <c r="I61"/>
      <c r="J61"/>
      <c r="K61"/>
      <c r="L61"/>
    </row>
    <row r="62" ht="705.0" customHeight="true">
      <c r="A62" t="s" s="1160">
        <v>563</v>
      </c>
      <c r="B62" t="s" s="1160">
        <v>564</v>
      </c>
      <c r="C62" t="s" s="1282">
        <v>565</v>
      </c>
      <c r="D62" s="1282"/>
      <c r="E62" t="s" s="1160">
        <v>380</v>
      </c>
      <c r="F62" t="s" s="1160">
        <v>566</v>
      </c>
      <c r="G62" t="s" s="1160">
        <v>567</v>
      </c>
    </row>
    <row r="63" ht="45.0" customHeight="true">
      <c r="A63" t="s" s="1214">
        <v>568</v>
      </c>
      <c r="B63" t="s" s="1214">
        <v>569</v>
      </c>
      <c r="C63" t="s" s="1255">
        <v>570</v>
      </c>
      <c r="D63" s="1255"/>
      <c r="E63" t="s" s="1214">
        <v>571</v>
      </c>
      <c r="F63" t="s" s="1214">
        <v>572</v>
      </c>
      <c r="G63" t="s" s="1214">
        <v>562</v>
      </c>
    </row>
    <row r="64" ht="35.0" customHeight="true">
      <c r="A64" s="1214"/>
      <c r="B64" s="1214"/>
      <c r="C64" s="1255"/>
      <c r="D64" s="1255"/>
      <c r="E64" s="1214"/>
      <c r="F64" t="s" s="1160">
        <v>412</v>
      </c>
      <c r="G64" t="s" s="1160">
        <v>561</v>
      </c>
      <c r="H64"/>
      <c r="I64"/>
      <c r="J64"/>
      <c r="K64"/>
      <c r="L64"/>
    </row>
    <row r="65" ht="60.0" customHeight="true">
      <c r="A65" t="s" s="1214">
        <v>573</v>
      </c>
      <c r="B65" t="s" s="1214">
        <v>574</v>
      </c>
      <c r="C65" t="s" s="1282">
        <v>575</v>
      </c>
      <c r="D65" s="1282"/>
      <c r="E65" t="s" s="1214">
        <v>571</v>
      </c>
      <c r="F65" t="s" s="1214">
        <v>576</v>
      </c>
      <c r="G65" t="s" s="1214">
        <v>562</v>
      </c>
    </row>
    <row r="66" ht="35.0" customHeight="true">
      <c r="A66" s="1214"/>
      <c r="B66" s="1214"/>
      <c r="C66" s="1282"/>
      <c r="D66" s="1282"/>
      <c r="E66" s="1214"/>
      <c r="F66" t="s" s="1160">
        <v>577</v>
      </c>
      <c r="G66" t="s" s="1160">
        <v>561</v>
      </c>
      <c r="H66"/>
      <c r="I66"/>
      <c r="J66"/>
      <c r="K66"/>
      <c r="L66"/>
    </row>
    <row r="67" ht="45.0" customHeight="true">
      <c r="A67" t="s" s="1214">
        <v>578</v>
      </c>
      <c r="B67" t="s" s="1214">
        <v>579</v>
      </c>
      <c r="C67" t="s" s="1255">
        <v>580</v>
      </c>
      <c r="D67" s="1255"/>
      <c r="E67" t="s" s="1214">
        <v>571</v>
      </c>
      <c r="F67" t="s" s="1214">
        <v>572</v>
      </c>
      <c r="G67" t="s" s="1214">
        <v>562</v>
      </c>
    </row>
    <row r="68" ht="35.0" customHeight="true">
      <c r="A68" s="1214"/>
      <c r="B68" s="1214"/>
      <c r="C68" s="1255"/>
      <c r="D68" s="1255"/>
      <c r="E68" s="1214"/>
      <c r="F68" t="s" s="1160">
        <v>412</v>
      </c>
      <c r="G68" t="s" s="1160">
        <v>561</v>
      </c>
      <c r="H68"/>
      <c r="I68"/>
      <c r="J68"/>
      <c r="K68"/>
      <c r="L68"/>
    </row>
    <row r="69" ht="120.0" customHeight="true">
      <c r="A69" t="s" s="1214">
        <v>581</v>
      </c>
      <c r="B69" t="s" s="1214">
        <v>582</v>
      </c>
      <c r="C69" t="s" s="1282">
        <v>583</v>
      </c>
      <c r="D69" s="1282"/>
      <c r="E69" t="s" s="1214">
        <v>571</v>
      </c>
      <c r="F69" t="s" s="1214">
        <v>584</v>
      </c>
      <c r="G69" t="s" s="1214">
        <v>585</v>
      </c>
    </row>
    <row r="70" ht="35.0" customHeight="true">
      <c r="A70" s="1214"/>
      <c r="B70" s="1214"/>
      <c r="C70" s="1282"/>
      <c r="D70" s="1282"/>
      <c r="E70" s="1214"/>
      <c r="F70" t="s" s="1160">
        <v>586</v>
      </c>
      <c r="G70" t="s" s="1160">
        <v>382</v>
      </c>
      <c r="H70"/>
      <c r="I70"/>
      <c r="J70"/>
      <c r="K70"/>
      <c r="L70"/>
    </row>
    <row r="71">
      <c r="A71" s="2938"/>
      <c r="B71" s="2939"/>
      <c r="C71" s="2940"/>
      <c r="D71" s="2941"/>
      <c r="E71" s="2942"/>
      <c r="F71" s="2943"/>
      <c r="G71" s="2944"/>
    </row>
    <row r="72" ht="135.0" customHeight="true">
      <c r="A72" t="s" s="2945">
        <v>587</v>
      </c>
      <c r="B72" s="2945"/>
      <c r="C72" s="2945"/>
      <c r="D72" s="2945"/>
      <c r="E72" s="2945"/>
      <c r="F72" s="2945"/>
      <c r="G72" s="2945"/>
    </row>
    <row r="73">
      <c r="A73" s="2946"/>
      <c r="B73" s="2947"/>
      <c r="C73" s="2948"/>
      <c r="D73" s="2949"/>
      <c r="E73" s="2950"/>
      <c r="F73" s="2951"/>
      <c r="G73" s="2952"/>
    </row>
    <row r="74">
      <c r="A74" t="s" s="1849">
        <v>13</v>
      </c>
      <c r="B74" s="1849"/>
      <c r="C74" s="1849"/>
      <c r="D74" s="1849"/>
      <c r="E74" t="s" s="1903">
        <v>14</v>
      </c>
      <c r="F74" s="1903"/>
      <c r="G74" s="1903"/>
    </row>
    <row r="75">
      <c r="A75" t="s" s="1849">
        <v>1</v>
      </c>
      <c r="B75" s="1849"/>
      <c r="C75" s="1849"/>
      <c r="D75" s="1849"/>
      <c r="E75" t="s" s="1903">
        <v>15</v>
      </c>
      <c r="F75" s="1903"/>
      <c r="G75" s="1903"/>
    </row>
  </sheetData>
  <sheetProtection password="F62E" sheet="true" scenarios="true" objects="true" formatRows="false"/>
  <mergeCells>
    <mergeCell ref="A1:F1"/>
    <mergeCell ref="A2:G2"/>
    <mergeCell ref="A3:G3"/>
    <mergeCell ref="A4:G4"/>
    <mergeCell ref="A5:G5"/>
    <mergeCell ref="A6:G6"/>
    <mergeCell ref="C7:D7"/>
    <mergeCell ref="C8:D8"/>
    <mergeCell ref="C9:D9"/>
    <mergeCell ref="C10:D10"/>
    <mergeCell ref="C11:D11"/>
    <mergeCell ref="A12:A14"/>
    <mergeCell ref="B12:B14"/>
    <mergeCell ref="C12:D14"/>
    <mergeCell ref="E12:E14"/>
    <mergeCell ref="C15:D15"/>
    <mergeCell ref="C16:D16"/>
    <mergeCell ref="C17:D17"/>
    <mergeCell ref="C18:D18"/>
    <mergeCell ref="C19:D19"/>
    <mergeCell ref="C20:D20"/>
    <mergeCell ref="C21:D21"/>
    <mergeCell ref="C22:D22"/>
    <mergeCell ref="C23:D23"/>
    <mergeCell ref="C24:D24"/>
    <mergeCell ref="A25:G25"/>
    <mergeCell ref="A26:G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A43:G43"/>
    <mergeCell ref="A44:G44"/>
    <mergeCell ref="C45:D45"/>
    <mergeCell ref="C46:D46"/>
    <mergeCell ref="C47:D47"/>
    <mergeCell ref="C48:D48"/>
    <mergeCell ref="C49:D49"/>
    <mergeCell ref="C50:D50"/>
    <mergeCell ref="C51:D51"/>
    <mergeCell ref="C52:D52"/>
    <mergeCell ref="C53:D53"/>
    <mergeCell ref="C54:D54"/>
    <mergeCell ref="C55:D55"/>
    <mergeCell ref="C56:D56"/>
    <mergeCell ref="A57:A58"/>
    <mergeCell ref="B57:B58"/>
    <mergeCell ref="C57:D58"/>
    <mergeCell ref="E57:E58"/>
    <mergeCell ref="C59:D59"/>
    <mergeCell ref="A60:A61"/>
    <mergeCell ref="B60:B61"/>
    <mergeCell ref="C60:D61"/>
    <mergeCell ref="E60:E61"/>
    <mergeCell ref="C62:D62"/>
    <mergeCell ref="A63:A64"/>
    <mergeCell ref="B63:B64"/>
    <mergeCell ref="C63:D64"/>
    <mergeCell ref="E63:E64"/>
    <mergeCell ref="A65:A66"/>
    <mergeCell ref="B65:B66"/>
    <mergeCell ref="C65:D66"/>
    <mergeCell ref="E65:E66"/>
    <mergeCell ref="A67:A68"/>
    <mergeCell ref="B67:B68"/>
    <mergeCell ref="C67:D68"/>
    <mergeCell ref="E67:E68"/>
    <mergeCell ref="A69:A70"/>
    <mergeCell ref="B69:B70"/>
    <mergeCell ref="C69:D70"/>
    <mergeCell ref="E69:E70"/>
    <mergeCell ref="A72:G72"/>
    <mergeCell ref="A74:D74"/>
    <mergeCell ref="E74:G74"/>
    <mergeCell ref="A75:D75"/>
    <mergeCell ref="E75:G75"/>
  </mergeCells>
  <pageMargins bottom="0.75" footer="0.3" header="0.3" left="0.7" right="0.7" top="0.75"/>
  <pageSetup orientation="portrait" paperSize="9" fitToWidth="1"/>
  <drawing r:id="rId1"/>
</worksheet>
</file>

<file path=xl/worksheets/sheet12.xml><?xml version="1.0" encoding="utf-8"?>
<worksheet xmlns="http://schemas.openxmlformats.org/spreadsheetml/2006/main" xmlns:r="http://schemas.openxmlformats.org/officeDocument/2006/relationships">
  <sheetPr>
    <pageSetUpPr fitToPage="true"/>
  </sheetPr>
  <dimension ref="A1:M15"/>
  <sheetViews>
    <sheetView workbookViewId="0" showGridLines="false" rightToLeft="false" zoomScale="70"/>
  </sheetViews>
  <sheetFormatPr defaultRowHeight="15.0" baseColWidth="10"/>
  <sheetData>
    <row r="1" ht="38.0" customHeight="true">
      <c r="A1" t="s" s="14">
        <v>588</v>
      </c>
      <c r="B1" s="14"/>
      <c r="C1" s="14"/>
      <c r="D1" s="14"/>
      <c r="E1" s="14"/>
      <c r="F1" s="14"/>
      <c r="G1" s="14"/>
      <c r="H1" s="14"/>
    </row>
    <row r="2" ht="30.0" customHeight="true">
      <c r="A2" t="s" s="107">
        <v>17</v>
      </c>
      <c r="B2" s="107"/>
      <c r="C2" s="107"/>
      <c r="D2" s="107"/>
      <c r="E2" s="107"/>
      <c r="F2" s="107"/>
      <c r="G2" s="107"/>
      <c r="H2" s="107"/>
    </row>
    <row r="3" ht="20.0" customHeight="true">
      <c r="A3" t="s" s="161">
        <v>18</v>
      </c>
      <c r="B3" s="161"/>
      <c r="C3" s="161"/>
      <c r="D3" s="161"/>
      <c r="E3" s="161"/>
      <c r="F3" s="161"/>
      <c r="G3" s="161"/>
      <c r="H3" s="161"/>
    </row>
    <row r="4" ht="35.0" customHeight="true">
      <c r="A4" t="s" s="1106">
        <v>369</v>
      </c>
      <c r="B4" s="1106"/>
      <c r="C4" s="1106"/>
      <c r="D4" s="1106"/>
      <c r="E4" s="1106"/>
      <c r="F4" s="1106"/>
      <c r="G4" s="1106"/>
      <c r="H4" s="1106"/>
    </row>
    <row r="5">
      <c r="A5" s="2953"/>
      <c r="B5" s="2953"/>
      <c r="C5" s="2953"/>
      <c r="D5" s="2953"/>
      <c r="E5" s="2953"/>
      <c r="F5" s="2953"/>
      <c r="G5" s="2953"/>
      <c r="H5" s="2953"/>
    </row>
    <row r="6" ht="35.0" customHeight="true">
      <c r="A6" t="s" s="1106">
        <v>589</v>
      </c>
      <c r="B6"/>
      <c r="C6"/>
      <c r="D6"/>
      <c r="E6"/>
      <c r="F6"/>
      <c r="G6"/>
      <c r="H6"/>
    </row>
    <row r="7">
      <c r="A7" t="s" s="1309">
        <v>372</v>
      </c>
      <c r="B7" s="1309"/>
      <c r="C7" t="s" s="1309">
        <v>373</v>
      </c>
      <c r="D7" s="1309"/>
      <c r="E7" s="1309"/>
      <c r="F7" t="s" s="1309">
        <v>590</v>
      </c>
      <c r="G7" t="s" s="1309">
        <v>376</v>
      </c>
      <c r="H7" s="1309"/>
    </row>
    <row r="8" ht="150.0" customHeight="true">
      <c r="A8" t="s" s="1214">
        <v>591</v>
      </c>
      <c r="B8" s="1214"/>
      <c r="C8" t="s" s="1214">
        <v>592</v>
      </c>
      <c r="D8" s="1214"/>
      <c r="E8" t="s" s="1214">
        <v>593</v>
      </c>
      <c r="F8" t="s" s="1214">
        <v>594</v>
      </c>
      <c r="G8" t="s" s="1214">
        <v>595</v>
      </c>
      <c r="H8" s="1214"/>
    </row>
    <row r="9" ht="35.0" customHeight="true">
      <c r="A9" s="1214"/>
      <c r="B9" s="1214"/>
      <c r="C9" s="1214"/>
      <c r="D9" s="1214"/>
      <c r="E9" t="s" s="1214">
        <v>593</v>
      </c>
      <c r="F9" t="s" s="1214">
        <v>596</v>
      </c>
      <c r="G9" t="s" s="1214">
        <v>597</v>
      </c>
      <c r="H9" s="1214"/>
      <c r="I9"/>
      <c r="J9"/>
      <c r="K9"/>
      <c r="L9"/>
    </row>
    <row r="10">
      <c r="A10" s="2954"/>
      <c r="B10" s="2955"/>
      <c r="C10" s="2956"/>
      <c r="D10" s="2957"/>
      <c r="E10" s="2958"/>
      <c r="F10" s="2959"/>
      <c r="G10" s="2960"/>
      <c r="H10" s="2961"/>
    </row>
    <row r="11">
      <c r="A11" s="2962"/>
      <c r="B11" s="2963"/>
      <c r="C11" s="2964"/>
      <c r="D11" s="2965"/>
      <c r="E11" s="2966"/>
      <c r="F11" s="2967"/>
      <c r="G11" s="2968"/>
      <c r="H11" s="2969"/>
    </row>
    <row r="12" ht="345.0" customHeight="true">
      <c r="A12" t="s" s="2970">
        <v>598</v>
      </c>
      <c r="B12" s="2970"/>
      <c r="C12" s="2970"/>
      <c r="D12" s="2970"/>
      <c r="E12" s="2970"/>
      <c r="F12" s="2970"/>
      <c r="G12" s="2970"/>
      <c r="H12" s="2970"/>
    </row>
    <row r="13">
      <c r="A13" s="2971"/>
      <c r="B13" s="2972"/>
      <c r="C13" s="2973"/>
      <c r="D13" s="2974"/>
      <c r="E13" s="2975"/>
      <c r="F13" s="2976"/>
      <c r="G13" s="2977"/>
      <c r="H13" s="2978"/>
    </row>
    <row r="14">
      <c r="A14" t="s" s="1849">
        <v>13</v>
      </c>
      <c r="B14" s="1849"/>
      <c r="C14" s="1849"/>
      <c r="D14" s="1849"/>
      <c r="E14" t="s" s="1903">
        <v>14</v>
      </c>
      <c r="F14" s="1903"/>
      <c r="G14" s="1903"/>
      <c r="H14" s="1903"/>
    </row>
    <row r="15">
      <c r="A15" t="s" s="1849">
        <v>1</v>
      </c>
      <c r="B15" s="1849"/>
      <c r="C15" s="1849"/>
      <c r="D15" s="1849"/>
      <c r="E15" t="s" s="1903">
        <v>15</v>
      </c>
      <c r="F15" s="1903"/>
      <c r="G15" s="1903"/>
      <c r="H15" s="1903"/>
    </row>
  </sheetData>
  <sheetProtection password="F62E" sheet="true" scenarios="true" objects="true" formatRows="false"/>
  <mergeCells>
    <mergeCell ref="A1:G1"/>
    <mergeCell ref="A2:H2"/>
    <mergeCell ref="A3:H3"/>
    <mergeCell ref="A4:H4"/>
    <mergeCell ref="A5:H5"/>
    <mergeCell ref="A7:B7"/>
    <mergeCell ref="C7:D7"/>
    <mergeCell ref="G7:H7"/>
    <mergeCell ref="A8:B9"/>
    <mergeCell ref="C8:D9"/>
    <mergeCell ref="G8:H8"/>
    <mergeCell ref="G9:H9"/>
    <mergeCell ref="A12:H12"/>
    <mergeCell ref="A14:D14"/>
    <mergeCell ref="E14:H14"/>
    <mergeCell ref="A15:D15"/>
    <mergeCell ref="E15:H15"/>
  </mergeCells>
  <pageMargins bottom="0.75" footer="0.3" header="0.3" left="0.7" right="0.7" top="0.75"/>
  <pageSetup orientation="portrait" paperSize="9" fitToWidth="1"/>
  <drawing r:id="rId1"/>
</worksheet>
</file>

<file path=xl/worksheets/sheet13.xml><?xml version="1.0" encoding="utf-8"?>
<worksheet xmlns="http://schemas.openxmlformats.org/spreadsheetml/2006/main" xmlns:r="http://schemas.openxmlformats.org/officeDocument/2006/relationships">
  <sheetPr>
    <pageSetUpPr fitToPage="true"/>
  </sheetPr>
  <dimension ref="A1:H17"/>
  <sheetViews>
    <sheetView workbookViewId="0" showGridLines="false" rightToLeft="false"/>
  </sheetViews>
  <sheetFormatPr defaultRowHeight="15.0" baseColWidth="10"/>
  <cols>
    <col min="1" max="1" width="22.0" customWidth="true"/>
    <col min="2" max="2" width="22.0" customWidth="true"/>
    <col min="3" max="3" width="22.0" customWidth="true"/>
    <col min="4" max="4" width="22.0" customWidth="true"/>
    <col min="5" max="5" width="22.0" customWidth="true"/>
    <col min="6" max="6" width="22.0" customWidth="true"/>
    <col min="7" max="7" width="22.0" customWidth="true"/>
  </cols>
  <sheetData>
    <row r="1" ht="38.0" customHeight="true">
      <c r="A1" t="s" s="14">
        <v>599</v>
      </c>
      <c r="B1" s="14"/>
      <c r="C1" s="14"/>
      <c r="D1" s="14"/>
      <c r="E1" s="14"/>
      <c r="F1" s="14"/>
      <c r="G1" s="14"/>
    </row>
    <row r="2" ht="30.0" customHeight="true">
      <c r="A2" t="s" s="107">
        <v>17</v>
      </c>
      <c r="B2" s="107"/>
      <c r="C2" s="107"/>
      <c r="D2" s="107"/>
      <c r="E2" s="107"/>
      <c r="F2" s="107"/>
      <c r="G2" s="107"/>
    </row>
    <row r="3" ht="20.0" customHeight="true">
      <c r="A3" t="s" s="161">
        <v>18</v>
      </c>
      <c r="B3" s="161"/>
      <c r="C3" s="161"/>
      <c r="D3" s="161"/>
      <c r="E3" s="161"/>
      <c r="F3" s="161"/>
      <c r="G3" s="161"/>
    </row>
    <row r="4">
      <c r="A4" s="2979"/>
      <c r="B4" s="2979"/>
      <c r="C4" s="2979"/>
      <c r="D4" s="2979"/>
      <c r="E4" s="2979"/>
      <c r="F4" s="2979"/>
      <c r="G4" s="2979"/>
    </row>
    <row r="5">
      <c r="A5" t="s" s="2980">
        <v>600</v>
      </c>
      <c r="B5" t="s" s="2981">
        <v>601</v>
      </c>
      <c r="C5" s="2981"/>
      <c r="D5" t="s" s="2982">
        <v>602</v>
      </c>
      <c r="E5"/>
      <c r="F5"/>
      <c r="G5"/>
    </row>
    <row r="6">
      <c r="A6" t="s" s="2986">
        <v>603</v>
      </c>
      <c r="B6" t="s" s="2987">
        <v>604</v>
      </c>
      <c r="C6" s="2987"/>
      <c r="D6" t="s" s="2988">
        <v>605</v>
      </c>
      <c r="E6"/>
      <c r="F6"/>
      <c r="G6"/>
    </row>
    <row r="7">
      <c r="A7" t="s" s="2992">
        <v>603</v>
      </c>
      <c r="B7" t="s" s="2993">
        <v>604</v>
      </c>
      <c r="C7" s="2993"/>
      <c r="D7" t="s" s="2994">
        <v>606</v>
      </c>
      <c r="E7"/>
      <c r="F7"/>
      <c r="G7"/>
    </row>
    <row r="8">
      <c r="A8" t="s" s="2998">
        <v>603</v>
      </c>
      <c r="B8" t="s" s="2999">
        <v>604</v>
      </c>
      <c r="C8" s="2999"/>
      <c r="D8" t="s" s="3000">
        <v>607</v>
      </c>
      <c r="E8"/>
      <c r="F8"/>
      <c r="G8"/>
    </row>
    <row r="9">
      <c r="A9" t="s" s="3004">
        <v>603</v>
      </c>
      <c r="B9" t="s" s="3005">
        <v>604</v>
      </c>
      <c r="C9" s="3005"/>
      <c r="D9" t="s" s="3006">
        <v>608</v>
      </c>
      <c r="E9"/>
      <c r="F9"/>
      <c r="G9"/>
    </row>
    <row r="10">
      <c r="A10" t="s" s="3010">
        <v>603</v>
      </c>
      <c r="B10" t="s" s="3011">
        <v>604</v>
      </c>
      <c r="C10" s="3011"/>
      <c r="D10" t="s" s="3012">
        <v>609</v>
      </c>
      <c r="E10"/>
      <c r="F10"/>
      <c r="G10"/>
    </row>
    <row r="11">
      <c r="A11" t="s" s="3016">
        <v>603</v>
      </c>
      <c r="B11" t="s" s="3017">
        <v>604</v>
      </c>
      <c r="C11" s="3017"/>
      <c r="D11" t="s" s="3018">
        <v>610</v>
      </c>
      <c r="E11"/>
      <c r="F11"/>
      <c r="G11"/>
    </row>
    <row r="12">
      <c r="A12" t="s" s="3022">
        <v>1</v>
      </c>
      <c r="B12" s="3022"/>
      <c r="C12" s="3022"/>
      <c r="D12" s="3022"/>
      <c r="E12" s="3022"/>
      <c r="F12" s="3022"/>
      <c r="G12" s="3022"/>
    </row>
    <row r="13">
      <c r="A13" s="3023"/>
      <c r="B13" s="3024"/>
      <c r="C13" s="3025"/>
      <c r="D13" s="3026"/>
      <c r="E13" s="3027"/>
      <c r="F13" s="3028"/>
      <c r="G13" s="3029"/>
    </row>
    <row r="14" ht="15.0" customHeight="true">
      <c r="A14" s="3030"/>
      <c r="B14" s="3030"/>
      <c r="C14" s="3030"/>
      <c r="D14" s="3030"/>
      <c r="E14" s="3030"/>
      <c r="F14" s="3030"/>
      <c r="G14" s="3030"/>
    </row>
    <row r="15">
      <c r="A15" s="3031"/>
      <c r="B15" s="3032"/>
      <c r="C15" s="3033"/>
      <c r="D15" s="3034"/>
      <c r="E15" s="3035"/>
      <c r="F15" s="3036"/>
      <c r="G15" s="3037"/>
    </row>
    <row r="16">
      <c r="A16" t="s" s="1849">
        <v>611</v>
      </c>
      <c r="B16" s="1849"/>
      <c r="C16" s="1849"/>
      <c r="D16" s="1849"/>
      <c r="E16" t="s" s="1903">
        <v>14</v>
      </c>
      <c r="F16" s="1903"/>
      <c r="G16" s="1903"/>
    </row>
    <row r="17">
      <c r="A17" t="s" s="1849">
        <v>612</v>
      </c>
      <c r="B17" s="1849"/>
      <c r="C17" s="1849"/>
      <c r="D17" s="1849"/>
      <c r="E17" t="s" s="2582">
        <v>613</v>
      </c>
      <c r="F17" s="2582"/>
      <c r="G17" s="2582"/>
    </row>
  </sheetData>
  <sheetProtection password="F62E" sheet="true" scenarios="true" objects="true" formatRows="false"/>
  <mergeCells>
    <mergeCell ref="A1:F1"/>
    <mergeCell ref="A2:G2"/>
    <mergeCell ref="A3:G3"/>
    <mergeCell ref="A4:G4"/>
    <mergeCell ref="B5:C5"/>
    <mergeCell ref="B6:C6"/>
    <mergeCell ref="B7:C7"/>
    <mergeCell ref="B8:C8"/>
    <mergeCell ref="B9:C9"/>
    <mergeCell ref="B10:C10"/>
    <mergeCell ref="B11:C11"/>
    <mergeCell ref="A12:G12"/>
    <mergeCell ref="A14:G14"/>
    <mergeCell ref="A16:D16"/>
    <mergeCell ref="E16:G16"/>
    <mergeCell ref="A17:D17"/>
    <mergeCell ref="E17:G17"/>
  </mergeCells>
  <pageMargins bottom="0.75" footer="0.3" header="0.3" left="0.7" right="0.7" top="0.75"/>
  <pageSetup orientation="portrait" paperSize="9" fitToWidth="1"/>
  <drawing r:id="rId1"/>
</worksheet>
</file>

<file path=xl/worksheets/sheet14.xml><?xml version="1.0" encoding="utf-8"?>
<worksheet xmlns="http://schemas.openxmlformats.org/spreadsheetml/2006/main" xmlns:r="http://schemas.openxmlformats.org/officeDocument/2006/relationships">
  <sheetPr>
    <pageSetUpPr fitToPage="true"/>
  </sheetPr>
  <dimension ref="A1:O17"/>
  <sheetViews>
    <sheetView workbookViewId="0" showGridLines="false" rightToLeft="false" zoomScale="70"/>
  </sheetViews>
  <sheetFormatPr defaultRowHeight="15.0" baseColWidth="10"/>
  <sheetData>
    <row r="1" ht="38.0" customHeight="true">
      <c r="A1" t="s" s="14">
        <v>614</v>
      </c>
      <c r="B1" s="14"/>
      <c r="C1" s="14"/>
      <c r="D1" s="14"/>
      <c r="E1" s="14"/>
      <c r="F1" s="14"/>
      <c r="G1" s="14"/>
      <c r="H1" s="14"/>
      <c r="I1" s="14"/>
      <c r="J1" s="14"/>
      <c r="K1" s="14"/>
      <c r="L1" s="14"/>
      <c r="M1" s="14"/>
      <c r="N1" s="14"/>
    </row>
    <row r="2" ht="30.0" customHeight="true">
      <c r="A2" t="s" s="107">
        <v>17</v>
      </c>
      <c r="B2" s="107"/>
      <c r="C2" s="107"/>
      <c r="D2" s="107"/>
      <c r="E2" s="107"/>
      <c r="F2" s="107"/>
      <c r="G2" s="107"/>
      <c r="H2" s="107"/>
      <c r="I2" s="107"/>
      <c r="J2" s="107"/>
      <c r="K2" s="107"/>
      <c r="L2" s="107"/>
      <c r="M2" s="107"/>
      <c r="N2" s="107"/>
    </row>
    <row r="3" ht="20.0" customHeight="true">
      <c r="A3" t="s" s="161">
        <v>18</v>
      </c>
      <c r="B3" s="161"/>
      <c r="C3" s="161"/>
      <c r="D3" s="161"/>
      <c r="E3" s="161"/>
      <c r="F3" s="161"/>
      <c r="G3" s="161"/>
      <c r="H3" s="161"/>
      <c r="I3" s="161"/>
      <c r="J3" s="161"/>
      <c r="K3" s="161"/>
      <c r="L3" s="161"/>
      <c r="M3" s="161"/>
      <c r="N3" s="161"/>
    </row>
    <row r="4">
      <c r="A4" s="3038"/>
      <c r="B4" s="3038"/>
      <c r="C4" s="3038"/>
      <c r="D4" s="3038"/>
      <c r="E4" s="3038"/>
      <c r="F4" s="3038"/>
      <c r="G4" s="3038"/>
      <c r="H4" s="3038"/>
      <c r="I4" s="3038"/>
      <c r="J4" s="3038"/>
      <c r="K4" s="3038"/>
      <c r="L4" s="3038"/>
      <c r="M4" s="3038"/>
      <c r="N4" s="3038"/>
    </row>
    <row r="5" ht="40.0" customHeight="true">
      <c r="A5" t="s" s="1930">
        <v>615</v>
      </c>
      <c r="B5" s="1930"/>
      <c r="C5" s="1930"/>
      <c r="D5" s="1930"/>
      <c r="E5" s="1930"/>
      <c r="F5" s="1930"/>
      <c r="G5" s="1930"/>
      <c r="H5" s="1930"/>
      <c r="I5" s="1930"/>
      <c r="J5" s="1930"/>
      <c r="K5" s="1930"/>
      <c r="L5" s="1930"/>
      <c r="M5" s="1930"/>
      <c r="N5" s="1930"/>
    </row>
    <row r="6" ht="135.0" customHeight="true">
      <c r="A6" t="s" s="1957">
        <v>616</v>
      </c>
      <c r="B6" s="1957"/>
      <c r="C6" t="s" s="1957">
        <v>617</v>
      </c>
      <c r="D6" s="1957"/>
      <c r="E6" s="1957"/>
      <c r="F6" s="1957"/>
      <c r="G6" s="1957"/>
      <c r="H6" s="1957"/>
      <c r="I6" s="1957"/>
      <c r="J6" s="1957"/>
      <c r="K6" s="1957"/>
      <c r="L6" s="1957"/>
      <c r="M6" s="1957"/>
      <c r="N6" s="1957"/>
    </row>
    <row r="7" ht="40.0" customHeight="true">
      <c r="A7" t="s" s="1930">
        <v>618</v>
      </c>
      <c r="B7" s="1930"/>
      <c r="C7" s="1930"/>
      <c r="D7" s="1930"/>
      <c r="E7" s="1930"/>
      <c r="F7" s="1930"/>
      <c r="G7" s="1930"/>
      <c r="H7" s="1930"/>
      <c r="I7" s="1930"/>
      <c r="J7" s="1930"/>
      <c r="K7" s="1930"/>
      <c r="L7" s="1930"/>
      <c r="M7" s="1930"/>
      <c r="N7" s="1930"/>
    </row>
    <row r="8" ht="30.0" customHeight="true">
      <c r="A8" t="s" s="1957">
        <v>619</v>
      </c>
      <c r="B8" s="1957"/>
      <c r="C8" t="s" s="1957">
        <v>620</v>
      </c>
      <c r="D8" s="1957"/>
      <c r="E8" s="1957"/>
      <c r="F8" s="1957"/>
      <c r="G8" s="1957"/>
      <c r="H8" s="1957"/>
      <c r="I8" s="1957"/>
      <c r="J8" s="1957"/>
      <c r="K8" s="1957"/>
      <c r="L8" s="1957"/>
      <c r="M8" s="1957"/>
      <c r="N8" s="1957"/>
    </row>
    <row r="9" ht="135.0" customHeight="true">
      <c r="A9" t="s" s="1984">
        <v>621</v>
      </c>
      <c r="B9" s="1984"/>
      <c r="C9" t="s" s="1984">
        <v>622</v>
      </c>
      <c r="D9" s="1984"/>
      <c r="E9" s="1984"/>
      <c r="F9" s="1984"/>
      <c r="G9" s="1984"/>
      <c r="H9" s="1984"/>
      <c r="I9" s="1984"/>
      <c r="J9" s="1984"/>
      <c r="K9" s="1984"/>
      <c r="L9" s="1984"/>
      <c r="M9" s="1984"/>
      <c r="N9" s="1984"/>
    </row>
    <row r="10" ht="105.0" customHeight="true">
      <c r="A10" t="s" s="1957">
        <v>623</v>
      </c>
      <c r="B10" s="1957"/>
      <c r="C10" t="s" s="1957">
        <v>624</v>
      </c>
      <c r="D10" s="1957"/>
      <c r="E10" s="1957"/>
      <c r="F10" s="1957"/>
      <c r="G10" s="1957"/>
      <c r="H10" s="1957"/>
      <c r="I10" s="1957"/>
      <c r="J10" s="1957"/>
      <c r="K10" s="1957"/>
      <c r="L10" s="1957"/>
      <c r="M10" s="1957"/>
      <c r="N10" s="1957"/>
    </row>
    <row r="11" ht="120.0" customHeight="true">
      <c r="A11" t="s" s="1984">
        <v>625</v>
      </c>
      <c r="B11" s="1984"/>
      <c r="C11" t="s" s="1984">
        <v>626</v>
      </c>
      <c r="D11" s="1984"/>
      <c r="E11" s="1984"/>
      <c r="F11" s="1984"/>
      <c r="G11" s="1984"/>
      <c r="H11" s="1984"/>
      <c r="I11" s="1984"/>
      <c r="J11" s="1984"/>
      <c r="K11" s="1984"/>
      <c r="L11" s="1984"/>
      <c r="M11" s="1984"/>
      <c r="N11" s="1984"/>
    </row>
    <row r="12">
      <c r="A12" t="s" s="3039">
        <v>1</v>
      </c>
      <c r="B12" s="3039"/>
      <c r="C12" s="3039"/>
      <c r="D12" s="3039"/>
      <c r="E12" s="3039"/>
      <c r="F12" s="3039"/>
      <c r="G12" s="3039"/>
      <c r="H12" s="3039"/>
      <c r="I12" s="3039"/>
      <c r="J12" s="3039"/>
      <c r="K12" s="3039"/>
      <c r="L12" s="3039"/>
      <c r="M12" s="3039"/>
      <c r="N12" s="3039"/>
    </row>
    <row r="13">
      <c r="A13" s="3040"/>
      <c r="B13" s="3041"/>
      <c r="C13" s="3042"/>
      <c r="D13" s="3043"/>
      <c r="E13" s="3044"/>
      <c r="F13" s="3045"/>
      <c r="G13" s="3046"/>
      <c r="H13" s="3047"/>
      <c r="I13" s="3048"/>
      <c r="J13" s="3049"/>
      <c r="K13" s="3050"/>
      <c r="L13" s="3051"/>
      <c r="M13" s="3052"/>
      <c r="N13" s="3053"/>
    </row>
    <row r="14" ht="15.0" customHeight="true">
      <c r="A14" s="3054"/>
      <c r="B14" s="3054"/>
      <c r="C14" s="3054"/>
      <c r="D14" s="3054"/>
      <c r="E14" s="3054"/>
      <c r="F14" s="3054"/>
      <c r="G14" s="3054"/>
      <c r="H14" s="3054"/>
      <c r="I14" s="3054"/>
      <c r="J14" s="3054"/>
      <c r="K14" s="3054"/>
      <c r="L14" s="3054"/>
      <c r="M14" s="3054"/>
      <c r="N14" s="3054"/>
    </row>
    <row r="15">
      <c r="A15" s="3055"/>
      <c r="B15" s="3056"/>
      <c r="C15" s="3057"/>
      <c r="D15" s="3058"/>
      <c r="E15" s="3059"/>
      <c r="F15" s="3060"/>
      <c r="G15" s="3061"/>
      <c r="H15" s="3062"/>
      <c r="I15" s="3063"/>
      <c r="J15" s="3064"/>
      <c r="K15" s="3065"/>
      <c r="L15" s="3066"/>
      <c r="M15" s="3067"/>
      <c r="N15" s="3068"/>
    </row>
    <row r="16">
      <c r="A16" t="s" s="1849">
        <v>611</v>
      </c>
      <c r="B16" s="1849"/>
      <c r="C16" s="1849"/>
      <c r="D16" s="1849"/>
      <c r="E16" s="1849"/>
      <c r="F16" s="1849"/>
      <c r="G16" s="1849"/>
      <c r="H16" t="s" s="1903">
        <v>14</v>
      </c>
      <c r="I16" s="1903"/>
      <c r="J16" s="1903"/>
      <c r="K16" s="1903"/>
      <c r="L16" s="1903"/>
      <c r="M16" s="1903"/>
      <c r="N16" s="1903"/>
    </row>
    <row r="17">
      <c r="A17" t="s" s="1849">
        <v>1</v>
      </c>
      <c r="B17" s="1849"/>
      <c r="C17" s="1849"/>
      <c r="D17" s="1849"/>
      <c r="E17" s="1849"/>
      <c r="F17" s="1849"/>
      <c r="G17" s="1849"/>
      <c r="H17" t="s" s="1903">
        <v>15</v>
      </c>
      <c r="I17" s="1903"/>
      <c r="J17" s="1903"/>
      <c r="K17" s="1903"/>
      <c r="L17" s="1903"/>
      <c r="M17" s="1903"/>
      <c r="N17" s="1903"/>
    </row>
  </sheetData>
  <sheetProtection password="F62E" sheet="true" scenarios="true" objects="true" formatRows="false"/>
  <mergeCells>
    <mergeCell ref="A1:M1"/>
    <mergeCell ref="A2:N2"/>
    <mergeCell ref="A3:N3"/>
    <mergeCell ref="A4:N4"/>
    <mergeCell ref="A5:N5"/>
    <mergeCell ref="A6:B6"/>
    <mergeCell ref="C6:N6"/>
    <mergeCell ref="A7:N7"/>
    <mergeCell ref="A8:B8"/>
    <mergeCell ref="C8:N8"/>
    <mergeCell ref="A9:B9"/>
    <mergeCell ref="C9:N9"/>
    <mergeCell ref="A10:B10"/>
    <mergeCell ref="C10:N10"/>
    <mergeCell ref="A11:B11"/>
    <mergeCell ref="C11:N11"/>
    <mergeCell ref="A12:N12"/>
    <mergeCell ref="A14:N14"/>
    <mergeCell ref="A16:G16"/>
    <mergeCell ref="H16:N16"/>
    <mergeCell ref="A17:G17"/>
    <mergeCell ref="H17:N17"/>
  </mergeCells>
  <pageMargins bottom="0.75" footer="0.3" header="0.3" left="0.7" right="0.7" top="0.75"/>
  <pageSetup orientation="portrait" paperSize="9" fitToWidth="1"/>
  <drawing r:id="rId1"/>
</worksheet>
</file>

<file path=xl/worksheets/sheet15.xml><?xml version="1.0" encoding="utf-8"?>
<worksheet xmlns="http://schemas.openxmlformats.org/spreadsheetml/2006/main" xmlns:r="http://schemas.openxmlformats.org/officeDocument/2006/relationships">
  <sheetPr>
    <pageSetUpPr fitToPage="true"/>
  </sheetPr>
  <dimension ref="A1:O29"/>
  <sheetViews>
    <sheetView workbookViewId="0" showGridLines="false" rightToLeft="false" zoomScale="70"/>
  </sheetViews>
  <sheetFormatPr defaultRowHeight="15.0" baseColWidth="10"/>
  <sheetData>
    <row r="1" ht="38.0" customHeight="true">
      <c r="A1" t="s" s="14">
        <v>627</v>
      </c>
      <c r="B1" s="14"/>
      <c r="C1" s="14"/>
      <c r="D1" s="14"/>
      <c r="E1" s="14"/>
      <c r="F1" s="14"/>
      <c r="G1" s="14"/>
      <c r="H1" s="14"/>
      <c r="I1" s="14"/>
      <c r="J1" s="14"/>
      <c r="K1" s="14"/>
      <c r="L1" s="14"/>
      <c r="M1" s="14"/>
      <c r="N1" s="14"/>
    </row>
    <row r="2" ht="30.0" customHeight="true">
      <c r="A2" t="s" s="107">
        <v>17</v>
      </c>
      <c r="B2" s="107"/>
      <c r="C2" s="107"/>
      <c r="D2" s="107"/>
      <c r="E2" s="107"/>
      <c r="F2" s="107"/>
      <c r="G2" s="107"/>
      <c r="H2" s="107"/>
      <c r="I2" s="107"/>
      <c r="J2" s="107"/>
      <c r="K2" s="107"/>
      <c r="L2" s="107"/>
      <c r="M2" s="107"/>
      <c r="N2" s="107"/>
    </row>
    <row r="3" ht="20.0" customHeight="true">
      <c r="A3" t="s" s="161">
        <v>18</v>
      </c>
      <c r="B3" s="161"/>
      <c r="C3" s="161"/>
      <c r="D3" s="161"/>
      <c r="E3" s="161"/>
      <c r="F3" s="161"/>
      <c r="G3" s="161"/>
      <c r="H3" s="161"/>
      <c r="I3" s="161"/>
      <c r="J3" s="161"/>
      <c r="K3" s="161"/>
      <c r="L3" s="161"/>
      <c r="M3" s="161"/>
      <c r="N3" s="161"/>
    </row>
    <row r="4">
      <c r="A4" s="3069"/>
      <c r="B4" s="3069"/>
      <c r="C4" s="3069"/>
      <c r="D4" s="3069"/>
      <c r="E4" s="3069"/>
      <c r="F4" s="3069"/>
      <c r="G4" s="3069"/>
      <c r="H4" s="3069"/>
      <c r="I4" s="3069"/>
      <c r="J4" s="3069"/>
      <c r="K4" s="3069"/>
      <c r="L4" s="3069"/>
      <c r="M4" s="3069"/>
      <c r="N4" s="3069"/>
    </row>
    <row r="5" ht="40.0" customHeight="true">
      <c r="A5" t="s" s="1930">
        <v>628</v>
      </c>
      <c r="B5" s="1930"/>
      <c r="C5" s="1930"/>
      <c r="D5" s="1930"/>
      <c r="E5" s="1930"/>
      <c r="F5" s="1930"/>
      <c r="G5" s="1930"/>
      <c r="H5" s="1930"/>
      <c r="I5" s="1930"/>
      <c r="J5" s="1930"/>
      <c r="K5" s="1930"/>
      <c r="L5" s="1930"/>
      <c r="M5" s="1930"/>
      <c r="N5" s="1930"/>
    </row>
    <row r="6" ht="30.0" customHeight="true">
      <c r="A6" t="s" s="1984">
        <v>629</v>
      </c>
      <c r="B6" s="1984"/>
      <c r="C6" s="1984"/>
      <c r="D6" s="1984"/>
      <c r="E6" s="1984"/>
      <c r="F6" s="1984"/>
      <c r="G6" s="1984"/>
      <c r="H6" s="1984"/>
      <c r="I6" s="1984"/>
      <c r="J6" s="1984"/>
      <c r="K6" s="1984"/>
      <c r="L6" s="1984"/>
      <c r="M6" s="1984"/>
      <c r="N6" s="1984"/>
    </row>
    <row r="7" ht="40.0" customHeight="true">
      <c r="A7" t="s" s="1930">
        <v>615</v>
      </c>
      <c r="B7" s="1930"/>
      <c r="C7" s="1930"/>
      <c r="D7" s="1930"/>
      <c r="E7" s="1930"/>
      <c r="F7" s="1930"/>
      <c r="G7" s="1930"/>
      <c r="H7" s="1930"/>
      <c r="I7" s="1930"/>
      <c r="J7" s="1930"/>
      <c r="K7" s="1930"/>
      <c r="L7" s="1930"/>
      <c r="M7" s="1930"/>
      <c r="N7" s="1930"/>
    </row>
    <row r="8" ht="150.0" customHeight="true">
      <c r="A8" t="s" s="1957">
        <v>630</v>
      </c>
      <c r="B8" s="1957"/>
      <c r="C8" t="s" s="1957">
        <v>631</v>
      </c>
      <c r="D8" s="1957"/>
      <c r="E8" s="1957"/>
      <c r="F8" s="1957"/>
      <c r="G8" s="1957"/>
      <c r="H8" s="1957"/>
      <c r="I8" s="1957"/>
      <c r="J8" s="1957"/>
      <c r="K8" s="1957"/>
      <c r="L8" s="1957"/>
      <c r="M8" s="1957"/>
      <c r="N8" s="1957"/>
    </row>
    <row r="9" ht="40.0" customHeight="true">
      <c r="A9" t="s" s="1930">
        <v>632</v>
      </c>
      <c r="B9" s="1930"/>
      <c r="C9" s="1930"/>
      <c r="D9" s="1930"/>
      <c r="E9" s="1930"/>
      <c r="F9" s="1930"/>
      <c r="G9" s="1930"/>
      <c r="H9" s="1930"/>
      <c r="I9" s="1930"/>
      <c r="J9" s="1930"/>
      <c r="K9" s="1930"/>
      <c r="L9" s="1930"/>
      <c r="M9" s="1930"/>
      <c r="N9" s="1930"/>
    </row>
    <row r="10" ht="30.0" customHeight="true">
      <c r="A10" t="s" s="1957">
        <v>633</v>
      </c>
      <c r="B10" s="1957"/>
      <c r="C10" t="s" s="1957">
        <v>634</v>
      </c>
      <c r="D10" s="1957"/>
      <c r="E10" s="1957"/>
      <c r="F10" s="1957"/>
      <c r="G10" s="1957"/>
      <c r="H10" s="1957"/>
      <c r="I10" s="1957"/>
      <c r="J10" s="1957"/>
      <c r="K10" s="1957"/>
      <c r="L10" s="1957"/>
      <c r="M10" s="1957"/>
      <c r="N10" s="1957"/>
    </row>
    <row r="11" ht="90.0" customHeight="true">
      <c r="A11" t="s" s="1984">
        <v>635</v>
      </c>
      <c r="B11" s="1984"/>
      <c r="C11" t="s" s="1984">
        <v>636</v>
      </c>
      <c r="D11" s="1984"/>
      <c r="E11" s="1984"/>
      <c r="F11" s="1984"/>
      <c r="G11" s="1984"/>
      <c r="H11" s="1984"/>
      <c r="I11" s="1984"/>
      <c r="J11" s="1984"/>
      <c r="K11" s="1984"/>
      <c r="L11" s="1984"/>
      <c r="M11" s="1984"/>
      <c r="N11" s="1984"/>
    </row>
    <row r="12" ht="30.0" customHeight="true">
      <c r="A12" t="s" s="1957">
        <v>637</v>
      </c>
      <c r="B12" s="1957"/>
      <c r="C12" t="s" s="1957">
        <v>638</v>
      </c>
      <c r="D12" s="1957"/>
      <c r="E12" s="1957"/>
      <c r="F12" s="1957"/>
      <c r="G12" s="1957"/>
      <c r="H12" s="1957"/>
      <c r="I12" s="1957"/>
      <c r="J12" s="1957"/>
      <c r="K12" s="1957"/>
      <c r="L12" s="1957"/>
      <c r="M12" s="1957"/>
      <c r="N12" s="1957"/>
    </row>
    <row r="13" ht="40.0" customHeight="true">
      <c r="A13" t="s" s="1930">
        <v>639</v>
      </c>
      <c r="B13" s="1930"/>
      <c r="C13" s="1930"/>
      <c r="D13" s="1930"/>
      <c r="E13" s="1930"/>
      <c r="F13" s="1930"/>
      <c r="G13" s="1930"/>
      <c r="H13" s="1930"/>
      <c r="I13" s="1930"/>
      <c r="J13" s="1930"/>
      <c r="K13" s="1930"/>
      <c r="L13" s="1930"/>
      <c r="M13" s="1930"/>
      <c r="N13" s="1930"/>
    </row>
    <row r="14" ht="30.0" customHeight="true">
      <c r="A14" t="s" s="1957">
        <v>640</v>
      </c>
      <c r="B14" s="1957"/>
      <c r="C14" t="s" s="1957">
        <v>641</v>
      </c>
      <c r="D14" s="1957"/>
      <c r="E14" s="1957"/>
      <c r="F14" s="1957"/>
      <c r="G14" s="1957"/>
      <c r="H14" s="1957"/>
      <c r="I14" s="1957"/>
      <c r="J14" s="1957"/>
      <c r="K14" s="1957"/>
      <c r="L14" s="1957"/>
      <c r="M14" s="1957"/>
      <c r="N14" s="1957"/>
    </row>
    <row r="15" ht="390.0" customHeight="true">
      <c r="A15" t="s" s="1984">
        <v>642</v>
      </c>
      <c r="B15" s="1984"/>
      <c r="C15" t="s" s="1984">
        <v>643</v>
      </c>
      <c r="D15" s="1984"/>
      <c r="E15" s="1984"/>
      <c r="F15" s="1984"/>
      <c r="G15" s="1984"/>
      <c r="H15" s="1984"/>
      <c r="I15" s="1984"/>
      <c r="J15" s="1984"/>
      <c r="K15" s="1984"/>
      <c r="L15" s="1984"/>
      <c r="M15" s="1984"/>
      <c r="N15" s="1984"/>
    </row>
    <row r="16" ht="75.0" customHeight="true">
      <c r="A16" t="s" s="1957">
        <v>644</v>
      </c>
      <c r="B16" s="1957"/>
      <c r="C16" t="s" s="1957">
        <v>645</v>
      </c>
      <c r="D16" s="1957"/>
      <c r="E16" s="1957"/>
      <c r="F16" s="1957"/>
      <c r="G16" s="1957"/>
      <c r="H16" s="1957"/>
      <c r="I16" s="1957"/>
      <c r="J16" s="1957"/>
      <c r="K16" s="1957"/>
      <c r="L16" s="1957"/>
      <c r="M16" s="1957"/>
      <c r="N16" s="1957"/>
    </row>
    <row r="17" ht="40.0" customHeight="true">
      <c r="A17" t="s" s="1930">
        <v>646</v>
      </c>
      <c r="B17" s="1930"/>
      <c r="C17" s="1930"/>
      <c r="D17" s="1930"/>
      <c r="E17" s="1930"/>
      <c r="F17" s="1930"/>
      <c r="G17" s="1930"/>
      <c r="H17" s="1930"/>
      <c r="I17" s="1930"/>
      <c r="J17" s="1930"/>
      <c r="K17" s="1930"/>
      <c r="L17" s="1930"/>
      <c r="M17" s="1930"/>
      <c r="N17" s="1930"/>
    </row>
    <row r="18" ht="90.0" customHeight="true">
      <c r="A18" t="s" s="1957">
        <v>647</v>
      </c>
      <c r="B18" s="1957"/>
      <c r="C18" t="s" s="1957">
        <v>648</v>
      </c>
      <c r="D18" s="1957"/>
      <c r="E18" s="1957"/>
      <c r="F18" s="1957"/>
      <c r="G18" s="1957"/>
      <c r="H18" s="1957"/>
      <c r="I18" s="1957"/>
      <c r="J18" s="1957"/>
      <c r="K18" s="1957"/>
      <c r="L18" s="1957"/>
      <c r="M18" s="1957"/>
      <c r="N18" s="1957"/>
    </row>
    <row r="19" ht="135.0" customHeight="true">
      <c r="A19" t="s" s="1984">
        <v>649</v>
      </c>
      <c r="B19" s="1984"/>
      <c r="C19" t="s" s="1984">
        <v>650</v>
      </c>
      <c r="D19" s="1984"/>
      <c r="E19" s="1984"/>
      <c r="F19" s="1984"/>
      <c r="G19" s="1984"/>
      <c r="H19" s="1984"/>
      <c r="I19" s="1984"/>
      <c r="J19" s="1984"/>
      <c r="K19" s="1984"/>
      <c r="L19" s="1984"/>
      <c r="M19" s="1984"/>
      <c r="N19" s="1984"/>
    </row>
    <row r="20" ht="60.0" customHeight="true">
      <c r="A20" t="s" s="1957">
        <v>651</v>
      </c>
      <c r="B20" s="1957"/>
      <c r="C20" t="s" s="1957">
        <v>652</v>
      </c>
      <c r="D20" s="1957"/>
      <c r="E20" s="1957"/>
      <c r="F20" s="1957"/>
      <c r="G20" s="1957"/>
      <c r="H20" s="1957"/>
      <c r="I20" s="1957"/>
      <c r="J20" s="1957"/>
      <c r="K20" s="1957"/>
      <c r="L20" s="1957"/>
      <c r="M20" s="1957"/>
      <c r="N20" s="1957"/>
    </row>
    <row r="21" ht="30.0" customHeight="true">
      <c r="A21" t="s" s="1984">
        <v>653</v>
      </c>
      <c r="B21" s="1984"/>
      <c r="C21" t="s" s="1984">
        <v>654</v>
      </c>
      <c r="D21" s="1984"/>
      <c r="E21" s="1984"/>
      <c r="F21" s="1984"/>
      <c r="G21" s="1984"/>
      <c r="H21" s="1984"/>
      <c r="I21" s="1984"/>
      <c r="J21" s="1984"/>
      <c r="K21" s="1984"/>
      <c r="L21" s="1984"/>
      <c r="M21" s="1984"/>
      <c r="N21" s="1984"/>
    </row>
    <row r="22" ht="40.0" customHeight="true">
      <c r="A22" t="s" s="1930">
        <v>618</v>
      </c>
      <c r="B22" s="1930"/>
      <c r="C22" s="1930"/>
      <c r="D22" s="1930"/>
      <c r="E22" s="1930"/>
      <c r="F22" s="1930"/>
      <c r="G22" s="1930"/>
      <c r="H22" s="1930"/>
      <c r="I22" s="1930"/>
      <c r="J22" s="1930"/>
      <c r="K22" s="1930"/>
      <c r="L22" s="1930"/>
      <c r="M22" s="1930"/>
      <c r="N22" s="1930"/>
    </row>
    <row r="23" ht="150.0" customHeight="true">
      <c r="A23" t="s" s="1957">
        <v>655</v>
      </c>
      <c r="B23" s="1957"/>
      <c r="C23" t="s" s="1957">
        <v>656</v>
      </c>
      <c r="D23" s="1957"/>
      <c r="E23" s="1957"/>
      <c r="F23" s="1957"/>
      <c r="G23" s="1957"/>
      <c r="H23" s="1957"/>
      <c r="I23" s="1957"/>
      <c r="J23" s="1957"/>
      <c r="K23" s="1957"/>
      <c r="L23" s="1957"/>
      <c r="M23" s="1957"/>
      <c r="N23" s="1957"/>
    </row>
    <row r="24">
      <c r="A24" t="s" s="3070">
        <v>1</v>
      </c>
      <c r="B24" s="3070"/>
      <c r="C24" s="3070"/>
      <c r="D24" s="3070"/>
      <c r="E24" s="3070"/>
      <c r="F24" s="3070"/>
      <c r="G24" s="3070"/>
      <c r="H24" s="3070"/>
      <c r="I24" s="3070"/>
      <c r="J24" s="3070"/>
      <c r="K24" s="3070"/>
      <c r="L24" s="3070"/>
      <c r="M24" s="3070"/>
      <c r="N24" s="3070"/>
    </row>
    <row r="25">
      <c r="A25" s="3071"/>
      <c r="B25" s="3072"/>
      <c r="C25" s="3073"/>
      <c r="D25" s="3074"/>
      <c r="E25" s="3075"/>
      <c r="F25" s="3076"/>
      <c r="G25" s="3077"/>
      <c r="H25" s="3078"/>
      <c r="I25" s="3079"/>
      <c r="J25" s="3080"/>
      <c r="K25" s="3081"/>
      <c r="L25" s="3082"/>
      <c r="M25" s="3083"/>
      <c r="N25" s="3084"/>
    </row>
    <row r="26" ht="15.0" customHeight="true">
      <c r="A26" s="3085"/>
      <c r="B26" s="3085"/>
      <c r="C26" s="3085"/>
      <c r="D26" s="3085"/>
      <c r="E26" s="3085"/>
      <c r="F26" s="3085"/>
      <c r="G26" s="3085"/>
      <c r="H26" s="3085"/>
      <c r="I26" s="3085"/>
      <c r="J26" s="3085"/>
      <c r="K26" s="3085"/>
      <c r="L26" s="3085"/>
      <c r="M26" s="3085"/>
      <c r="N26" s="3085"/>
    </row>
    <row r="27">
      <c r="A27" s="3086"/>
      <c r="B27" s="3087"/>
      <c r="C27" s="3088"/>
      <c r="D27" s="3089"/>
      <c r="E27" s="3090"/>
      <c r="F27" s="3091"/>
      <c r="G27" s="3092"/>
      <c r="H27" s="3093"/>
      <c r="I27" s="3094"/>
      <c r="J27" s="3095"/>
      <c r="K27" s="3096"/>
      <c r="L27" s="3097"/>
      <c r="M27" s="3098"/>
      <c r="N27" s="3099"/>
    </row>
    <row r="28">
      <c r="A28" t="s" s="1849">
        <v>611</v>
      </c>
      <c r="B28" s="1849"/>
      <c r="C28" s="1849"/>
      <c r="D28" s="1849"/>
      <c r="E28" s="1849"/>
      <c r="F28" s="1849"/>
      <c r="G28" s="1849"/>
      <c r="H28" t="s" s="1903">
        <v>14</v>
      </c>
      <c r="I28" s="1903"/>
      <c r="J28" s="1903"/>
      <c r="K28" s="1903"/>
      <c r="L28" s="1903"/>
      <c r="M28" s="1903"/>
      <c r="N28" s="1903"/>
    </row>
    <row r="29">
      <c r="A29" t="s" s="1849">
        <v>1</v>
      </c>
      <c r="B29" s="1849"/>
      <c r="C29" s="1849"/>
      <c r="D29" s="1849"/>
      <c r="E29" s="1849"/>
      <c r="F29" s="1849"/>
      <c r="G29" s="1849"/>
      <c r="H29" t="s" s="1903">
        <v>15</v>
      </c>
      <c r="I29" s="1903"/>
      <c r="J29" s="1903"/>
      <c r="K29" s="1903"/>
      <c r="L29" s="1903"/>
      <c r="M29" s="1903"/>
      <c r="N29" s="1903"/>
    </row>
  </sheetData>
  <sheetProtection password="F62E" sheet="true" scenarios="true" objects="true" formatRows="false"/>
  <mergeCells>
    <mergeCell ref="A1:M1"/>
    <mergeCell ref="A2:N2"/>
    <mergeCell ref="A3:N3"/>
    <mergeCell ref="A4:N4"/>
    <mergeCell ref="A5:N5"/>
    <mergeCell ref="A6:N6"/>
    <mergeCell ref="A7:N7"/>
    <mergeCell ref="A8:B8"/>
    <mergeCell ref="C8:N8"/>
    <mergeCell ref="A9:N9"/>
    <mergeCell ref="A10:B10"/>
    <mergeCell ref="C10:N10"/>
    <mergeCell ref="A11:B11"/>
    <mergeCell ref="C11:N11"/>
    <mergeCell ref="A12:B12"/>
    <mergeCell ref="C12:N12"/>
    <mergeCell ref="A13:N13"/>
    <mergeCell ref="A14:B14"/>
    <mergeCell ref="C14:N14"/>
    <mergeCell ref="A15:B15"/>
    <mergeCell ref="C15:N15"/>
    <mergeCell ref="A16:B16"/>
    <mergeCell ref="C16:N16"/>
    <mergeCell ref="A17:N17"/>
    <mergeCell ref="A18:B18"/>
    <mergeCell ref="C18:N18"/>
    <mergeCell ref="A19:B19"/>
    <mergeCell ref="C19:N19"/>
    <mergeCell ref="A20:B20"/>
    <mergeCell ref="C20:N20"/>
    <mergeCell ref="A21:B21"/>
    <mergeCell ref="C21:N21"/>
    <mergeCell ref="A22:N22"/>
    <mergeCell ref="A23:B23"/>
    <mergeCell ref="C23:N23"/>
    <mergeCell ref="A24:N24"/>
    <mergeCell ref="A26:N26"/>
    <mergeCell ref="A28:G28"/>
    <mergeCell ref="H28:N28"/>
    <mergeCell ref="A29:G29"/>
    <mergeCell ref="H29:N29"/>
  </mergeCells>
  <pageMargins bottom="0.75" footer="0.3" header="0.3" left="0.7" right="0.7" top="0.75"/>
  <pageSetup orientation="portrait" paperSize="9" fitToWidth="1"/>
  <drawing r:id="rId1"/>
</worksheet>
</file>

<file path=xl/worksheets/sheet16.xml><?xml version="1.0" encoding="utf-8"?>
<worksheet xmlns="http://schemas.openxmlformats.org/spreadsheetml/2006/main" xmlns:r="http://schemas.openxmlformats.org/officeDocument/2006/relationships">
  <sheetPr>
    <pageSetUpPr fitToPage="true"/>
  </sheetPr>
  <dimension ref="A1:H39"/>
  <sheetViews>
    <sheetView workbookViewId="0" showGridLines="false" rightToLeft="false"/>
  </sheetViews>
  <sheetFormatPr defaultRowHeight="15.0" baseColWidth="10"/>
  <cols>
    <col min="1" max="1" width="22.1328125" customWidth="true" bestFit="true"/>
    <col min="2" max="2" width="11.06640625" customWidth="true" bestFit="true"/>
    <col min="5" max="5" width="14.75390625" customWidth="true" bestFit="true"/>
    <col min="6" max="6" width="22.1328125" customWidth="true" bestFit="true"/>
    <col min="3" max="3" width="14.75390625" customWidth="true"/>
    <col min="4" max="4" width="11.06640625" customWidth="true"/>
    <col min="7" max="7" width="22.1328125" customWidth="true"/>
  </cols>
  <sheetData>
    <row r="1" ht="38.0" customHeight="true">
      <c r="A1" t="s" s="14">
        <v>655</v>
      </c>
      <c r="B1" s="14"/>
      <c r="C1" s="14"/>
      <c r="D1" s="14"/>
      <c r="E1" s="14"/>
      <c r="F1" s="14"/>
      <c r="G1" s="14"/>
    </row>
    <row r="2" ht="30.0" customHeight="true">
      <c r="A2" t="s" s="107">
        <v>17</v>
      </c>
      <c r="B2" s="107"/>
      <c r="C2" s="107"/>
      <c r="D2" s="107"/>
      <c r="E2" s="107"/>
      <c r="F2" s="107"/>
      <c r="G2" s="107"/>
    </row>
    <row r="3" ht="20.0" customHeight="true">
      <c r="A3" t="s" s="161">
        <v>18</v>
      </c>
      <c r="B3" s="161"/>
      <c r="C3" s="161"/>
      <c r="D3" s="161"/>
      <c r="E3" s="161"/>
      <c r="F3" s="161"/>
      <c r="G3" s="161"/>
    </row>
    <row r="4">
      <c r="A4" s="3100"/>
      <c r="B4" s="3100"/>
      <c r="C4" s="3100"/>
      <c r="D4" s="3100"/>
      <c r="E4" s="3100"/>
      <c r="F4" s="3100"/>
      <c r="G4" s="3100"/>
    </row>
    <row r="5">
      <c r="A5" t="s" s="3101">
        <v>657</v>
      </c>
      <c r="B5" t="s" s="3102">
        <v>658</v>
      </c>
      <c r="C5" t="s" s="3103">
        <v>659</v>
      </c>
      <c r="D5" s="3103"/>
      <c r="E5" t="s" s="3104">
        <v>660</v>
      </c>
      <c r="F5" t="s" s="3105">
        <v>661</v>
      </c>
      <c r="G5"/>
    </row>
    <row r="6" ht="15.0" customHeight="true">
      <c r="A6" t="s" s="2534">
        <v>662</v>
      </c>
      <c r="B6" t="s" s="2534">
        <v>663</v>
      </c>
      <c r="C6" t="s" s="2534">
        <v>664</v>
      </c>
      <c r="D6" s="2534"/>
      <c r="E6" t="s" s="2534">
        <v>665</v>
      </c>
      <c r="F6" t="s" s="2534">
        <v>396</v>
      </c>
      <c r="G6" s="2534"/>
    </row>
    <row r="7" ht="15.0" customHeight="true">
      <c r="A7" t="s" s="2534">
        <v>666</v>
      </c>
      <c r="B7" t="s" s="2534">
        <v>663</v>
      </c>
      <c r="C7" t="s" s="2534">
        <v>667</v>
      </c>
      <c r="D7" s="2534"/>
      <c r="E7" t="s" s="2534">
        <v>668</v>
      </c>
      <c r="F7" t="s" s="2534">
        <v>396</v>
      </c>
      <c r="G7" s="2534"/>
    </row>
    <row r="8" ht="15.0" customHeight="true">
      <c r="A8" t="s" s="2534">
        <v>662</v>
      </c>
      <c r="B8" t="s" s="2534">
        <v>669</v>
      </c>
      <c r="C8" t="s" s="2534">
        <v>664</v>
      </c>
      <c r="D8" s="2534"/>
      <c r="E8" t="s" s="2534">
        <v>665</v>
      </c>
      <c r="F8" t="s" s="2534">
        <v>396</v>
      </c>
      <c r="G8" s="2534"/>
    </row>
    <row r="9" ht="15.0" customHeight="true">
      <c r="A9" t="s" s="2534">
        <v>666</v>
      </c>
      <c r="B9" t="s" s="2534">
        <v>669</v>
      </c>
      <c r="C9" t="s" s="2534">
        <v>667</v>
      </c>
      <c r="D9" s="2534"/>
      <c r="E9" t="s" s="2534">
        <v>668</v>
      </c>
      <c r="F9" t="s" s="2534">
        <v>396</v>
      </c>
      <c r="G9" s="2534"/>
    </row>
    <row r="10" ht="15.0" customHeight="true">
      <c r="A10" t="s" s="2534">
        <v>662</v>
      </c>
      <c r="B10" t="s" s="2534">
        <v>670</v>
      </c>
      <c r="C10" t="s" s="2534">
        <v>664</v>
      </c>
      <c r="D10" s="2534"/>
      <c r="E10" t="s" s="2534">
        <v>665</v>
      </c>
      <c r="F10" t="s" s="2534">
        <v>396</v>
      </c>
      <c r="G10" s="2534"/>
    </row>
    <row r="11" ht="15.0" customHeight="true">
      <c r="A11" t="s" s="2534">
        <v>666</v>
      </c>
      <c r="B11" t="s" s="2534">
        <v>670</v>
      </c>
      <c r="C11" t="s" s="2534">
        <v>667</v>
      </c>
      <c r="D11" s="2534"/>
      <c r="E11" t="s" s="2534">
        <v>668</v>
      </c>
      <c r="F11" t="s" s="2534">
        <v>396</v>
      </c>
      <c r="G11" s="2534"/>
    </row>
    <row r="12" ht="15.0" customHeight="true">
      <c r="A12" t="s" s="2534">
        <v>662</v>
      </c>
      <c r="B12" t="s" s="2534">
        <v>671</v>
      </c>
      <c r="C12" t="s" s="2534">
        <v>664</v>
      </c>
      <c r="D12" s="2534"/>
      <c r="E12" t="s" s="2534">
        <v>665</v>
      </c>
      <c r="F12" t="s" s="2534">
        <v>396</v>
      </c>
      <c r="G12" s="2534"/>
    </row>
    <row r="13" ht="15.0" customHeight="true">
      <c r="A13" t="s" s="2534">
        <v>666</v>
      </c>
      <c r="B13" t="s" s="2534">
        <v>671</v>
      </c>
      <c r="C13" t="s" s="2534">
        <v>667</v>
      </c>
      <c r="D13" s="2534"/>
      <c r="E13" t="s" s="2534">
        <v>668</v>
      </c>
      <c r="F13" t="s" s="2534">
        <v>396</v>
      </c>
      <c r="G13" s="2534"/>
    </row>
    <row r="14" ht="15.0" customHeight="true">
      <c r="A14" t="s" s="2534">
        <v>662</v>
      </c>
      <c r="B14" t="s" s="2534">
        <v>672</v>
      </c>
      <c r="C14" t="s" s="2534">
        <v>664</v>
      </c>
      <c r="D14" s="2534"/>
      <c r="E14" t="s" s="2534">
        <v>665</v>
      </c>
      <c r="F14" t="s" s="2534">
        <v>396</v>
      </c>
      <c r="G14" s="2534"/>
    </row>
    <row r="15" ht="15.0" customHeight="true">
      <c r="A15" t="s" s="2534">
        <v>666</v>
      </c>
      <c r="B15" t="s" s="2534">
        <v>672</v>
      </c>
      <c r="C15" t="s" s="2534">
        <v>667</v>
      </c>
      <c r="D15" s="2534"/>
      <c r="E15" t="s" s="2534">
        <v>668</v>
      </c>
      <c r="F15" t="s" s="2534">
        <v>396</v>
      </c>
      <c r="G15" s="2534"/>
    </row>
    <row r="16" ht="15.0" customHeight="true">
      <c r="A16" t="s" s="2534">
        <v>662</v>
      </c>
      <c r="B16" t="s" s="2534">
        <v>673</v>
      </c>
      <c r="C16" t="s" s="2534">
        <v>664</v>
      </c>
      <c r="D16" s="2534"/>
      <c r="E16" t="s" s="2534">
        <v>665</v>
      </c>
      <c r="F16" t="s" s="2534">
        <v>396</v>
      </c>
      <c r="G16" s="2534"/>
    </row>
    <row r="17" ht="15.0" customHeight="true">
      <c r="A17" t="s" s="2534">
        <v>666</v>
      </c>
      <c r="B17" t="s" s="2534">
        <v>673</v>
      </c>
      <c r="C17" t="s" s="2534">
        <v>667</v>
      </c>
      <c r="D17" s="2534"/>
      <c r="E17" t="s" s="2534">
        <v>668</v>
      </c>
      <c r="F17" t="s" s="2534">
        <v>396</v>
      </c>
      <c r="G17" s="2534"/>
    </row>
    <row r="18" ht="15.0" customHeight="true">
      <c r="A18" t="s" s="2534">
        <v>662</v>
      </c>
      <c r="B18" t="s" s="2534">
        <v>674</v>
      </c>
      <c r="C18" t="s" s="2534">
        <v>664</v>
      </c>
      <c r="D18" s="2534"/>
      <c r="E18" t="s" s="2534">
        <v>665</v>
      </c>
      <c r="F18" t="s" s="2534">
        <v>396</v>
      </c>
      <c r="G18" s="2534"/>
    </row>
    <row r="19" ht="15.0" customHeight="true">
      <c r="A19" t="s" s="2534">
        <v>666</v>
      </c>
      <c r="B19" t="s" s="2534">
        <v>674</v>
      </c>
      <c r="C19" t="s" s="2534">
        <v>667</v>
      </c>
      <c r="D19" s="2534"/>
      <c r="E19" t="s" s="2534">
        <v>668</v>
      </c>
      <c r="F19" t="s" s="2534">
        <v>396</v>
      </c>
      <c r="G19" s="2534"/>
    </row>
    <row r="20" ht="15.0" customHeight="true">
      <c r="A20" t="s" s="2534">
        <v>662</v>
      </c>
      <c r="B20" t="s" s="2534">
        <v>675</v>
      </c>
      <c r="C20" t="s" s="2534">
        <v>664</v>
      </c>
      <c r="D20" s="2534"/>
      <c r="E20" t="s" s="2534">
        <v>665</v>
      </c>
      <c r="F20" t="s" s="2534">
        <v>396</v>
      </c>
      <c r="G20" s="2534"/>
    </row>
    <row r="21" ht="15.0" customHeight="true">
      <c r="A21" t="s" s="2534">
        <v>666</v>
      </c>
      <c r="B21" t="s" s="2534">
        <v>675</v>
      </c>
      <c r="C21" t="s" s="2534">
        <v>667</v>
      </c>
      <c r="D21" s="2534"/>
      <c r="E21" t="s" s="2534">
        <v>668</v>
      </c>
      <c r="F21" t="s" s="2534">
        <v>396</v>
      </c>
      <c r="G21" s="2534"/>
    </row>
    <row r="22" ht="15.0" customHeight="true">
      <c r="A22" t="s" s="2534">
        <v>662</v>
      </c>
      <c r="B22" t="s" s="2534">
        <v>676</v>
      </c>
      <c r="C22" t="s" s="2534">
        <v>664</v>
      </c>
      <c r="D22" s="2534"/>
      <c r="E22" t="s" s="2534">
        <v>665</v>
      </c>
      <c r="F22" t="s" s="2534">
        <v>396</v>
      </c>
      <c r="G22" s="2534"/>
    </row>
    <row r="23" ht="15.0" customHeight="true">
      <c r="A23" t="s" s="2534">
        <v>666</v>
      </c>
      <c r="B23" t="s" s="2534">
        <v>676</v>
      </c>
      <c r="C23" t="s" s="2534">
        <v>667</v>
      </c>
      <c r="D23" s="2534"/>
      <c r="E23" t="s" s="2534">
        <v>668</v>
      </c>
      <c r="F23" t="s" s="2534">
        <v>396</v>
      </c>
      <c r="G23" s="2534"/>
    </row>
    <row r="24" ht="15.0" customHeight="true">
      <c r="A24" t="s" s="2534">
        <v>662</v>
      </c>
      <c r="B24" t="s" s="2534">
        <v>677</v>
      </c>
      <c r="C24" t="s" s="2534">
        <v>664</v>
      </c>
      <c r="D24" s="2534"/>
      <c r="E24" t="s" s="2534">
        <v>665</v>
      </c>
      <c r="F24" t="s" s="2534">
        <v>396</v>
      </c>
      <c r="G24" s="2534"/>
    </row>
    <row r="25" ht="15.0" customHeight="true">
      <c r="A25" t="s" s="2534">
        <v>666</v>
      </c>
      <c r="B25" t="s" s="2534">
        <v>677</v>
      </c>
      <c r="C25" t="s" s="2534">
        <v>667</v>
      </c>
      <c r="D25" s="2534"/>
      <c r="E25" t="s" s="2534">
        <v>668</v>
      </c>
      <c r="F25" t="s" s="2534">
        <v>396</v>
      </c>
      <c r="G25" s="2534"/>
    </row>
    <row r="26" ht="15.0" customHeight="true">
      <c r="A26" t="s" s="2534">
        <v>662</v>
      </c>
      <c r="B26" t="s" s="2534">
        <v>678</v>
      </c>
      <c r="C26" t="s" s="2534">
        <v>664</v>
      </c>
      <c r="D26" s="2534"/>
      <c r="E26" t="s" s="2534">
        <v>665</v>
      </c>
      <c r="F26" t="s" s="2534">
        <v>396</v>
      </c>
      <c r="G26" s="2534"/>
    </row>
    <row r="27" ht="15.0" customHeight="true">
      <c r="A27" t="s" s="2534">
        <v>666</v>
      </c>
      <c r="B27" t="s" s="2534">
        <v>678</v>
      </c>
      <c r="C27" t="s" s="2534">
        <v>667</v>
      </c>
      <c r="D27" s="2534"/>
      <c r="E27" t="s" s="2534">
        <v>668</v>
      </c>
      <c r="F27" t="s" s="2534">
        <v>396</v>
      </c>
      <c r="G27" s="2534"/>
    </row>
    <row r="28" ht="15.0" customHeight="true">
      <c r="A28" t="s" s="2534">
        <v>662</v>
      </c>
      <c r="B28" t="s" s="2534">
        <v>540</v>
      </c>
      <c r="C28" t="s" s="2534">
        <v>664</v>
      </c>
      <c r="D28" s="2534"/>
      <c r="E28" t="s" s="2534">
        <v>665</v>
      </c>
      <c r="F28" t="s" s="2534">
        <v>396</v>
      </c>
      <c r="G28" s="2534"/>
    </row>
    <row r="29" ht="15.0" customHeight="true">
      <c r="A29" t="s" s="2534">
        <v>666</v>
      </c>
      <c r="B29" t="s" s="2534">
        <v>540</v>
      </c>
      <c r="C29" t="s" s="2534">
        <v>667</v>
      </c>
      <c r="D29" s="2534"/>
      <c r="E29" t="s" s="2534">
        <v>668</v>
      </c>
      <c r="F29" t="s" s="2534">
        <v>396</v>
      </c>
      <c r="G29" s="2534"/>
    </row>
    <row r="30" ht="15.0" customHeight="true">
      <c r="A30" t="s" s="2534">
        <v>662</v>
      </c>
      <c r="B30" t="s" s="2534">
        <v>679</v>
      </c>
      <c r="C30" t="s" s="2534">
        <v>664</v>
      </c>
      <c r="D30" s="2534"/>
      <c r="E30" t="s" s="2534">
        <v>665</v>
      </c>
      <c r="F30" t="s" s="2534">
        <v>396</v>
      </c>
      <c r="G30" s="2534"/>
    </row>
    <row r="31" ht="15.0" customHeight="true">
      <c r="A31" t="s" s="2534">
        <v>666</v>
      </c>
      <c r="B31" t="s" s="2534">
        <v>679</v>
      </c>
      <c r="C31" t="s" s="2534">
        <v>667</v>
      </c>
      <c r="D31" s="2534"/>
      <c r="E31" t="s" s="2534">
        <v>668</v>
      </c>
      <c r="F31" t="s" s="2534">
        <v>396</v>
      </c>
      <c r="G31" s="2534"/>
    </row>
    <row r="32" ht="15.0" customHeight="true">
      <c r="A32" t="s" s="2534">
        <v>662</v>
      </c>
      <c r="B32" t="s" s="2534">
        <v>680</v>
      </c>
      <c r="C32" t="s" s="2534">
        <v>664</v>
      </c>
      <c r="D32" s="2534"/>
      <c r="E32" t="s" s="2534">
        <v>665</v>
      </c>
      <c r="F32" t="s" s="2534">
        <v>396</v>
      </c>
      <c r="G32" s="2534"/>
    </row>
    <row r="33" ht="15.0" customHeight="true">
      <c r="A33" t="s" s="2534">
        <v>666</v>
      </c>
      <c r="B33" t="s" s="2534">
        <v>680</v>
      </c>
      <c r="C33" t="s" s="2534">
        <v>667</v>
      </c>
      <c r="D33" s="2534"/>
      <c r="E33" t="s" s="2534">
        <v>668</v>
      </c>
      <c r="F33" t="s" s="2534">
        <v>396</v>
      </c>
      <c r="G33" s="2534"/>
    </row>
    <row r="34">
      <c r="A34" t="s" s="3107">
        <v>1</v>
      </c>
      <c r="B34" s="3107"/>
      <c r="C34" s="3107"/>
      <c r="D34" s="3107"/>
      <c r="E34" s="3107"/>
      <c r="F34" s="3107"/>
      <c r="G34" s="3107"/>
    </row>
    <row r="35">
      <c r="A35" s="3108"/>
      <c r="B35" s="3109"/>
      <c r="C35" s="3110"/>
      <c r="D35" s="3111"/>
      <c r="E35" s="3112"/>
      <c r="F35" s="3113"/>
      <c r="G35" s="3114"/>
    </row>
    <row r="36" ht="15.0" customHeight="true">
      <c r="A36" s="3115"/>
      <c r="B36" s="3115"/>
      <c r="C36" s="3115"/>
      <c r="D36" s="3115"/>
      <c r="E36" s="3115"/>
      <c r="F36" s="3115"/>
      <c r="G36" s="3115"/>
    </row>
    <row r="37">
      <c r="A37" s="3116"/>
      <c r="B37" s="3117"/>
      <c r="C37" s="3118"/>
      <c r="D37" s="3119"/>
      <c r="E37" s="3120"/>
      <c r="F37" s="3121"/>
      <c r="G37" s="3122"/>
    </row>
    <row r="38">
      <c r="A38" t="s" s="1849">
        <v>611</v>
      </c>
      <c r="B38" s="1849"/>
      <c r="C38" s="1849"/>
      <c r="D38" s="1849"/>
      <c r="E38" t="s" s="1903">
        <v>14</v>
      </c>
      <c r="F38" s="1903"/>
      <c r="G38" s="1903"/>
    </row>
    <row r="39">
      <c r="A39" t="s" s="1849">
        <v>1</v>
      </c>
      <c r="B39" s="1849"/>
      <c r="C39" s="1849"/>
      <c r="D39" s="1849"/>
      <c r="E39" t="s" s="1903">
        <v>15</v>
      </c>
      <c r="F39" s="1903"/>
      <c r="G39" s="1903"/>
    </row>
  </sheetData>
  <sheetProtection password="F62E" sheet="true" scenarios="true" objects="true" formatRows="false"/>
  <mergeCells>
    <mergeCell ref="A1:F1"/>
    <mergeCell ref="A2:G2"/>
    <mergeCell ref="A3:G3"/>
    <mergeCell ref="A4:G4"/>
    <mergeCell ref="C5:D5"/>
    <mergeCell ref="C6:D6"/>
    <mergeCell ref="F6:G6"/>
    <mergeCell ref="C7:D7"/>
    <mergeCell ref="F7:G7"/>
    <mergeCell ref="C8:D8"/>
    <mergeCell ref="F8:G8"/>
    <mergeCell ref="C9:D9"/>
    <mergeCell ref="F9:G9"/>
    <mergeCell ref="C10:D10"/>
    <mergeCell ref="F10:G10"/>
    <mergeCell ref="C11:D11"/>
    <mergeCell ref="F11:G11"/>
    <mergeCell ref="C12:D12"/>
    <mergeCell ref="F12:G12"/>
    <mergeCell ref="C13:D13"/>
    <mergeCell ref="F13:G13"/>
    <mergeCell ref="C14:D14"/>
    <mergeCell ref="F14:G14"/>
    <mergeCell ref="C15:D15"/>
    <mergeCell ref="F15:G15"/>
    <mergeCell ref="C16:D16"/>
    <mergeCell ref="F16:G16"/>
    <mergeCell ref="C17:D17"/>
    <mergeCell ref="F17:G17"/>
    <mergeCell ref="C18:D18"/>
    <mergeCell ref="F18:G18"/>
    <mergeCell ref="C19:D19"/>
    <mergeCell ref="F19:G19"/>
    <mergeCell ref="C20:D20"/>
    <mergeCell ref="F20:G20"/>
    <mergeCell ref="C21:D21"/>
    <mergeCell ref="F21:G21"/>
    <mergeCell ref="C22:D22"/>
    <mergeCell ref="F22:G22"/>
    <mergeCell ref="C23:D23"/>
    <mergeCell ref="F23:G23"/>
    <mergeCell ref="C24:D24"/>
    <mergeCell ref="F24:G24"/>
    <mergeCell ref="C25:D25"/>
    <mergeCell ref="F25:G25"/>
    <mergeCell ref="C26:D26"/>
    <mergeCell ref="F26:G26"/>
    <mergeCell ref="C27:D27"/>
    <mergeCell ref="F27:G27"/>
    <mergeCell ref="C28:D28"/>
    <mergeCell ref="F28:G28"/>
    <mergeCell ref="C29:D29"/>
    <mergeCell ref="F29:G29"/>
    <mergeCell ref="C30:D30"/>
    <mergeCell ref="F30:G30"/>
    <mergeCell ref="C31:D31"/>
    <mergeCell ref="F31:G31"/>
    <mergeCell ref="C32:D32"/>
    <mergeCell ref="F32:G32"/>
    <mergeCell ref="C33:D33"/>
    <mergeCell ref="F33:G33"/>
    <mergeCell ref="A34:G34"/>
    <mergeCell ref="A36:G36"/>
    <mergeCell ref="A38:D38"/>
    <mergeCell ref="E38:G38"/>
    <mergeCell ref="A39:D39"/>
    <mergeCell ref="E39:G39"/>
  </mergeCells>
  <pageMargins bottom="0.75" footer="0.3" header="0.3" left="0.7" right="0.7" top="0.75"/>
  <pageSetup orientation="portrait" paperSize="9" fitToWidth="1"/>
  <drawing r:id="rId1"/>
</worksheet>
</file>

<file path=xl/worksheets/sheet17.xml><?xml version="1.0" encoding="utf-8"?>
<worksheet xmlns="http://schemas.openxmlformats.org/spreadsheetml/2006/main" xmlns:r="http://schemas.openxmlformats.org/officeDocument/2006/relationships">
  <sheetPr>
    <pageSetUpPr fitToPage="true"/>
  </sheetPr>
  <dimension ref="A1:AD1650"/>
  <sheetViews>
    <sheetView workbookViewId="0" rightToLeft="false" showGridLines="false" zoomScale="85"/>
  </sheetViews>
  <sheetFormatPr defaultRowHeight="15.0"/>
  <cols>
    <col min="1" max="1" width="3.54296875" customWidth="true"/>
    <col min="2" max="2" width="22.90625" customWidth="true"/>
    <col min="3" max="3" width="12.81640625" customWidth="true"/>
    <col min="4" max="4" width="12.81640625" customWidth="true"/>
    <col min="5" max="5" width="12.81640625" customWidth="true"/>
    <col min="6" max="6" width="12.81640625" customWidth="true"/>
    <col min="7" max="7" width="12.81640625" customWidth="true"/>
    <col min="8" max="8" width="12.81640625" customWidth="true"/>
    <col min="9" max="9" width="12.81640625" customWidth="true"/>
    <col min="10" max="10" width="6.6328125" customWidth="true"/>
    <col min="11" max="11" width="22.90625" customWidth="true"/>
    <col min="12" max="12" width="12.81640625" customWidth="true"/>
    <col min="13" max="13" width="12.81640625" customWidth="true"/>
    <col min="14" max="14" width="12.81640625" customWidth="true"/>
    <col min="15" max="15" width="12.81640625" customWidth="true"/>
    <col min="16" max="16" width="12.81640625" customWidth="true"/>
    <col min="17" max="17" width="12.81640625" customWidth="true"/>
    <col min="18" max="18" width="12.81640625" customWidth="true"/>
    <col min="19" max="19" width="3.54296875" customWidth="true"/>
    <col min="20" max="20" width="4.36328125" customWidth="true"/>
    <col min="21" max="21" width="4.453125" customWidth="true"/>
    <col min="22" max="22" width="4.453125" customWidth="true"/>
    <col min="23" max="23" width="9.08984375" customWidth="true"/>
    <col min="24" max="24" width="26.36328125" customWidth="true"/>
    <col min="25" max="25" width="43.36328125" customWidth="true"/>
    <col min="26" max="26" width="104.0" customWidth="true"/>
    <col min="27" max="27" width="4.453125" customWidth="true"/>
    <col min="28" max="28" width="23.0" customWidth="true"/>
    <col min="29" max="29" width="9.08984375" customWidth="true"/>
    <col min="30" max="30" width="9.08984375" customWidth="true"/>
  </cols>
  <sheetData>
    <row r="1" ht="6.75" customHeight="true">
      <c r="B1" s="3123"/>
    </row>
    <row r="2" ht="6.0" customHeight="true">
      <c r="A2" s="3124"/>
      <c r="B2" s="3124"/>
      <c r="C2" s="3124"/>
      <c r="D2" s="3124"/>
      <c r="E2" s="3124"/>
      <c r="F2" s="3124"/>
      <c r="G2" s="3124"/>
      <c r="H2" s="3124"/>
      <c r="I2" s="3124"/>
      <c r="J2" s="3125"/>
      <c r="K2" s="3124"/>
      <c r="L2" s="3124"/>
      <c r="M2" s="3124"/>
      <c r="N2" s="3124"/>
      <c r="O2" s="3124"/>
      <c r="P2" s="3124"/>
      <c r="Q2" s="3124"/>
      <c r="R2" s="3124"/>
      <c r="S2" s="3124"/>
      <c r="V2" s="3124"/>
      <c r="W2" s="3124"/>
      <c r="X2" s="3124"/>
      <c r="Y2" s="3124"/>
      <c r="Z2" s="3126"/>
      <c r="AA2" s="3124"/>
    </row>
    <row r="3" ht="26.25" customHeight="true">
      <c r="A3" s="3127"/>
      <c r="B3" t="s" s="3127">
        <v>681</v>
      </c>
      <c r="C3" s="3124"/>
      <c r="D3" s="3124"/>
      <c r="E3" s="3124"/>
      <c r="F3" s="3124"/>
      <c r="G3" s="3124"/>
      <c r="H3" s="3124"/>
      <c r="I3" s="3124"/>
      <c r="J3" s="3125"/>
      <c r="K3" s="3124"/>
      <c r="L3" s="3124"/>
      <c r="M3" s="3124"/>
      <c r="N3" s="3124"/>
      <c r="O3" s="3124"/>
      <c r="P3" s="3124"/>
      <c r="Q3" s="3124"/>
      <c r="R3" s="3124"/>
      <c r="S3" s="3124"/>
      <c r="V3" s="3127"/>
      <c r="W3" t="s" s="3127">
        <v>681</v>
      </c>
      <c r="X3" s="3124"/>
      <c r="Y3" s="3124"/>
      <c r="Z3" s="3126"/>
      <c r="AA3" s="3124"/>
    </row>
    <row r="4" ht="6.0" customHeight="true">
      <c r="A4" s="3124"/>
      <c r="B4" s="3124"/>
      <c r="C4" s="3124"/>
      <c r="D4" s="3124"/>
      <c r="E4" s="3124"/>
      <c r="F4" s="3124"/>
      <c r="G4" s="3124"/>
      <c r="H4" s="3124"/>
      <c r="I4" s="3124"/>
      <c r="J4" s="3125"/>
      <c r="K4" s="3124"/>
      <c r="L4" s="3124"/>
      <c r="M4" s="3124"/>
      <c r="N4" s="3124"/>
      <c r="O4" s="3124"/>
      <c r="P4" s="3124"/>
      <c r="Q4" s="3124"/>
      <c r="R4" s="3124"/>
      <c r="S4" s="3124"/>
      <c r="V4" s="3124"/>
      <c r="W4" s="3124"/>
      <c r="X4" s="3124"/>
      <c r="Y4" s="3124"/>
      <c r="Z4" s="3126"/>
      <c r="AA4" s="3124"/>
    </row>
    <row r="5" ht="21.5" customHeight="true">
      <c r="B5" t="s" s="3128">
        <v>2</v>
      </c>
      <c r="D5" s="3129"/>
      <c r="E5" s="3129"/>
      <c r="F5" s="3129"/>
      <c r="G5" s="3129"/>
      <c r="H5" s="3129"/>
      <c r="I5" s="3129"/>
      <c r="J5" s="3129"/>
      <c r="K5" s="3129"/>
      <c r="L5" s="3129"/>
      <c r="M5" s="3129"/>
      <c r="N5" s="3129"/>
      <c r="O5" s="3129"/>
      <c r="P5" s="3129"/>
      <c r="Q5" s="3129"/>
      <c r="R5" t="s" s="3123">
        <v>682</v>
      </c>
      <c r="W5" t="s" s="3128">
        <v>2</v>
      </c>
    </row>
    <row r="6" ht="15.0" customHeight="true">
      <c r="D6" s="3129"/>
      <c r="E6" s="3129"/>
      <c r="F6" s="3129"/>
      <c r="G6" s="3129"/>
      <c r="H6" s="3129"/>
      <c r="I6" s="3129"/>
      <c r="J6" s="3129"/>
      <c r="K6" s="3129"/>
      <c r="L6" s="3129"/>
      <c r="M6" s="3129"/>
      <c r="N6" s="3129"/>
      <c r="O6" s="3129"/>
      <c r="P6" s="3129"/>
      <c r="Q6" s="3129"/>
      <c r="R6" s="3130"/>
    </row>
    <row r="7" ht="24.0" customHeight="true">
      <c r="B7" t="s" s="3131">
        <v>683</v>
      </c>
      <c r="W7" t="s" s="3131">
        <v>684</v>
      </c>
    </row>
    <row r="8" ht="8.25" customHeight="true">
      <c r="A8" s="3131"/>
      <c r="B8" s="3132"/>
    </row>
    <row r="9" ht="16.65" customHeight="true">
      <c r="B9" t="s" s="3133">
        <v>685</v>
      </c>
      <c r="W9" t="s" s="3134">
        <v>686</v>
      </c>
    </row>
    <row r="10" ht="16.65" customHeight="true">
      <c r="B10" s="3135"/>
    </row>
    <row r="11" ht="16.65" customHeight="true">
      <c r="B11" t="s" s="3136">
        <v>687</v>
      </c>
      <c r="C11" s="3130"/>
      <c r="D11" s="3130"/>
      <c r="E11" s="3130"/>
      <c r="F11" s="3130"/>
      <c r="G11" s="3130"/>
      <c r="H11" s="3130"/>
      <c r="I11" s="3130"/>
      <c r="J11" s="3137"/>
      <c r="K11" s="3130"/>
      <c r="L11" s="3130"/>
      <c r="M11" s="3130"/>
      <c r="N11" s="3130"/>
      <c r="O11" s="3130"/>
      <c r="P11" s="3130"/>
      <c r="Q11" s="3130"/>
      <c r="R11" s="3130"/>
      <c r="W11" t="s" s="3138">
        <v>688</v>
      </c>
      <c r="X11" t="s" s="3138">
        <v>689</v>
      </c>
      <c r="Y11" t="s" s="3138">
        <v>690</v>
      </c>
      <c r="Z11" t="s" s="3139">
        <v>691</v>
      </c>
    </row>
    <row r="12" ht="16.65" customHeight="true">
      <c r="B12" t="s" s="3136">
        <v>692</v>
      </c>
      <c r="C12" s="3130"/>
      <c r="D12" s="3130"/>
      <c r="E12" s="3130"/>
      <c r="F12" s="3130"/>
      <c r="G12" s="3130"/>
      <c r="H12" s="3130"/>
      <c r="I12" s="3130"/>
      <c r="J12" s="3137"/>
      <c r="K12" s="3130"/>
      <c r="L12" s="3130"/>
      <c r="M12" s="3130"/>
      <c r="N12" s="3130"/>
      <c r="O12" s="3130"/>
      <c r="P12" s="3130"/>
      <c r="Q12" s="3130"/>
      <c r="R12" s="3130"/>
      <c r="W12" t="s" s="3140">
        <v>693</v>
      </c>
      <c r="X12" t="s" s="3140">
        <v>694</v>
      </c>
      <c r="Y12" t="s" s="3141">
        <v>695</v>
      </c>
      <c r="Z12" t="s" s="3142">
        <v>696</v>
      </c>
    </row>
    <row r="13" ht="16.65" customHeight="true">
      <c r="B13" s="3136"/>
      <c r="C13" s="3130"/>
      <c r="D13" s="3130"/>
      <c r="E13" s="3130"/>
      <c r="F13" s="3130"/>
      <c r="G13" s="3130"/>
      <c r="H13" s="3130"/>
      <c r="I13" s="3130"/>
      <c r="J13" s="3137"/>
      <c r="K13" s="3130"/>
      <c r="L13" s="3130"/>
      <c r="M13" s="3130"/>
      <c r="N13" s="3130"/>
      <c r="O13" s="3130"/>
      <c r="P13" s="3130"/>
      <c r="Q13" s="3130"/>
      <c r="R13" s="3130"/>
      <c r="W13" t="s" s="3140">
        <v>693</v>
      </c>
      <c r="X13" t="s" s="3140">
        <v>697</v>
      </c>
      <c r="Y13" t="s" s="3141">
        <v>698</v>
      </c>
      <c r="Z13" t="s" s="3142">
        <v>699</v>
      </c>
    </row>
    <row r="14" ht="16.65" customHeight="true">
      <c r="B14" t="s" s="3136">
        <v>700</v>
      </c>
      <c r="W14" t="s" s="3140">
        <v>693</v>
      </c>
      <c r="X14" t="s" s="3140">
        <v>701</v>
      </c>
      <c r="Y14" t="s" s="3141">
        <v>702</v>
      </c>
      <c r="Z14" t="s" s="3142">
        <v>703</v>
      </c>
    </row>
    <row r="15" ht="16.65" customHeight="true">
      <c r="A15" s="3130"/>
      <c r="B15" t="s" s="3136">
        <v>704</v>
      </c>
      <c r="C15" s="3130"/>
      <c r="D15" s="3130"/>
      <c r="E15" s="3130"/>
      <c r="F15" s="3130"/>
      <c r="G15" s="3130"/>
      <c r="H15" s="3130"/>
      <c r="I15" s="3130"/>
      <c r="J15" s="3137"/>
      <c r="K15" s="3130"/>
      <c r="L15" s="3130"/>
      <c r="M15" s="3130"/>
      <c r="N15" s="3130"/>
      <c r="O15" s="3130"/>
      <c r="P15" s="3130"/>
      <c r="Q15" s="3130"/>
      <c r="R15" s="3130"/>
      <c r="W15" t="s" s="3140">
        <v>693</v>
      </c>
      <c r="X15" t="s" s="3140">
        <v>705</v>
      </c>
      <c r="Y15" t="s" s="3141">
        <v>706</v>
      </c>
      <c r="Z15" t="s" s="3142">
        <v>707</v>
      </c>
    </row>
    <row r="16" ht="16.65" customHeight="true">
      <c r="A16" s="3130"/>
      <c r="B16" t="s" s="3143">
        <v>708</v>
      </c>
      <c r="C16" s="3130"/>
      <c r="D16" s="3130"/>
      <c r="E16" s="3130"/>
      <c r="F16" s="3130"/>
      <c r="G16" s="3130"/>
      <c r="H16" s="3130"/>
      <c r="I16" s="3130"/>
      <c r="J16" s="3137"/>
      <c r="K16" s="3130"/>
      <c r="L16" s="3130"/>
      <c r="M16" s="3130"/>
      <c r="N16" s="3130"/>
      <c r="O16" s="3130"/>
      <c r="P16" s="3130"/>
      <c r="Q16" s="3130"/>
      <c r="R16" s="3130"/>
      <c r="W16" t="s" s="3140">
        <v>693</v>
      </c>
      <c r="X16" t="s" s="3140">
        <v>709</v>
      </c>
      <c r="Y16" t="s" s="3141">
        <v>710</v>
      </c>
      <c r="Z16" t="s" s="3142">
        <v>711</v>
      </c>
    </row>
    <row r="17" ht="16.65" customHeight="true">
      <c r="A17" s="3130"/>
      <c r="B17" s="3144"/>
      <c r="C17" s="3130"/>
      <c r="D17" s="3130"/>
      <c r="E17" s="3130"/>
      <c r="F17" s="3130"/>
      <c r="G17" s="3130"/>
      <c r="H17" s="3130"/>
      <c r="I17" s="3130"/>
      <c r="J17" s="3137"/>
      <c r="K17" s="3130"/>
      <c r="L17" s="3130"/>
      <c r="M17" s="3130"/>
      <c r="N17" s="3130"/>
      <c r="O17" s="3130"/>
      <c r="P17" s="3130"/>
      <c r="Q17" s="3130"/>
      <c r="R17" s="3130"/>
      <c r="W17" t="s" s="3140">
        <v>693</v>
      </c>
      <c r="X17" t="s" s="3140">
        <v>712</v>
      </c>
      <c r="Y17" t="s" s="3141">
        <v>713</v>
      </c>
      <c r="Z17" t="s" s="3142">
        <v>714</v>
      </c>
    </row>
    <row r="18" ht="16.65" customHeight="true">
      <c r="A18" s="3130"/>
      <c r="B18" t="s" s="3133">
        <v>715</v>
      </c>
      <c r="C18" s="3130"/>
      <c r="D18" s="3130"/>
      <c r="E18" s="3130"/>
      <c r="F18" s="3130"/>
      <c r="G18" s="3130"/>
      <c r="H18" s="3130"/>
      <c r="I18" s="3130"/>
      <c r="J18" s="3137"/>
      <c r="K18" s="3130"/>
      <c r="L18" s="3130"/>
      <c r="M18" s="3130"/>
      <c r="N18" s="3130"/>
      <c r="O18" s="3130"/>
      <c r="P18" s="3130"/>
      <c r="Q18" s="3130"/>
      <c r="R18" s="3130"/>
      <c r="W18" t="s" s="3140">
        <v>693</v>
      </c>
      <c r="X18" t="s" s="3140">
        <v>716</v>
      </c>
      <c r="Y18" t="s" s="3141">
        <v>717</v>
      </c>
      <c r="Z18" t="s" s="3142">
        <v>718</v>
      </c>
    </row>
    <row r="19" ht="16.65" customHeight="true">
      <c r="A19" s="3130"/>
      <c r="B19" t="s" s="3136">
        <v>719</v>
      </c>
      <c r="C19" s="3130"/>
      <c r="D19" s="3130"/>
      <c r="E19" s="3130"/>
      <c r="F19" s="3130"/>
      <c r="G19" s="3130"/>
      <c r="H19" s="3130"/>
      <c r="I19" s="3130"/>
      <c r="J19" s="3137"/>
      <c r="K19" s="3130"/>
      <c r="L19" s="3130"/>
      <c r="M19" s="3130"/>
      <c r="N19" s="3130"/>
      <c r="O19" s="3130"/>
      <c r="P19" s="3130"/>
      <c r="Q19" s="3130"/>
      <c r="R19" s="3130"/>
      <c r="W19" t="s" s="3140">
        <v>693</v>
      </c>
      <c r="X19" t="s" s="3140">
        <v>720</v>
      </c>
      <c r="Y19" t="s" s="3141">
        <v>721</v>
      </c>
      <c r="Z19" t="s" s="3142">
        <v>722</v>
      </c>
    </row>
    <row r="20" ht="16.65" customHeight="true">
      <c r="B20" s="3145"/>
      <c r="C20" s="3130"/>
      <c r="D20" s="3130"/>
      <c r="E20" s="3130"/>
      <c r="F20" s="3130"/>
      <c r="G20" s="3130"/>
      <c r="H20" s="3130"/>
      <c r="I20" s="3130"/>
      <c r="J20" s="3137"/>
      <c r="K20" s="3146"/>
      <c r="L20" s="3146"/>
      <c r="N20" s="3130"/>
      <c r="O20" s="3130"/>
      <c r="W20" t="s" s="3140">
        <v>693</v>
      </c>
      <c r="X20" t="s" s="3140">
        <v>723</v>
      </c>
      <c r="Y20" t="s" s="3141">
        <v>724</v>
      </c>
      <c r="Z20" t="s" s="3142">
        <v>725</v>
      </c>
    </row>
    <row r="21" ht="16.65" customHeight="true">
      <c r="B21" t="s" s="3147">
        <v>726</v>
      </c>
      <c r="C21" t="s" s="3148">
        <v>727</v>
      </c>
      <c r="D21" s="3148"/>
      <c r="E21" s="3148"/>
      <c r="F21" s="3148"/>
      <c r="G21" s="3148"/>
      <c r="H21" s="3148"/>
      <c r="I21" s="3150"/>
      <c r="K21" s="3146"/>
      <c r="L21" s="3146"/>
      <c r="M21" s="3151"/>
      <c r="N21" s="3130"/>
      <c r="O21" s="3130"/>
      <c r="W21" t="s" s="3140">
        <v>693</v>
      </c>
      <c r="X21" t="s" s="3140">
        <v>728</v>
      </c>
      <c r="Y21" t="s" s="3141">
        <v>729</v>
      </c>
      <c r="Z21" t="s" s="3142">
        <v>730</v>
      </c>
    </row>
    <row r="22" ht="16.65" customHeight="true">
      <c r="B22" t="s" s="3152">
        <v>731</v>
      </c>
      <c r="C22" t="s" s="3153">
        <v>732</v>
      </c>
      <c r="D22" t="s" s="3153">
        <v>733</v>
      </c>
      <c r="E22" t="s" s="3153">
        <v>734</v>
      </c>
      <c r="F22" t="s" s="3153">
        <v>735</v>
      </c>
      <c r="G22" t="s" s="3153">
        <v>736</v>
      </c>
      <c r="H22" t="s" s="3153">
        <v>737</v>
      </c>
      <c r="I22" t="s" s="3147">
        <v>738</v>
      </c>
      <c r="J22" s="3154"/>
      <c r="K22" s="3146"/>
      <c r="L22" s="3146"/>
      <c r="N22" s="3130"/>
      <c r="O22" s="3130"/>
      <c r="W22" t="s" s="3140">
        <v>693</v>
      </c>
      <c r="X22" t="s" s="3140">
        <v>739</v>
      </c>
      <c r="Y22" t="s" s="3141">
        <v>740</v>
      </c>
      <c r="Z22" t="s" s="3142">
        <v>741</v>
      </c>
    </row>
    <row r="23" ht="16.65" customHeight="true">
      <c r="B23" s="3155"/>
      <c r="C23" s="3155"/>
      <c r="D23" s="3155"/>
      <c r="E23" s="3155"/>
      <c r="F23" s="3155"/>
      <c r="G23" s="3155"/>
      <c r="H23" s="3155"/>
      <c r="I23" s="3156"/>
      <c r="J23" s="3154"/>
      <c r="K23" s="3146"/>
      <c r="L23" s="3146"/>
      <c r="W23" t="s" s="3140">
        <v>693</v>
      </c>
      <c r="X23" t="s" s="3140">
        <v>504</v>
      </c>
      <c r="Y23" t="s" s="3141">
        <v>742</v>
      </c>
      <c r="Z23" t="s" s="3142">
        <v>743</v>
      </c>
    </row>
    <row r="24" ht="16.65" customHeight="true">
      <c r="B24" t="s" s="3157">
        <v>732</v>
      </c>
      <c r="C24" t="s" s="3158">
        <v>744</v>
      </c>
      <c r="D24" t="s" s="3158">
        <v>744</v>
      </c>
      <c r="E24" t="s" s="3158">
        <v>744</v>
      </c>
      <c r="F24" t="s" s="3158">
        <v>745</v>
      </c>
      <c r="G24" t="s" s="3158">
        <v>746</v>
      </c>
      <c r="H24" t="s" s="3158">
        <v>747</v>
      </c>
      <c r="I24" t="s" s="3158">
        <v>748</v>
      </c>
      <c r="J24" s="3154"/>
      <c r="K24" s="3146"/>
      <c r="L24" s="3146"/>
      <c r="W24" t="s" s="3140">
        <v>693</v>
      </c>
      <c r="X24" t="s" s="3140">
        <v>749</v>
      </c>
      <c r="Y24" t="s" s="3141">
        <v>750</v>
      </c>
      <c r="Z24" t="s" s="3142">
        <v>751</v>
      </c>
    </row>
    <row r="25" ht="16.65" customHeight="true">
      <c r="A25" s="3131"/>
      <c r="B25" t="s" s="3159">
        <v>752</v>
      </c>
      <c r="C25" t="s" s="3160">
        <v>744</v>
      </c>
      <c r="D25" t="s" s="3160">
        <v>744</v>
      </c>
      <c r="E25" t="s" s="3160">
        <v>744</v>
      </c>
      <c r="F25" t="s" s="3160">
        <v>753</v>
      </c>
      <c r="G25" t="s" s="3160">
        <v>754</v>
      </c>
      <c r="H25" t="s" s="3160">
        <v>755</v>
      </c>
      <c r="I25" t="s" s="3160">
        <v>755</v>
      </c>
      <c r="J25" s="3154"/>
      <c r="K25" s="3146"/>
      <c r="L25" s="3146"/>
      <c r="W25" t="s" s="3140">
        <v>693</v>
      </c>
      <c r="X25" t="s" s="3140">
        <v>756</v>
      </c>
      <c r="Y25" t="s" s="3141">
        <v>757</v>
      </c>
      <c r="Z25" t="s" s="3142">
        <v>758</v>
      </c>
    </row>
    <row r="26" ht="16.65" customHeight="true">
      <c r="A26" s="3131"/>
      <c r="B26" t="s" s="3157">
        <v>759</v>
      </c>
      <c r="C26" t="s" s="3158">
        <v>744</v>
      </c>
      <c r="D26" t="s" s="3158">
        <v>744</v>
      </c>
      <c r="E26" t="s" s="3158">
        <v>744</v>
      </c>
      <c r="F26" t="s" s="3158">
        <v>753</v>
      </c>
      <c r="G26" t="s" s="3158">
        <v>760</v>
      </c>
      <c r="H26" t="s" s="3158">
        <v>748</v>
      </c>
      <c r="I26" t="s" s="3158">
        <v>748</v>
      </c>
      <c r="J26" s="3154"/>
      <c r="K26" s="3146"/>
      <c r="L26" s="3146"/>
      <c r="W26" t="s" s="3140">
        <v>693</v>
      </c>
      <c r="X26" t="s" s="3140">
        <v>761</v>
      </c>
      <c r="Y26" t="s" s="3141">
        <v>762</v>
      </c>
      <c r="Z26" t="s" s="3142">
        <v>763</v>
      </c>
    </row>
    <row r="27" ht="16.65" customHeight="true">
      <c r="A27" s="3131"/>
      <c r="B27" t="s" s="3159">
        <v>735</v>
      </c>
      <c r="C27" t="s" s="3160">
        <v>764</v>
      </c>
      <c r="D27" t="s" s="3160">
        <v>764</v>
      </c>
      <c r="E27" t="s" s="3160">
        <v>744</v>
      </c>
      <c r="F27" t="s" s="3160">
        <v>744</v>
      </c>
      <c r="G27" t="s" s="3160">
        <v>755</v>
      </c>
      <c r="H27" t="s" s="3160">
        <v>764</v>
      </c>
      <c r="I27" t="s" s="3160">
        <v>755</v>
      </c>
      <c r="J27" s="3154"/>
      <c r="W27" t="s" s="3140">
        <v>693</v>
      </c>
      <c r="X27" t="s" s="3140">
        <v>765</v>
      </c>
      <c r="Y27" t="s" s="3141">
        <v>766</v>
      </c>
      <c r="Z27" t="s" s="3142">
        <v>767</v>
      </c>
    </row>
    <row r="28" ht="16.65" customHeight="true">
      <c r="A28" s="3131"/>
      <c r="B28" t="s" s="3157">
        <v>736</v>
      </c>
      <c r="C28" t="s" s="3158">
        <v>764</v>
      </c>
      <c r="D28" t="s" s="3158">
        <v>764</v>
      </c>
      <c r="E28" t="s" s="3158">
        <v>744</v>
      </c>
      <c r="F28" t="s" s="3158">
        <v>764</v>
      </c>
      <c r="G28" t="s" s="3158">
        <v>744</v>
      </c>
      <c r="H28" t="s" s="3158">
        <v>764</v>
      </c>
      <c r="I28" t="s" s="3158">
        <v>755</v>
      </c>
      <c r="J28" s="3154"/>
      <c r="W28" t="s" s="3140">
        <v>693</v>
      </c>
      <c r="X28" t="s" s="3140">
        <v>768</v>
      </c>
      <c r="Y28" t="s" s="3141">
        <v>769</v>
      </c>
      <c r="Z28" t="s" s="3142">
        <v>770</v>
      </c>
    </row>
    <row r="29" ht="16.65" customHeight="true">
      <c r="A29" s="3131"/>
      <c r="B29" t="s" s="3159">
        <v>737</v>
      </c>
      <c r="C29" t="s" s="3160">
        <v>764</v>
      </c>
      <c r="D29" t="s" s="3160">
        <v>764</v>
      </c>
      <c r="E29" t="s" s="3160">
        <v>744</v>
      </c>
      <c r="F29" t="s" s="3160">
        <v>748</v>
      </c>
      <c r="G29" t="s" s="3160">
        <v>753</v>
      </c>
      <c r="H29" t="s" s="3160">
        <v>744</v>
      </c>
      <c r="I29" t="s" s="3160">
        <v>755</v>
      </c>
      <c r="J29" s="3154"/>
      <c r="W29" t="s" s="3140">
        <v>693</v>
      </c>
      <c r="X29" t="s" s="3140">
        <v>771</v>
      </c>
      <c r="Y29" t="s" s="3141">
        <v>772</v>
      </c>
      <c r="Z29" t="s" s="3142">
        <v>773</v>
      </c>
    </row>
    <row r="30" ht="16.65" customHeight="true">
      <c r="A30" s="3131"/>
      <c r="B30" t="s" s="3161">
        <v>738</v>
      </c>
      <c r="C30" t="s" s="3158">
        <v>755</v>
      </c>
      <c r="D30" t="s" s="3158">
        <v>755</v>
      </c>
      <c r="E30" t="s" s="3158">
        <v>755</v>
      </c>
      <c r="F30" t="s" s="3158">
        <v>755</v>
      </c>
      <c r="G30" t="s" s="3158">
        <v>755</v>
      </c>
      <c r="H30" t="s" s="3158">
        <v>755</v>
      </c>
      <c r="I30" t="s" s="3158">
        <v>755</v>
      </c>
      <c r="J30" s="3154"/>
      <c r="W30" t="s" s="3140">
        <v>693</v>
      </c>
      <c r="X30" t="s" s="3140">
        <v>774</v>
      </c>
      <c r="Y30" t="s" s="3141">
        <v>775</v>
      </c>
      <c r="Z30" t="s" s="3142">
        <v>776</v>
      </c>
    </row>
    <row r="31" ht="16.65" customHeight="true">
      <c r="W31" t="s" s="3140">
        <v>693</v>
      </c>
      <c r="X31" t="s" s="3140">
        <v>777</v>
      </c>
      <c r="Y31" t="s" s="3141">
        <v>778</v>
      </c>
      <c r="Z31" t="s" s="3142">
        <v>779</v>
      </c>
    </row>
    <row r="32" ht="16.65" customHeight="true">
      <c r="B32" t="s" s="3162">
        <v>780</v>
      </c>
      <c r="W32" t="s" s="3140">
        <v>693</v>
      </c>
      <c r="X32" t="s" s="3140">
        <v>781</v>
      </c>
      <c r="Y32" t="s" s="3141">
        <v>782</v>
      </c>
      <c r="Z32" t="s" s="3142">
        <v>783</v>
      </c>
    </row>
    <row r="33" ht="16.65" customHeight="true">
      <c r="A33" s="3131"/>
      <c r="B33" t="s" s="3162">
        <v>784</v>
      </c>
      <c r="W33" t="s" s="3140">
        <v>693</v>
      </c>
      <c r="X33" t="s" s="3140">
        <v>785</v>
      </c>
      <c r="Y33" t="s" s="3141">
        <v>786</v>
      </c>
      <c r="Z33" t="s" s="3142">
        <v>787</v>
      </c>
    </row>
    <row r="34" ht="16.65" customHeight="true">
      <c r="A34" s="3131"/>
      <c r="B34" t="s" s="3162">
        <v>788</v>
      </c>
      <c r="C34" s="3163"/>
      <c r="D34" s="3163"/>
      <c r="E34" s="3163"/>
      <c r="F34" s="3129"/>
      <c r="H34" s="3164"/>
      <c r="I34" s="3164"/>
      <c r="J34" s="3165"/>
      <c r="L34" s="3164"/>
      <c r="M34" s="3164"/>
      <c r="O34" s="3164"/>
      <c r="P34" s="3164"/>
      <c r="Q34" s="3164"/>
      <c r="W34" t="s" s="3140">
        <v>693</v>
      </c>
      <c r="X34" t="s" s="3140">
        <v>789</v>
      </c>
      <c r="Y34" t="s" s="3141">
        <v>790</v>
      </c>
      <c r="Z34" t="s" s="3142">
        <v>791</v>
      </c>
    </row>
    <row r="35" ht="16.65" customHeight="true">
      <c r="W35" t="s" s="3140">
        <v>693</v>
      </c>
      <c r="X35" t="s" s="3140">
        <v>517</v>
      </c>
      <c r="Y35" t="s" s="3141">
        <v>792</v>
      </c>
      <c r="Z35" t="s" s="3142">
        <v>793</v>
      </c>
    </row>
    <row r="36" ht="16.65" customHeight="true">
      <c r="A36" s="3131"/>
      <c r="B36" t="s" s="3134">
        <v>794</v>
      </c>
      <c r="C36" s="3166"/>
      <c r="D36" s="3166"/>
      <c r="E36" s="3166"/>
      <c r="F36" s="3164"/>
      <c r="G36" s="3164"/>
      <c r="H36" s="3164"/>
      <c r="I36" s="3164"/>
      <c r="J36" s="3165"/>
      <c r="K36" s="3143"/>
      <c r="L36" s="3164"/>
      <c r="M36" s="3164"/>
      <c r="N36" s="3164"/>
      <c r="O36" s="3164"/>
      <c r="P36" s="3164"/>
      <c r="Q36" s="3164"/>
      <c r="W36" t="s" s="3140">
        <v>693</v>
      </c>
      <c r="X36" t="s" s="3140">
        <v>795</v>
      </c>
      <c r="Y36" t="s" s="3141">
        <v>796</v>
      </c>
      <c r="Z36" t="s" s="3142">
        <v>797</v>
      </c>
    </row>
    <row r="37" ht="16.65" customHeight="true">
      <c r="A37" s="3131"/>
      <c r="B37" t="s" s="3143">
        <v>798</v>
      </c>
      <c r="C37" s="3166"/>
      <c r="D37" s="3166"/>
      <c r="E37" s="3166"/>
      <c r="F37" s="3164"/>
      <c r="G37" s="3164"/>
      <c r="H37" s="3164"/>
      <c r="I37" s="3164"/>
      <c r="J37" s="3165"/>
      <c r="K37" s="3143"/>
      <c r="L37" s="3164"/>
      <c r="M37" s="3164"/>
      <c r="N37" s="3164"/>
      <c r="O37" s="3164"/>
      <c r="P37" s="3164"/>
      <c r="Q37" s="3164"/>
      <c r="W37" t="s" s="3140">
        <v>693</v>
      </c>
      <c r="X37" t="s" s="3140">
        <v>799</v>
      </c>
      <c r="Y37" t="s" s="3141">
        <v>800</v>
      </c>
      <c r="Z37" t="s" s="3142">
        <v>801</v>
      </c>
    </row>
    <row r="38" ht="16.65" customHeight="true">
      <c r="A38" s="3131"/>
      <c r="B38" t="s" s="3143">
        <v>802</v>
      </c>
      <c r="C38" s="3166"/>
      <c r="D38" s="3166"/>
      <c r="E38" s="3166"/>
      <c r="F38" s="3164"/>
      <c r="G38" s="3164"/>
      <c r="H38" s="3164"/>
      <c r="I38" s="3164"/>
      <c r="J38" s="3165"/>
      <c r="L38" s="3164"/>
      <c r="M38" s="3164"/>
      <c r="N38" s="3164"/>
      <c r="O38" s="3164"/>
      <c r="P38" s="3164"/>
      <c r="Q38" s="3164"/>
      <c r="W38" t="s" s="3140">
        <v>693</v>
      </c>
      <c r="X38" t="s" s="3140">
        <v>803</v>
      </c>
      <c r="Y38" t="s" s="3141">
        <v>804</v>
      </c>
      <c r="Z38" t="s" s="3142">
        <v>805</v>
      </c>
    </row>
    <row r="39" ht="16.65" customHeight="true">
      <c r="A39" s="3131"/>
      <c r="B39" t="s" s="3143">
        <v>806</v>
      </c>
      <c r="C39" s="3166"/>
      <c r="D39" s="3166"/>
      <c r="E39" s="3166"/>
      <c r="F39" s="3164"/>
      <c r="G39" s="3164"/>
      <c r="H39" s="3164"/>
      <c r="I39" s="3164"/>
      <c r="J39" s="3165"/>
      <c r="L39" s="3164"/>
      <c r="M39" s="3164"/>
      <c r="N39" s="3164"/>
      <c r="O39" s="3164"/>
      <c r="P39" s="3164"/>
      <c r="Q39" s="3164"/>
      <c r="W39" t="s" s="3140">
        <v>693</v>
      </c>
      <c r="X39" t="s" s="3140">
        <v>807</v>
      </c>
      <c r="Y39" t="s" s="3141">
        <v>808</v>
      </c>
      <c r="Z39" t="s" s="3142">
        <v>809</v>
      </c>
    </row>
    <row r="40" ht="16.65" customHeight="true">
      <c r="A40" s="3131"/>
      <c r="B40" t="s" s="3143">
        <v>810</v>
      </c>
      <c r="C40" s="3166"/>
      <c r="D40" s="3166"/>
      <c r="E40" s="3166"/>
      <c r="F40" s="3164"/>
      <c r="G40" s="3164"/>
      <c r="H40" s="3164"/>
      <c r="I40" s="3164"/>
      <c r="J40" s="3165"/>
      <c r="K40" s="3164"/>
      <c r="L40" s="3164"/>
      <c r="M40" s="3164"/>
      <c r="N40" s="3164"/>
      <c r="O40" s="3164"/>
      <c r="P40" s="3164"/>
      <c r="Q40" s="3164"/>
      <c r="W40" t="s" s="3140">
        <v>693</v>
      </c>
      <c r="X40" t="s" s="3140">
        <v>811</v>
      </c>
      <c r="Y40" t="s" s="3141">
        <v>812</v>
      </c>
      <c r="Z40" t="s" s="3142">
        <v>813</v>
      </c>
    </row>
    <row r="41" ht="16.65" customHeight="true">
      <c r="A41" s="3131"/>
      <c r="B41" t="s" s="3143">
        <v>814</v>
      </c>
      <c r="C41" s="3166"/>
      <c r="D41" s="3166"/>
      <c r="E41" s="3166"/>
      <c r="F41" s="3164"/>
      <c r="G41" s="3164"/>
      <c r="H41" s="3164"/>
      <c r="I41" s="3164"/>
      <c r="J41" s="3165"/>
      <c r="K41" s="3164"/>
      <c r="L41" s="3164"/>
      <c r="M41" s="3164"/>
      <c r="N41" s="3164"/>
      <c r="O41" s="3164"/>
      <c r="P41" s="3164"/>
      <c r="Q41" s="3164"/>
      <c r="W41" t="s" s="3140">
        <v>693</v>
      </c>
      <c r="X41" t="s" s="3140">
        <v>815</v>
      </c>
      <c r="Y41" t="s" s="3141">
        <v>816</v>
      </c>
      <c r="Z41" t="s" s="3142">
        <v>817</v>
      </c>
    </row>
    <row r="42" ht="16.65" customHeight="true">
      <c r="A42" s="3131"/>
      <c r="B42" t="s" s="3167">
        <v>818</v>
      </c>
      <c r="C42" s="3166"/>
      <c r="D42" s="3166"/>
      <c r="E42" s="3166"/>
      <c r="F42" s="3164"/>
      <c r="G42" s="3164"/>
      <c r="H42" s="3164"/>
      <c r="I42" s="3164"/>
      <c r="J42" s="3165"/>
      <c r="K42" s="3164"/>
      <c r="L42" s="3164"/>
      <c r="M42" s="3164"/>
      <c r="N42" s="3164"/>
      <c r="O42" s="3164"/>
      <c r="P42" s="3164"/>
      <c r="Q42" s="3164"/>
      <c r="W42" t="s" s="3140">
        <v>693</v>
      </c>
      <c r="X42" t="s" s="3140">
        <v>819</v>
      </c>
      <c r="Y42" t="s" s="3141">
        <v>820</v>
      </c>
      <c r="Z42" t="s" s="3142">
        <v>821</v>
      </c>
    </row>
    <row r="43" ht="16.65" customHeight="true">
      <c r="A43" s="3131"/>
      <c r="B43" t="s" s="3143">
        <v>822</v>
      </c>
      <c r="C43" s="3166"/>
      <c r="D43" s="3166"/>
      <c r="E43" s="3166"/>
      <c r="F43" s="3164"/>
      <c r="G43" s="3164"/>
      <c r="H43" s="3164"/>
      <c r="I43" s="3164"/>
      <c r="J43" s="3165"/>
      <c r="K43" s="3164"/>
      <c r="L43" s="3164"/>
      <c r="M43" s="3164"/>
      <c r="N43" s="3164"/>
      <c r="O43" s="3164"/>
      <c r="P43" s="3164"/>
      <c r="Q43" s="3164"/>
      <c r="R43" s="3154"/>
      <c r="S43" s="3154"/>
      <c r="T43" s="3154"/>
      <c r="W43" t="s" s="3140">
        <v>693</v>
      </c>
      <c r="X43" t="s" s="3140">
        <v>823</v>
      </c>
      <c r="Y43" t="s" s="3141">
        <v>824</v>
      </c>
      <c r="Z43" t="s" s="3142">
        <v>825</v>
      </c>
      <c r="AA43" s="3154"/>
      <c r="AB43" s="3154"/>
      <c r="AC43" s="3154"/>
    </row>
    <row r="44" ht="16.65" customHeight="true">
      <c r="A44" s="3131"/>
      <c r="B44" t="s" s="3143">
        <v>826</v>
      </c>
      <c r="C44" s="3166"/>
      <c r="D44" s="3166"/>
      <c r="E44" s="3166"/>
      <c r="F44" s="3164"/>
      <c r="G44" s="3164"/>
      <c r="H44" s="3164"/>
      <c r="I44" s="3164"/>
      <c r="J44" s="3165"/>
      <c r="K44" s="3164"/>
      <c r="L44" s="3164"/>
      <c r="M44" s="3164"/>
      <c r="N44" s="3164"/>
      <c r="O44" s="3164"/>
      <c r="P44" s="3164"/>
      <c r="Q44" s="3164"/>
      <c r="W44" t="s" s="3140">
        <v>693</v>
      </c>
      <c r="X44" t="s" s="3140">
        <v>827</v>
      </c>
      <c r="Y44" t="s" s="3141">
        <v>828</v>
      </c>
      <c r="Z44" t="s" s="3142">
        <v>829</v>
      </c>
    </row>
    <row r="45" ht="16.65" customHeight="true">
      <c r="A45" s="3131"/>
      <c r="B45" t="s" s="3143">
        <v>830</v>
      </c>
      <c r="C45" s="3166"/>
      <c r="D45" s="3166"/>
      <c r="E45" s="3166"/>
      <c r="F45" s="3164"/>
      <c r="G45" s="3164"/>
      <c r="H45" s="3164"/>
      <c r="I45" s="3164"/>
      <c r="J45" s="3165"/>
      <c r="K45" s="3164"/>
      <c r="L45" s="3164"/>
      <c r="M45" s="3164"/>
      <c r="N45" s="3164"/>
      <c r="O45" s="3164"/>
      <c r="P45" s="3164"/>
      <c r="Q45" s="3164"/>
      <c r="R45" s="3154"/>
      <c r="S45" s="3154"/>
      <c r="T45" s="3154"/>
      <c r="U45" s="3154"/>
      <c r="W45" t="s" s="3140">
        <v>693</v>
      </c>
      <c r="X45" t="s" s="3140">
        <v>831</v>
      </c>
      <c r="Y45" t="s" s="3141">
        <v>832</v>
      </c>
      <c r="Z45" t="s" s="3142">
        <v>833</v>
      </c>
      <c r="AA45" s="3154"/>
      <c r="AB45" s="3154"/>
      <c r="AC45" s="3154"/>
    </row>
    <row r="46" ht="16.65" customHeight="true">
      <c r="A46" s="3131"/>
      <c r="B46" t="s" s="3143">
        <v>834</v>
      </c>
      <c r="C46" s="3166"/>
      <c r="D46" s="3166"/>
      <c r="E46" s="3166"/>
      <c r="F46" s="3164"/>
      <c r="G46" s="3164"/>
      <c r="H46" s="3164"/>
      <c r="I46" s="3164"/>
      <c r="J46" s="3165"/>
      <c r="K46" s="3164"/>
      <c r="L46" s="3164"/>
      <c r="M46" s="3164"/>
      <c r="N46" s="3164"/>
      <c r="O46" s="3164"/>
      <c r="P46" s="3164"/>
      <c r="Q46" s="3164"/>
      <c r="R46" s="3154"/>
      <c r="S46" s="3154"/>
      <c r="T46" s="3154"/>
      <c r="U46" s="3154"/>
      <c r="W46" t="s" s="3140">
        <v>693</v>
      </c>
      <c r="X46" t="s" s="3140">
        <v>421</v>
      </c>
      <c r="Y46" t="s" s="3141">
        <v>835</v>
      </c>
      <c r="Z46" t="s" s="3142">
        <v>836</v>
      </c>
      <c r="AA46" s="3154"/>
      <c r="AB46" s="3154"/>
      <c r="AC46" s="3154"/>
    </row>
    <row r="47" ht="16.65" customHeight="true">
      <c r="A47" s="3131"/>
      <c r="B47" s="3143"/>
      <c r="C47" s="3166"/>
      <c r="D47" s="3166"/>
      <c r="E47" s="3166"/>
      <c r="F47" s="3164"/>
      <c r="G47" s="3164"/>
      <c r="H47" s="3164"/>
      <c r="I47" s="3164"/>
      <c r="J47" s="3165"/>
      <c r="K47" s="3164"/>
      <c r="L47" s="3164"/>
      <c r="M47" s="3164"/>
      <c r="N47" s="3164"/>
      <c r="O47" s="3164"/>
      <c r="P47" s="3164"/>
      <c r="Q47" s="3164"/>
      <c r="R47" s="3154"/>
      <c r="S47" s="3154"/>
      <c r="T47" s="3154"/>
      <c r="W47" t="s" s="3140">
        <v>693</v>
      </c>
      <c r="X47" t="s" s="3140">
        <v>837</v>
      </c>
      <c r="Y47" t="s" s="3141">
        <v>838</v>
      </c>
      <c r="Z47" t="s" s="3142">
        <v>839</v>
      </c>
      <c r="AA47" s="3154"/>
      <c r="AB47" s="3154"/>
      <c r="AC47" s="3154"/>
    </row>
    <row r="48" ht="16.65" customHeight="true">
      <c r="A48" s="3154"/>
      <c r="B48" t="s" s="3133">
        <v>840</v>
      </c>
      <c r="C48" s="3166"/>
      <c r="D48" s="3166"/>
      <c r="E48" s="3166"/>
      <c r="F48" s="3164"/>
      <c r="G48" s="3164"/>
      <c r="H48" s="3164"/>
      <c r="I48" s="3164"/>
      <c r="J48" s="3165"/>
      <c r="K48" s="3164"/>
      <c r="L48" s="3164"/>
      <c r="M48" s="3164"/>
      <c r="N48" s="3164"/>
      <c r="O48" s="3164"/>
      <c r="P48" s="3164"/>
      <c r="Q48" s="3164"/>
      <c r="R48" s="3154"/>
      <c r="S48" s="3154"/>
      <c r="T48" s="3154"/>
      <c r="U48" s="3168"/>
      <c r="W48" t="s" s="3140">
        <v>693</v>
      </c>
      <c r="X48" t="s" s="3140">
        <v>841</v>
      </c>
      <c r="Y48" t="s" s="3141">
        <v>842</v>
      </c>
      <c r="Z48" t="s" s="3142">
        <v>843</v>
      </c>
      <c r="AA48" s="3154"/>
      <c r="AB48" s="3154"/>
      <c r="AC48" s="3154"/>
    </row>
    <row r="49" ht="16.65" customHeight="true">
      <c r="A49" s="3131"/>
      <c r="B49" t="s" s="3143">
        <v>798</v>
      </c>
      <c r="C49" s="3166"/>
      <c r="D49" s="3166"/>
      <c r="E49" s="3166"/>
      <c r="F49" s="3164"/>
      <c r="G49" s="3164"/>
      <c r="H49" s="3164"/>
      <c r="I49" s="3164"/>
      <c r="J49" s="3165"/>
      <c r="K49" s="3164"/>
      <c r="L49" s="3164"/>
      <c r="M49" s="3164"/>
      <c r="N49" s="3164"/>
      <c r="O49" s="3164"/>
      <c r="P49" s="3164"/>
      <c r="Q49" s="3164"/>
      <c r="R49" s="3154"/>
      <c r="S49" s="3154"/>
      <c r="T49" s="3154"/>
      <c r="W49" t="s" s="3140">
        <v>693</v>
      </c>
      <c r="X49" t="s" s="3140">
        <v>844</v>
      </c>
      <c r="Y49" t="s" s="3141">
        <v>845</v>
      </c>
      <c r="Z49" t="s" s="3142">
        <v>846</v>
      </c>
      <c r="AA49" s="3154"/>
      <c r="AB49" s="3154"/>
      <c r="AC49" s="3154"/>
    </row>
    <row r="50" ht="16.65" customHeight="true">
      <c r="A50" s="3131"/>
      <c r="B50" t="s" s="3143">
        <v>847</v>
      </c>
      <c r="C50" s="3132"/>
      <c r="D50" s="3132"/>
      <c r="E50" s="3132"/>
      <c r="F50" s="3154"/>
      <c r="G50" s="3154"/>
      <c r="H50" s="3154"/>
      <c r="I50" s="3154"/>
      <c r="J50" s="3169"/>
      <c r="K50" s="3154"/>
      <c r="L50" s="3154"/>
      <c r="M50" s="3154"/>
      <c r="N50" s="3154"/>
      <c r="O50" s="3154"/>
      <c r="P50" s="3154"/>
      <c r="Q50" s="3154"/>
      <c r="R50" s="3154"/>
      <c r="S50" s="3154"/>
      <c r="T50" s="3154"/>
      <c r="W50" t="s" s="3140">
        <v>693</v>
      </c>
      <c r="X50" t="s" s="3140">
        <v>848</v>
      </c>
      <c r="Y50" t="s" s="3141">
        <v>849</v>
      </c>
      <c r="Z50" t="s" s="3142">
        <v>850</v>
      </c>
      <c r="AA50" s="3154"/>
      <c r="AB50" s="3154"/>
      <c r="AC50" s="3154"/>
    </row>
    <row r="51" ht="16.65" customHeight="true">
      <c r="A51" s="3131"/>
      <c r="B51" t="s" s="3143">
        <v>851</v>
      </c>
      <c r="C51" s="3132"/>
      <c r="D51" s="3132"/>
      <c r="E51" s="3132"/>
      <c r="F51" s="3154"/>
      <c r="G51" s="3154"/>
      <c r="H51" s="3154"/>
      <c r="I51" s="3154"/>
      <c r="J51" s="3169"/>
      <c r="K51" s="3154"/>
      <c r="L51" s="3154"/>
      <c r="M51" s="3154"/>
      <c r="N51" s="3154"/>
      <c r="O51" s="3154"/>
      <c r="P51" s="3154"/>
      <c r="Q51" s="3154"/>
      <c r="R51" s="3154"/>
      <c r="S51" s="3154"/>
      <c r="T51" s="3170"/>
      <c r="W51" t="s" s="3140">
        <v>693</v>
      </c>
      <c r="X51" t="s" s="3140">
        <v>852</v>
      </c>
      <c r="Y51" t="s" s="3141">
        <v>853</v>
      </c>
      <c r="Z51" t="s" s="3142">
        <v>854</v>
      </c>
      <c r="AA51" s="3154"/>
      <c r="AB51" s="3154"/>
      <c r="AC51" s="3154"/>
    </row>
    <row r="52" ht="16.65" customHeight="true">
      <c r="A52" s="3131"/>
      <c r="B52" t="s" s="3143">
        <v>814</v>
      </c>
      <c r="C52" s="3171"/>
      <c r="D52" s="3171"/>
      <c r="E52" s="3171"/>
      <c r="F52" s="3172"/>
      <c r="G52" s="3172"/>
      <c r="H52" s="3172"/>
      <c r="I52" s="3172"/>
      <c r="J52" s="3172"/>
      <c r="K52" s="3173"/>
      <c r="L52" s="3154"/>
      <c r="M52" s="3154"/>
      <c r="N52" s="3154"/>
      <c r="O52" s="3154"/>
      <c r="P52" s="3154"/>
      <c r="Q52" s="3154"/>
      <c r="R52" s="3154"/>
      <c r="S52" s="3154"/>
      <c r="T52" s="3154"/>
      <c r="W52" t="s" s="3140">
        <v>693</v>
      </c>
      <c r="X52" t="s" s="3140">
        <v>855</v>
      </c>
      <c r="Y52" t="s" s="3141">
        <v>856</v>
      </c>
      <c r="Z52" t="s" s="3142">
        <v>857</v>
      </c>
      <c r="AA52" s="3154"/>
      <c r="AB52" s="3154"/>
      <c r="AC52" s="3154"/>
    </row>
    <row r="53" ht="16.65" customHeight="true">
      <c r="A53" s="3131"/>
      <c r="B53" t="s" s="3167">
        <v>818</v>
      </c>
      <c r="C53" s="3171"/>
      <c r="D53" s="3171"/>
      <c r="E53" s="3171"/>
      <c r="F53" s="3172"/>
      <c r="G53" s="3172"/>
      <c r="H53" s="3172"/>
      <c r="I53" s="3172"/>
      <c r="J53" s="3172"/>
      <c r="K53" s="3173"/>
      <c r="L53" s="3154"/>
      <c r="M53" s="3154"/>
      <c r="N53" s="3154"/>
      <c r="O53" s="3154"/>
      <c r="P53" s="3154"/>
      <c r="Q53" s="3154"/>
      <c r="R53" s="3154"/>
      <c r="S53" s="3154"/>
      <c r="W53" t="s" s="3140">
        <v>693</v>
      </c>
      <c r="X53" t="s" s="3140">
        <v>858</v>
      </c>
      <c r="Y53" t="s" s="3141">
        <v>859</v>
      </c>
      <c r="Z53" t="s" s="3142">
        <v>860</v>
      </c>
      <c r="AA53" s="3154"/>
      <c r="AB53" s="3154"/>
      <c r="AC53" s="3154"/>
    </row>
    <row r="54" ht="16.65" customHeight="true">
      <c r="A54" s="3131"/>
      <c r="B54" t="s" s="3143">
        <v>822</v>
      </c>
      <c r="C54" s="3171"/>
      <c r="D54" s="3171"/>
      <c r="E54" s="3171"/>
      <c r="F54" s="3172"/>
      <c r="G54" s="3172"/>
      <c r="H54" s="3172"/>
      <c r="I54" s="3172"/>
      <c r="J54" s="3172"/>
      <c r="K54" s="3173"/>
      <c r="L54" s="3154"/>
      <c r="M54" s="3154"/>
      <c r="N54" s="3154"/>
      <c r="O54" s="3154"/>
      <c r="P54" s="3154"/>
      <c r="Q54" s="3154"/>
      <c r="R54" s="3154"/>
      <c r="S54" s="3154"/>
      <c r="W54" t="s" s="3140">
        <v>693</v>
      </c>
      <c r="X54" t="s" s="3140">
        <v>861</v>
      </c>
      <c r="Y54" t="s" s="3141">
        <v>862</v>
      </c>
      <c r="Z54" t="s" s="3142">
        <v>863</v>
      </c>
      <c r="AA54" s="3154"/>
      <c r="AB54" s="3154"/>
      <c r="AC54" s="3154"/>
    </row>
    <row r="55" ht="16.65" customHeight="true">
      <c r="A55" s="3131"/>
      <c r="B55" t="s" s="3143">
        <v>826</v>
      </c>
      <c r="C55" s="3171"/>
      <c r="D55" s="3171"/>
      <c r="E55" s="3171"/>
      <c r="F55" s="3172"/>
      <c r="G55" s="3172"/>
      <c r="H55" s="3172"/>
      <c r="I55" s="3172"/>
      <c r="J55" s="3172"/>
      <c r="K55" s="3173"/>
      <c r="L55" s="3154"/>
      <c r="M55" s="3154"/>
      <c r="N55" s="3154"/>
      <c r="O55" s="3154"/>
      <c r="P55" s="3154"/>
      <c r="Q55" s="3154"/>
      <c r="R55" s="3154"/>
      <c r="S55" s="3154"/>
      <c r="T55" s="3168"/>
      <c r="W55" t="s" s="3140">
        <v>693</v>
      </c>
      <c r="X55" t="s" s="3140">
        <v>864</v>
      </c>
      <c r="Y55" t="s" s="3141">
        <v>865</v>
      </c>
      <c r="Z55" t="s" s="3142">
        <v>866</v>
      </c>
      <c r="AA55" s="3154"/>
      <c r="AB55" s="3154"/>
      <c r="AC55" s="3154"/>
    </row>
    <row r="56" ht="16.65" customHeight="true">
      <c r="A56" s="3131"/>
      <c r="B56" t="s" s="3143">
        <v>830</v>
      </c>
      <c r="C56" s="3171"/>
      <c r="D56" s="3171"/>
      <c r="E56" s="3171"/>
      <c r="F56" s="3172"/>
      <c r="G56" s="3172"/>
      <c r="H56" s="3172"/>
      <c r="I56" s="3172"/>
      <c r="J56" s="3172"/>
      <c r="K56" s="3173"/>
      <c r="T56" s="3174"/>
      <c r="U56" s="3174"/>
      <c r="W56" t="s" s="3140">
        <v>693</v>
      </c>
      <c r="X56" t="s" s="3140">
        <v>867</v>
      </c>
      <c r="Y56" t="s" s="3141">
        <v>868</v>
      </c>
      <c r="Z56" t="s" s="3142">
        <v>869</v>
      </c>
    </row>
    <row r="57" ht="16.65" customHeight="true">
      <c r="A57" s="3131"/>
      <c r="B57" t="s" s="3143">
        <v>834</v>
      </c>
      <c r="C57" s="3132"/>
      <c r="D57" s="3132"/>
      <c r="E57" s="3132"/>
      <c r="T57" s="3174"/>
      <c r="U57" s="3174"/>
      <c r="W57" t="s" s="3140">
        <v>693</v>
      </c>
      <c r="X57" t="s" s="3140">
        <v>870</v>
      </c>
      <c r="Y57" t="s" s="3141">
        <v>871</v>
      </c>
      <c r="Z57" t="s" s="3142">
        <v>872</v>
      </c>
    </row>
    <row r="58" ht="16.65" customHeight="true">
      <c r="A58" s="3131"/>
      <c r="B58" s="3143"/>
      <c r="C58" s="3132"/>
      <c r="D58" s="3132"/>
      <c r="E58" s="3132"/>
      <c r="T58" s="3174"/>
      <c r="W58" t="s" s="3140">
        <v>693</v>
      </c>
      <c r="X58" t="s" s="3140">
        <v>873</v>
      </c>
      <c r="Y58" t="s" s="3141">
        <v>874</v>
      </c>
      <c r="Z58" t="s" s="3142">
        <v>875</v>
      </c>
    </row>
    <row r="59" ht="16.65" customHeight="true">
      <c r="A59" s="3131"/>
      <c r="B59" t="s" s="3134">
        <v>876</v>
      </c>
      <c r="C59" s="3132"/>
      <c r="D59" s="3132"/>
      <c r="E59" s="3132"/>
      <c r="T59" s="3174"/>
      <c r="W59" t="s" s="3140">
        <v>693</v>
      </c>
      <c r="X59" t="s" s="3140">
        <v>877</v>
      </c>
      <c r="Y59" t="s" s="3141">
        <v>878</v>
      </c>
      <c r="Z59" t="s" s="3142">
        <v>879</v>
      </c>
    </row>
    <row r="60" ht="16.65" customHeight="true">
      <c r="A60" s="3131"/>
      <c r="B60" t="s" s="3171">
        <v>880</v>
      </c>
      <c r="C60" s="3132"/>
      <c r="D60" s="3132"/>
      <c r="E60" s="3132"/>
      <c r="T60" s="3174"/>
      <c r="W60" t="s" s="3140">
        <v>693</v>
      </c>
      <c r="X60" t="s" s="3140">
        <v>881</v>
      </c>
      <c r="Y60" t="s" s="3141">
        <v>882</v>
      </c>
      <c r="Z60" t="s" s="3142">
        <v>883</v>
      </c>
    </row>
    <row r="61" ht="16.65" customHeight="true">
      <c r="A61" s="3131"/>
      <c r="B61" t="s" s="3171">
        <v>884</v>
      </c>
      <c r="C61" s="3132"/>
      <c r="D61" s="3132"/>
      <c r="E61" s="3132"/>
      <c r="T61" s="3174"/>
      <c r="W61" t="s" s="3140">
        <v>693</v>
      </c>
      <c r="X61" t="s" s="3140">
        <v>885</v>
      </c>
      <c r="Y61" t="s" s="3141">
        <v>886</v>
      </c>
      <c r="Z61" t="s" s="3142">
        <v>887</v>
      </c>
    </row>
    <row r="62" ht="16.65" customHeight="true">
      <c r="A62" s="3131"/>
      <c r="B62" s="3171"/>
      <c r="C62" s="3132"/>
      <c r="D62" s="3132"/>
      <c r="E62" s="3132"/>
      <c r="T62" s="3174"/>
      <c r="W62" t="s" s="3140">
        <v>888</v>
      </c>
      <c r="X62" t="s" s="3140">
        <v>663</v>
      </c>
      <c r="Y62" t="s" s="3141">
        <v>3</v>
      </c>
      <c r="Z62" t="s" s="3142">
        <v>889</v>
      </c>
    </row>
    <row r="63" ht="16.65" customHeight="true">
      <c r="A63" s="3131"/>
      <c r="B63" t="s" s="3171">
        <v>890</v>
      </c>
      <c r="C63" s="3132"/>
      <c r="D63" s="3132"/>
      <c r="E63" s="3132"/>
      <c r="T63" s="3174"/>
      <c r="W63" t="s" s="3140">
        <v>888</v>
      </c>
      <c r="X63" t="s" s="3140">
        <v>891</v>
      </c>
      <c r="Y63" t="s" s="3141">
        <v>892</v>
      </c>
      <c r="Z63" t="s" s="3142">
        <v>893</v>
      </c>
    </row>
    <row r="64" ht="16.65" customHeight="true">
      <c r="A64" s="3131"/>
      <c r="B64" t="s" s="3171">
        <v>894</v>
      </c>
      <c r="C64" s="3132"/>
      <c r="D64" s="3132"/>
      <c r="E64" s="3132"/>
      <c r="T64" s="3174"/>
      <c r="W64" t="s" s="3140">
        <v>888</v>
      </c>
      <c r="X64" t="s" s="3140">
        <v>895</v>
      </c>
      <c r="Y64" t="s" s="3141">
        <v>896</v>
      </c>
      <c r="Z64" t="s" s="3142">
        <v>897</v>
      </c>
    </row>
    <row r="65" ht="16.65" customHeight="true">
      <c r="A65" s="3131"/>
      <c r="B65" t="s" s="3171">
        <v>898</v>
      </c>
      <c r="C65" s="3132"/>
      <c r="D65" s="3132"/>
      <c r="E65" s="3132"/>
      <c r="T65" s="3174"/>
      <c r="W65" t="s" s="3140">
        <v>888</v>
      </c>
      <c r="X65" t="s" s="3140">
        <v>899</v>
      </c>
      <c r="Y65" t="s" s="3141">
        <v>900</v>
      </c>
      <c r="Z65" t="s" s="3142">
        <v>901</v>
      </c>
    </row>
    <row r="66" ht="16.65" customHeight="true">
      <c r="A66" s="3131"/>
      <c r="B66" s="3171"/>
      <c r="C66" s="3132"/>
      <c r="D66" s="3132"/>
      <c r="E66" s="3132"/>
      <c r="T66" s="3174"/>
      <c r="W66" t="s" s="3140">
        <v>888</v>
      </c>
      <c r="X66" t="s" s="3140">
        <v>902</v>
      </c>
      <c r="Y66" t="s" s="3141">
        <v>903</v>
      </c>
      <c r="Z66" t="s" s="3142">
        <v>904</v>
      </c>
    </row>
    <row r="67" ht="16.65" customHeight="true">
      <c r="A67" s="3131"/>
      <c r="B67" t="s" s="3171">
        <v>905</v>
      </c>
      <c r="C67" s="3132"/>
      <c r="D67" s="3132"/>
      <c r="E67" s="3132"/>
      <c r="T67" s="3174"/>
      <c r="W67" t="s" s="3140">
        <v>888</v>
      </c>
      <c r="X67" t="s" s="3140">
        <v>670</v>
      </c>
      <c r="Y67" t="s" s="3141">
        <v>906</v>
      </c>
      <c r="Z67" t="s" s="3142">
        <v>907</v>
      </c>
    </row>
    <row r="68" ht="16.65" customHeight="true">
      <c r="A68" s="3131"/>
      <c r="B68" s="3171"/>
      <c r="C68" s="3132"/>
      <c r="D68" s="3132"/>
      <c r="E68" s="3132"/>
      <c r="T68" s="3174"/>
      <c r="W68" t="s" s="3140">
        <v>888</v>
      </c>
      <c r="X68" t="s" s="3140">
        <v>908</v>
      </c>
      <c r="Y68" t="s" s="3141">
        <v>909</v>
      </c>
      <c r="Z68" t="s" s="3142">
        <v>910</v>
      </c>
    </row>
    <row r="69" ht="16.65" customHeight="true">
      <c r="A69" s="3131"/>
      <c r="B69" t="s" s="3134">
        <v>911</v>
      </c>
      <c r="C69" s="3132"/>
      <c r="D69" s="3132"/>
      <c r="E69" s="3132"/>
      <c r="T69" s="3174"/>
      <c r="W69" t="s" s="3140">
        <v>888</v>
      </c>
      <c r="X69" t="s" s="3140">
        <v>912</v>
      </c>
      <c r="Y69" t="s" s="3141">
        <v>913</v>
      </c>
      <c r="Z69" t="s" s="3142">
        <v>914</v>
      </c>
    </row>
    <row r="70" ht="16.65" customHeight="true">
      <c r="A70" s="3131"/>
      <c r="B70" t="s" s="3136">
        <v>915</v>
      </c>
      <c r="C70" s="3132"/>
      <c r="D70" s="3132"/>
      <c r="E70" s="3132"/>
      <c r="T70" s="3174"/>
      <c r="W70" t="s" s="3140">
        <v>888</v>
      </c>
      <c r="X70" t="s" s="3140">
        <v>540</v>
      </c>
      <c r="Y70" t="s" s="3141">
        <v>916</v>
      </c>
      <c r="Z70" t="s" s="3142">
        <v>917</v>
      </c>
    </row>
    <row r="71" ht="16.65" customHeight="true">
      <c r="A71" s="3131"/>
      <c r="C71" s="3132"/>
      <c r="D71" s="3132"/>
      <c r="E71" s="3132"/>
      <c r="T71" s="3174"/>
      <c r="W71" t="s" s="3140">
        <v>888</v>
      </c>
      <c r="X71" t="s" s="3140">
        <v>671</v>
      </c>
      <c r="Y71" t="s" s="3141">
        <v>918</v>
      </c>
      <c r="Z71" t="s" s="3142">
        <v>919</v>
      </c>
    </row>
    <row r="72" ht="16.65" customHeight="true">
      <c r="A72" s="3131"/>
      <c r="B72" t="s" s="3171">
        <v>920</v>
      </c>
      <c r="C72" s="3132"/>
      <c r="D72" s="3132"/>
      <c r="E72" s="3132"/>
      <c r="T72" s="3174"/>
      <c r="W72" t="s" s="3140">
        <v>888</v>
      </c>
      <c r="X72" t="s" s="3140">
        <v>675</v>
      </c>
      <c r="Y72" t="s" s="3141">
        <v>921</v>
      </c>
      <c r="Z72" t="s" s="3142">
        <v>922</v>
      </c>
    </row>
    <row r="73" ht="16.65" customHeight="true">
      <c r="A73" s="3131"/>
      <c r="B73" t="s" s="3171">
        <v>923</v>
      </c>
      <c r="C73" s="3175"/>
      <c r="E73" s="3176"/>
      <c r="F73" s="3177"/>
      <c r="T73" s="3174"/>
      <c r="W73" t="s" s="3140">
        <v>888</v>
      </c>
      <c r="X73" t="s" s="3140">
        <v>673</v>
      </c>
      <c r="Y73" t="s" s="3141">
        <v>924</v>
      </c>
      <c r="Z73" t="s" s="3142">
        <v>925</v>
      </c>
    </row>
    <row r="74" ht="15.75" customHeight="true">
      <c r="A74" s="3131"/>
      <c r="B74" t="s" s="3178">
        <f>HYPERLINK("#Z1","Click here for website list by country")</f>
      </c>
      <c r="C74" s="3178"/>
      <c r="D74" s="3178"/>
      <c r="E74" s="3178"/>
      <c r="T74" s="3174"/>
      <c r="W74" t="s" s="3140">
        <v>888</v>
      </c>
      <c r="X74" t="s" s="3140">
        <v>926</v>
      </c>
      <c r="Y74" t="s" s="3141">
        <v>927</v>
      </c>
      <c r="Z74" t="s" s="3142">
        <v>928</v>
      </c>
    </row>
    <row r="75" ht="15.75" customHeight="true">
      <c r="A75" s="3131"/>
      <c r="T75" s="3174"/>
      <c r="W75" t="s" s="3140">
        <v>888</v>
      </c>
      <c r="X75" t="s" s="3140">
        <v>672</v>
      </c>
      <c r="Y75" t="s" s="3141">
        <v>929</v>
      </c>
      <c r="Z75" t="s" s="3142">
        <v>930</v>
      </c>
    </row>
    <row r="76" ht="38.15" customHeight="true">
      <c r="A76" s="3179"/>
      <c r="B76" s="3179"/>
      <c r="C76" t="s" s="3180">
        <f>HYPERLINK("#B102","Asia Pacific")</f>
      </c>
      <c r="D76" s="3181"/>
      <c r="E76" s="3182"/>
      <c r="F76" t="s" s="3183">
        <f>HYPERLINK("#B391","Americas")</f>
      </c>
      <c r="G76" s="3183"/>
      <c r="H76" s="3184"/>
      <c r="I76" t="s" s="3185">
        <f>HYPERLINK("#B760","Europe")</f>
      </c>
      <c r="J76" s="3186"/>
      <c r="K76" s="3179"/>
      <c r="L76" t="s" s="3187">
        <f>HYPERLINK("#B1143","Middle East &amp; North Africa")</f>
      </c>
      <c r="M76" s="3187"/>
      <c r="N76" s="3187"/>
      <c r="O76" s="3183"/>
      <c r="P76" t="s" s="3187">
        <f>HYPERLINK("#B1302","Sub Saharan Africa")</f>
      </c>
      <c r="Q76" s="3187"/>
      <c r="R76" s="3188"/>
      <c r="S76" s="3188"/>
      <c r="T76" s="3174"/>
      <c r="W76" t="s" s="3140">
        <v>888</v>
      </c>
      <c r="X76" t="s" s="3140">
        <v>931</v>
      </c>
      <c r="Y76" t="s" s="3141">
        <v>932</v>
      </c>
      <c r="Z76" t="s" s="3142">
        <v>933</v>
      </c>
    </row>
    <row r="77" ht="15.75" customHeight="true">
      <c r="A77" s="3189"/>
      <c r="B77" s="3189"/>
      <c r="C77" s="3190"/>
      <c r="D77" s="3191"/>
      <c r="E77" s="3192"/>
      <c r="F77" s="3193"/>
      <c r="G77" s="3194"/>
      <c r="H77" s="3194"/>
      <c r="I77" s="3193"/>
      <c r="J77" s="3195"/>
      <c r="K77" s="3189"/>
      <c r="L77" s="3193"/>
      <c r="M77" s="3195"/>
      <c r="N77" s="3189"/>
      <c r="O77" s="3193"/>
      <c r="P77" s="3195"/>
      <c r="Q77" s="3195"/>
      <c r="R77" s="3196"/>
      <c r="S77" s="3196"/>
      <c r="T77" s="3174"/>
      <c r="W77" t="s" s="3140">
        <v>888</v>
      </c>
      <c r="X77" t="s" s="3140">
        <v>934</v>
      </c>
      <c r="Y77" t="s" s="3141">
        <v>935</v>
      </c>
      <c r="Z77" t="s" s="3142">
        <v>936</v>
      </c>
    </row>
    <row r="78" ht="15.75" customHeight="true">
      <c r="C78" s="3197"/>
      <c r="D78" s="3197"/>
      <c r="E78" s="3197"/>
      <c r="F78" s="3197"/>
      <c r="G78" s="3197"/>
      <c r="H78" s="3197"/>
      <c r="I78" s="3197"/>
      <c r="S78" s="3198"/>
      <c r="T78" s="3168"/>
      <c r="W78" t="s" s="3140">
        <v>888</v>
      </c>
      <c r="X78" t="s" s="3140">
        <v>678</v>
      </c>
      <c r="Y78" t="s" s="3141">
        <v>937</v>
      </c>
      <c r="Z78" t="s" s="3142">
        <v>938</v>
      </c>
    </row>
    <row r="79" ht="15.75" customHeight="true">
      <c r="A79" s="3174"/>
      <c r="B79" t="s" s="3199">
        <v>939</v>
      </c>
      <c r="C79" s="3199"/>
      <c r="D79" s="3199"/>
      <c r="E79" s="3199"/>
      <c r="F79" s="3199"/>
      <c r="G79" s="3199"/>
      <c r="H79" s="3199"/>
      <c r="I79" s="3199"/>
      <c r="K79" s="3174"/>
      <c r="S79" s="3200"/>
      <c r="W79" t="s" s="3140">
        <v>888</v>
      </c>
      <c r="X79" t="s" s="3140">
        <v>940</v>
      </c>
      <c r="Y79" t="s" s="3141">
        <v>941</v>
      </c>
      <c r="Z79" t="s" s="3142">
        <v>942</v>
      </c>
    </row>
    <row r="80" ht="15.75" customHeight="true">
      <c r="A80" s="3168"/>
      <c r="B80" s="3199"/>
      <c r="C80" s="3199"/>
      <c r="D80" s="3199"/>
      <c r="E80" s="3199"/>
      <c r="F80" s="3199"/>
      <c r="G80" s="3199"/>
      <c r="H80" s="3199"/>
      <c r="I80" s="3199"/>
      <c r="J80" s="3165"/>
      <c r="K80" s="3168"/>
      <c r="L80" s="3168"/>
      <c r="M80" s="3168"/>
      <c r="N80" s="3168"/>
      <c r="O80" s="3168"/>
      <c r="P80" s="3168"/>
      <c r="Q80" s="3168"/>
      <c r="R80" s="3168"/>
      <c r="S80" s="3201"/>
      <c r="W80" t="s" s="3140">
        <v>888</v>
      </c>
      <c r="X80" t="s" s="3140">
        <v>943</v>
      </c>
      <c r="Y80" t="s" s="3141">
        <v>944</v>
      </c>
      <c r="Z80" t="s" s="3142">
        <v>945</v>
      </c>
    </row>
    <row r="81" ht="15.75" customHeight="true">
      <c r="A81" s="3174"/>
      <c r="B81" s="3199"/>
      <c r="C81" s="3199"/>
      <c r="D81" s="3199"/>
      <c r="E81" s="3199"/>
      <c r="F81" s="3199"/>
      <c r="G81" s="3199"/>
      <c r="H81" s="3199"/>
      <c r="I81" s="3199"/>
      <c r="K81" s="3168"/>
      <c r="L81" s="3168"/>
      <c r="M81" s="3168"/>
      <c r="N81" s="3168"/>
      <c r="O81" s="3168"/>
      <c r="P81" s="3168"/>
      <c r="Q81" s="3168"/>
      <c r="R81" s="3168"/>
      <c r="S81" s="3200"/>
      <c r="W81" t="s" s="3140">
        <v>888</v>
      </c>
      <c r="X81" t="s" s="3140">
        <v>946</v>
      </c>
      <c r="Y81" t="s" s="3141">
        <v>947</v>
      </c>
      <c r="Z81" t="s" s="3142">
        <v>948</v>
      </c>
    </row>
    <row r="82" ht="15.75" customHeight="true">
      <c r="A82" s="3174"/>
      <c r="K82" s="3168"/>
      <c r="L82" s="3168"/>
      <c r="M82" s="3168"/>
      <c r="N82" s="3168"/>
      <c r="O82" s="3168"/>
      <c r="P82" s="3168"/>
      <c r="Q82" s="3168"/>
      <c r="R82" s="3168"/>
      <c r="S82" s="3200"/>
      <c r="W82" t="s" s="3140">
        <v>888</v>
      </c>
      <c r="X82" t="s" s="3140">
        <v>949</v>
      </c>
      <c r="Y82" t="s" s="3141">
        <v>950</v>
      </c>
      <c r="Z82" t="s" s="3142">
        <v>951</v>
      </c>
    </row>
    <row r="83" ht="15.75" customHeight="true">
      <c r="A83" s="3174"/>
      <c r="B83" t="s" s="3202">
        <v>952</v>
      </c>
      <c r="C83" s="3202"/>
      <c r="D83" s="3202"/>
      <c r="E83" s="3202"/>
      <c r="F83" s="3202"/>
      <c r="G83" s="3202"/>
      <c r="H83" s="3202"/>
      <c r="I83" s="3202"/>
      <c r="K83" s="3168"/>
      <c r="L83" s="3168"/>
      <c r="M83" s="3168"/>
      <c r="N83" s="3168"/>
      <c r="O83" s="3168"/>
      <c r="P83" s="3168"/>
      <c r="Q83" s="3168"/>
      <c r="R83" s="3168"/>
      <c r="S83" s="3200"/>
      <c r="W83" t="s" s="3140">
        <v>888</v>
      </c>
      <c r="X83" t="s" s="3140">
        <v>953</v>
      </c>
      <c r="Y83" t="s" s="3141">
        <v>954</v>
      </c>
      <c r="Z83" t="s" s="3142">
        <v>955</v>
      </c>
    </row>
    <row r="84" ht="15.75" customHeight="true">
      <c r="A84" s="3174"/>
      <c r="B84" s="3143"/>
      <c r="C84" s="3135"/>
      <c r="D84" s="3135"/>
      <c r="E84" s="3135"/>
      <c r="F84" s="3135"/>
      <c r="G84" s="3135"/>
      <c r="H84" s="3135"/>
      <c r="I84" s="3135"/>
      <c r="K84" s="3168"/>
      <c r="L84" s="3168"/>
      <c r="M84" s="3168"/>
      <c r="N84" s="3168"/>
      <c r="O84" s="3168"/>
      <c r="P84" s="3168"/>
      <c r="Q84" s="3168"/>
      <c r="R84" s="3168"/>
      <c r="S84" s="3200"/>
      <c r="W84" t="s" s="3140">
        <v>888</v>
      </c>
      <c r="X84" t="s" s="3140">
        <v>956</v>
      </c>
      <c r="Y84" t="s" s="3141">
        <v>957</v>
      </c>
      <c r="Z84" t="s" s="3142">
        <v>958</v>
      </c>
    </row>
    <row r="85" ht="15.75" customHeight="true">
      <c r="A85" s="3174"/>
      <c r="B85" t="s" s="3203">
        <f>HYPERLINK("#B112","Australia (AU)")</f>
      </c>
      <c r="C85" s="3200"/>
      <c r="D85" t="s" s="3203">
        <f>HYPERLINK("#B281","Korea, Republic Of (South K.) (KR)")</f>
      </c>
      <c r="E85" s="3204"/>
      <c r="G85" t="s" s="3203">
        <f>HYPERLINK("#K190","Papua New Guinea (PG)")</f>
      </c>
      <c r="I85" s="3135"/>
      <c r="K85" s="3168"/>
      <c r="L85" s="3168"/>
      <c r="M85" s="3168"/>
      <c r="N85" s="3168"/>
      <c r="O85" s="3168"/>
      <c r="Q85" s="3168"/>
      <c r="R85" s="3168"/>
      <c r="S85" s="3200"/>
      <c r="W85" t="s" s="3140">
        <v>888</v>
      </c>
      <c r="X85" t="s" s="3140">
        <v>674</v>
      </c>
      <c r="Y85" t="s" s="3141">
        <v>959</v>
      </c>
      <c r="Z85" t="s" s="3142">
        <v>960</v>
      </c>
    </row>
    <row r="86" ht="15.75" customHeight="true">
      <c r="A86" s="3174"/>
      <c r="B86" t="s" s="3203">
        <f>HYPERLINK("#B125","Bangladesh (BD)")</f>
      </c>
      <c r="C86" s="3200"/>
      <c r="D86" t="s" s="3203">
        <f>HYPERLINK("#B294","Lao People's Democratic Republic (LA)")</f>
      </c>
      <c r="E86" s="3204"/>
      <c r="G86" t="s" s="3203">
        <f>HYPERLINK("#K203","Philippines, The (PH)")</f>
      </c>
      <c r="I86" s="3135"/>
      <c r="K86" s="3168"/>
      <c r="L86" s="3168"/>
      <c r="M86" s="3168"/>
      <c r="N86" s="3168"/>
      <c r="O86" s="3168"/>
      <c r="Q86" s="3168"/>
      <c r="R86" s="3168"/>
      <c r="S86" s="3200"/>
      <c r="W86" t="s" s="3140">
        <v>888</v>
      </c>
      <c r="X86" t="s" s="3140">
        <v>961</v>
      </c>
      <c r="Y86" t="s" s="3141">
        <v>962</v>
      </c>
      <c r="Z86" t="s" s="3142">
        <v>963</v>
      </c>
    </row>
    <row r="87" ht="15.75" customHeight="true">
      <c r="A87" s="3174"/>
      <c r="B87" t="s" s="3203">
        <f>HYPERLINK("#B138","Bhutan (BT)")</f>
      </c>
      <c r="C87" s="3200"/>
      <c r="D87" t="s" s="3203">
        <f>HYPERLINK("#B307","Macau SAR China (MO)")</f>
      </c>
      <c r="E87" s="3204"/>
      <c r="G87" t="s" s="3203">
        <f>HYPERLINK("#K216","Samoa (WS)")</f>
      </c>
      <c r="I87" s="3135"/>
      <c r="K87" s="3168"/>
      <c r="L87" s="3168"/>
      <c r="M87" s="3168"/>
      <c r="N87" s="3168"/>
      <c r="O87" s="3168"/>
      <c r="Q87" s="3168"/>
      <c r="R87" s="3168"/>
      <c r="S87" s="3200"/>
      <c r="W87" t="s" s="3140">
        <v>888</v>
      </c>
      <c r="X87" t="s" s="3140">
        <v>964</v>
      </c>
      <c r="Y87" t="s" s="3141">
        <v>965</v>
      </c>
      <c r="Z87" t="s" s="3142">
        <v>966</v>
      </c>
    </row>
    <row r="88" ht="15.75" customHeight="true">
      <c r="A88" s="3174"/>
      <c r="B88" t="s" s="3203">
        <f>HYPERLINK("#B151","Brunei (BN)")</f>
      </c>
      <c r="C88" s="3200"/>
      <c r="D88" t="s" s="3203">
        <f>HYPERLINK("#B320","Malaysia (MY)")</f>
      </c>
      <c r="E88" s="3204"/>
      <c r="G88" t="s" s="3203">
        <f>HYPERLINK("#K229","Singapore (SG)")</f>
      </c>
      <c r="I88" s="3135"/>
      <c r="K88" s="3168"/>
      <c r="L88" s="3168"/>
      <c r="M88" s="3168"/>
      <c r="N88" s="3168"/>
      <c r="O88" s="3168"/>
      <c r="Q88" s="3168"/>
      <c r="R88" s="3168"/>
      <c r="S88" s="3200"/>
      <c r="W88" t="s" s="3140">
        <v>888</v>
      </c>
      <c r="X88" t="s" s="3140">
        <v>967</v>
      </c>
      <c r="Y88" t="s" s="3141">
        <v>968</v>
      </c>
      <c r="Z88" t="s" s="3142">
        <v>969</v>
      </c>
    </row>
    <row r="89" ht="15.75" customHeight="true">
      <c r="A89" s="3174"/>
      <c r="B89" t="s" s="3203">
        <f>HYPERLINK("#B164","Cambodia (KH)")</f>
      </c>
      <c r="C89" s="3200"/>
      <c r="D89" t="s" s="3203">
        <f>HYPERLINK("#B333","Maldives (MV)")</f>
      </c>
      <c r="E89" s="3204"/>
      <c r="G89" t="s" s="3203">
        <f>HYPERLINK("#K242","Solomon Islands (SB)")</f>
      </c>
      <c r="I89" s="3135"/>
      <c r="K89" s="3168"/>
      <c r="L89" s="3168"/>
      <c r="M89" s="3168"/>
      <c r="N89" s="3168"/>
      <c r="O89" s="3168"/>
      <c r="Q89" s="3168"/>
      <c r="R89" s="3168"/>
      <c r="S89" s="3198"/>
      <c r="W89" t="s" s="3140">
        <v>888</v>
      </c>
      <c r="X89" t="s" s="3140">
        <v>676</v>
      </c>
      <c r="Y89" t="s" s="3141">
        <v>970</v>
      </c>
      <c r="Z89" t="s" s="3142">
        <v>971</v>
      </c>
    </row>
    <row r="90" ht="15.75" customHeight="true">
      <c r="A90" s="3174"/>
      <c r="B90" t="s" s="3203">
        <f>HYPERLINK("#B177","China, People's Republic (CN)")</f>
      </c>
      <c r="C90" s="3200"/>
      <c r="D90" t="s" s="3203">
        <f>HYPERLINK("#B346","Mongolia (MN)")</f>
      </c>
      <c r="E90" s="3204"/>
      <c r="G90" t="s" s="3203">
        <f>HYPERLINK("#K255","Sri Lanka (LK)")</f>
      </c>
      <c r="I90" s="3174"/>
      <c r="K90" s="3168"/>
      <c r="L90" s="3168"/>
      <c r="M90" s="3168"/>
      <c r="N90" s="3168"/>
      <c r="O90" s="3168"/>
      <c r="Q90" s="3168"/>
      <c r="R90" s="3168"/>
      <c r="S90" s="3198"/>
      <c r="W90" t="s" s="3140">
        <v>888</v>
      </c>
      <c r="X90" t="s" s="3140">
        <v>493</v>
      </c>
      <c r="Y90" t="s" s="3141">
        <v>972</v>
      </c>
      <c r="Z90" t="s" s="3142">
        <v>973</v>
      </c>
    </row>
    <row r="91" ht="15.75" customHeight="true">
      <c r="A91" s="3174"/>
      <c r="B91" t="s" s="3203">
        <f>HYPERLINK("#B190","Cook Islands (CK)")</f>
      </c>
      <c r="C91" s="3204"/>
      <c r="D91" t="s" s="3206">
        <f>HYPERLINK("#B359","Myanmar (MM)")</f>
      </c>
      <c r="E91" s="3207"/>
      <c r="G91" t="s" s="3206">
        <f>HYPERLINK("#K268","Tahiti (PF)")</f>
      </c>
      <c r="I91" s="3174"/>
      <c r="K91" s="3168"/>
      <c r="L91" s="3168"/>
      <c r="M91" s="3168"/>
      <c r="N91" s="3168"/>
      <c r="O91" s="3168"/>
      <c r="Q91" s="3168"/>
      <c r="R91" s="3168"/>
      <c r="S91" s="3198"/>
      <c r="W91" t="s" s="3140">
        <v>888</v>
      </c>
      <c r="X91" t="s" s="3140">
        <v>679</v>
      </c>
      <c r="Y91" t="s" s="3141">
        <v>974</v>
      </c>
      <c r="Z91" t="s" s="3142">
        <v>975</v>
      </c>
    </row>
    <row r="92" ht="15.75" customHeight="true">
      <c r="A92" s="3174"/>
      <c r="B92" t="s" s="3203">
        <f>HYPERLINK("#B203","Fiji (FJ)")</f>
      </c>
      <c r="C92" s="3203"/>
      <c r="D92" t="s" s="3206">
        <f>HYPERLINK("#K125","Nauru, Republic Of (NR)")</f>
      </c>
      <c r="E92" s="3206"/>
      <c r="G92" t="s" s="3206">
        <f>HYPERLINK("#K281","Taiwan (TW)")</f>
      </c>
      <c r="I92" s="3174"/>
      <c r="K92" s="3168"/>
      <c r="L92" s="3168"/>
      <c r="M92" s="3168"/>
      <c r="N92" s="3168"/>
      <c r="O92" s="3168"/>
      <c r="Q92" s="3168"/>
      <c r="R92" s="3168"/>
      <c r="S92" s="3198"/>
      <c r="W92" t="s" s="3140">
        <v>888</v>
      </c>
      <c r="X92" t="s" s="3140">
        <v>976</v>
      </c>
      <c r="Y92" t="s" s="3141">
        <v>977</v>
      </c>
      <c r="Z92" t="s" s="3142">
        <v>978</v>
      </c>
    </row>
    <row r="93" ht="15.75" customHeight="true">
      <c r="A93" s="3174"/>
      <c r="B93" t="s" s="3203">
        <f>HYPERLINK("#B216","Hong Kong SAR China (HK)")</f>
      </c>
      <c r="C93" s="3203"/>
      <c r="D93" t="s" s="3206">
        <f>HYPERLINK("#K138","Nepal (NP)")</f>
      </c>
      <c r="E93" s="3206"/>
      <c r="G93" t="s" s="3206">
        <f>HYPERLINK("#K294","Thailand (TH)")</f>
      </c>
      <c r="I93" s="3174"/>
      <c r="K93" s="3168"/>
      <c r="L93" s="3168"/>
      <c r="M93" s="3168"/>
      <c r="N93" s="3168"/>
      <c r="O93" s="3168"/>
      <c r="Q93" s="3168"/>
      <c r="R93" s="3168"/>
      <c r="S93" s="3198"/>
      <c r="W93" t="s" s="3140">
        <v>888</v>
      </c>
      <c r="X93" t="s" s="3140">
        <v>979</v>
      </c>
      <c r="Y93" t="s" s="3141">
        <v>980</v>
      </c>
      <c r="Z93" t="s" s="3142">
        <v>981</v>
      </c>
    </row>
    <row r="94" ht="15.75" customHeight="true">
      <c r="A94" s="3174"/>
      <c r="B94" t="s" s="3203">
        <f>HYPERLINK("#B229","India (IN)")</f>
      </c>
      <c r="C94" s="3203"/>
      <c r="D94" t="s" s="3206">
        <f>HYPERLINK("#K151","New Caledonia (NC)")</f>
      </c>
      <c r="E94" s="3206"/>
      <c r="G94" t="s" s="3206">
        <f>HYPERLINK("#K307","Timor Leste (TL)")</f>
      </c>
      <c r="I94" s="3174"/>
      <c r="K94" s="3168"/>
      <c r="L94" s="3168"/>
      <c r="M94" s="3168"/>
      <c r="N94" s="3168"/>
      <c r="O94" s="3168"/>
      <c r="Q94" s="3168"/>
      <c r="R94" s="3168"/>
      <c r="S94" s="3198"/>
      <c r="W94" t="s" s="3140">
        <v>888</v>
      </c>
      <c r="X94" t="s" s="3140">
        <v>982</v>
      </c>
      <c r="Y94" t="s" s="3141">
        <v>983</v>
      </c>
      <c r="Z94" t="s" s="3142">
        <v>984</v>
      </c>
    </row>
    <row r="95" ht="15.75" customHeight="true">
      <c r="A95" s="3174"/>
      <c r="B95" t="s" s="3203">
        <f>HYPERLINK("#B242","Indonesia (ID)")</f>
      </c>
      <c r="C95" s="3203"/>
      <c r="D95" t="s" s="3206">
        <f>HYPERLINK("#K112","New Zealand (NZ)")</f>
      </c>
      <c r="E95" s="3206"/>
      <c r="G95" t="s" s="3206">
        <f>HYPERLINK("#K320","Tonga (TO)")</f>
      </c>
      <c r="I95" s="3174"/>
      <c r="K95" s="3168"/>
      <c r="L95" s="3168"/>
      <c r="M95" s="3168"/>
      <c r="N95" s="3168"/>
      <c r="O95" s="3168"/>
      <c r="Q95" s="3168"/>
      <c r="R95" s="3168"/>
      <c r="S95" s="3198"/>
      <c r="W95" t="s" s="3140">
        <v>888</v>
      </c>
      <c r="X95" t="s" s="3140">
        <v>680</v>
      </c>
      <c r="Y95" t="s" s="3141">
        <v>985</v>
      </c>
      <c r="Z95" t="s" s="3142">
        <v>986</v>
      </c>
    </row>
    <row r="96" ht="15.75" customHeight="true">
      <c r="A96" s="3174"/>
      <c r="B96" t="s" s="3203">
        <f>HYPERLINK("#B255","Japan (JP)")</f>
      </c>
      <c r="C96" s="3203"/>
      <c r="D96" t="s" s="3206">
        <f>HYPERLINK("#K164","Niue (NU)")</f>
      </c>
      <c r="E96" s="3206"/>
      <c r="G96" t="s" s="3206">
        <f>HYPERLINK("#K333","Tuvalu (TV)")</f>
      </c>
      <c r="I96" s="3174"/>
      <c r="K96" s="3168"/>
      <c r="L96" s="3168"/>
      <c r="M96" s="3168"/>
      <c r="N96" s="3168"/>
      <c r="O96" s="3168"/>
      <c r="Q96" s="3168"/>
      <c r="R96" s="3168"/>
      <c r="S96" s="3198"/>
      <c r="W96" t="s" s="3140">
        <v>888</v>
      </c>
      <c r="X96" t="s" s="3140">
        <v>677</v>
      </c>
      <c r="Y96" t="s" s="3141">
        <v>987</v>
      </c>
      <c r="Z96" t="s" s="3142">
        <v>988</v>
      </c>
    </row>
    <row r="97" ht="15.75" customHeight="true">
      <c r="A97" s="3174"/>
      <c r="B97" t="s" s="3203">
        <f>HYPERLINK("#B268","Kiribati (KI)")</f>
      </c>
      <c r="C97" s="3203"/>
      <c r="D97" t="s" s="3206">
        <f>HYPERLINK("#K177","Pakistan (PK)")</f>
      </c>
      <c r="E97" s="3206"/>
      <c r="G97" t="s" s="3206">
        <f>HYPERLINK("#K346","Vanuatu (VU)")</f>
      </c>
      <c r="I97" s="3174"/>
      <c r="K97" s="3168"/>
      <c r="L97" s="3168"/>
      <c r="M97" s="3168"/>
      <c r="N97" s="3168"/>
      <c r="O97" s="3168"/>
      <c r="Q97" s="3168"/>
      <c r="R97" s="3168"/>
      <c r="S97" s="3198"/>
      <c r="W97" t="s" s="3140">
        <v>888</v>
      </c>
      <c r="X97" t="s" s="3140">
        <v>989</v>
      </c>
      <c r="Y97" t="s" s="3141">
        <v>990</v>
      </c>
      <c r="Z97" t="s" s="3142">
        <v>991</v>
      </c>
    </row>
    <row r="98" ht="15.75" customHeight="true">
      <c r="A98" s="3174"/>
      <c r="B98" s="3203"/>
      <c r="C98" s="3203"/>
      <c r="D98" s="3206"/>
      <c r="E98" s="3206"/>
      <c r="G98" t="s" s="3206">
        <f>HYPERLINK("#K359","Vietnam (VN)")</f>
      </c>
      <c r="I98" s="3174"/>
      <c r="K98" s="3168"/>
      <c r="L98" s="3168"/>
      <c r="M98" s="3168"/>
      <c r="N98" s="3168"/>
      <c r="O98" s="3168"/>
      <c r="Q98" s="3168"/>
      <c r="R98" s="3168"/>
      <c r="S98" s="3198"/>
      <c r="W98" t="s" s="3140">
        <v>888</v>
      </c>
      <c r="X98" t="s" s="3140">
        <v>992</v>
      </c>
      <c r="Y98" t="s" s="3141">
        <v>993</v>
      </c>
      <c r="Z98" t="s" s="3142">
        <v>994</v>
      </c>
    </row>
    <row r="99" ht="15.75" customHeight="true">
      <c r="A99" s="3208"/>
      <c r="B99" s="3209"/>
      <c r="C99" s="3208"/>
      <c r="D99" s="3208"/>
      <c r="E99" s="3208"/>
      <c r="F99" s="3208"/>
      <c r="G99" s="3208"/>
      <c r="H99" s="3208"/>
      <c r="I99" s="3208"/>
      <c r="K99" s="3168"/>
      <c r="L99" s="3168"/>
      <c r="M99" s="3168"/>
      <c r="N99" s="3168"/>
      <c r="O99" s="3168"/>
      <c r="P99" s="3168"/>
      <c r="Q99" s="3168"/>
      <c r="R99" s="3168"/>
      <c r="S99" s="3198"/>
      <c r="W99" t="s" s="3140">
        <v>888</v>
      </c>
      <c r="X99" t="s" s="3140">
        <v>995</v>
      </c>
      <c r="Y99" t="s" s="3141">
        <v>996</v>
      </c>
      <c r="Z99" t="s" s="3142">
        <v>997</v>
      </c>
    </row>
    <row r="100" ht="15.75" customHeight="true">
      <c r="A100" s="3208"/>
      <c r="B100" s="3210"/>
      <c r="C100" s="3211"/>
      <c r="D100" s="3212"/>
      <c r="E100" s="3212"/>
      <c r="F100" s="3212"/>
      <c r="G100" s="3208"/>
      <c r="H100" s="3208"/>
      <c r="I100" s="3208"/>
      <c r="K100" s="3174"/>
      <c r="L100" s="3211"/>
      <c r="M100" s="3212"/>
      <c r="N100" s="3212"/>
      <c r="O100" s="3212"/>
      <c r="P100" s="3200"/>
      <c r="Q100" s="3200"/>
      <c r="R100" s="3213"/>
      <c r="S100" s="3198"/>
      <c r="W100" t="s" s="3140">
        <v>888</v>
      </c>
      <c r="X100" t="s" s="3140">
        <v>998</v>
      </c>
      <c r="Y100" t="s" s="3141">
        <v>999</v>
      </c>
      <c r="Z100" t="s" s="3142">
        <v>1000</v>
      </c>
    </row>
    <row r="101" ht="15.75" customHeight="true">
      <c r="A101" s="3210"/>
      <c r="B101" s="3210"/>
      <c r="C101" s="3211"/>
      <c r="D101" s="3211"/>
      <c r="E101" s="3211"/>
      <c r="F101" s="3211"/>
      <c r="G101" s="3211"/>
      <c r="H101" s="3211"/>
      <c r="I101" s="3211"/>
      <c r="K101" s="3210"/>
      <c r="L101" s="3211"/>
      <c r="M101" s="3211"/>
      <c r="N101" s="3211"/>
      <c r="O101" s="3211"/>
      <c r="P101" s="3211"/>
      <c r="Q101" s="3211"/>
      <c r="R101" s="3211"/>
      <c r="W101" t="s" s="3140">
        <v>888</v>
      </c>
      <c r="X101" t="s" s="3140">
        <v>669</v>
      </c>
      <c r="Y101" t="s" s="3141">
        <v>1001</v>
      </c>
      <c r="Z101" t="s" s="3142">
        <v>1002</v>
      </c>
    </row>
    <row r="102" ht="15.75" customHeight="true">
      <c r="A102" s="3214"/>
      <c r="B102" t="s" s="3215">
        <v>1003</v>
      </c>
      <c r="I102" t="s" s="3216">
        <f>HYPERLINK("#B83","Top ↑")</f>
      </c>
      <c r="K102" t="s" s="3215">
        <v>193</v>
      </c>
      <c r="R102" t="s" s="3216">
        <f>HYPERLINK("#B83","Top ↑")</f>
      </c>
      <c r="W102" t="s" s="3140">
        <v>1004</v>
      </c>
      <c r="X102" t="s" s="3140">
        <v>1005</v>
      </c>
      <c r="Y102" t="s" s="3141">
        <v>1006</v>
      </c>
      <c r="Z102" t="s" s="3142">
        <v>1007</v>
      </c>
    </row>
    <row r="103" ht="15.75" customHeight="true">
      <c r="A103" s="3210"/>
      <c r="B103" t="s" s="3217">
        <v>1008</v>
      </c>
      <c r="C103" s="3217"/>
      <c r="D103" s="3217"/>
      <c r="E103" s="3217"/>
      <c r="F103" s="3217"/>
      <c r="G103" s="3217"/>
      <c r="H103" s="3217"/>
      <c r="I103" s="3217"/>
      <c r="K103" t="s" s="3217">
        <v>1009</v>
      </c>
      <c r="L103" s="3217"/>
      <c r="M103" s="3217"/>
      <c r="N103" s="3217"/>
      <c r="O103" s="3217"/>
      <c r="P103" s="3217"/>
      <c r="Q103" s="3217"/>
      <c r="R103" s="3217"/>
      <c r="W103" t="s" s="3140">
        <v>1004</v>
      </c>
      <c r="X103" t="s" s="3140">
        <v>693</v>
      </c>
      <c r="Y103" t="s" s="3141">
        <v>1010</v>
      </c>
      <c r="Z103" t="s" s="3142">
        <v>1011</v>
      </c>
    </row>
    <row r="104" ht="15.75" customHeight="true">
      <c r="A104" s="3210"/>
      <c r="B104" t="s" s="3153">
        <v>731</v>
      </c>
      <c r="C104" t="s" s="3148">
        <v>727</v>
      </c>
      <c r="D104" s="3148"/>
      <c r="E104" s="3148"/>
      <c r="F104" s="3148"/>
      <c r="G104" s="3148"/>
      <c r="H104" s="3148"/>
      <c r="I104" s="3150"/>
      <c r="K104" t="s" s="3153">
        <v>731</v>
      </c>
      <c r="L104" t="s" s="3148">
        <v>727</v>
      </c>
      <c r="M104" s="3148"/>
      <c r="N104" s="3148"/>
      <c r="O104" s="3148"/>
      <c r="P104" s="3148"/>
      <c r="Q104" s="3148"/>
      <c r="R104" s="3150"/>
      <c r="W104" t="s" s="3140">
        <v>1004</v>
      </c>
      <c r="X104" t="s" s="3140">
        <v>1012</v>
      </c>
      <c r="Y104" t="s" s="3141">
        <v>1013</v>
      </c>
      <c r="Z104" t="s" s="3142">
        <v>1014</v>
      </c>
    </row>
    <row r="105" ht="30.0" customHeight="true">
      <c r="A105" s="3214"/>
      <c r="B105" s="3155"/>
      <c r="C105" t="s" s="3153">
        <v>732</v>
      </c>
      <c r="D105" t="s" s="3153">
        <v>733</v>
      </c>
      <c r="E105" t="s" s="3153">
        <v>734</v>
      </c>
      <c r="F105" t="s" s="3153">
        <v>735</v>
      </c>
      <c r="G105" t="s" s="3153">
        <v>736</v>
      </c>
      <c r="H105" t="s" s="3153">
        <v>737</v>
      </c>
      <c r="I105" t="s" s="3147">
        <v>738</v>
      </c>
      <c r="K105" s="3155"/>
      <c r="L105" t="s" s="3153">
        <v>732</v>
      </c>
      <c r="M105" t="s" s="3153">
        <v>733</v>
      </c>
      <c r="N105" t="s" s="3153">
        <v>734</v>
      </c>
      <c r="O105" t="s" s="3153">
        <v>735</v>
      </c>
      <c r="P105" t="s" s="3153">
        <v>736</v>
      </c>
      <c r="Q105" t="s" s="3153">
        <v>737</v>
      </c>
      <c r="R105" t="s" s="3147">
        <v>738</v>
      </c>
      <c r="W105" t="s" s="3140">
        <v>1004</v>
      </c>
      <c r="X105" t="s" s="3140">
        <v>1015</v>
      </c>
      <c r="Y105" t="s" s="3141">
        <v>1016</v>
      </c>
      <c r="Z105" t="s" s="3142">
        <v>1017</v>
      </c>
    </row>
    <row r="106" ht="15.75" customHeight="true">
      <c r="A106" s="3214"/>
      <c r="B106" t="s" s="3157">
        <v>732</v>
      </c>
      <c r="C106" t="s" s="3218">
        <v>755</v>
      </c>
      <c r="D106" t="s" s="3218">
        <v>755</v>
      </c>
      <c r="E106" t="s" s="3218">
        <v>755</v>
      </c>
      <c r="F106" t="s" s="3218">
        <v>1018</v>
      </c>
      <c r="G106" t="s" s="3218">
        <v>1019</v>
      </c>
      <c r="H106" t="s" s="3218">
        <v>1020</v>
      </c>
      <c r="I106" t="s" s="3218">
        <v>1021</v>
      </c>
      <c r="K106" t="s" s="3157">
        <v>732</v>
      </c>
      <c r="L106" t="s" s="3218">
        <v>755</v>
      </c>
      <c r="M106" t="s" s="3218">
        <v>755</v>
      </c>
      <c r="N106" t="s" s="3218">
        <v>755</v>
      </c>
      <c r="O106" t="s" s="3218">
        <v>1022</v>
      </c>
      <c r="P106" t="s" s="3218">
        <v>1023</v>
      </c>
      <c r="Q106" t="s" s="3218">
        <v>1024</v>
      </c>
      <c r="R106" t="s" s="3218">
        <v>760</v>
      </c>
      <c r="W106" t="s" s="3140">
        <v>1004</v>
      </c>
      <c r="X106" t="s" s="3140">
        <v>1025</v>
      </c>
      <c r="Y106" t="s" s="3141">
        <v>1026</v>
      </c>
      <c r="Z106" t="s" s="3142">
        <v>1027</v>
      </c>
    </row>
    <row r="107" ht="15.75" customHeight="true">
      <c r="A107" s="3214"/>
      <c r="B107" t="s" s="3159">
        <v>752</v>
      </c>
      <c r="C107" t="s" s="3219">
        <v>755</v>
      </c>
      <c r="D107" t="s" s="3219">
        <v>755</v>
      </c>
      <c r="E107" t="s" s="3219">
        <v>755</v>
      </c>
      <c r="F107" t="s" s="3219">
        <v>754</v>
      </c>
      <c r="G107" t="s" s="3219">
        <v>1028</v>
      </c>
      <c r="H107" t="s" s="3219">
        <v>1029</v>
      </c>
      <c r="I107" t="s" s="3219">
        <v>1029</v>
      </c>
      <c r="K107" t="s" s="3159">
        <v>752</v>
      </c>
      <c r="L107" t="s" s="3219">
        <v>755</v>
      </c>
      <c r="M107" t="s" s="3219">
        <v>755</v>
      </c>
      <c r="N107" t="s" s="3219">
        <v>755</v>
      </c>
      <c r="O107" t="s" s="3219">
        <v>745</v>
      </c>
      <c r="P107" t="s" s="3219">
        <v>1030</v>
      </c>
      <c r="Q107" t="s" s="3219">
        <v>1029</v>
      </c>
      <c r="R107" t="s" s="3219">
        <v>1029</v>
      </c>
      <c r="W107" t="s" s="3140">
        <v>1004</v>
      </c>
      <c r="X107" t="s" s="3140">
        <v>1031</v>
      </c>
      <c r="Y107" t="s" s="3141">
        <v>1032</v>
      </c>
      <c r="Z107" t="s" s="3142">
        <v>1033</v>
      </c>
    </row>
    <row r="108" ht="15.75" customHeight="true">
      <c r="A108" s="3214"/>
      <c r="B108" t="s" s="3157">
        <v>759</v>
      </c>
      <c r="C108" t="s" s="3218">
        <v>755</v>
      </c>
      <c r="D108" t="s" s="3218">
        <v>755</v>
      </c>
      <c r="E108" t="s" s="3218">
        <v>755</v>
      </c>
      <c r="F108" t="s" s="3218">
        <v>754</v>
      </c>
      <c r="G108" t="s" s="3218">
        <v>1034</v>
      </c>
      <c r="H108" t="s" s="3218">
        <v>1021</v>
      </c>
      <c r="I108" t="s" s="3218">
        <v>1021</v>
      </c>
      <c r="K108" t="s" s="3157">
        <v>759</v>
      </c>
      <c r="L108" t="s" s="3218">
        <v>755</v>
      </c>
      <c r="M108" t="s" s="3218">
        <v>755</v>
      </c>
      <c r="N108" t="s" s="3218">
        <v>755</v>
      </c>
      <c r="O108" t="s" s="3218">
        <v>745</v>
      </c>
      <c r="P108" t="s" s="3218">
        <v>1020</v>
      </c>
      <c r="Q108" t="s" s="3218">
        <v>760</v>
      </c>
      <c r="R108" t="s" s="3218">
        <v>760</v>
      </c>
      <c r="W108" t="s" s="3140">
        <v>1004</v>
      </c>
      <c r="X108" t="s" s="3140">
        <v>1035</v>
      </c>
      <c r="Y108" t="s" s="3141">
        <v>1036</v>
      </c>
      <c r="Z108" t="s" s="3142">
        <v>1037</v>
      </c>
    </row>
    <row r="109" ht="15.75" customHeight="true">
      <c r="A109" s="3214"/>
      <c r="B109" t="s" s="3159">
        <v>735</v>
      </c>
      <c r="C109" t="s" s="3219">
        <v>764</v>
      </c>
      <c r="D109" t="s" s="3219">
        <v>764</v>
      </c>
      <c r="E109" t="s" s="3219">
        <v>755</v>
      </c>
      <c r="F109" t="s" s="3219">
        <v>755</v>
      </c>
      <c r="G109" t="s" s="3219">
        <v>1029</v>
      </c>
      <c r="H109" t="s" s="3219">
        <v>764</v>
      </c>
      <c r="I109" t="s" s="3219">
        <v>1029</v>
      </c>
      <c r="K109" t="s" s="3159">
        <v>735</v>
      </c>
      <c r="L109" t="s" s="3219">
        <v>764</v>
      </c>
      <c r="M109" t="s" s="3219">
        <v>764</v>
      </c>
      <c r="N109" t="s" s="3219">
        <v>755</v>
      </c>
      <c r="O109" t="s" s="3219">
        <v>755</v>
      </c>
      <c r="P109" t="s" s="3219">
        <v>1029</v>
      </c>
      <c r="Q109" t="s" s="3219">
        <v>764</v>
      </c>
      <c r="R109" t="s" s="3219">
        <v>1029</v>
      </c>
      <c r="W109" t="s" s="3140">
        <v>1004</v>
      </c>
      <c r="X109" t="s" s="3140">
        <v>1038</v>
      </c>
      <c r="Y109" t="s" s="3141">
        <v>1039</v>
      </c>
      <c r="Z109" t="s" s="3142">
        <v>1040</v>
      </c>
    </row>
    <row r="110" ht="15.75" customHeight="true">
      <c r="A110" s="3214"/>
      <c r="B110" t="s" s="3157">
        <v>736</v>
      </c>
      <c r="C110" t="s" s="3218">
        <v>764</v>
      </c>
      <c r="D110" t="s" s="3218">
        <v>764</v>
      </c>
      <c r="E110" t="s" s="3218">
        <v>755</v>
      </c>
      <c r="F110" t="s" s="3218">
        <v>764</v>
      </c>
      <c r="G110" t="s" s="3218">
        <v>755</v>
      </c>
      <c r="H110" t="s" s="3218">
        <v>764</v>
      </c>
      <c r="I110" t="s" s="3218">
        <v>1029</v>
      </c>
      <c r="K110" t="s" s="3157">
        <v>736</v>
      </c>
      <c r="L110" t="s" s="3218">
        <v>764</v>
      </c>
      <c r="M110" t="s" s="3218">
        <v>764</v>
      </c>
      <c r="N110" t="s" s="3218">
        <v>755</v>
      </c>
      <c r="O110" t="s" s="3218">
        <v>764</v>
      </c>
      <c r="P110" t="s" s="3218">
        <v>755</v>
      </c>
      <c r="Q110" t="s" s="3218">
        <v>764</v>
      </c>
      <c r="R110" t="s" s="3218">
        <v>1029</v>
      </c>
      <c r="W110" t="s" s="3140">
        <v>1004</v>
      </c>
      <c r="X110" t="s" s="3140">
        <v>1041</v>
      </c>
      <c r="Y110" t="s" s="3141">
        <v>1042</v>
      </c>
      <c r="Z110" t="s" s="3142">
        <v>1043</v>
      </c>
    </row>
    <row r="111" ht="15.75" customHeight="true">
      <c r="A111" s="3214"/>
      <c r="B111" t="s" s="3159">
        <v>737</v>
      </c>
      <c r="C111" t="s" s="3219">
        <v>764</v>
      </c>
      <c r="D111" t="s" s="3219">
        <v>764</v>
      </c>
      <c r="E111" t="s" s="3219">
        <v>755</v>
      </c>
      <c r="F111" t="s" s="3219">
        <v>1021</v>
      </c>
      <c r="G111" t="s" s="3219">
        <v>754</v>
      </c>
      <c r="H111" t="s" s="3219">
        <v>755</v>
      </c>
      <c r="I111" t="s" s="3219">
        <v>1029</v>
      </c>
      <c r="K111" t="s" s="3159">
        <v>737</v>
      </c>
      <c r="L111" t="s" s="3219">
        <v>764</v>
      </c>
      <c r="M111" t="s" s="3219">
        <v>764</v>
      </c>
      <c r="N111" t="s" s="3219">
        <v>755</v>
      </c>
      <c r="O111" t="s" s="3219">
        <v>760</v>
      </c>
      <c r="P111" t="s" s="3219">
        <v>745</v>
      </c>
      <c r="Q111" t="s" s="3219">
        <v>755</v>
      </c>
      <c r="R111" t="s" s="3219">
        <v>1029</v>
      </c>
      <c r="W111" t="s" s="3140">
        <v>1004</v>
      </c>
      <c r="X111" t="s" s="3140">
        <v>1044</v>
      </c>
      <c r="Y111" t="s" s="3141">
        <v>1045</v>
      </c>
      <c r="Z111" t="s" s="3142">
        <v>1046</v>
      </c>
    </row>
    <row r="112" ht="15.75" customHeight="true">
      <c r="A112" s="3214"/>
      <c r="B112" t="s" s="3161">
        <v>738</v>
      </c>
      <c r="C112" t="s" s="3218">
        <v>1029</v>
      </c>
      <c r="D112" t="s" s="3218">
        <v>1029</v>
      </c>
      <c r="E112" t="s" s="3218">
        <v>1029</v>
      </c>
      <c r="F112" t="s" s="3218">
        <v>1029</v>
      </c>
      <c r="G112" t="s" s="3218">
        <v>1029</v>
      </c>
      <c r="H112" t="s" s="3218">
        <v>1029</v>
      </c>
      <c r="I112" t="s" s="3218">
        <v>1029</v>
      </c>
      <c r="K112" t="s" s="3161">
        <v>738</v>
      </c>
      <c r="L112" t="s" s="3218">
        <v>1029</v>
      </c>
      <c r="M112" t="s" s="3218">
        <v>1029</v>
      </c>
      <c r="N112" t="s" s="3218">
        <v>1029</v>
      </c>
      <c r="O112" t="s" s="3218">
        <v>1029</v>
      </c>
      <c r="P112" t="s" s="3218">
        <v>1029</v>
      </c>
      <c r="Q112" t="s" s="3218">
        <v>1029</v>
      </c>
      <c r="R112" t="s" s="3218">
        <v>1029</v>
      </c>
      <c r="W112" t="s" s="3140">
        <v>1004</v>
      </c>
      <c r="X112" t="s" s="3140">
        <v>1047</v>
      </c>
      <c r="Y112" t="s" s="3141">
        <v>1048</v>
      </c>
      <c r="Z112" t="s" s="3142">
        <v>1049</v>
      </c>
    </row>
    <row r="113" ht="15.75" customHeight="true">
      <c r="A113" s="3214"/>
      <c r="B113" s="3220"/>
      <c r="K113" s="3220"/>
      <c r="W113" t="s" s="3140">
        <v>1004</v>
      </c>
      <c r="X113" t="s" s="3140">
        <v>1050</v>
      </c>
      <c r="Y113" t="s" s="3141">
        <v>1051</v>
      </c>
      <c r="Z113" t="s" s="3142">
        <v>1052</v>
      </c>
    </row>
    <row r="114" ht="15.75" customHeight="true">
      <c r="A114" s="3214"/>
      <c r="W114" t="s" s="3140">
        <v>1004</v>
      </c>
      <c r="X114" t="s" s="3140">
        <v>1053</v>
      </c>
      <c r="Y114" t="s" s="3141">
        <v>1054</v>
      </c>
      <c r="Z114" t="s" s="3142">
        <v>1055</v>
      </c>
    </row>
    <row r="115" ht="15.75" customHeight="true">
      <c r="A115" s="3214"/>
      <c r="B115" t="s" s="3215">
        <v>121</v>
      </c>
      <c r="I115" t="s" s="3216">
        <f>HYPERLINK("#B83","Top ↑")</f>
      </c>
      <c r="J115" s="3214"/>
      <c r="K115" t="s" s="3215">
        <v>1056</v>
      </c>
      <c r="R115" t="s" s="3216">
        <f>HYPERLINK("#B83","Top ↑")</f>
      </c>
      <c r="W115" t="s" s="3140">
        <v>1004</v>
      </c>
      <c r="X115" t="s" s="3140">
        <v>1057</v>
      </c>
      <c r="Y115" t="s" s="3141">
        <v>1058</v>
      </c>
      <c r="Z115" t="s" s="3142">
        <v>1059</v>
      </c>
    </row>
    <row r="116" ht="15.75" customHeight="true">
      <c r="A116" s="3210"/>
      <c r="B116" t="s" s="3217">
        <v>1060</v>
      </c>
      <c r="C116" s="3217"/>
      <c r="D116" s="3217"/>
      <c r="E116" s="3217"/>
      <c r="F116" s="3217"/>
      <c r="G116" s="3217"/>
      <c r="H116" s="3217"/>
      <c r="I116" s="3217"/>
      <c r="K116" t="s" s="3217">
        <v>1061</v>
      </c>
      <c r="L116" s="3217"/>
      <c r="M116" s="3217"/>
      <c r="N116" s="3217"/>
      <c r="O116" s="3217"/>
      <c r="P116" s="3217"/>
      <c r="Q116" s="3217"/>
      <c r="R116" s="3217"/>
      <c r="W116" t="s" s="3140">
        <v>1004</v>
      </c>
      <c r="X116" t="s" s="3140">
        <v>1062</v>
      </c>
      <c r="Y116" t="s" s="3141">
        <v>1063</v>
      </c>
      <c r="Z116" t="s" s="3142">
        <v>1064</v>
      </c>
    </row>
    <row r="117" ht="15.75" customHeight="true">
      <c r="A117" s="3210"/>
      <c r="B117" t="s" s="3153">
        <v>731</v>
      </c>
      <c r="C117" t="s" s="3148">
        <v>727</v>
      </c>
      <c r="D117" s="3148"/>
      <c r="E117" s="3148"/>
      <c r="F117" s="3148"/>
      <c r="G117" s="3148"/>
      <c r="H117" s="3148"/>
      <c r="I117" s="3150"/>
      <c r="K117" t="s" s="3153">
        <v>731</v>
      </c>
      <c r="L117" t="s" s="3148">
        <v>727</v>
      </c>
      <c r="M117" s="3148"/>
      <c r="N117" s="3148"/>
      <c r="O117" s="3148"/>
      <c r="P117" s="3148"/>
      <c r="Q117" s="3148"/>
      <c r="R117" s="3150"/>
      <c r="W117" t="s" s="3140">
        <v>1004</v>
      </c>
      <c r="X117" t="s" s="3140">
        <v>1065</v>
      </c>
      <c r="Y117" t="s" s="3141">
        <v>1066</v>
      </c>
      <c r="Z117" t="s" s="3142">
        <v>1067</v>
      </c>
    </row>
    <row r="118" ht="30.0" customHeight="true">
      <c r="A118" s="3214"/>
      <c r="B118" s="3155"/>
      <c r="C118" t="s" s="3153">
        <v>732</v>
      </c>
      <c r="D118" t="s" s="3153">
        <v>733</v>
      </c>
      <c r="E118" t="s" s="3153">
        <v>734</v>
      </c>
      <c r="F118" t="s" s="3153">
        <v>735</v>
      </c>
      <c r="G118" t="s" s="3153">
        <v>736</v>
      </c>
      <c r="H118" t="s" s="3153">
        <v>737</v>
      </c>
      <c r="I118" t="s" s="3153">
        <v>738</v>
      </c>
      <c r="K118" s="3155"/>
      <c r="L118" t="s" s="3153">
        <v>732</v>
      </c>
      <c r="M118" t="s" s="3153">
        <v>733</v>
      </c>
      <c r="N118" t="s" s="3153">
        <v>734</v>
      </c>
      <c r="O118" t="s" s="3153">
        <v>735</v>
      </c>
      <c r="P118" t="s" s="3153">
        <v>736</v>
      </c>
      <c r="Q118" t="s" s="3153">
        <v>737</v>
      </c>
      <c r="R118" t="s" s="3153">
        <v>738</v>
      </c>
      <c r="W118" t="s" s="3140">
        <v>1004</v>
      </c>
      <c r="X118" t="s" s="3140">
        <v>1068</v>
      </c>
      <c r="Y118" t="s" s="3141">
        <v>1069</v>
      </c>
      <c r="Z118" t="s" s="3142">
        <v>1070</v>
      </c>
    </row>
    <row r="119" ht="15.75" customHeight="true">
      <c r="A119" s="3214"/>
      <c r="B119" t="s" s="3157">
        <v>732</v>
      </c>
      <c r="C119" t="s" s="3218">
        <v>744</v>
      </c>
      <c r="D119" t="s" s="3218">
        <v>744</v>
      </c>
      <c r="E119" t="s" s="3218">
        <v>744</v>
      </c>
      <c r="F119" t="s" s="3218">
        <v>745</v>
      </c>
      <c r="G119" t="s" s="3218">
        <v>746</v>
      </c>
      <c r="H119" t="s" s="3218">
        <v>747</v>
      </c>
      <c r="I119" t="s" s="3218">
        <v>748</v>
      </c>
      <c r="K119" t="s" s="3157">
        <v>732</v>
      </c>
      <c r="L119" t="s" s="3218">
        <v>744</v>
      </c>
      <c r="M119" t="s" s="3218">
        <v>744</v>
      </c>
      <c r="N119" t="s" s="3218">
        <v>744</v>
      </c>
      <c r="O119" t="s" s="3218">
        <v>745</v>
      </c>
      <c r="P119" t="s" s="3218">
        <v>746</v>
      </c>
      <c r="Q119" t="s" s="3218">
        <v>747</v>
      </c>
      <c r="R119" t="s" s="3218">
        <v>748</v>
      </c>
      <c r="W119" t="s" s="3140">
        <v>1004</v>
      </c>
      <c r="X119" t="s" s="3140">
        <v>1071</v>
      </c>
      <c r="Y119" t="s" s="3141">
        <v>1072</v>
      </c>
      <c r="Z119" t="s" s="3142">
        <v>1073</v>
      </c>
    </row>
    <row r="120" ht="15.75" customHeight="true">
      <c r="A120" s="3214"/>
      <c r="B120" t="s" s="3159">
        <v>752</v>
      </c>
      <c r="C120" t="s" s="3219">
        <v>744</v>
      </c>
      <c r="D120" t="s" s="3219">
        <v>744</v>
      </c>
      <c r="E120" t="s" s="3219">
        <v>744</v>
      </c>
      <c r="F120" t="s" s="3219">
        <v>753</v>
      </c>
      <c r="G120" t="s" s="3219">
        <v>754</v>
      </c>
      <c r="H120" t="s" s="3219">
        <v>755</v>
      </c>
      <c r="I120" t="s" s="3219">
        <v>755</v>
      </c>
      <c r="K120" t="s" s="3159">
        <v>752</v>
      </c>
      <c r="L120" t="s" s="3219">
        <v>744</v>
      </c>
      <c r="M120" t="s" s="3219">
        <v>744</v>
      </c>
      <c r="N120" t="s" s="3219">
        <v>744</v>
      </c>
      <c r="O120" t="s" s="3219">
        <v>753</v>
      </c>
      <c r="P120" t="s" s="3219">
        <v>754</v>
      </c>
      <c r="Q120" t="s" s="3219">
        <v>755</v>
      </c>
      <c r="R120" t="s" s="3219">
        <v>755</v>
      </c>
      <c r="W120" t="s" s="3140">
        <v>1004</v>
      </c>
      <c r="X120" t="s" s="3140">
        <v>1074</v>
      </c>
      <c r="Y120" t="s" s="3141">
        <v>1075</v>
      </c>
      <c r="Z120" t="s" s="3142">
        <v>1076</v>
      </c>
    </row>
    <row r="121" ht="15.75" customHeight="true">
      <c r="A121" s="3214"/>
      <c r="B121" t="s" s="3157">
        <v>759</v>
      </c>
      <c r="C121" t="s" s="3218">
        <v>744</v>
      </c>
      <c r="D121" t="s" s="3218">
        <v>744</v>
      </c>
      <c r="E121" t="s" s="3218">
        <v>744</v>
      </c>
      <c r="F121" t="s" s="3218">
        <v>753</v>
      </c>
      <c r="G121" t="s" s="3218">
        <v>760</v>
      </c>
      <c r="H121" t="s" s="3218">
        <v>748</v>
      </c>
      <c r="I121" t="s" s="3218">
        <v>748</v>
      </c>
      <c r="K121" t="s" s="3157">
        <v>759</v>
      </c>
      <c r="L121" t="s" s="3218">
        <v>744</v>
      </c>
      <c r="M121" t="s" s="3218">
        <v>744</v>
      </c>
      <c r="N121" t="s" s="3218">
        <v>744</v>
      </c>
      <c r="O121" t="s" s="3218">
        <v>753</v>
      </c>
      <c r="P121" t="s" s="3218">
        <v>760</v>
      </c>
      <c r="Q121" t="s" s="3218">
        <v>748</v>
      </c>
      <c r="R121" t="s" s="3218">
        <v>748</v>
      </c>
      <c r="W121" t="s" s="3140">
        <v>1004</v>
      </c>
      <c r="X121" t="s" s="3140">
        <v>1077</v>
      </c>
      <c r="Y121" t="s" s="3141">
        <v>1078</v>
      </c>
      <c r="Z121" t="s" s="3142">
        <v>1079</v>
      </c>
    </row>
    <row r="122" ht="15.75" customHeight="true">
      <c r="A122" s="3214"/>
      <c r="B122" t="s" s="3159">
        <v>735</v>
      </c>
      <c r="C122" t="s" s="3219">
        <v>764</v>
      </c>
      <c r="D122" t="s" s="3219">
        <v>764</v>
      </c>
      <c r="E122" t="s" s="3219">
        <v>744</v>
      </c>
      <c r="F122" t="s" s="3219">
        <v>744</v>
      </c>
      <c r="G122" t="s" s="3219">
        <v>755</v>
      </c>
      <c r="H122" t="s" s="3219">
        <v>764</v>
      </c>
      <c r="I122" t="s" s="3219">
        <v>755</v>
      </c>
      <c r="K122" t="s" s="3159">
        <v>735</v>
      </c>
      <c r="L122" t="s" s="3219">
        <v>764</v>
      </c>
      <c r="M122" t="s" s="3219">
        <v>764</v>
      </c>
      <c r="N122" t="s" s="3219">
        <v>744</v>
      </c>
      <c r="O122" t="s" s="3219">
        <v>744</v>
      </c>
      <c r="P122" t="s" s="3219">
        <v>755</v>
      </c>
      <c r="Q122" t="s" s="3219">
        <v>764</v>
      </c>
      <c r="R122" t="s" s="3219">
        <v>755</v>
      </c>
      <c r="W122" t="s" s="3140">
        <v>1004</v>
      </c>
      <c r="X122" t="s" s="3140">
        <v>1080</v>
      </c>
      <c r="Y122" t="s" s="3141">
        <v>1081</v>
      </c>
      <c r="Z122" t="s" s="3142">
        <v>1082</v>
      </c>
    </row>
    <row r="123" ht="15.75" customHeight="true">
      <c r="A123" s="3214"/>
      <c r="B123" t="s" s="3157">
        <v>736</v>
      </c>
      <c r="C123" t="s" s="3218">
        <v>764</v>
      </c>
      <c r="D123" t="s" s="3218">
        <v>764</v>
      </c>
      <c r="E123" t="s" s="3218">
        <v>744</v>
      </c>
      <c r="F123" t="s" s="3218">
        <v>764</v>
      </c>
      <c r="G123" t="s" s="3218">
        <v>744</v>
      </c>
      <c r="H123" t="s" s="3218">
        <v>764</v>
      </c>
      <c r="I123" t="s" s="3218">
        <v>755</v>
      </c>
      <c r="K123" t="s" s="3157">
        <v>736</v>
      </c>
      <c r="L123" t="s" s="3218">
        <v>764</v>
      </c>
      <c r="M123" t="s" s="3218">
        <v>764</v>
      </c>
      <c r="N123" t="s" s="3218">
        <v>744</v>
      </c>
      <c r="O123" t="s" s="3218">
        <v>764</v>
      </c>
      <c r="P123" t="s" s="3218">
        <v>744</v>
      </c>
      <c r="Q123" t="s" s="3218">
        <v>764</v>
      </c>
      <c r="R123" t="s" s="3218">
        <v>755</v>
      </c>
      <c r="W123" t="s" s="3140">
        <v>1004</v>
      </c>
      <c r="X123" t="s" s="3140">
        <v>1083</v>
      </c>
      <c r="Y123" t="s" s="3141">
        <v>1084</v>
      </c>
      <c r="Z123" t="s" s="3142">
        <v>1085</v>
      </c>
    </row>
    <row r="124" ht="15.75" customHeight="true">
      <c r="A124" s="3214"/>
      <c r="B124" t="s" s="3159">
        <v>737</v>
      </c>
      <c r="C124" t="s" s="3219">
        <v>764</v>
      </c>
      <c r="D124" t="s" s="3219">
        <v>764</v>
      </c>
      <c r="E124" t="s" s="3219">
        <v>744</v>
      </c>
      <c r="F124" t="s" s="3219">
        <v>748</v>
      </c>
      <c r="G124" t="s" s="3219">
        <v>753</v>
      </c>
      <c r="H124" t="s" s="3219">
        <v>744</v>
      </c>
      <c r="I124" t="s" s="3219">
        <v>755</v>
      </c>
      <c r="K124" t="s" s="3159">
        <v>737</v>
      </c>
      <c r="L124" t="s" s="3219">
        <v>764</v>
      </c>
      <c r="M124" t="s" s="3219">
        <v>764</v>
      </c>
      <c r="N124" t="s" s="3219">
        <v>744</v>
      </c>
      <c r="O124" t="s" s="3219">
        <v>748</v>
      </c>
      <c r="P124" t="s" s="3219">
        <v>753</v>
      </c>
      <c r="Q124" t="s" s="3219">
        <v>744</v>
      </c>
      <c r="R124" t="s" s="3219">
        <v>755</v>
      </c>
      <c r="W124" t="s" s="3140">
        <v>1004</v>
      </c>
      <c r="X124" t="s" s="3140">
        <v>1086</v>
      </c>
      <c r="Y124" t="s" s="3141">
        <v>1087</v>
      </c>
      <c r="Z124" t="s" s="3142">
        <v>1088</v>
      </c>
    </row>
    <row r="125" ht="15.75" customHeight="true">
      <c r="A125" s="3214"/>
      <c r="B125" t="s" s="3157">
        <v>738</v>
      </c>
      <c r="C125" t="s" s="3218">
        <v>755</v>
      </c>
      <c r="D125" t="s" s="3218">
        <v>755</v>
      </c>
      <c r="E125" t="s" s="3218">
        <v>755</v>
      </c>
      <c r="F125" t="s" s="3218">
        <v>755</v>
      </c>
      <c r="G125" t="s" s="3218">
        <v>755</v>
      </c>
      <c r="H125" t="s" s="3218">
        <v>755</v>
      </c>
      <c r="I125" t="s" s="3218">
        <v>755</v>
      </c>
      <c r="K125" t="s" s="3157">
        <v>738</v>
      </c>
      <c r="L125" t="s" s="3218">
        <v>755</v>
      </c>
      <c r="M125" t="s" s="3218">
        <v>755</v>
      </c>
      <c r="N125" t="s" s="3218">
        <v>755</v>
      </c>
      <c r="O125" t="s" s="3218">
        <v>755</v>
      </c>
      <c r="P125" t="s" s="3218">
        <v>755</v>
      </c>
      <c r="Q125" t="s" s="3218">
        <v>755</v>
      </c>
      <c r="R125" t="s" s="3218">
        <v>755</v>
      </c>
      <c r="W125" t="s" s="3140">
        <v>1004</v>
      </c>
      <c r="X125" t="s" s="3140">
        <v>1089</v>
      </c>
      <c r="Y125" t="s" s="3141">
        <v>1090</v>
      </c>
      <c r="Z125" t="s" s="3142">
        <v>1091</v>
      </c>
    </row>
    <row r="126" ht="15.75" customHeight="true">
      <c r="A126" s="3214"/>
      <c r="B126" s="3220"/>
      <c r="K126" s="3220"/>
      <c r="W126" t="s" s="3140">
        <v>1004</v>
      </c>
      <c r="X126" t="s" s="3140">
        <v>1092</v>
      </c>
      <c r="Y126" t="s" s="3141">
        <v>1093</v>
      </c>
      <c r="Z126" t="s" s="3142">
        <v>1094</v>
      </c>
    </row>
    <row r="127" ht="15.75" customHeight="true">
      <c r="A127" s="3214"/>
      <c r="W127" t="s" s="3140">
        <v>1004</v>
      </c>
      <c r="X127" t="s" s="3140">
        <v>1095</v>
      </c>
      <c r="Y127" t="s" s="3141">
        <v>1096</v>
      </c>
      <c r="Z127" t="s" s="3142">
        <v>1097</v>
      </c>
    </row>
    <row r="128" ht="15.75" customHeight="true">
      <c r="A128" s="3214"/>
      <c r="B128" t="s" s="3215">
        <v>151</v>
      </c>
      <c r="I128" t="s" s="3216">
        <f>HYPERLINK("#B83","Top ↑")</f>
      </c>
      <c r="J128" s="3214"/>
      <c r="K128" t="s" s="3215">
        <v>177</v>
      </c>
      <c r="R128" t="s" s="3216">
        <f>HYPERLINK("#B83","Top ↑")</f>
      </c>
      <c r="W128" t="s" s="3140">
        <v>1004</v>
      </c>
      <c r="X128" t="s" s="3140">
        <v>1098</v>
      </c>
      <c r="Y128" t="s" s="3141">
        <v>1099</v>
      </c>
      <c r="Z128" t="s" s="3142">
        <v>1100</v>
      </c>
    </row>
    <row r="129" ht="15.75" customHeight="true">
      <c r="A129" s="3210"/>
      <c r="B129" t="s" s="3217">
        <v>1101</v>
      </c>
      <c r="C129" s="3217"/>
      <c r="D129" s="3217"/>
      <c r="E129" s="3217"/>
      <c r="F129" s="3217"/>
      <c r="G129" s="3217"/>
      <c r="H129" s="3217"/>
      <c r="I129" s="3217"/>
      <c r="K129" t="s" s="3217">
        <v>1102</v>
      </c>
      <c r="L129" s="3217"/>
      <c r="M129" s="3217"/>
      <c r="N129" s="3217"/>
      <c r="O129" s="3217"/>
      <c r="P129" s="3217"/>
      <c r="Q129" s="3217"/>
      <c r="R129" s="3217"/>
      <c r="W129" t="s" s="3140">
        <v>1004</v>
      </c>
      <c r="X129" t="s" s="3140">
        <v>1103</v>
      </c>
      <c r="Y129" t="s" s="3141">
        <v>1104</v>
      </c>
      <c r="Z129" t="s" s="3142">
        <v>1105</v>
      </c>
    </row>
    <row r="130" ht="15.75" customHeight="true">
      <c r="A130" s="3210"/>
      <c r="B130" t="s" s="3153">
        <v>731</v>
      </c>
      <c r="C130" t="s" s="3148">
        <v>727</v>
      </c>
      <c r="D130" s="3148"/>
      <c r="E130" s="3148"/>
      <c r="F130" s="3148"/>
      <c r="G130" s="3148"/>
      <c r="H130" s="3148"/>
      <c r="I130" s="3150"/>
      <c r="K130" t="s" s="3153">
        <v>731</v>
      </c>
      <c r="L130" t="s" s="3148">
        <v>727</v>
      </c>
      <c r="M130" s="3148"/>
      <c r="N130" s="3148"/>
      <c r="O130" s="3148"/>
      <c r="P130" s="3148"/>
      <c r="Q130" s="3148"/>
      <c r="R130" s="3150"/>
      <c r="W130" t="s" s="3140">
        <v>1004</v>
      </c>
      <c r="X130" t="s" s="3140">
        <v>1106</v>
      </c>
      <c r="Y130" t="s" s="3141">
        <v>1107</v>
      </c>
      <c r="Z130" t="s" s="3142">
        <v>1108</v>
      </c>
    </row>
    <row r="131" ht="30.0" customHeight="true">
      <c r="A131" s="3214"/>
      <c r="B131" s="3155"/>
      <c r="C131" t="s" s="3153">
        <v>732</v>
      </c>
      <c r="D131" t="s" s="3153">
        <v>733</v>
      </c>
      <c r="E131" t="s" s="3153">
        <v>734</v>
      </c>
      <c r="F131" t="s" s="3153">
        <v>735</v>
      </c>
      <c r="G131" t="s" s="3153">
        <v>736</v>
      </c>
      <c r="H131" t="s" s="3153">
        <v>737</v>
      </c>
      <c r="I131" t="s" s="3153">
        <v>738</v>
      </c>
      <c r="K131" s="3155"/>
      <c r="L131" t="s" s="3153">
        <v>732</v>
      </c>
      <c r="M131" t="s" s="3153">
        <v>733</v>
      </c>
      <c r="N131" t="s" s="3153">
        <v>734</v>
      </c>
      <c r="O131" t="s" s="3153">
        <v>735</v>
      </c>
      <c r="P131" t="s" s="3153">
        <v>736</v>
      </c>
      <c r="Q131" t="s" s="3153">
        <v>737</v>
      </c>
      <c r="R131" t="s" s="3153">
        <v>738</v>
      </c>
      <c r="W131" t="s" s="3140">
        <v>1004</v>
      </c>
      <c r="X131" t="s" s="3140">
        <v>1109</v>
      </c>
      <c r="Y131" t="s" s="3141">
        <v>1110</v>
      </c>
      <c r="Z131" t="s" s="3142">
        <v>1111</v>
      </c>
    </row>
    <row r="132" ht="15.75" customHeight="true">
      <c r="A132" s="3214"/>
      <c r="B132" t="s" s="3157">
        <v>732</v>
      </c>
      <c r="C132" t="s" s="3218">
        <v>744</v>
      </c>
      <c r="D132" t="s" s="3218">
        <v>744</v>
      </c>
      <c r="E132" t="s" s="3218">
        <v>744</v>
      </c>
      <c r="F132" t="s" s="3218">
        <v>745</v>
      </c>
      <c r="G132" t="s" s="3218">
        <v>746</v>
      </c>
      <c r="H132" t="s" s="3218">
        <v>747</v>
      </c>
      <c r="I132" t="s" s="3218">
        <v>748</v>
      </c>
      <c r="K132" t="s" s="3157">
        <v>732</v>
      </c>
      <c r="L132" t="s" s="3218">
        <v>1112</v>
      </c>
      <c r="M132" t="s" s="3218">
        <v>1112</v>
      </c>
      <c r="N132" t="s" s="3218">
        <v>1112</v>
      </c>
      <c r="O132" t="s" s="3218">
        <v>1113</v>
      </c>
      <c r="P132" t="s" s="3218">
        <v>1114</v>
      </c>
      <c r="Q132" t="s" s="3218">
        <v>1115</v>
      </c>
      <c r="R132" t="s" s="3218">
        <v>1116</v>
      </c>
      <c r="W132" t="s" s="3140">
        <v>1004</v>
      </c>
      <c r="X132" t="s" s="3140">
        <v>1117</v>
      </c>
      <c r="Y132" t="s" s="3141">
        <v>1118</v>
      </c>
      <c r="Z132" t="s" s="3142">
        <v>1119</v>
      </c>
    </row>
    <row r="133" ht="15.75" customHeight="true">
      <c r="A133" s="3214"/>
      <c r="B133" t="s" s="3159">
        <v>752</v>
      </c>
      <c r="C133" t="s" s="3219">
        <v>744</v>
      </c>
      <c r="D133" t="s" s="3219">
        <v>744</v>
      </c>
      <c r="E133" t="s" s="3219">
        <v>744</v>
      </c>
      <c r="F133" t="s" s="3219">
        <v>753</v>
      </c>
      <c r="G133" t="s" s="3219">
        <v>754</v>
      </c>
      <c r="H133" t="s" s="3219">
        <v>755</v>
      </c>
      <c r="I133" t="s" s="3219">
        <v>755</v>
      </c>
      <c r="K133" t="s" s="3159">
        <v>752</v>
      </c>
      <c r="L133" t="s" s="3219">
        <v>1112</v>
      </c>
      <c r="M133" t="s" s="3219">
        <v>1112</v>
      </c>
      <c r="N133" t="s" s="3219">
        <v>1112</v>
      </c>
      <c r="O133" t="s" s="3219">
        <v>1120</v>
      </c>
      <c r="P133" t="s" s="3219">
        <v>1121</v>
      </c>
      <c r="Q133" t="s" s="3219">
        <v>1122</v>
      </c>
      <c r="R133" t="s" s="3219">
        <v>1122</v>
      </c>
      <c r="W133" t="s" s="3140">
        <v>1004</v>
      </c>
      <c r="X133" t="s" s="3140">
        <v>1123</v>
      </c>
      <c r="Y133" t="s" s="3141">
        <v>1124</v>
      </c>
      <c r="Z133" t="s" s="3142">
        <v>1125</v>
      </c>
    </row>
    <row r="134" ht="15.75" customHeight="true">
      <c r="A134" s="3214"/>
      <c r="B134" t="s" s="3157">
        <v>759</v>
      </c>
      <c r="C134" t="s" s="3218">
        <v>744</v>
      </c>
      <c r="D134" t="s" s="3218">
        <v>744</v>
      </c>
      <c r="E134" t="s" s="3218">
        <v>744</v>
      </c>
      <c r="F134" t="s" s="3218">
        <v>753</v>
      </c>
      <c r="G134" t="s" s="3218">
        <v>760</v>
      </c>
      <c r="H134" t="s" s="3218">
        <v>748</v>
      </c>
      <c r="I134" t="s" s="3218">
        <v>748</v>
      </c>
      <c r="K134" t="s" s="3157">
        <v>759</v>
      </c>
      <c r="L134" t="s" s="3218">
        <v>1112</v>
      </c>
      <c r="M134" t="s" s="3218">
        <v>1112</v>
      </c>
      <c r="N134" t="s" s="3218">
        <v>1112</v>
      </c>
      <c r="O134" t="s" s="3218">
        <v>1120</v>
      </c>
      <c r="P134" t="s" s="3218">
        <v>1126</v>
      </c>
      <c r="Q134" t="s" s="3218">
        <v>1116</v>
      </c>
      <c r="R134" t="s" s="3218">
        <v>1116</v>
      </c>
      <c r="W134" t="s" s="3140">
        <v>1004</v>
      </c>
      <c r="X134" t="s" s="3140">
        <v>1127</v>
      </c>
      <c r="Y134" t="s" s="3141">
        <v>1128</v>
      </c>
      <c r="Z134" t="s" s="3142">
        <v>1129</v>
      </c>
    </row>
    <row r="135" ht="15.75" customHeight="true">
      <c r="A135" s="3214"/>
      <c r="B135" t="s" s="3159">
        <v>735</v>
      </c>
      <c r="C135" t="s" s="3219">
        <v>764</v>
      </c>
      <c r="D135" t="s" s="3219">
        <v>764</v>
      </c>
      <c r="E135" t="s" s="3219">
        <v>744</v>
      </c>
      <c r="F135" t="s" s="3219">
        <v>744</v>
      </c>
      <c r="G135" t="s" s="3219">
        <v>755</v>
      </c>
      <c r="H135" t="s" s="3219">
        <v>764</v>
      </c>
      <c r="I135" t="s" s="3219">
        <v>755</v>
      </c>
      <c r="K135" t="s" s="3159">
        <v>735</v>
      </c>
      <c r="L135" t="s" s="3219">
        <v>764</v>
      </c>
      <c r="M135" t="s" s="3219">
        <v>764</v>
      </c>
      <c r="N135" t="s" s="3219">
        <v>1112</v>
      </c>
      <c r="O135" t="s" s="3219">
        <v>1112</v>
      </c>
      <c r="P135" t="s" s="3219">
        <v>1122</v>
      </c>
      <c r="Q135" t="s" s="3219">
        <v>764</v>
      </c>
      <c r="R135" t="s" s="3219">
        <v>1122</v>
      </c>
      <c r="W135" t="s" s="3140">
        <v>1004</v>
      </c>
      <c r="X135" t="s" s="3140">
        <v>1130</v>
      </c>
      <c r="Y135" t="s" s="3141">
        <v>1131</v>
      </c>
      <c r="Z135" t="s" s="3142">
        <v>1132</v>
      </c>
    </row>
    <row r="136" ht="15.75" customHeight="true">
      <c r="A136" s="3214"/>
      <c r="B136" t="s" s="3157">
        <v>736</v>
      </c>
      <c r="C136" t="s" s="3218">
        <v>764</v>
      </c>
      <c r="D136" t="s" s="3218">
        <v>764</v>
      </c>
      <c r="E136" t="s" s="3218">
        <v>744</v>
      </c>
      <c r="F136" t="s" s="3218">
        <v>764</v>
      </c>
      <c r="G136" t="s" s="3218">
        <v>744</v>
      </c>
      <c r="H136" t="s" s="3218">
        <v>764</v>
      </c>
      <c r="I136" t="s" s="3218">
        <v>755</v>
      </c>
      <c r="K136" t="s" s="3157">
        <v>736</v>
      </c>
      <c r="L136" t="s" s="3218">
        <v>764</v>
      </c>
      <c r="M136" t="s" s="3218">
        <v>764</v>
      </c>
      <c r="N136" t="s" s="3218">
        <v>1112</v>
      </c>
      <c r="O136" t="s" s="3218">
        <v>764</v>
      </c>
      <c r="P136" t="s" s="3218">
        <v>1112</v>
      </c>
      <c r="Q136" t="s" s="3218">
        <v>764</v>
      </c>
      <c r="R136" t="s" s="3218">
        <v>1122</v>
      </c>
      <c r="W136" t="s" s="3140">
        <v>1004</v>
      </c>
      <c r="X136" t="s" s="3140">
        <v>1133</v>
      </c>
      <c r="Y136" t="s" s="3141">
        <v>1134</v>
      </c>
      <c r="Z136" t="s" s="3142">
        <v>1135</v>
      </c>
    </row>
    <row r="137" ht="15.75" customHeight="true">
      <c r="A137" s="3214"/>
      <c r="B137" t="s" s="3159">
        <v>737</v>
      </c>
      <c r="C137" t="s" s="3219">
        <v>764</v>
      </c>
      <c r="D137" t="s" s="3219">
        <v>764</v>
      </c>
      <c r="E137" t="s" s="3219">
        <v>744</v>
      </c>
      <c r="F137" t="s" s="3219">
        <v>748</v>
      </c>
      <c r="G137" t="s" s="3219">
        <v>753</v>
      </c>
      <c r="H137" t="s" s="3219">
        <v>744</v>
      </c>
      <c r="I137" t="s" s="3219">
        <v>755</v>
      </c>
      <c r="K137" t="s" s="3159">
        <v>737</v>
      </c>
      <c r="L137" t="s" s="3219">
        <v>764</v>
      </c>
      <c r="M137" t="s" s="3219">
        <v>764</v>
      </c>
      <c r="N137" t="s" s="3219">
        <v>1112</v>
      </c>
      <c r="O137" t="s" s="3219">
        <v>1116</v>
      </c>
      <c r="P137" t="s" s="3219">
        <v>1120</v>
      </c>
      <c r="Q137" t="s" s="3219">
        <v>1112</v>
      </c>
      <c r="R137" t="s" s="3219">
        <v>1122</v>
      </c>
      <c r="W137" t="s" s="3140">
        <v>1004</v>
      </c>
      <c r="X137" t="s" s="3140">
        <v>1136</v>
      </c>
      <c r="Y137" t="s" s="3141">
        <v>1137</v>
      </c>
      <c r="Z137" t="s" s="3142">
        <v>1138</v>
      </c>
    </row>
    <row r="138" ht="15.75" customHeight="true">
      <c r="A138" s="3214"/>
      <c r="B138" t="s" s="3157">
        <v>738</v>
      </c>
      <c r="C138" t="s" s="3218">
        <v>755</v>
      </c>
      <c r="D138" t="s" s="3218">
        <v>755</v>
      </c>
      <c r="E138" t="s" s="3218">
        <v>755</v>
      </c>
      <c r="F138" t="s" s="3218">
        <v>755</v>
      </c>
      <c r="G138" t="s" s="3218">
        <v>755</v>
      </c>
      <c r="H138" t="s" s="3218">
        <v>755</v>
      </c>
      <c r="I138" t="s" s="3218">
        <v>755</v>
      </c>
      <c r="K138" t="s" s="3157">
        <v>738</v>
      </c>
      <c r="L138" t="s" s="3218">
        <v>1122</v>
      </c>
      <c r="M138" t="s" s="3218">
        <v>1122</v>
      </c>
      <c r="N138" t="s" s="3218">
        <v>1122</v>
      </c>
      <c r="O138" t="s" s="3218">
        <v>1122</v>
      </c>
      <c r="P138" t="s" s="3218">
        <v>1122</v>
      </c>
      <c r="Q138" t="s" s="3218">
        <v>1122</v>
      </c>
      <c r="R138" t="s" s="3218">
        <v>1122</v>
      </c>
      <c r="W138" t="s" s="3140">
        <v>1004</v>
      </c>
      <c r="X138" t="s" s="3140">
        <v>1139</v>
      </c>
      <c r="Y138" t="s" s="3141">
        <v>1140</v>
      </c>
      <c r="Z138" t="s" s="3142">
        <v>1141</v>
      </c>
    </row>
    <row r="139" ht="15.75" customHeight="true">
      <c r="A139" s="3214"/>
      <c r="B139" s="3220"/>
      <c r="K139" s="3220"/>
      <c r="W139" t="s" s="3140">
        <v>1004</v>
      </c>
      <c r="X139" t="s" s="3140">
        <v>1142</v>
      </c>
      <c r="Y139" t="s" s="3141">
        <v>1143</v>
      </c>
      <c r="Z139" t="s" s="3142">
        <v>1144</v>
      </c>
    </row>
    <row r="140" ht="15.75" customHeight="true">
      <c r="A140" s="3214"/>
      <c r="W140" t="s" s="3140">
        <v>1004</v>
      </c>
      <c r="X140" t="s" s="3140">
        <v>1145</v>
      </c>
      <c r="Y140" t="s" s="3141">
        <v>1146</v>
      </c>
      <c r="Z140" t="s" s="3142">
        <v>1147</v>
      </c>
    </row>
    <row r="141" ht="15.75" customHeight="true">
      <c r="A141" s="3214"/>
      <c r="B141" t="s" s="3215">
        <v>175</v>
      </c>
      <c r="I141" t="s" s="3216">
        <f>HYPERLINK("#B83","Top ↑")</f>
      </c>
      <c r="J141" s="3214"/>
      <c r="K141" t="s" s="3215">
        <v>189</v>
      </c>
      <c r="R141" t="s" s="3216">
        <f>HYPERLINK("#B83","Top ↑")</f>
      </c>
      <c r="W141" t="s" s="3140">
        <v>1004</v>
      </c>
      <c r="X141" t="s" s="3140">
        <v>1148</v>
      </c>
      <c r="Y141" t="s" s="3141">
        <v>1149</v>
      </c>
      <c r="Z141" t="s" s="3142">
        <v>1150</v>
      </c>
    </row>
    <row r="142" ht="15.75" customHeight="true">
      <c r="A142" s="3210"/>
      <c r="B142" t="s" s="3217">
        <v>1151</v>
      </c>
      <c r="C142" s="3217"/>
      <c r="D142" s="3217"/>
      <c r="E142" s="3217"/>
      <c r="F142" s="3217"/>
      <c r="G142" s="3217"/>
      <c r="H142" s="3217"/>
      <c r="I142" s="3217"/>
      <c r="K142" t="s" s="3217">
        <v>1152</v>
      </c>
      <c r="L142" s="3217"/>
      <c r="M142" s="3217"/>
      <c r="N142" s="3217"/>
      <c r="O142" s="3217"/>
      <c r="P142" s="3217"/>
      <c r="Q142" s="3217"/>
      <c r="R142" s="3217"/>
      <c r="W142" t="s" s="3140">
        <v>1004</v>
      </c>
      <c r="X142" t="s" s="3140">
        <v>1153</v>
      </c>
      <c r="Y142" t="s" s="3141">
        <v>1154</v>
      </c>
      <c r="Z142" t="s" s="3142">
        <v>1155</v>
      </c>
    </row>
    <row r="143" ht="15.75" customHeight="true">
      <c r="A143" s="3210"/>
      <c r="B143" t="s" s="3153">
        <v>731</v>
      </c>
      <c r="C143" t="s" s="3148">
        <v>727</v>
      </c>
      <c r="D143" s="3148"/>
      <c r="E143" s="3148"/>
      <c r="F143" s="3148"/>
      <c r="G143" s="3148"/>
      <c r="H143" s="3148"/>
      <c r="I143" s="3150"/>
      <c r="K143" t="s" s="3153">
        <v>731</v>
      </c>
      <c r="L143" t="s" s="3148">
        <v>727</v>
      </c>
      <c r="M143" s="3148"/>
      <c r="N143" s="3148"/>
      <c r="O143" s="3148"/>
      <c r="P143" s="3148"/>
      <c r="Q143" s="3148"/>
      <c r="R143" s="3150"/>
      <c r="W143" t="s" s="3140">
        <v>1004</v>
      </c>
      <c r="X143" t="s" s="3140">
        <v>1156</v>
      </c>
      <c r="Y143" t="s" s="3141">
        <v>1157</v>
      </c>
      <c r="Z143" t="s" s="3142">
        <v>1158</v>
      </c>
    </row>
    <row r="144" ht="30.0" customHeight="true">
      <c r="A144" s="3214"/>
      <c r="B144" s="3155"/>
      <c r="C144" t="s" s="3153">
        <v>732</v>
      </c>
      <c r="D144" t="s" s="3153">
        <v>733</v>
      </c>
      <c r="E144" t="s" s="3153">
        <v>734</v>
      </c>
      <c r="F144" t="s" s="3153">
        <v>735</v>
      </c>
      <c r="G144" t="s" s="3153">
        <v>736</v>
      </c>
      <c r="H144" t="s" s="3153">
        <v>737</v>
      </c>
      <c r="I144" t="s" s="3153">
        <v>738</v>
      </c>
      <c r="K144" s="3155"/>
      <c r="L144" t="s" s="3153">
        <v>732</v>
      </c>
      <c r="M144" t="s" s="3153">
        <v>733</v>
      </c>
      <c r="N144" t="s" s="3153">
        <v>734</v>
      </c>
      <c r="O144" t="s" s="3153">
        <v>735</v>
      </c>
      <c r="P144" t="s" s="3153">
        <v>736</v>
      </c>
      <c r="Q144" t="s" s="3153">
        <v>737</v>
      </c>
      <c r="R144" t="s" s="3153">
        <v>738</v>
      </c>
      <c r="W144" t="s" s="3140">
        <v>1004</v>
      </c>
      <c r="X144" t="s" s="3140">
        <v>1159</v>
      </c>
      <c r="Y144" t="s" s="3141">
        <v>1160</v>
      </c>
      <c r="Z144" t="s" s="3142">
        <v>1161</v>
      </c>
    </row>
    <row r="145" ht="15.75" customHeight="true">
      <c r="A145" s="3214"/>
      <c r="B145" t="s" s="3157">
        <v>732</v>
      </c>
      <c r="C145" t="s" s="3218">
        <v>1162</v>
      </c>
      <c r="D145" t="s" s="3218">
        <v>1162</v>
      </c>
      <c r="E145" t="s" s="3218">
        <v>1162</v>
      </c>
      <c r="F145" t="s" s="3218">
        <v>1028</v>
      </c>
      <c r="G145" t="s" s="3218">
        <v>1163</v>
      </c>
      <c r="H145" t="s" s="3218">
        <v>1164</v>
      </c>
      <c r="I145" t="s" s="3218">
        <v>753</v>
      </c>
      <c r="K145" t="s" s="3157">
        <v>732</v>
      </c>
      <c r="L145" t="s" s="3218">
        <v>744</v>
      </c>
      <c r="M145" t="s" s="3218">
        <v>744</v>
      </c>
      <c r="N145" t="s" s="3218">
        <v>744</v>
      </c>
      <c r="O145" t="s" s="3218">
        <v>754</v>
      </c>
      <c r="P145" t="s" s="3218">
        <v>1034</v>
      </c>
      <c r="Q145" t="s" s="3218">
        <v>760</v>
      </c>
      <c r="R145" t="s" s="3218">
        <v>1029</v>
      </c>
      <c r="W145" t="s" s="3140">
        <v>1004</v>
      </c>
      <c r="X145" t="s" s="3140">
        <v>1165</v>
      </c>
      <c r="Y145" t="s" s="3141">
        <v>1166</v>
      </c>
      <c r="Z145" t="s" s="3142">
        <v>1167</v>
      </c>
    </row>
    <row r="146" ht="15.75" customHeight="true">
      <c r="A146" s="3214"/>
      <c r="B146" t="s" s="3159">
        <v>752</v>
      </c>
      <c r="C146" t="s" s="3219">
        <v>1162</v>
      </c>
      <c r="D146" t="s" s="3219">
        <v>1162</v>
      </c>
      <c r="E146" t="s" s="3219">
        <v>1162</v>
      </c>
      <c r="F146" t="s" s="3219">
        <v>747</v>
      </c>
      <c r="G146" t="s" s="3219">
        <v>1020</v>
      </c>
      <c r="H146" t="s" s="3219">
        <v>1168</v>
      </c>
      <c r="I146" t="s" s="3219">
        <v>1168</v>
      </c>
      <c r="K146" t="s" s="3159">
        <v>752</v>
      </c>
      <c r="L146" t="s" s="3219">
        <v>744</v>
      </c>
      <c r="M146" t="s" s="3219">
        <v>744</v>
      </c>
      <c r="N146" t="s" s="3219">
        <v>744</v>
      </c>
      <c r="O146" t="s" s="3219">
        <v>1169</v>
      </c>
      <c r="P146" t="s" s="3219">
        <v>1170</v>
      </c>
      <c r="Q146" t="s" s="3219">
        <v>755</v>
      </c>
      <c r="R146" t="s" s="3219">
        <v>755</v>
      </c>
      <c r="W146" t="s" s="3140">
        <v>1004</v>
      </c>
      <c r="X146" t="s" s="3140">
        <v>1171</v>
      </c>
      <c r="Y146" t="s" s="3141">
        <v>1172</v>
      </c>
      <c r="Z146" t="s" s="3142">
        <v>1173</v>
      </c>
    </row>
    <row r="147" ht="15.75" customHeight="true">
      <c r="A147" s="3214"/>
      <c r="B147" t="s" s="3157">
        <v>759</v>
      </c>
      <c r="C147" t="s" s="3218">
        <v>1162</v>
      </c>
      <c r="D147" t="s" s="3218">
        <v>1162</v>
      </c>
      <c r="E147" t="s" s="3218">
        <v>1162</v>
      </c>
      <c r="F147" t="s" s="3218">
        <v>747</v>
      </c>
      <c r="G147" t="s" s="3218">
        <v>745</v>
      </c>
      <c r="H147" t="s" s="3218">
        <v>753</v>
      </c>
      <c r="I147" t="s" s="3218">
        <v>753</v>
      </c>
      <c r="K147" t="s" s="3157">
        <v>759</v>
      </c>
      <c r="L147" t="s" s="3218">
        <v>744</v>
      </c>
      <c r="M147" t="s" s="3218">
        <v>744</v>
      </c>
      <c r="N147" t="s" s="3218">
        <v>744</v>
      </c>
      <c r="O147" t="s" s="3218">
        <v>1169</v>
      </c>
      <c r="P147" t="s" s="3218">
        <v>1021</v>
      </c>
      <c r="Q147" t="s" s="3218">
        <v>1029</v>
      </c>
      <c r="R147" t="s" s="3218">
        <v>1029</v>
      </c>
      <c r="W147" t="s" s="3140">
        <v>1004</v>
      </c>
      <c r="X147" t="s" s="3140">
        <v>1174</v>
      </c>
      <c r="Y147" t="s" s="3141">
        <v>1175</v>
      </c>
      <c r="Z147" t="s" s="3142">
        <v>1176</v>
      </c>
    </row>
    <row r="148" ht="15.75" customHeight="true">
      <c r="A148" s="3214"/>
      <c r="B148" t="s" s="3159">
        <v>735</v>
      </c>
      <c r="C148" t="s" s="3219">
        <v>764</v>
      </c>
      <c r="D148" t="s" s="3219">
        <v>764</v>
      </c>
      <c r="E148" t="s" s="3219">
        <v>1162</v>
      </c>
      <c r="F148" t="s" s="3219">
        <v>1162</v>
      </c>
      <c r="G148" t="s" s="3219">
        <v>1168</v>
      </c>
      <c r="H148" t="s" s="3219">
        <v>764</v>
      </c>
      <c r="I148" t="s" s="3219">
        <v>1168</v>
      </c>
      <c r="K148" t="s" s="3159">
        <v>735</v>
      </c>
      <c r="L148" t="s" s="3219">
        <v>764</v>
      </c>
      <c r="M148" t="s" s="3219">
        <v>764</v>
      </c>
      <c r="N148" t="s" s="3219">
        <v>744</v>
      </c>
      <c r="O148" t="s" s="3219">
        <v>744</v>
      </c>
      <c r="P148" t="s" s="3219">
        <v>755</v>
      </c>
      <c r="Q148" t="s" s="3219">
        <v>764</v>
      </c>
      <c r="R148" t="s" s="3219">
        <v>755</v>
      </c>
      <c r="W148" t="s" s="3140">
        <v>1177</v>
      </c>
      <c r="X148" t="s" s="3140">
        <v>1178</v>
      </c>
      <c r="Y148" t="s" s="3141">
        <v>1179</v>
      </c>
      <c r="Z148" t="s" s="3142">
        <v>1180</v>
      </c>
    </row>
    <row r="149" ht="15.75" customHeight="true">
      <c r="A149" s="3214"/>
      <c r="B149" t="s" s="3157">
        <v>736</v>
      </c>
      <c r="C149" t="s" s="3218">
        <v>764</v>
      </c>
      <c r="D149" t="s" s="3218">
        <v>764</v>
      </c>
      <c r="E149" t="s" s="3218">
        <v>1162</v>
      </c>
      <c r="F149" t="s" s="3218">
        <v>764</v>
      </c>
      <c r="G149" t="s" s="3218">
        <v>1162</v>
      </c>
      <c r="H149" t="s" s="3218">
        <v>764</v>
      </c>
      <c r="I149" t="s" s="3218">
        <v>1168</v>
      </c>
      <c r="K149" t="s" s="3157">
        <v>736</v>
      </c>
      <c r="L149" t="s" s="3218">
        <v>764</v>
      </c>
      <c r="M149" t="s" s="3218">
        <v>764</v>
      </c>
      <c r="N149" t="s" s="3218">
        <v>744</v>
      </c>
      <c r="O149" t="s" s="3218">
        <v>764</v>
      </c>
      <c r="P149" t="s" s="3218">
        <v>744</v>
      </c>
      <c r="Q149" t="s" s="3218">
        <v>764</v>
      </c>
      <c r="R149" t="s" s="3218">
        <v>755</v>
      </c>
      <c r="W149" t="s" s="3140">
        <v>1177</v>
      </c>
      <c r="X149" t="s" s="3140">
        <v>1181</v>
      </c>
      <c r="Y149" t="s" s="3141">
        <v>1182</v>
      </c>
      <c r="Z149" t="s" s="3142">
        <v>1183</v>
      </c>
    </row>
    <row r="150" ht="15.75" customHeight="true">
      <c r="A150" s="3214"/>
      <c r="B150" t="s" s="3159">
        <v>737</v>
      </c>
      <c r="C150" t="s" s="3219">
        <v>764</v>
      </c>
      <c r="D150" t="s" s="3219">
        <v>764</v>
      </c>
      <c r="E150" t="s" s="3219">
        <v>1162</v>
      </c>
      <c r="F150" t="s" s="3219">
        <v>753</v>
      </c>
      <c r="G150" t="s" s="3219">
        <v>747</v>
      </c>
      <c r="H150" t="s" s="3219">
        <v>1162</v>
      </c>
      <c r="I150" t="s" s="3219">
        <v>1168</v>
      </c>
      <c r="K150" t="s" s="3159">
        <v>737</v>
      </c>
      <c r="L150" t="s" s="3219">
        <v>764</v>
      </c>
      <c r="M150" t="s" s="3219">
        <v>764</v>
      </c>
      <c r="N150" t="s" s="3219">
        <v>744</v>
      </c>
      <c r="O150" t="s" s="3219">
        <v>1029</v>
      </c>
      <c r="P150" t="s" s="3219">
        <v>1169</v>
      </c>
      <c r="Q150" t="s" s="3219">
        <v>744</v>
      </c>
      <c r="R150" t="s" s="3219">
        <v>755</v>
      </c>
      <c r="W150" t="s" s="3140">
        <v>1177</v>
      </c>
      <c r="X150" t="s" s="3140">
        <v>1184</v>
      </c>
      <c r="Y150" t="s" s="3141">
        <v>1185</v>
      </c>
      <c r="Z150" t="s" s="3142">
        <v>1186</v>
      </c>
    </row>
    <row r="151" ht="15.75" customHeight="true">
      <c r="A151" s="3214"/>
      <c r="B151" t="s" s="3157">
        <v>738</v>
      </c>
      <c r="C151" t="s" s="3218">
        <v>1168</v>
      </c>
      <c r="D151" t="s" s="3218">
        <v>1168</v>
      </c>
      <c r="E151" t="s" s="3218">
        <v>1168</v>
      </c>
      <c r="F151" t="s" s="3218">
        <v>1168</v>
      </c>
      <c r="G151" t="s" s="3218">
        <v>1168</v>
      </c>
      <c r="H151" t="s" s="3218">
        <v>1168</v>
      </c>
      <c r="I151" t="s" s="3218">
        <v>1168</v>
      </c>
      <c r="K151" t="s" s="3157">
        <v>738</v>
      </c>
      <c r="L151" t="s" s="3218">
        <v>755</v>
      </c>
      <c r="M151" t="s" s="3218">
        <v>755</v>
      </c>
      <c r="N151" t="s" s="3218">
        <v>755</v>
      </c>
      <c r="O151" t="s" s="3218">
        <v>755</v>
      </c>
      <c r="P151" t="s" s="3218">
        <v>755</v>
      </c>
      <c r="Q151" t="s" s="3218">
        <v>755</v>
      </c>
      <c r="R151" t="s" s="3218">
        <v>755</v>
      </c>
      <c r="W151" t="s" s="3140">
        <v>1177</v>
      </c>
      <c r="X151" t="s" s="3140">
        <v>1187</v>
      </c>
      <c r="Y151" t="s" s="3141">
        <v>1188</v>
      </c>
      <c r="Z151" t="s" s="3142">
        <v>1189</v>
      </c>
    </row>
    <row r="152" ht="15.75" customHeight="true">
      <c r="A152" s="3214"/>
      <c r="B152" s="3220"/>
      <c r="J152" s="3221"/>
      <c r="K152" s="3220"/>
      <c r="W152" t="s" s="3140">
        <v>1177</v>
      </c>
      <c r="X152" t="s" s="3140">
        <v>1190</v>
      </c>
      <c r="Y152" t="s" s="3141">
        <v>1191</v>
      </c>
      <c r="Z152" t="s" s="3142">
        <v>1192</v>
      </c>
    </row>
    <row r="153" ht="15.75" customHeight="true">
      <c r="A153" s="3214"/>
      <c r="J153" s="3221"/>
      <c r="W153" t="s" s="3140">
        <v>1177</v>
      </c>
      <c r="X153" t="s" s="3140">
        <v>1193</v>
      </c>
      <c r="Y153" t="s" s="3141">
        <v>1194</v>
      </c>
      <c r="Z153" t="s" s="3142">
        <v>1195</v>
      </c>
    </row>
    <row r="154" ht="15.75" customHeight="true">
      <c r="A154" s="3214"/>
      <c r="B154" t="s" s="3215">
        <v>191</v>
      </c>
      <c r="I154" t="s" s="3216">
        <f>HYPERLINK("#B83","Top ↑")</f>
      </c>
      <c r="J154" s="3214"/>
      <c r="K154" t="s" s="3215">
        <v>210</v>
      </c>
      <c r="R154" t="s" s="3216">
        <f>HYPERLINK("#B83","Top ↑")</f>
      </c>
      <c r="W154" t="s" s="3140">
        <v>1177</v>
      </c>
      <c r="X154" t="s" s="3140">
        <v>1196</v>
      </c>
      <c r="Y154" t="s" s="3141">
        <v>1197</v>
      </c>
      <c r="Z154" t="s" s="3142">
        <v>1198</v>
      </c>
    </row>
    <row r="155" ht="15.75" customHeight="true">
      <c r="A155" s="3210"/>
      <c r="B155" t="s" s="3217">
        <v>1199</v>
      </c>
      <c r="C155" s="3217"/>
      <c r="D155" s="3217"/>
      <c r="E155" s="3217"/>
      <c r="F155" s="3217"/>
      <c r="G155" s="3217"/>
      <c r="H155" s="3217"/>
      <c r="I155" s="3217"/>
      <c r="K155" t="s" s="3217">
        <v>1200</v>
      </c>
      <c r="L155" s="3217"/>
      <c r="M155" s="3217"/>
      <c r="N155" s="3217"/>
      <c r="O155" s="3217"/>
      <c r="P155" s="3217"/>
      <c r="Q155" s="3217"/>
      <c r="R155" s="3217"/>
      <c r="W155" t="s" s="3140">
        <v>1177</v>
      </c>
      <c r="X155" t="s" s="3140">
        <v>547</v>
      </c>
      <c r="Y155" t="s" s="3141">
        <v>1201</v>
      </c>
      <c r="Z155" t="s" s="3142">
        <v>1202</v>
      </c>
    </row>
    <row r="156" ht="15.75" customHeight="true">
      <c r="A156" s="3210"/>
      <c r="B156" t="s" s="3153">
        <v>731</v>
      </c>
      <c r="C156" t="s" s="3148">
        <v>727</v>
      </c>
      <c r="D156" s="3148"/>
      <c r="E156" s="3148"/>
      <c r="F156" s="3148"/>
      <c r="G156" s="3148"/>
      <c r="H156" s="3148"/>
      <c r="I156" s="3150"/>
      <c r="K156" t="s" s="3153">
        <v>731</v>
      </c>
      <c r="L156" t="s" s="3148">
        <v>727</v>
      </c>
      <c r="M156" s="3148"/>
      <c r="N156" s="3148"/>
      <c r="O156" s="3148"/>
      <c r="P156" s="3148"/>
      <c r="Q156" s="3148"/>
      <c r="R156" s="3150"/>
      <c r="W156" t="s" s="3140">
        <v>1177</v>
      </c>
      <c r="X156" t="s" s="3140">
        <v>1203</v>
      </c>
      <c r="Y156" t="s" s="3141">
        <v>1204</v>
      </c>
      <c r="Z156" t="s" s="3142">
        <v>1205</v>
      </c>
    </row>
    <row r="157" ht="30.0" customHeight="true">
      <c r="A157" s="3214"/>
      <c r="B157" s="3155"/>
      <c r="C157" t="s" s="3153">
        <v>732</v>
      </c>
      <c r="D157" t="s" s="3153">
        <v>733</v>
      </c>
      <c r="E157" t="s" s="3153">
        <v>734</v>
      </c>
      <c r="F157" t="s" s="3153">
        <v>735</v>
      </c>
      <c r="G157" t="s" s="3153">
        <v>736</v>
      </c>
      <c r="H157" t="s" s="3153">
        <v>737</v>
      </c>
      <c r="I157" t="s" s="3153">
        <v>738</v>
      </c>
      <c r="K157" s="3155"/>
      <c r="L157" t="s" s="3153">
        <v>732</v>
      </c>
      <c r="M157" t="s" s="3153">
        <v>733</v>
      </c>
      <c r="N157" t="s" s="3153">
        <v>734</v>
      </c>
      <c r="O157" t="s" s="3153">
        <v>735</v>
      </c>
      <c r="P157" t="s" s="3153">
        <v>736</v>
      </c>
      <c r="Q157" t="s" s="3153">
        <v>737</v>
      </c>
      <c r="R157" t="s" s="3153">
        <v>738</v>
      </c>
      <c r="W157" t="s" s="3140">
        <v>1177</v>
      </c>
      <c r="X157" t="s" s="3140">
        <v>425</v>
      </c>
      <c r="Y157" t="s" s="3141">
        <v>1206</v>
      </c>
      <c r="Z157" t="s" s="3142">
        <v>1207</v>
      </c>
    </row>
    <row r="158" ht="15.75" customHeight="true">
      <c r="A158" s="3214"/>
      <c r="B158" t="s" s="3157">
        <v>732</v>
      </c>
      <c r="C158" t="s" s="3218">
        <v>744</v>
      </c>
      <c r="D158" t="s" s="3218">
        <v>744</v>
      </c>
      <c r="E158" t="s" s="3218">
        <v>744</v>
      </c>
      <c r="F158" t="s" s="3218">
        <v>745</v>
      </c>
      <c r="G158" t="s" s="3218">
        <v>746</v>
      </c>
      <c r="H158" t="s" s="3218">
        <v>747</v>
      </c>
      <c r="I158" t="s" s="3218">
        <v>748</v>
      </c>
      <c r="K158" t="s" s="3157">
        <v>732</v>
      </c>
      <c r="L158" t="s" s="3218">
        <v>744</v>
      </c>
      <c r="M158" t="s" s="3218">
        <v>744</v>
      </c>
      <c r="N158" t="s" s="3218">
        <v>744</v>
      </c>
      <c r="O158" t="s" s="3218">
        <v>745</v>
      </c>
      <c r="P158" t="s" s="3218">
        <v>746</v>
      </c>
      <c r="Q158" t="s" s="3218">
        <v>747</v>
      </c>
      <c r="R158" t="s" s="3218">
        <v>748</v>
      </c>
      <c r="W158" t="s" s="3140">
        <v>1177</v>
      </c>
      <c r="X158" t="s" s="3140">
        <v>1208</v>
      </c>
      <c r="Y158" t="s" s="3141">
        <v>1209</v>
      </c>
      <c r="Z158" t="s" s="3142">
        <v>1210</v>
      </c>
    </row>
    <row r="159" ht="15.75" customHeight="true">
      <c r="A159" s="3214"/>
      <c r="B159" t="s" s="3159">
        <v>752</v>
      </c>
      <c r="C159" t="s" s="3219">
        <v>744</v>
      </c>
      <c r="D159" t="s" s="3219">
        <v>744</v>
      </c>
      <c r="E159" t="s" s="3219">
        <v>744</v>
      </c>
      <c r="F159" t="s" s="3219">
        <v>753</v>
      </c>
      <c r="G159" t="s" s="3219">
        <v>754</v>
      </c>
      <c r="H159" t="s" s="3219">
        <v>755</v>
      </c>
      <c r="I159" t="s" s="3219">
        <v>755</v>
      </c>
      <c r="K159" t="s" s="3159">
        <v>752</v>
      </c>
      <c r="L159" t="s" s="3219">
        <v>744</v>
      </c>
      <c r="M159" t="s" s="3219">
        <v>744</v>
      </c>
      <c r="N159" t="s" s="3219">
        <v>744</v>
      </c>
      <c r="O159" t="s" s="3219">
        <v>753</v>
      </c>
      <c r="P159" t="s" s="3219">
        <v>754</v>
      </c>
      <c r="Q159" t="s" s="3219">
        <v>755</v>
      </c>
      <c r="R159" t="s" s="3219">
        <v>755</v>
      </c>
      <c r="W159" t="s" s="3140">
        <v>1177</v>
      </c>
      <c r="X159" t="s" s="3140">
        <v>1211</v>
      </c>
      <c r="Y159" t="s" s="3141">
        <v>1212</v>
      </c>
      <c r="Z159" t="s" s="3142">
        <v>1213</v>
      </c>
    </row>
    <row r="160" ht="15.75" customHeight="true">
      <c r="A160" s="3214"/>
      <c r="B160" t="s" s="3157">
        <v>759</v>
      </c>
      <c r="C160" t="s" s="3218">
        <v>744</v>
      </c>
      <c r="D160" t="s" s="3218">
        <v>744</v>
      </c>
      <c r="E160" t="s" s="3218">
        <v>744</v>
      </c>
      <c r="F160" t="s" s="3218">
        <v>753</v>
      </c>
      <c r="G160" t="s" s="3218">
        <v>760</v>
      </c>
      <c r="H160" t="s" s="3218">
        <v>748</v>
      </c>
      <c r="I160" t="s" s="3218">
        <v>748</v>
      </c>
      <c r="K160" t="s" s="3157">
        <v>759</v>
      </c>
      <c r="L160" t="s" s="3218">
        <v>744</v>
      </c>
      <c r="M160" t="s" s="3218">
        <v>744</v>
      </c>
      <c r="N160" t="s" s="3218">
        <v>744</v>
      </c>
      <c r="O160" t="s" s="3218">
        <v>753</v>
      </c>
      <c r="P160" t="s" s="3218">
        <v>760</v>
      </c>
      <c r="Q160" t="s" s="3218">
        <v>748</v>
      </c>
      <c r="R160" t="s" s="3218">
        <v>748</v>
      </c>
      <c r="W160" t="s" s="3140">
        <v>1214</v>
      </c>
      <c r="X160" t="s" s="3140">
        <v>1215</v>
      </c>
      <c r="Y160" t="s" s="3141">
        <v>1216</v>
      </c>
      <c r="Z160" t="s" s="3142">
        <v>1217</v>
      </c>
    </row>
    <row r="161" ht="15.75" customHeight="true">
      <c r="A161" s="3214"/>
      <c r="B161" t="s" s="3159">
        <v>735</v>
      </c>
      <c r="C161" t="s" s="3219">
        <v>764</v>
      </c>
      <c r="D161" t="s" s="3219">
        <v>764</v>
      </c>
      <c r="E161" t="s" s="3219">
        <v>744</v>
      </c>
      <c r="F161" t="s" s="3219">
        <v>744</v>
      </c>
      <c r="G161" t="s" s="3219">
        <v>755</v>
      </c>
      <c r="H161" t="s" s="3219">
        <v>764</v>
      </c>
      <c r="I161" t="s" s="3219">
        <v>755</v>
      </c>
      <c r="K161" t="s" s="3159">
        <v>735</v>
      </c>
      <c r="L161" t="s" s="3219">
        <v>764</v>
      </c>
      <c r="M161" t="s" s="3219">
        <v>764</v>
      </c>
      <c r="N161" t="s" s="3219">
        <v>744</v>
      </c>
      <c r="O161" t="s" s="3219">
        <v>744</v>
      </c>
      <c r="P161" t="s" s="3219">
        <v>755</v>
      </c>
      <c r="Q161" t="s" s="3219">
        <v>764</v>
      </c>
      <c r="R161" t="s" s="3219">
        <v>755</v>
      </c>
      <c r="W161" t="s" s="3140">
        <v>1214</v>
      </c>
      <c r="X161" t="s" s="3140">
        <v>1218</v>
      </c>
      <c r="Y161" t="s" s="3141">
        <v>1219</v>
      </c>
      <c r="Z161" t="s" s="3142">
        <v>1220</v>
      </c>
    </row>
    <row r="162" ht="15.75" customHeight="true">
      <c r="A162" s="3214"/>
      <c r="B162" t="s" s="3157">
        <v>736</v>
      </c>
      <c r="C162" t="s" s="3218">
        <v>764</v>
      </c>
      <c r="D162" t="s" s="3218">
        <v>764</v>
      </c>
      <c r="E162" t="s" s="3218">
        <v>744</v>
      </c>
      <c r="F162" t="s" s="3218">
        <v>764</v>
      </c>
      <c r="G162" t="s" s="3218">
        <v>744</v>
      </c>
      <c r="H162" t="s" s="3218">
        <v>764</v>
      </c>
      <c r="I162" t="s" s="3218">
        <v>755</v>
      </c>
      <c r="K162" t="s" s="3157">
        <v>736</v>
      </c>
      <c r="L162" t="s" s="3218">
        <v>764</v>
      </c>
      <c r="M162" t="s" s="3218">
        <v>764</v>
      </c>
      <c r="N162" t="s" s="3218">
        <v>744</v>
      </c>
      <c r="O162" t="s" s="3218">
        <v>764</v>
      </c>
      <c r="P162" t="s" s="3218">
        <v>744</v>
      </c>
      <c r="Q162" t="s" s="3218">
        <v>764</v>
      </c>
      <c r="R162" t="s" s="3218">
        <v>755</v>
      </c>
      <c r="W162" t="s" s="3140">
        <v>1214</v>
      </c>
      <c r="X162" t="s" s="3140">
        <v>1221</v>
      </c>
      <c r="Y162" t="s" s="3141">
        <v>1222</v>
      </c>
      <c r="Z162" t="s" s="3142">
        <v>1223</v>
      </c>
    </row>
    <row r="163" ht="15.75" customHeight="true">
      <c r="A163" s="3214"/>
      <c r="B163" t="s" s="3159">
        <v>737</v>
      </c>
      <c r="C163" t="s" s="3219">
        <v>764</v>
      </c>
      <c r="D163" t="s" s="3219">
        <v>764</v>
      </c>
      <c r="E163" t="s" s="3219">
        <v>744</v>
      </c>
      <c r="F163" t="s" s="3219">
        <v>748</v>
      </c>
      <c r="G163" t="s" s="3219">
        <v>753</v>
      </c>
      <c r="H163" t="s" s="3219">
        <v>744</v>
      </c>
      <c r="I163" t="s" s="3219">
        <v>755</v>
      </c>
      <c r="K163" t="s" s="3159">
        <v>737</v>
      </c>
      <c r="L163" t="s" s="3219">
        <v>764</v>
      </c>
      <c r="M163" t="s" s="3219">
        <v>764</v>
      </c>
      <c r="N163" t="s" s="3219">
        <v>744</v>
      </c>
      <c r="O163" t="s" s="3219">
        <v>748</v>
      </c>
      <c r="P163" t="s" s="3219">
        <v>753</v>
      </c>
      <c r="Q163" t="s" s="3219">
        <v>744</v>
      </c>
      <c r="R163" t="s" s="3219">
        <v>755</v>
      </c>
      <c r="W163" t="s" s="3140">
        <v>1214</v>
      </c>
      <c r="X163" t="s" s="3140">
        <v>1224</v>
      </c>
      <c r="Y163" t="s" s="3141">
        <v>1225</v>
      </c>
      <c r="Z163" t="s" s="3142">
        <v>1226</v>
      </c>
    </row>
    <row r="164" ht="15.75" customHeight="true">
      <c r="A164" s="3214"/>
      <c r="B164" t="s" s="3157">
        <v>738</v>
      </c>
      <c r="C164" t="s" s="3218">
        <v>755</v>
      </c>
      <c r="D164" t="s" s="3218">
        <v>755</v>
      </c>
      <c r="E164" t="s" s="3218">
        <v>755</v>
      </c>
      <c r="F164" t="s" s="3218">
        <v>755</v>
      </c>
      <c r="G164" t="s" s="3218">
        <v>755</v>
      </c>
      <c r="H164" t="s" s="3218">
        <v>755</v>
      </c>
      <c r="I164" t="s" s="3218">
        <v>755</v>
      </c>
      <c r="K164" t="s" s="3157">
        <v>738</v>
      </c>
      <c r="L164" t="s" s="3218">
        <v>755</v>
      </c>
      <c r="M164" t="s" s="3218">
        <v>755</v>
      </c>
      <c r="N164" t="s" s="3218">
        <v>755</v>
      </c>
      <c r="O164" t="s" s="3218">
        <v>755</v>
      </c>
      <c r="P164" t="s" s="3218">
        <v>755</v>
      </c>
      <c r="Q164" t="s" s="3218">
        <v>755</v>
      </c>
      <c r="R164" t="s" s="3218">
        <v>755</v>
      </c>
      <c r="W164" t="s" s="3140">
        <v>1214</v>
      </c>
      <c r="X164" t="s" s="3140">
        <v>1227</v>
      </c>
      <c r="Y164" t="s" s="3141">
        <v>1228</v>
      </c>
      <c r="Z164" t="s" s="3142">
        <v>1229</v>
      </c>
    </row>
    <row r="165" ht="15.75" customHeight="true">
      <c r="A165" s="3214"/>
      <c r="B165" s="3220"/>
      <c r="J165" s="3214"/>
      <c r="K165" s="3220"/>
      <c r="W165" t="s" s="3140">
        <v>1214</v>
      </c>
      <c r="X165" t="s" s="3140">
        <v>1230</v>
      </c>
      <c r="Y165" t="s" s="3141">
        <v>1231</v>
      </c>
      <c r="Z165" t="s" s="3142">
        <v>1232</v>
      </c>
    </row>
    <row r="166" ht="15.75" customHeight="true">
      <c r="A166" s="3214"/>
      <c r="J166" s="3214"/>
      <c r="W166" t="s" s="3140">
        <v>1214</v>
      </c>
      <c r="X166" t="s" s="3140">
        <v>1233</v>
      </c>
      <c r="Y166" t="s" s="3141">
        <v>1234</v>
      </c>
      <c r="Z166" t="s" s="3142">
        <v>1235</v>
      </c>
    </row>
    <row r="167" ht="15.75" customHeight="true">
      <c r="A167" s="3214"/>
      <c r="B167" t="s" s="3215">
        <v>1236</v>
      </c>
      <c r="I167" t="s" s="3216">
        <f>HYPERLINK("#B83","Top ↑")</f>
      </c>
      <c r="J167" s="3214"/>
      <c r="K167" t="s" s="3215">
        <v>231</v>
      </c>
      <c r="R167" t="s" s="3216">
        <f>HYPERLINK("#B83","Top ↑")</f>
      </c>
      <c r="W167" t="s" s="3140">
        <v>1214</v>
      </c>
      <c r="X167" t="s" s="3140">
        <v>1237</v>
      </c>
      <c r="Y167" t="s" s="3141">
        <v>1238</v>
      </c>
      <c r="Z167" t="s" s="3142">
        <v>1239</v>
      </c>
    </row>
    <row r="168" ht="15.75" customHeight="true">
      <c r="A168" s="3210"/>
      <c r="B168" t="s" s="3217">
        <v>1240</v>
      </c>
      <c r="C168" s="3217"/>
      <c r="D168" s="3217"/>
      <c r="E168" s="3217"/>
      <c r="F168" s="3217"/>
      <c r="G168" s="3217"/>
      <c r="H168" s="3217"/>
      <c r="I168" s="3217"/>
      <c r="K168" t="s" s="3217">
        <v>1241</v>
      </c>
      <c r="L168" s="3217"/>
      <c r="M168" s="3217"/>
      <c r="N168" s="3217"/>
      <c r="O168" s="3217"/>
      <c r="P168" s="3217"/>
      <c r="Q168" s="3217"/>
      <c r="R168" s="3217"/>
      <c r="W168" t="s" s="3140">
        <v>1214</v>
      </c>
      <c r="X168" t="s" s="3140">
        <v>1242</v>
      </c>
      <c r="Y168" t="s" s="3141">
        <v>1243</v>
      </c>
      <c r="Z168" t="s" s="3142">
        <v>1244</v>
      </c>
    </row>
    <row r="169" ht="15.75" customHeight="true">
      <c r="A169" s="3210"/>
      <c r="B169" t="s" s="3153">
        <v>731</v>
      </c>
      <c r="C169" t="s" s="3148">
        <v>727</v>
      </c>
      <c r="D169" s="3148"/>
      <c r="E169" s="3148"/>
      <c r="F169" s="3148"/>
      <c r="G169" s="3148"/>
      <c r="H169" s="3148"/>
      <c r="I169" s="3150"/>
      <c r="K169" t="s" s="3153">
        <v>731</v>
      </c>
      <c r="L169" t="s" s="3148">
        <v>727</v>
      </c>
      <c r="M169" s="3148"/>
      <c r="N169" s="3148"/>
      <c r="O169" s="3148"/>
      <c r="P169" s="3148"/>
      <c r="Q169" s="3148"/>
      <c r="R169" s="3150"/>
      <c r="W169" t="s" s="3140">
        <v>1214</v>
      </c>
      <c r="X169" t="s" s="3140">
        <v>1245</v>
      </c>
      <c r="Y169" t="s" s="3141">
        <v>1246</v>
      </c>
      <c r="Z169" t="s" s="3142">
        <v>1247</v>
      </c>
    </row>
    <row r="170" ht="30.0" customHeight="true">
      <c r="A170" s="3214"/>
      <c r="B170" s="3155"/>
      <c r="C170" t="s" s="3153">
        <v>732</v>
      </c>
      <c r="D170" t="s" s="3153">
        <v>733</v>
      </c>
      <c r="E170" t="s" s="3153">
        <v>734</v>
      </c>
      <c r="F170" t="s" s="3153">
        <v>735</v>
      </c>
      <c r="G170" t="s" s="3153">
        <v>736</v>
      </c>
      <c r="H170" t="s" s="3153">
        <v>737</v>
      </c>
      <c r="I170" t="s" s="3153">
        <v>738</v>
      </c>
      <c r="K170" s="3155"/>
      <c r="L170" t="s" s="3153">
        <v>732</v>
      </c>
      <c r="M170" t="s" s="3153">
        <v>733</v>
      </c>
      <c r="N170" t="s" s="3153">
        <v>734</v>
      </c>
      <c r="O170" t="s" s="3153">
        <v>735</v>
      </c>
      <c r="P170" t="s" s="3153">
        <v>736</v>
      </c>
      <c r="Q170" t="s" s="3153">
        <v>737</v>
      </c>
      <c r="R170" t="s" s="3153">
        <v>738</v>
      </c>
      <c r="W170" t="s" s="3140">
        <v>1214</v>
      </c>
      <c r="X170" t="s" s="3140">
        <v>1248</v>
      </c>
      <c r="Y170" t="s" s="3141">
        <v>1249</v>
      </c>
      <c r="Z170" t="s" s="3142">
        <v>1250</v>
      </c>
    </row>
    <row r="171" ht="15.75" customHeight="true">
      <c r="A171" s="3214"/>
      <c r="B171" t="s" s="3157">
        <v>732</v>
      </c>
      <c r="C171" t="s" s="3218">
        <v>745</v>
      </c>
      <c r="D171" t="s" s="3218">
        <v>745</v>
      </c>
      <c r="E171" t="s" s="3218">
        <v>745</v>
      </c>
      <c r="F171" t="s" s="3218">
        <v>1251</v>
      </c>
      <c r="G171" t="s" s="3218">
        <v>1252</v>
      </c>
      <c r="H171" t="s" s="3218">
        <v>1253</v>
      </c>
      <c r="I171" t="s" s="3218">
        <v>1254</v>
      </c>
      <c r="K171" t="s" s="3157">
        <v>732</v>
      </c>
      <c r="L171" t="s" s="3218">
        <v>744</v>
      </c>
      <c r="M171" t="s" s="3218">
        <v>744</v>
      </c>
      <c r="N171" t="s" s="3218">
        <v>744</v>
      </c>
      <c r="O171" t="s" s="3218">
        <v>745</v>
      </c>
      <c r="P171" t="s" s="3218">
        <v>746</v>
      </c>
      <c r="Q171" t="s" s="3218">
        <v>747</v>
      </c>
      <c r="R171" t="s" s="3218">
        <v>748</v>
      </c>
      <c r="W171" t="s" s="3140">
        <v>1214</v>
      </c>
      <c r="X171" t="s" s="3140">
        <v>1255</v>
      </c>
      <c r="Y171" t="s" s="3141">
        <v>1256</v>
      </c>
      <c r="Z171" t="s" s="3142">
        <v>1257</v>
      </c>
    </row>
    <row r="172" ht="15.75" customHeight="true">
      <c r="A172" s="3214"/>
      <c r="B172" t="s" s="3159">
        <v>752</v>
      </c>
      <c r="C172" t="s" s="3219">
        <v>745</v>
      </c>
      <c r="D172" t="s" s="3219">
        <v>745</v>
      </c>
      <c r="E172" t="s" s="3219">
        <v>745</v>
      </c>
      <c r="F172" t="s" s="3219">
        <v>1258</v>
      </c>
      <c r="G172" t="s" s="3219">
        <v>1259</v>
      </c>
      <c r="H172" t="s" s="3219">
        <v>1260</v>
      </c>
      <c r="I172" t="s" s="3219">
        <v>1260</v>
      </c>
      <c r="K172" t="s" s="3159">
        <v>752</v>
      </c>
      <c r="L172" t="s" s="3219">
        <v>744</v>
      </c>
      <c r="M172" t="s" s="3219">
        <v>744</v>
      </c>
      <c r="N172" t="s" s="3219">
        <v>744</v>
      </c>
      <c r="O172" t="s" s="3219">
        <v>753</v>
      </c>
      <c r="P172" t="s" s="3219">
        <v>754</v>
      </c>
      <c r="Q172" t="s" s="3219">
        <v>755</v>
      </c>
      <c r="R172" t="s" s="3219">
        <v>755</v>
      </c>
      <c r="W172" t="s" s="3140">
        <v>1214</v>
      </c>
      <c r="X172" t="s" s="3140">
        <v>1261</v>
      </c>
      <c r="Y172" t="s" s="3141">
        <v>1262</v>
      </c>
      <c r="Z172" t="s" s="3142">
        <v>1263</v>
      </c>
    </row>
    <row r="173" ht="15.75" customHeight="true">
      <c r="A173" s="3214"/>
      <c r="B173" t="s" s="3157">
        <v>759</v>
      </c>
      <c r="C173" t="s" s="3218">
        <v>745</v>
      </c>
      <c r="D173" t="s" s="3218">
        <v>745</v>
      </c>
      <c r="E173" t="s" s="3218">
        <v>745</v>
      </c>
      <c r="F173" t="s" s="3218">
        <v>1258</v>
      </c>
      <c r="G173" t="s" s="3218">
        <v>1264</v>
      </c>
      <c r="H173" t="s" s="3218">
        <v>1254</v>
      </c>
      <c r="I173" t="s" s="3218">
        <v>1254</v>
      </c>
      <c r="K173" t="s" s="3157">
        <v>759</v>
      </c>
      <c r="L173" t="s" s="3218">
        <v>744</v>
      </c>
      <c r="M173" t="s" s="3218">
        <v>744</v>
      </c>
      <c r="N173" t="s" s="3218">
        <v>744</v>
      </c>
      <c r="O173" t="s" s="3218">
        <v>753</v>
      </c>
      <c r="P173" t="s" s="3218">
        <v>760</v>
      </c>
      <c r="Q173" t="s" s="3218">
        <v>748</v>
      </c>
      <c r="R173" t="s" s="3218">
        <v>748</v>
      </c>
      <c r="W173" t="s" s="3140">
        <v>1214</v>
      </c>
      <c r="X173" t="s" s="3140">
        <v>1265</v>
      </c>
      <c r="Y173" t="s" s="3141">
        <v>1266</v>
      </c>
      <c r="Z173" t="s" s="3142">
        <v>1267</v>
      </c>
    </row>
    <row r="174" ht="15.75" customHeight="true">
      <c r="A174" s="3214"/>
      <c r="B174" t="s" s="3159">
        <v>735</v>
      </c>
      <c r="C174" t="s" s="3219">
        <v>764</v>
      </c>
      <c r="D174" t="s" s="3219">
        <v>764</v>
      </c>
      <c r="E174" t="s" s="3219">
        <v>745</v>
      </c>
      <c r="F174" t="s" s="3219">
        <v>745</v>
      </c>
      <c r="G174" t="s" s="3219">
        <v>1260</v>
      </c>
      <c r="H174" t="s" s="3219">
        <v>764</v>
      </c>
      <c r="I174" t="s" s="3219">
        <v>1260</v>
      </c>
      <c r="K174" t="s" s="3159">
        <v>735</v>
      </c>
      <c r="L174" t="s" s="3219">
        <v>764</v>
      </c>
      <c r="M174" t="s" s="3219">
        <v>764</v>
      </c>
      <c r="N174" t="s" s="3219">
        <v>744</v>
      </c>
      <c r="O174" t="s" s="3219">
        <v>744</v>
      </c>
      <c r="P174" t="s" s="3219">
        <v>755</v>
      </c>
      <c r="Q174" t="s" s="3219">
        <v>764</v>
      </c>
      <c r="R174" t="s" s="3219">
        <v>755</v>
      </c>
      <c r="W174" t="s" s="3140">
        <v>1214</v>
      </c>
      <c r="X174" t="s" s="3140">
        <v>1268</v>
      </c>
      <c r="Y174" t="s" s="3141">
        <v>1269</v>
      </c>
      <c r="Z174" t="s" s="3142">
        <v>1270</v>
      </c>
    </row>
    <row r="175" ht="15.75" customHeight="true">
      <c r="A175" s="3214"/>
      <c r="B175" t="s" s="3157">
        <v>736</v>
      </c>
      <c r="C175" t="s" s="3218">
        <v>764</v>
      </c>
      <c r="D175" t="s" s="3218">
        <v>764</v>
      </c>
      <c r="E175" t="s" s="3218">
        <v>745</v>
      </c>
      <c r="F175" t="s" s="3218">
        <v>764</v>
      </c>
      <c r="G175" t="s" s="3218">
        <v>745</v>
      </c>
      <c r="H175" t="s" s="3218">
        <v>764</v>
      </c>
      <c r="I175" t="s" s="3218">
        <v>1260</v>
      </c>
      <c r="K175" t="s" s="3157">
        <v>736</v>
      </c>
      <c r="L175" t="s" s="3218">
        <v>764</v>
      </c>
      <c r="M175" t="s" s="3218">
        <v>764</v>
      </c>
      <c r="N175" t="s" s="3218">
        <v>744</v>
      </c>
      <c r="O175" t="s" s="3218">
        <v>764</v>
      </c>
      <c r="P175" t="s" s="3218">
        <v>744</v>
      </c>
      <c r="Q175" t="s" s="3218">
        <v>764</v>
      </c>
      <c r="R175" t="s" s="3218">
        <v>755</v>
      </c>
      <c r="W175" t="s" s="3140">
        <v>1214</v>
      </c>
      <c r="X175" t="s" s="3140">
        <v>1271</v>
      </c>
      <c r="Y175" t="s" s="3141">
        <v>1272</v>
      </c>
      <c r="Z175" t="s" s="3142">
        <v>1273</v>
      </c>
    </row>
    <row r="176" ht="15.75" customHeight="true">
      <c r="A176" s="3214"/>
      <c r="B176" t="s" s="3159">
        <v>737</v>
      </c>
      <c r="C176" t="s" s="3219">
        <v>764</v>
      </c>
      <c r="D176" t="s" s="3219">
        <v>764</v>
      </c>
      <c r="E176" t="s" s="3219">
        <v>745</v>
      </c>
      <c r="F176" t="s" s="3219">
        <v>1254</v>
      </c>
      <c r="G176" t="s" s="3219">
        <v>1258</v>
      </c>
      <c r="H176" t="s" s="3219">
        <v>745</v>
      </c>
      <c r="I176" t="s" s="3219">
        <v>1260</v>
      </c>
      <c r="K176" t="s" s="3159">
        <v>737</v>
      </c>
      <c r="L176" t="s" s="3219">
        <v>764</v>
      </c>
      <c r="M176" t="s" s="3219">
        <v>764</v>
      </c>
      <c r="N176" t="s" s="3219">
        <v>744</v>
      </c>
      <c r="O176" t="s" s="3219">
        <v>748</v>
      </c>
      <c r="P176" t="s" s="3219">
        <v>753</v>
      </c>
      <c r="Q176" t="s" s="3219">
        <v>744</v>
      </c>
      <c r="R176" t="s" s="3219">
        <v>755</v>
      </c>
      <c r="W176" t="s" s="3140">
        <v>1214</v>
      </c>
      <c r="X176" t="s" s="3140">
        <v>1274</v>
      </c>
      <c r="Y176" t="s" s="3141">
        <v>1275</v>
      </c>
      <c r="Z176" t="s" s="3142">
        <v>1276</v>
      </c>
    </row>
    <row r="177" ht="15.75" customHeight="true">
      <c r="A177" s="3214"/>
      <c r="B177" t="s" s="3157">
        <v>738</v>
      </c>
      <c r="C177" t="s" s="3218">
        <v>1260</v>
      </c>
      <c r="D177" t="s" s="3218">
        <v>1260</v>
      </c>
      <c r="E177" t="s" s="3218">
        <v>1260</v>
      </c>
      <c r="F177" t="s" s="3218">
        <v>1260</v>
      </c>
      <c r="G177" t="s" s="3218">
        <v>1260</v>
      </c>
      <c r="H177" t="s" s="3218">
        <v>1260</v>
      </c>
      <c r="I177" t="s" s="3218">
        <v>1260</v>
      </c>
      <c r="K177" t="s" s="3157">
        <v>738</v>
      </c>
      <c r="L177" t="s" s="3218">
        <v>755</v>
      </c>
      <c r="M177" t="s" s="3218">
        <v>755</v>
      </c>
      <c r="N177" t="s" s="3218">
        <v>755</v>
      </c>
      <c r="O177" t="s" s="3218">
        <v>755</v>
      </c>
      <c r="P177" t="s" s="3218">
        <v>755</v>
      </c>
      <c r="Q177" t="s" s="3218">
        <v>755</v>
      </c>
      <c r="R177" t="s" s="3218">
        <v>755</v>
      </c>
      <c r="W177" t="s" s="3140">
        <v>1214</v>
      </c>
      <c r="X177" t="s" s="3140">
        <v>1277</v>
      </c>
      <c r="Y177" t="s" s="3141">
        <v>1278</v>
      </c>
      <c r="Z177" t="s" s="3142">
        <v>1279</v>
      </c>
    </row>
    <row r="178" ht="15.75" customHeight="true">
      <c r="A178" s="3214"/>
      <c r="B178" s="3220"/>
      <c r="K178" s="3220"/>
      <c r="W178" t="s" s="3140">
        <v>1214</v>
      </c>
      <c r="X178" t="s" s="3140">
        <v>1280</v>
      </c>
      <c r="Y178" t="s" s="3141">
        <v>1281</v>
      </c>
      <c r="Z178" t="s" s="3142">
        <v>1282</v>
      </c>
    </row>
    <row r="179" ht="15.75" customHeight="true">
      <c r="A179" s="3214"/>
      <c r="W179" t="s" s="3140">
        <v>1214</v>
      </c>
      <c r="X179" t="s" s="3140">
        <v>1283</v>
      </c>
      <c r="Y179" t="s" s="3141">
        <v>1284</v>
      </c>
      <c r="Z179" t="s" s="3142">
        <v>1285</v>
      </c>
    </row>
    <row r="180" ht="15.75" customHeight="true">
      <c r="A180" s="3214"/>
      <c r="B180" t="s" s="3215">
        <v>249</v>
      </c>
      <c r="I180" t="s" s="3216">
        <f>HYPERLINK("#B83","Top ↑")</f>
      </c>
      <c r="J180" s="3214"/>
      <c r="K180" t="s" s="3215">
        <v>243</v>
      </c>
      <c r="R180" t="s" s="3216">
        <f>HYPERLINK("#B83","Top ↑")</f>
      </c>
      <c r="W180" t="s" s="3140">
        <v>1214</v>
      </c>
      <c r="X180" t="s" s="3140">
        <v>1286</v>
      </c>
      <c r="Y180" t="s" s="3141">
        <v>1287</v>
      </c>
      <c r="Z180" t="s" s="3142">
        <v>1288</v>
      </c>
    </row>
    <row r="181" ht="15.75" customHeight="true">
      <c r="A181" s="3210"/>
      <c r="B181" t="s" s="3217">
        <v>1289</v>
      </c>
      <c r="C181" s="3217"/>
      <c r="D181" s="3217"/>
      <c r="E181" s="3217"/>
      <c r="F181" s="3217"/>
      <c r="G181" s="3217"/>
      <c r="H181" s="3217"/>
      <c r="I181" s="3217"/>
      <c r="K181" t="s" s="3217">
        <v>1290</v>
      </c>
      <c r="L181" s="3217"/>
      <c r="M181" s="3217"/>
      <c r="N181" s="3217"/>
      <c r="O181" s="3217"/>
      <c r="P181" s="3217"/>
      <c r="Q181" s="3217"/>
      <c r="R181" s="3217"/>
      <c r="W181" t="s" s="3140">
        <v>1214</v>
      </c>
      <c r="X181" t="s" s="3140">
        <v>1291</v>
      </c>
      <c r="Y181" t="s" s="3141">
        <v>1292</v>
      </c>
      <c r="Z181" t="s" s="3142">
        <v>1293</v>
      </c>
    </row>
    <row r="182" ht="15.75" customHeight="true">
      <c r="A182" s="3210"/>
      <c r="B182" t="s" s="3153">
        <v>731</v>
      </c>
      <c r="C182" t="s" s="3148">
        <v>727</v>
      </c>
      <c r="D182" s="3148"/>
      <c r="E182" s="3148"/>
      <c r="F182" s="3148"/>
      <c r="G182" s="3148"/>
      <c r="H182" s="3148"/>
      <c r="I182" s="3150"/>
      <c r="K182" t="s" s="3153">
        <v>731</v>
      </c>
      <c r="L182" t="s" s="3148">
        <v>727</v>
      </c>
      <c r="M182" s="3148"/>
      <c r="N182" s="3148"/>
      <c r="O182" s="3148"/>
      <c r="P182" s="3148"/>
      <c r="Q182" s="3148"/>
      <c r="R182" s="3150"/>
      <c r="W182" t="s" s="3140">
        <v>1214</v>
      </c>
      <c r="X182" t="s" s="3140">
        <v>1294</v>
      </c>
      <c r="Y182" t="s" s="3141">
        <v>1295</v>
      </c>
      <c r="Z182" t="s" s="3142">
        <v>1296</v>
      </c>
    </row>
    <row r="183" ht="30.0" customHeight="true">
      <c r="A183" s="3214"/>
      <c r="B183" s="3155"/>
      <c r="C183" t="s" s="3153">
        <v>732</v>
      </c>
      <c r="D183" t="s" s="3153">
        <v>733</v>
      </c>
      <c r="E183" t="s" s="3153">
        <v>734</v>
      </c>
      <c r="F183" t="s" s="3153">
        <v>735</v>
      </c>
      <c r="G183" t="s" s="3153">
        <v>736</v>
      </c>
      <c r="H183" t="s" s="3153">
        <v>737</v>
      </c>
      <c r="I183" t="s" s="3153">
        <v>738</v>
      </c>
      <c r="K183" s="3155"/>
      <c r="L183" t="s" s="3153">
        <v>732</v>
      </c>
      <c r="M183" t="s" s="3153">
        <v>733</v>
      </c>
      <c r="N183" t="s" s="3153">
        <v>734</v>
      </c>
      <c r="O183" t="s" s="3153">
        <v>735</v>
      </c>
      <c r="P183" t="s" s="3153">
        <v>736</v>
      </c>
      <c r="Q183" t="s" s="3153">
        <v>737</v>
      </c>
      <c r="R183" t="s" s="3153">
        <v>738</v>
      </c>
      <c r="W183" t="s" s="3140">
        <v>1214</v>
      </c>
      <c r="X183" t="s" s="3140">
        <v>1297</v>
      </c>
      <c r="Y183" t="s" s="3141">
        <v>1298</v>
      </c>
      <c r="Z183" t="s" s="3142">
        <v>1299</v>
      </c>
    </row>
    <row r="184" ht="15.75" customHeight="true">
      <c r="A184" s="3214"/>
      <c r="B184" t="s" s="3157">
        <v>732</v>
      </c>
      <c r="C184" t="s" s="3218">
        <v>744</v>
      </c>
      <c r="D184" t="s" s="3218">
        <v>744</v>
      </c>
      <c r="E184" t="s" s="3218">
        <v>744</v>
      </c>
      <c r="F184" t="s" s="3218">
        <v>745</v>
      </c>
      <c r="G184" t="s" s="3218">
        <v>746</v>
      </c>
      <c r="H184" t="s" s="3218">
        <v>747</v>
      </c>
      <c r="I184" t="s" s="3218">
        <v>748</v>
      </c>
      <c r="K184" t="s" s="3157">
        <v>732</v>
      </c>
      <c r="L184" t="s" s="3218">
        <v>753</v>
      </c>
      <c r="M184" t="s" s="3218">
        <v>753</v>
      </c>
      <c r="N184" t="s" s="3218">
        <v>753</v>
      </c>
      <c r="O184" t="s" s="3218">
        <v>1300</v>
      </c>
      <c r="P184" t="s" s="3218">
        <v>1301</v>
      </c>
      <c r="Q184" t="s" s="3218">
        <v>1302</v>
      </c>
      <c r="R184" t="s" s="3218">
        <v>1303</v>
      </c>
      <c r="W184" t="s" s="3140">
        <v>1214</v>
      </c>
      <c r="X184" t="s" s="3140">
        <v>1304</v>
      </c>
      <c r="Y184" t="s" s="3141">
        <v>1305</v>
      </c>
      <c r="Z184" t="s" s="3142">
        <v>1306</v>
      </c>
    </row>
    <row r="185" ht="15.75" customHeight="true">
      <c r="A185" s="3214"/>
      <c r="B185" t="s" s="3159">
        <v>752</v>
      </c>
      <c r="C185" t="s" s="3219">
        <v>744</v>
      </c>
      <c r="D185" t="s" s="3219">
        <v>744</v>
      </c>
      <c r="E185" t="s" s="3219">
        <v>744</v>
      </c>
      <c r="F185" t="s" s="3219">
        <v>753</v>
      </c>
      <c r="G185" t="s" s="3219">
        <v>754</v>
      </c>
      <c r="H185" t="s" s="3219">
        <v>755</v>
      </c>
      <c r="I185" t="s" s="3219">
        <v>755</v>
      </c>
      <c r="K185" t="s" s="3159">
        <v>752</v>
      </c>
      <c r="L185" t="s" s="3219">
        <v>753</v>
      </c>
      <c r="M185" t="s" s="3219">
        <v>753</v>
      </c>
      <c r="N185" t="s" s="3219">
        <v>753</v>
      </c>
      <c r="O185" t="s" s="3219">
        <v>1307</v>
      </c>
      <c r="P185" t="s" s="3219">
        <v>1308</v>
      </c>
      <c r="Q185" t="s" s="3219">
        <v>1309</v>
      </c>
      <c r="R185" t="s" s="3219">
        <v>1309</v>
      </c>
      <c r="W185" t="s" s="3140">
        <v>1214</v>
      </c>
      <c r="X185" t="s" s="3140">
        <v>1310</v>
      </c>
      <c r="Y185" t="s" s="3141">
        <v>1311</v>
      </c>
      <c r="Z185" t="s" s="3142">
        <v>1312</v>
      </c>
    </row>
    <row r="186" ht="15.75" customHeight="true">
      <c r="A186" s="3214"/>
      <c r="B186" t="s" s="3157">
        <v>759</v>
      </c>
      <c r="C186" t="s" s="3218">
        <v>744</v>
      </c>
      <c r="D186" t="s" s="3218">
        <v>744</v>
      </c>
      <c r="E186" t="s" s="3218">
        <v>744</v>
      </c>
      <c r="F186" t="s" s="3218">
        <v>753</v>
      </c>
      <c r="G186" t="s" s="3218">
        <v>760</v>
      </c>
      <c r="H186" t="s" s="3218">
        <v>748</v>
      </c>
      <c r="I186" t="s" s="3218">
        <v>748</v>
      </c>
      <c r="K186" t="s" s="3157">
        <v>759</v>
      </c>
      <c r="L186" t="s" s="3218">
        <v>753</v>
      </c>
      <c r="M186" t="s" s="3218">
        <v>753</v>
      </c>
      <c r="N186" t="s" s="3218">
        <v>753</v>
      </c>
      <c r="O186" t="s" s="3218">
        <v>1307</v>
      </c>
      <c r="P186" t="s" s="3218">
        <v>1313</v>
      </c>
      <c r="Q186" t="s" s="3218">
        <v>1303</v>
      </c>
      <c r="R186" t="s" s="3218">
        <v>1303</v>
      </c>
      <c r="W186" t="s" s="3140">
        <v>1214</v>
      </c>
      <c r="X186" t="s" s="3140">
        <v>1314</v>
      </c>
      <c r="Y186" t="s" s="3141">
        <v>1315</v>
      </c>
      <c r="Z186" t="s" s="3142">
        <v>1316</v>
      </c>
    </row>
    <row r="187" ht="15.75" customHeight="true">
      <c r="A187" s="3214"/>
      <c r="B187" t="s" s="3159">
        <v>735</v>
      </c>
      <c r="C187" t="s" s="3219">
        <v>764</v>
      </c>
      <c r="D187" t="s" s="3219">
        <v>764</v>
      </c>
      <c r="E187" t="s" s="3219">
        <v>744</v>
      </c>
      <c r="F187" t="s" s="3219">
        <v>744</v>
      </c>
      <c r="G187" t="s" s="3219">
        <v>755</v>
      </c>
      <c r="H187" t="s" s="3219">
        <v>764</v>
      </c>
      <c r="I187" t="s" s="3219">
        <v>755</v>
      </c>
      <c r="K187" t="s" s="3159">
        <v>735</v>
      </c>
      <c r="L187" t="s" s="3219">
        <v>764</v>
      </c>
      <c r="M187" t="s" s="3219">
        <v>764</v>
      </c>
      <c r="N187" t="s" s="3219">
        <v>753</v>
      </c>
      <c r="O187" t="s" s="3219">
        <v>753</v>
      </c>
      <c r="P187" t="s" s="3219">
        <v>1309</v>
      </c>
      <c r="Q187" t="s" s="3219">
        <v>764</v>
      </c>
      <c r="R187" t="s" s="3219">
        <v>1309</v>
      </c>
      <c r="W187" t="s" s="3140">
        <v>1214</v>
      </c>
      <c r="X187" t="s" s="3140">
        <v>1317</v>
      </c>
      <c r="Y187" t="s" s="3141">
        <v>1318</v>
      </c>
      <c r="Z187" t="s" s="3142">
        <v>1319</v>
      </c>
    </row>
    <row r="188" ht="15.75" customHeight="true">
      <c r="A188" s="3214"/>
      <c r="B188" t="s" s="3157">
        <v>736</v>
      </c>
      <c r="C188" t="s" s="3218">
        <v>764</v>
      </c>
      <c r="D188" t="s" s="3218">
        <v>764</v>
      </c>
      <c r="E188" t="s" s="3218">
        <v>744</v>
      </c>
      <c r="F188" t="s" s="3218">
        <v>764</v>
      </c>
      <c r="G188" t="s" s="3218">
        <v>744</v>
      </c>
      <c r="H188" t="s" s="3218">
        <v>764</v>
      </c>
      <c r="I188" t="s" s="3218">
        <v>755</v>
      </c>
      <c r="K188" t="s" s="3157">
        <v>736</v>
      </c>
      <c r="L188" t="s" s="3218">
        <v>764</v>
      </c>
      <c r="M188" t="s" s="3218">
        <v>764</v>
      </c>
      <c r="N188" t="s" s="3218">
        <v>753</v>
      </c>
      <c r="O188" t="s" s="3218">
        <v>764</v>
      </c>
      <c r="P188" t="s" s="3218">
        <v>753</v>
      </c>
      <c r="Q188" t="s" s="3218">
        <v>764</v>
      </c>
      <c r="R188" t="s" s="3218">
        <v>1309</v>
      </c>
      <c r="W188" t="s" s="3140">
        <v>1214</v>
      </c>
      <c r="X188" t="s" s="3140">
        <v>1320</v>
      </c>
      <c r="Y188" t="s" s="3141">
        <v>1321</v>
      </c>
      <c r="Z188" t="s" s="3142">
        <v>1322</v>
      </c>
    </row>
    <row r="189" ht="15.75" customHeight="true">
      <c r="A189" s="3214"/>
      <c r="B189" t="s" s="3159">
        <v>737</v>
      </c>
      <c r="C189" t="s" s="3219">
        <v>764</v>
      </c>
      <c r="D189" t="s" s="3219">
        <v>764</v>
      </c>
      <c r="E189" t="s" s="3219">
        <v>744</v>
      </c>
      <c r="F189" t="s" s="3219">
        <v>748</v>
      </c>
      <c r="G189" t="s" s="3219">
        <v>753</v>
      </c>
      <c r="H189" t="s" s="3219">
        <v>744</v>
      </c>
      <c r="I189" t="s" s="3219">
        <v>755</v>
      </c>
      <c r="K189" t="s" s="3159">
        <v>737</v>
      </c>
      <c r="L189" t="s" s="3219">
        <v>764</v>
      </c>
      <c r="M189" t="s" s="3219">
        <v>764</v>
      </c>
      <c r="N189" t="s" s="3219">
        <v>753</v>
      </c>
      <c r="O189" t="s" s="3219">
        <v>1303</v>
      </c>
      <c r="P189" t="s" s="3219">
        <v>1307</v>
      </c>
      <c r="Q189" t="s" s="3219">
        <v>753</v>
      </c>
      <c r="R189" t="s" s="3219">
        <v>1309</v>
      </c>
      <c r="W189" t="s" s="3140">
        <v>1214</v>
      </c>
      <c r="X189" t="s" s="3140">
        <v>431</v>
      </c>
      <c r="Y189" t="s" s="3141">
        <v>1323</v>
      </c>
      <c r="Z189" t="s" s="3142">
        <v>1324</v>
      </c>
    </row>
    <row r="190" ht="15.75" customHeight="true">
      <c r="A190" s="3214"/>
      <c r="B190" t="s" s="3157">
        <v>738</v>
      </c>
      <c r="C190" t="s" s="3218">
        <v>755</v>
      </c>
      <c r="D190" t="s" s="3218">
        <v>755</v>
      </c>
      <c r="E190" t="s" s="3218">
        <v>755</v>
      </c>
      <c r="F190" t="s" s="3218">
        <v>755</v>
      </c>
      <c r="G190" t="s" s="3218">
        <v>755</v>
      </c>
      <c r="H190" t="s" s="3218">
        <v>755</v>
      </c>
      <c r="I190" t="s" s="3218">
        <v>755</v>
      </c>
      <c r="K190" t="s" s="3157">
        <v>738</v>
      </c>
      <c r="L190" t="s" s="3218">
        <v>1309</v>
      </c>
      <c r="M190" t="s" s="3218">
        <v>1309</v>
      </c>
      <c r="N190" t="s" s="3218">
        <v>1309</v>
      </c>
      <c r="O190" t="s" s="3218">
        <v>1309</v>
      </c>
      <c r="P190" t="s" s="3218">
        <v>1309</v>
      </c>
      <c r="Q190" t="s" s="3218">
        <v>1309</v>
      </c>
      <c r="R190" t="s" s="3218">
        <v>1309</v>
      </c>
      <c r="W190" t="s" s="3140">
        <v>1214</v>
      </c>
      <c r="X190" t="s" s="3140">
        <v>1325</v>
      </c>
      <c r="Y190" t="s" s="3141">
        <v>1326</v>
      </c>
      <c r="Z190" t="s" s="3142">
        <v>1327</v>
      </c>
    </row>
    <row r="191" ht="15.75" customHeight="true">
      <c r="A191" s="3214"/>
      <c r="B191" s="3220"/>
      <c r="J191" s="3221"/>
      <c r="K191" s="3220"/>
      <c r="W191" t="s" s="3140">
        <v>1214</v>
      </c>
      <c r="X191" t="s" s="3140">
        <v>1328</v>
      </c>
      <c r="Y191" t="s" s="3141">
        <v>1329</v>
      </c>
      <c r="Z191" t="s" s="3142">
        <v>1330</v>
      </c>
    </row>
    <row r="192" ht="15.75" customHeight="true">
      <c r="A192" s="3214"/>
      <c r="J192" s="3221"/>
      <c r="W192" t="s" s="3140">
        <v>1214</v>
      </c>
      <c r="X192" t="s" s="3140">
        <v>1331</v>
      </c>
      <c r="Y192" t="s" s="3141">
        <v>1332</v>
      </c>
      <c r="Z192" t="s" s="3142">
        <v>1333</v>
      </c>
    </row>
    <row r="193" ht="15.75" customHeight="true">
      <c r="A193" s="3214"/>
      <c r="B193" t="s" s="3215">
        <v>94</v>
      </c>
      <c r="I193" t="s" s="3216">
        <f>HYPERLINK("#B83","Top ↑")</f>
      </c>
      <c r="J193" s="3214"/>
      <c r="K193" t="s" s="3215">
        <v>255</v>
      </c>
      <c r="R193" t="s" s="3216">
        <f>HYPERLINK("#B83","Top ↑")</f>
      </c>
      <c r="W193" t="s" s="3140">
        <v>1214</v>
      </c>
      <c r="X193" t="s" s="3140">
        <v>1334</v>
      </c>
      <c r="Y193" t="s" s="3141">
        <v>1335</v>
      </c>
      <c r="Z193" t="s" s="3142">
        <v>1336</v>
      </c>
    </row>
    <row r="194" ht="15.75" customHeight="true">
      <c r="A194" s="3210"/>
      <c r="B194" t="s" s="3217">
        <v>1337</v>
      </c>
      <c r="C194" s="3217"/>
      <c r="D194" s="3217"/>
      <c r="E194" s="3217"/>
      <c r="F194" s="3217"/>
      <c r="G194" s="3217"/>
      <c r="H194" s="3217"/>
      <c r="I194" s="3217"/>
      <c r="K194" t="s" s="3217">
        <v>1338</v>
      </c>
      <c r="L194" s="3217"/>
      <c r="M194" s="3217"/>
      <c r="N194" s="3217"/>
      <c r="O194" s="3217"/>
      <c r="P194" s="3217"/>
      <c r="Q194" s="3217"/>
      <c r="R194" s="3217"/>
      <c r="W194" s="3172"/>
      <c r="X194" s="3172"/>
      <c r="Y194" s="3172"/>
      <c r="Z194" s="3172"/>
    </row>
    <row r="195" ht="15.75" customHeight="true">
      <c r="A195" s="3210"/>
      <c r="B195" t="s" s="3153">
        <v>731</v>
      </c>
      <c r="C195" t="s" s="3148">
        <v>727</v>
      </c>
      <c r="D195" s="3148"/>
      <c r="E195" s="3148"/>
      <c r="F195" s="3148"/>
      <c r="G195" s="3148"/>
      <c r="H195" s="3148"/>
      <c r="I195" s="3150"/>
      <c r="K195" t="s" s="3153">
        <v>731</v>
      </c>
      <c r="L195" t="s" s="3148">
        <v>727</v>
      </c>
      <c r="M195" s="3148"/>
      <c r="N195" s="3148"/>
      <c r="O195" s="3148"/>
      <c r="P195" s="3148"/>
      <c r="Q195" s="3148"/>
      <c r="R195" s="3150"/>
      <c r="W195" s="3172"/>
      <c r="X195" s="3172"/>
      <c r="Y195" s="3172"/>
      <c r="Z195" s="3172"/>
    </row>
    <row r="196" ht="30.0" customHeight="true">
      <c r="A196" s="3214"/>
      <c r="B196" s="3155"/>
      <c r="C196" t="s" s="3153">
        <v>732</v>
      </c>
      <c r="D196" t="s" s="3153">
        <v>733</v>
      </c>
      <c r="E196" t="s" s="3153">
        <v>734</v>
      </c>
      <c r="F196" t="s" s="3153">
        <v>735</v>
      </c>
      <c r="G196" t="s" s="3153">
        <v>736</v>
      </c>
      <c r="H196" t="s" s="3153">
        <v>737</v>
      </c>
      <c r="I196" t="s" s="3153">
        <v>738</v>
      </c>
      <c r="K196" s="3155"/>
      <c r="L196" t="s" s="3153">
        <v>732</v>
      </c>
      <c r="M196" t="s" s="3153">
        <v>733</v>
      </c>
      <c r="N196" t="s" s="3153">
        <v>734</v>
      </c>
      <c r="O196" t="s" s="3153">
        <v>735</v>
      </c>
      <c r="P196" t="s" s="3153">
        <v>736</v>
      </c>
      <c r="Q196" t="s" s="3153">
        <v>737</v>
      </c>
      <c r="R196" t="s" s="3153">
        <v>738</v>
      </c>
      <c r="W196" s="3172"/>
      <c r="X196" s="3172"/>
      <c r="Y196" s="3172"/>
      <c r="Z196" s="3172"/>
    </row>
    <row r="197" ht="15.75" customHeight="true">
      <c r="A197" s="3214"/>
      <c r="B197" t="s" s="3157">
        <v>732</v>
      </c>
      <c r="C197" t="s" s="3218">
        <v>1168</v>
      </c>
      <c r="D197" t="s" s="3218">
        <v>1168</v>
      </c>
      <c r="E197" t="s" s="3218">
        <v>1168</v>
      </c>
      <c r="F197" t="s" s="3218">
        <v>1339</v>
      </c>
      <c r="G197" t="s" s="3218">
        <v>1340</v>
      </c>
      <c r="H197" t="s" s="3218">
        <v>1341</v>
      </c>
      <c r="I197" t="s" s="3218">
        <v>745</v>
      </c>
      <c r="K197" t="s" s="3157">
        <v>732</v>
      </c>
      <c r="L197" t="s" s="3218">
        <v>1252</v>
      </c>
      <c r="M197" t="s" s="3218">
        <v>1252</v>
      </c>
      <c r="N197" t="s" s="3218">
        <v>1252</v>
      </c>
      <c r="O197" t="s" s="3218">
        <v>1342</v>
      </c>
      <c r="P197" t="s" s="3218">
        <v>1343</v>
      </c>
      <c r="Q197" t="s" s="3218">
        <v>1344</v>
      </c>
      <c r="R197" t="s" s="3218">
        <v>1345</v>
      </c>
      <c r="U197" s="3170"/>
      <c r="W197" s="3172"/>
      <c r="X197" s="3172"/>
      <c r="Y197" s="3172"/>
      <c r="Z197" s="3172"/>
    </row>
    <row r="198" ht="15.75" customHeight="true">
      <c r="A198" s="3214"/>
      <c r="B198" t="s" s="3159">
        <v>752</v>
      </c>
      <c r="C198" t="s" s="3219">
        <v>1168</v>
      </c>
      <c r="D198" t="s" s="3219">
        <v>1168</v>
      </c>
      <c r="E198" t="s" s="3219">
        <v>1168</v>
      </c>
      <c r="F198" t="s" s="3219">
        <v>1028</v>
      </c>
      <c r="G198" t="s" s="3219">
        <v>1260</v>
      </c>
      <c r="H198" t="s" s="3219">
        <v>1169</v>
      </c>
      <c r="I198" t="s" s="3219">
        <v>1169</v>
      </c>
      <c r="K198" t="s" s="3159">
        <v>752</v>
      </c>
      <c r="L198" t="s" s="3219">
        <v>1252</v>
      </c>
      <c r="M198" t="s" s="3219">
        <v>1252</v>
      </c>
      <c r="N198" t="s" s="3219">
        <v>1252</v>
      </c>
      <c r="O198" t="s" s="3219">
        <v>1122</v>
      </c>
      <c r="P198" t="s" s="3219">
        <v>1346</v>
      </c>
      <c r="Q198" t="s" s="3219">
        <v>1347</v>
      </c>
      <c r="R198" t="s" s="3219">
        <v>1347</v>
      </c>
      <c r="W198" s="3172"/>
      <c r="X198" s="3172"/>
      <c r="Y198" s="3172"/>
      <c r="Z198" s="3172"/>
    </row>
    <row r="199" ht="15.75" customHeight="true">
      <c r="A199" s="3214"/>
      <c r="B199" t="s" s="3157">
        <v>759</v>
      </c>
      <c r="C199" t="s" s="3218">
        <v>1168</v>
      </c>
      <c r="D199" t="s" s="3218">
        <v>1168</v>
      </c>
      <c r="E199" t="s" s="3218">
        <v>1168</v>
      </c>
      <c r="F199" t="s" s="3218">
        <v>1028</v>
      </c>
      <c r="G199" t="s" s="3218">
        <v>1022</v>
      </c>
      <c r="H199" t="s" s="3218">
        <v>745</v>
      </c>
      <c r="I199" t="s" s="3218">
        <v>745</v>
      </c>
      <c r="K199" t="s" s="3157">
        <v>759</v>
      </c>
      <c r="L199" t="s" s="3218">
        <v>1252</v>
      </c>
      <c r="M199" t="s" s="3218">
        <v>1252</v>
      </c>
      <c r="N199" t="s" s="3218">
        <v>1252</v>
      </c>
      <c r="O199" t="s" s="3218">
        <v>1122</v>
      </c>
      <c r="P199" t="s" s="3218">
        <v>1348</v>
      </c>
      <c r="Q199" t="s" s="3218">
        <v>1345</v>
      </c>
      <c r="R199" t="s" s="3218">
        <v>1345</v>
      </c>
      <c r="W199" s="3172"/>
      <c r="X199" s="3172"/>
      <c r="Y199" s="3172"/>
      <c r="Z199" s="3172"/>
    </row>
    <row r="200" ht="15.75" customHeight="true">
      <c r="A200" s="3214"/>
      <c r="B200" t="s" s="3159">
        <v>735</v>
      </c>
      <c r="C200" t="s" s="3219">
        <v>764</v>
      </c>
      <c r="D200" t="s" s="3219">
        <v>764</v>
      </c>
      <c r="E200" t="s" s="3219">
        <v>1168</v>
      </c>
      <c r="F200" t="s" s="3219">
        <v>1168</v>
      </c>
      <c r="G200" t="s" s="3219">
        <v>1169</v>
      </c>
      <c r="H200" t="s" s="3219">
        <v>764</v>
      </c>
      <c r="I200" t="s" s="3219">
        <v>1169</v>
      </c>
      <c r="K200" t="s" s="3159">
        <v>735</v>
      </c>
      <c r="L200" t="s" s="3219">
        <v>764</v>
      </c>
      <c r="M200" t="s" s="3219">
        <v>764</v>
      </c>
      <c r="N200" t="s" s="3219">
        <v>1252</v>
      </c>
      <c r="O200" t="s" s="3219">
        <v>1252</v>
      </c>
      <c r="P200" t="s" s="3219">
        <v>1347</v>
      </c>
      <c r="Q200" t="s" s="3219">
        <v>764</v>
      </c>
      <c r="R200" t="s" s="3219">
        <v>1347</v>
      </c>
      <c r="U200" s="3174"/>
      <c r="W200" s="3172"/>
      <c r="X200" s="3172"/>
      <c r="Y200" s="3172"/>
      <c r="Z200" s="3172"/>
    </row>
    <row r="201" ht="15.75" customHeight="true">
      <c r="A201" s="3214"/>
      <c r="B201" t="s" s="3157">
        <v>736</v>
      </c>
      <c r="C201" t="s" s="3218">
        <v>764</v>
      </c>
      <c r="D201" t="s" s="3218">
        <v>764</v>
      </c>
      <c r="E201" t="s" s="3218">
        <v>1168</v>
      </c>
      <c r="F201" t="s" s="3218">
        <v>764</v>
      </c>
      <c r="G201" t="s" s="3218">
        <v>1168</v>
      </c>
      <c r="H201" t="s" s="3218">
        <v>764</v>
      </c>
      <c r="I201" t="s" s="3218">
        <v>1169</v>
      </c>
      <c r="K201" t="s" s="3157">
        <v>736</v>
      </c>
      <c r="L201" t="s" s="3218">
        <v>764</v>
      </c>
      <c r="M201" t="s" s="3218">
        <v>764</v>
      </c>
      <c r="N201" t="s" s="3218">
        <v>1252</v>
      </c>
      <c r="O201" t="s" s="3218">
        <v>764</v>
      </c>
      <c r="P201" t="s" s="3218">
        <v>1252</v>
      </c>
      <c r="Q201" t="s" s="3218">
        <v>764</v>
      </c>
      <c r="R201" t="s" s="3218">
        <v>1347</v>
      </c>
      <c r="U201" s="3168"/>
      <c r="W201" s="3172"/>
      <c r="X201" s="3172"/>
      <c r="Y201" s="3172"/>
      <c r="Z201" s="3172"/>
    </row>
    <row r="202" ht="15.75" customHeight="true">
      <c r="A202" s="3214"/>
      <c r="B202" t="s" s="3159">
        <v>737</v>
      </c>
      <c r="C202" t="s" s="3219">
        <v>764</v>
      </c>
      <c r="D202" t="s" s="3219">
        <v>764</v>
      </c>
      <c r="E202" t="s" s="3219">
        <v>1168</v>
      </c>
      <c r="F202" t="s" s="3219">
        <v>745</v>
      </c>
      <c r="G202" t="s" s="3219">
        <v>1028</v>
      </c>
      <c r="H202" t="s" s="3219">
        <v>1168</v>
      </c>
      <c r="I202" t="s" s="3219">
        <v>1169</v>
      </c>
      <c r="K202" t="s" s="3159">
        <v>737</v>
      </c>
      <c r="L202" t="s" s="3219">
        <v>764</v>
      </c>
      <c r="M202" t="s" s="3219">
        <v>764</v>
      </c>
      <c r="N202" t="s" s="3219">
        <v>1252</v>
      </c>
      <c r="O202" t="s" s="3219">
        <v>1345</v>
      </c>
      <c r="P202" t="s" s="3219">
        <v>1122</v>
      </c>
      <c r="Q202" t="s" s="3219">
        <v>1252</v>
      </c>
      <c r="R202" t="s" s="3219">
        <v>1347</v>
      </c>
      <c r="U202" s="3174"/>
      <c r="W202" s="3172"/>
      <c r="X202" s="3172"/>
      <c r="Y202" s="3172"/>
      <c r="Z202" s="3172"/>
    </row>
    <row r="203" ht="15.75" customHeight="true">
      <c r="A203" s="3214"/>
      <c r="B203" t="s" s="3157">
        <v>738</v>
      </c>
      <c r="C203" t="s" s="3218">
        <v>1169</v>
      </c>
      <c r="D203" t="s" s="3218">
        <v>1169</v>
      </c>
      <c r="E203" t="s" s="3218">
        <v>1169</v>
      </c>
      <c r="F203" t="s" s="3218">
        <v>1169</v>
      </c>
      <c r="G203" t="s" s="3218">
        <v>1169</v>
      </c>
      <c r="H203" t="s" s="3218">
        <v>1169</v>
      </c>
      <c r="I203" t="s" s="3218">
        <v>1169</v>
      </c>
      <c r="K203" t="s" s="3157">
        <v>738</v>
      </c>
      <c r="L203" t="s" s="3218">
        <v>1347</v>
      </c>
      <c r="M203" t="s" s="3218">
        <v>1347</v>
      </c>
      <c r="N203" t="s" s="3218">
        <v>1347</v>
      </c>
      <c r="O203" t="s" s="3218">
        <v>1347</v>
      </c>
      <c r="P203" t="s" s="3218">
        <v>1347</v>
      </c>
      <c r="Q203" t="s" s="3218">
        <v>1347</v>
      </c>
      <c r="R203" t="s" s="3218">
        <v>1347</v>
      </c>
      <c r="U203" s="3174"/>
      <c r="W203" s="3172"/>
      <c r="X203" s="3172"/>
      <c r="Y203" s="3172"/>
      <c r="Z203" s="3172"/>
    </row>
    <row r="204" ht="15.75" customHeight="true">
      <c r="A204" s="3214"/>
      <c r="B204" s="3220"/>
      <c r="J204" s="3214"/>
      <c r="K204" s="3220"/>
      <c r="U204" s="3174"/>
      <c r="W204" s="3172"/>
      <c r="X204" s="3172"/>
      <c r="Y204" s="3172"/>
      <c r="Z204" s="3172"/>
    </row>
    <row r="205" ht="15.75" customHeight="true">
      <c r="A205" s="3214"/>
      <c r="J205" s="3214"/>
      <c r="U205" s="3174"/>
      <c r="W205" s="3172"/>
      <c r="X205" s="3172"/>
      <c r="Y205" s="3172"/>
      <c r="Z205" s="3172"/>
    </row>
    <row r="206" ht="15.75" customHeight="true">
      <c r="A206" s="3214"/>
      <c r="B206" t="s" s="3215">
        <v>188</v>
      </c>
      <c r="I206" t="s" s="3216">
        <f>HYPERLINK("#B83","Top ↑")</f>
      </c>
      <c r="J206" s="3214"/>
      <c r="K206" t="s" s="3215">
        <v>295</v>
      </c>
      <c r="R206" t="s" s="3216">
        <f>HYPERLINK("#B83","Top ↑")</f>
      </c>
      <c r="U206" s="3174"/>
      <c r="W206" s="3172"/>
      <c r="X206" s="3172"/>
      <c r="Y206" s="3172"/>
      <c r="Z206" s="3172"/>
    </row>
    <row r="207" ht="15.75" customHeight="true">
      <c r="A207" s="3210"/>
      <c r="B207" t="s" s="3217">
        <v>1349</v>
      </c>
      <c r="C207" s="3217"/>
      <c r="D207" s="3217"/>
      <c r="E207" s="3217"/>
      <c r="F207" s="3217"/>
      <c r="G207" s="3217"/>
      <c r="H207" s="3217"/>
      <c r="I207" s="3217"/>
      <c r="K207" t="s" s="3217">
        <v>1350</v>
      </c>
      <c r="L207" s="3217"/>
      <c r="M207" s="3217"/>
      <c r="N207" s="3217"/>
      <c r="O207" s="3217"/>
      <c r="P207" s="3217"/>
      <c r="Q207" s="3217"/>
      <c r="R207" s="3217"/>
      <c r="U207" s="3174"/>
      <c r="W207" s="3172"/>
      <c r="X207" s="3172"/>
      <c r="Y207" s="3172"/>
      <c r="Z207" s="3172"/>
    </row>
    <row r="208" ht="15.75" customHeight="true">
      <c r="A208" s="3210"/>
      <c r="B208" t="s" s="3153">
        <v>731</v>
      </c>
      <c r="C208" t="s" s="3148">
        <v>727</v>
      </c>
      <c r="D208" s="3148"/>
      <c r="E208" s="3148"/>
      <c r="F208" s="3148"/>
      <c r="G208" s="3148"/>
      <c r="H208" s="3148"/>
      <c r="I208" s="3150"/>
      <c r="K208" t="s" s="3153">
        <v>731</v>
      </c>
      <c r="L208" t="s" s="3148">
        <v>727</v>
      </c>
      <c r="M208" s="3148"/>
      <c r="N208" s="3148"/>
      <c r="O208" s="3148"/>
      <c r="P208" s="3148"/>
      <c r="Q208" s="3148"/>
      <c r="R208" s="3150"/>
      <c r="U208" s="3174"/>
      <c r="W208" s="3172"/>
      <c r="X208" s="3172"/>
      <c r="Y208" s="3172"/>
      <c r="Z208" s="3172"/>
    </row>
    <row r="209" ht="30.0" customHeight="true">
      <c r="A209" s="3214"/>
      <c r="B209" s="3155"/>
      <c r="C209" t="s" s="3153">
        <v>732</v>
      </c>
      <c r="D209" t="s" s="3153">
        <v>733</v>
      </c>
      <c r="E209" t="s" s="3153">
        <v>734</v>
      </c>
      <c r="F209" t="s" s="3153">
        <v>735</v>
      </c>
      <c r="G209" t="s" s="3153">
        <v>736</v>
      </c>
      <c r="H209" t="s" s="3153">
        <v>737</v>
      </c>
      <c r="I209" t="s" s="3153">
        <v>738</v>
      </c>
      <c r="K209" s="3155"/>
      <c r="L209" t="s" s="3153">
        <v>732</v>
      </c>
      <c r="M209" t="s" s="3153">
        <v>733</v>
      </c>
      <c r="N209" t="s" s="3153">
        <v>734</v>
      </c>
      <c r="O209" t="s" s="3153">
        <v>735</v>
      </c>
      <c r="P209" t="s" s="3153">
        <v>736</v>
      </c>
      <c r="Q209" t="s" s="3153">
        <v>737</v>
      </c>
      <c r="R209" t="s" s="3153">
        <v>738</v>
      </c>
      <c r="U209" s="3174"/>
      <c r="W209" s="3172"/>
      <c r="X209" s="3172"/>
      <c r="Y209" s="3172"/>
      <c r="Z209" s="3172"/>
    </row>
    <row r="210" ht="15.75" customHeight="true">
      <c r="A210" s="3214"/>
      <c r="B210" t="s" s="3157">
        <v>732</v>
      </c>
      <c r="C210" t="s" s="3218">
        <v>1034</v>
      </c>
      <c r="D210" t="s" s="3218">
        <v>1034</v>
      </c>
      <c r="E210" t="s" s="3218">
        <v>1034</v>
      </c>
      <c r="F210" t="s" s="3218">
        <v>1351</v>
      </c>
      <c r="G210" t="s" s="3218">
        <v>1352</v>
      </c>
      <c r="H210" t="s" s="3218">
        <v>1353</v>
      </c>
      <c r="I210" t="s" s="3218">
        <v>1254</v>
      </c>
      <c r="K210" t="s" s="3157">
        <v>732</v>
      </c>
      <c r="L210" t="s" s="3218">
        <v>744</v>
      </c>
      <c r="M210" t="s" s="3218">
        <v>744</v>
      </c>
      <c r="N210" t="s" s="3218">
        <v>744</v>
      </c>
      <c r="O210" t="s" s="3218">
        <v>745</v>
      </c>
      <c r="P210" t="s" s="3218">
        <v>746</v>
      </c>
      <c r="Q210" t="s" s="3218">
        <v>747</v>
      </c>
      <c r="R210" t="s" s="3218">
        <v>748</v>
      </c>
      <c r="U210" s="3174"/>
      <c r="W210" s="3172"/>
      <c r="X210" s="3172"/>
      <c r="Y210" s="3172"/>
      <c r="Z210" s="3172"/>
    </row>
    <row r="211" ht="15.75" customHeight="true">
      <c r="A211" s="3214"/>
      <c r="B211" t="s" s="3159">
        <v>752</v>
      </c>
      <c r="C211" t="s" s="3219">
        <v>1034</v>
      </c>
      <c r="D211" t="s" s="3219">
        <v>1034</v>
      </c>
      <c r="E211" t="s" s="3219">
        <v>1034</v>
      </c>
      <c r="F211" t="s" s="3219">
        <v>1354</v>
      </c>
      <c r="G211" t="s" s="3219">
        <v>1355</v>
      </c>
      <c r="H211" t="s" s="3219">
        <v>1356</v>
      </c>
      <c r="I211" t="s" s="3219">
        <v>1356</v>
      </c>
      <c r="K211" t="s" s="3159">
        <v>752</v>
      </c>
      <c r="L211" t="s" s="3219">
        <v>744</v>
      </c>
      <c r="M211" t="s" s="3219">
        <v>744</v>
      </c>
      <c r="N211" t="s" s="3219">
        <v>744</v>
      </c>
      <c r="O211" t="s" s="3219">
        <v>753</v>
      </c>
      <c r="P211" t="s" s="3219">
        <v>754</v>
      </c>
      <c r="Q211" t="s" s="3219">
        <v>755</v>
      </c>
      <c r="R211" t="s" s="3219">
        <v>755</v>
      </c>
      <c r="W211" s="3172"/>
      <c r="X211" s="3172"/>
      <c r="Y211" s="3172"/>
      <c r="Z211" s="3172"/>
    </row>
    <row r="212" ht="15.75" customHeight="true">
      <c r="A212" s="3214"/>
      <c r="B212" t="s" s="3157">
        <v>759</v>
      </c>
      <c r="C212" t="s" s="3218">
        <v>1034</v>
      </c>
      <c r="D212" t="s" s="3218">
        <v>1034</v>
      </c>
      <c r="E212" t="s" s="3218">
        <v>1034</v>
      </c>
      <c r="F212" t="s" s="3218">
        <v>1354</v>
      </c>
      <c r="G212" t="s" s="3218">
        <v>1357</v>
      </c>
      <c r="H212" t="s" s="3218">
        <v>1254</v>
      </c>
      <c r="I212" t="s" s="3218">
        <v>1254</v>
      </c>
      <c r="K212" t="s" s="3157">
        <v>759</v>
      </c>
      <c r="L212" t="s" s="3218">
        <v>744</v>
      </c>
      <c r="M212" t="s" s="3218">
        <v>744</v>
      </c>
      <c r="N212" t="s" s="3218">
        <v>744</v>
      </c>
      <c r="O212" t="s" s="3218">
        <v>753</v>
      </c>
      <c r="P212" t="s" s="3218">
        <v>760</v>
      </c>
      <c r="Q212" t="s" s="3218">
        <v>748</v>
      </c>
      <c r="R212" t="s" s="3218">
        <v>748</v>
      </c>
      <c r="W212" s="3172"/>
      <c r="X212" s="3172"/>
      <c r="Y212" s="3172"/>
      <c r="Z212" s="3172"/>
    </row>
    <row r="213" ht="15.75" customHeight="true">
      <c r="A213" s="3214"/>
      <c r="B213" t="s" s="3159">
        <v>735</v>
      </c>
      <c r="C213" t="s" s="3219">
        <v>764</v>
      </c>
      <c r="D213" t="s" s="3219">
        <v>764</v>
      </c>
      <c r="E213" t="s" s="3219">
        <v>1034</v>
      </c>
      <c r="F213" t="s" s="3219">
        <v>1034</v>
      </c>
      <c r="G213" t="s" s="3219">
        <v>1356</v>
      </c>
      <c r="H213" t="s" s="3219">
        <v>764</v>
      </c>
      <c r="I213" t="s" s="3219">
        <v>1356</v>
      </c>
      <c r="K213" t="s" s="3159">
        <v>735</v>
      </c>
      <c r="L213" t="s" s="3219">
        <v>764</v>
      </c>
      <c r="M213" t="s" s="3219">
        <v>764</v>
      </c>
      <c r="N213" t="s" s="3219">
        <v>744</v>
      </c>
      <c r="O213" t="s" s="3219">
        <v>744</v>
      </c>
      <c r="P213" t="s" s="3219">
        <v>755</v>
      </c>
      <c r="Q213" t="s" s="3219">
        <v>764</v>
      </c>
      <c r="R213" t="s" s="3219">
        <v>755</v>
      </c>
      <c r="V213" s="3170"/>
      <c r="W213" s="3172"/>
      <c r="X213" s="3172"/>
      <c r="Y213" s="3172"/>
      <c r="Z213" s="3172"/>
    </row>
    <row r="214" ht="15.75" customHeight="true">
      <c r="A214" s="3214"/>
      <c r="B214" t="s" s="3157">
        <v>736</v>
      </c>
      <c r="C214" t="s" s="3218">
        <v>764</v>
      </c>
      <c r="D214" t="s" s="3218">
        <v>764</v>
      </c>
      <c r="E214" t="s" s="3218">
        <v>1034</v>
      </c>
      <c r="F214" t="s" s="3218">
        <v>764</v>
      </c>
      <c r="G214" t="s" s="3218">
        <v>1034</v>
      </c>
      <c r="H214" t="s" s="3218">
        <v>764</v>
      </c>
      <c r="I214" t="s" s="3218">
        <v>1356</v>
      </c>
      <c r="J214" s="3169"/>
      <c r="K214" t="s" s="3157">
        <v>736</v>
      </c>
      <c r="L214" t="s" s="3218">
        <v>764</v>
      </c>
      <c r="M214" t="s" s="3218">
        <v>764</v>
      </c>
      <c r="N214" t="s" s="3218">
        <v>744</v>
      </c>
      <c r="O214" t="s" s="3218">
        <v>764</v>
      </c>
      <c r="P214" t="s" s="3218">
        <v>744</v>
      </c>
      <c r="Q214" t="s" s="3218">
        <v>764</v>
      </c>
      <c r="R214" t="s" s="3218">
        <v>755</v>
      </c>
      <c r="S214" s="3154"/>
      <c r="T214" s="3154"/>
      <c r="U214" s="3154"/>
      <c r="V214" s="3154"/>
      <c r="W214" s="3172"/>
      <c r="X214" s="3172"/>
      <c r="Y214" s="3172"/>
      <c r="Z214" s="3172"/>
      <c r="AA214" s="3154"/>
      <c r="AB214" s="3154"/>
      <c r="AC214" s="3154"/>
    </row>
    <row r="215" ht="15.75" customHeight="true">
      <c r="A215" s="3214"/>
      <c r="B215" t="s" s="3159">
        <v>737</v>
      </c>
      <c r="C215" t="s" s="3219">
        <v>764</v>
      </c>
      <c r="D215" t="s" s="3219">
        <v>764</v>
      </c>
      <c r="E215" t="s" s="3219">
        <v>1034</v>
      </c>
      <c r="F215" t="s" s="3219">
        <v>1254</v>
      </c>
      <c r="G215" t="s" s="3219">
        <v>1354</v>
      </c>
      <c r="H215" t="s" s="3219">
        <v>1034</v>
      </c>
      <c r="I215" t="s" s="3219">
        <v>1356</v>
      </c>
      <c r="K215" t="s" s="3159">
        <v>737</v>
      </c>
      <c r="L215" t="s" s="3219">
        <v>764</v>
      </c>
      <c r="M215" t="s" s="3219">
        <v>764</v>
      </c>
      <c r="N215" t="s" s="3219">
        <v>744</v>
      </c>
      <c r="O215" t="s" s="3219">
        <v>748</v>
      </c>
      <c r="P215" t="s" s="3219">
        <v>753</v>
      </c>
      <c r="Q215" t="s" s="3219">
        <v>744</v>
      </c>
      <c r="R215" t="s" s="3219">
        <v>755</v>
      </c>
      <c r="W215" s="3172"/>
      <c r="X215" s="3172"/>
      <c r="Y215" s="3172"/>
      <c r="Z215" s="3172"/>
    </row>
    <row r="216" ht="15.75" customHeight="true">
      <c r="A216" s="3214"/>
      <c r="B216" t="s" s="3157">
        <v>738</v>
      </c>
      <c r="C216" t="s" s="3218">
        <v>1356</v>
      </c>
      <c r="D216" t="s" s="3218">
        <v>1356</v>
      </c>
      <c r="E216" t="s" s="3218">
        <v>1356</v>
      </c>
      <c r="F216" t="s" s="3218">
        <v>1356</v>
      </c>
      <c r="G216" t="s" s="3218">
        <v>1356</v>
      </c>
      <c r="H216" t="s" s="3218">
        <v>1356</v>
      </c>
      <c r="I216" t="s" s="3218">
        <v>1356</v>
      </c>
      <c r="K216" t="s" s="3157">
        <v>738</v>
      </c>
      <c r="L216" t="s" s="3218">
        <v>755</v>
      </c>
      <c r="M216" t="s" s="3218">
        <v>755</v>
      </c>
      <c r="N216" t="s" s="3218">
        <v>755</v>
      </c>
      <c r="O216" t="s" s="3218">
        <v>755</v>
      </c>
      <c r="P216" t="s" s="3218">
        <v>755</v>
      </c>
      <c r="Q216" t="s" s="3218">
        <v>755</v>
      </c>
      <c r="R216" t="s" s="3218">
        <v>755</v>
      </c>
      <c r="V216" s="3174"/>
      <c r="W216" s="3172"/>
      <c r="X216" s="3172"/>
      <c r="Y216" s="3172"/>
      <c r="Z216" s="3172"/>
    </row>
    <row r="217" ht="15.75" customHeight="true">
      <c r="A217" s="3214"/>
      <c r="B217" s="3220"/>
      <c r="C217" s="3154"/>
      <c r="D217" s="3154"/>
      <c r="E217" s="3154"/>
      <c r="F217" s="3154"/>
      <c r="G217" s="3154"/>
      <c r="H217" s="3154"/>
      <c r="I217" s="3154"/>
      <c r="J217" s="3169"/>
      <c r="K217" s="3220"/>
      <c r="L217" s="3154"/>
      <c r="M217" s="3154"/>
      <c r="N217" s="3154"/>
      <c r="O217" s="3154"/>
      <c r="P217" s="3154"/>
      <c r="Q217" s="3154"/>
      <c r="R217" s="3154"/>
      <c r="S217" s="3154"/>
      <c r="T217" s="3154"/>
      <c r="U217" s="3154"/>
      <c r="V217" s="3168"/>
      <c r="W217" s="3172"/>
      <c r="X217" s="3172"/>
      <c r="Y217" s="3172"/>
      <c r="Z217" s="3172"/>
      <c r="AA217" s="3154"/>
      <c r="AB217" s="3154"/>
      <c r="AC217" s="3154"/>
    </row>
    <row r="218" ht="15.75" customHeight="true">
      <c r="A218" s="3214"/>
      <c r="B218" s="3154"/>
      <c r="C218" s="3154"/>
      <c r="D218" s="3154"/>
      <c r="E218" s="3154"/>
      <c r="F218" s="3154"/>
      <c r="G218" s="3154"/>
      <c r="H218" s="3154"/>
      <c r="I218" s="3154"/>
      <c r="J218" s="3169"/>
      <c r="K218" s="3154"/>
      <c r="L218" s="3154"/>
      <c r="M218" s="3154"/>
      <c r="N218" s="3154"/>
      <c r="O218" s="3154"/>
      <c r="P218" s="3154"/>
      <c r="Q218" s="3154"/>
      <c r="R218" s="3154"/>
      <c r="S218" s="3154"/>
      <c r="T218" s="3154"/>
      <c r="U218" s="3154"/>
      <c r="V218" s="3174"/>
      <c r="W218" s="3172"/>
      <c r="X218" s="3172"/>
      <c r="Y218" s="3172"/>
      <c r="Z218" s="3172"/>
      <c r="AA218" s="3154"/>
      <c r="AB218" s="3154"/>
      <c r="AC218" s="3154"/>
    </row>
    <row r="219" ht="15.75" customHeight="true">
      <c r="A219" s="3214"/>
      <c r="B219" t="s" s="3215">
        <v>201</v>
      </c>
      <c r="C219" s="3154"/>
      <c r="D219" s="3154"/>
      <c r="E219" s="3154"/>
      <c r="F219" s="3154"/>
      <c r="G219" s="3154"/>
      <c r="H219" s="3154"/>
      <c r="I219" t="s" s="3216">
        <f>HYPERLINK("#B83","Top ↑")</f>
      </c>
      <c r="J219" s="3214"/>
      <c r="K219" t="s" s="3215">
        <v>92</v>
      </c>
      <c r="L219" s="3154"/>
      <c r="M219" s="3154"/>
      <c r="N219" s="3154"/>
      <c r="O219" s="3154"/>
      <c r="P219" s="3154"/>
      <c r="Q219" s="3154"/>
      <c r="R219" t="s" s="3216">
        <f>HYPERLINK("#B83","Top ↑")</f>
      </c>
      <c r="S219" s="3154"/>
      <c r="T219" s="3154"/>
      <c r="U219" s="3154"/>
      <c r="W219" s="3172"/>
      <c r="X219" s="3172"/>
      <c r="Y219" s="3172"/>
      <c r="Z219" s="3172"/>
      <c r="AA219" s="3154"/>
      <c r="AB219" s="3154"/>
      <c r="AC219" s="3154"/>
    </row>
    <row r="220" ht="15.75" customHeight="true">
      <c r="A220" s="3210"/>
      <c r="B220" t="s" s="3217">
        <v>1358</v>
      </c>
      <c r="C220" s="3217"/>
      <c r="D220" s="3217"/>
      <c r="E220" s="3217"/>
      <c r="F220" s="3217"/>
      <c r="G220" s="3217"/>
      <c r="H220" s="3217"/>
      <c r="I220" s="3217"/>
      <c r="J220" s="3169"/>
      <c r="K220" t="s" s="3217">
        <v>1359</v>
      </c>
      <c r="L220" s="3217"/>
      <c r="M220" s="3217"/>
      <c r="N220" s="3217"/>
      <c r="O220" s="3217"/>
      <c r="P220" s="3217"/>
      <c r="Q220" s="3217"/>
      <c r="R220" s="3217"/>
      <c r="S220" s="3154"/>
      <c r="T220" s="3154"/>
      <c r="U220" s="3154"/>
      <c r="W220" s="3172"/>
      <c r="X220" s="3172"/>
      <c r="Y220" s="3172"/>
      <c r="Z220" s="3172"/>
      <c r="AA220" s="3154"/>
      <c r="AB220" s="3154"/>
      <c r="AC220" s="3154"/>
    </row>
    <row r="221" ht="15.75" customHeight="true">
      <c r="A221" s="3210"/>
      <c r="B221" t="s" s="3153">
        <v>731</v>
      </c>
      <c r="C221" t="s" s="3148">
        <v>727</v>
      </c>
      <c r="D221" s="3148"/>
      <c r="E221" s="3148"/>
      <c r="F221" s="3148"/>
      <c r="G221" s="3148"/>
      <c r="H221" s="3148"/>
      <c r="I221" s="3150"/>
      <c r="J221" s="3169"/>
      <c r="K221" t="s" s="3153">
        <v>731</v>
      </c>
      <c r="L221" t="s" s="3148">
        <v>727</v>
      </c>
      <c r="M221" s="3148"/>
      <c r="N221" s="3148"/>
      <c r="O221" s="3148"/>
      <c r="P221" s="3148"/>
      <c r="Q221" s="3148"/>
      <c r="R221" s="3150"/>
      <c r="S221" s="3154"/>
      <c r="T221" s="3154"/>
      <c r="U221" s="3154"/>
      <c r="W221" s="3172"/>
      <c r="X221" s="3172"/>
      <c r="Y221" s="3172"/>
      <c r="Z221" s="3172"/>
      <c r="AA221" s="3154"/>
      <c r="AB221" s="3154"/>
      <c r="AC221" s="3154"/>
    </row>
    <row r="222" ht="30.0" customHeight="true">
      <c r="A222" s="3214"/>
      <c r="B222" s="3155"/>
      <c r="C222" t="s" s="3153">
        <v>732</v>
      </c>
      <c r="D222" t="s" s="3153">
        <v>733</v>
      </c>
      <c r="E222" t="s" s="3153">
        <v>734</v>
      </c>
      <c r="F222" t="s" s="3153">
        <v>735</v>
      </c>
      <c r="G222" t="s" s="3153">
        <v>736</v>
      </c>
      <c r="H222" t="s" s="3153">
        <v>737</v>
      </c>
      <c r="I222" t="s" s="3153">
        <v>738</v>
      </c>
      <c r="J222" s="3169"/>
      <c r="K222" s="3155"/>
      <c r="L222" t="s" s="3153">
        <v>732</v>
      </c>
      <c r="M222" t="s" s="3153">
        <v>733</v>
      </c>
      <c r="N222" t="s" s="3153">
        <v>734</v>
      </c>
      <c r="O222" t="s" s="3153">
        <v>735</v>
      </c>
      <c r="P222" t="s" s="3153">
        <v>736</v>
      </c>
      <c r="Q222" t="s" s="3153">
        <v>737</v>
      </c>
      <c r="R222" t="s" s="3153">
        <v>738</v>
      </c>
      <c r="S222" s="3154"/>
      <c r="T222" s="3154"/>
      <c r="U222" s="3154"/>
      <c r="W222" s="3172"/>
      <c r="X222" s="3172"/>
      <c r="Y222" s="3172"/>
      <c r="Z222" s="3172"/>
      <c r="AA222" s="3154"/>
      <c r="AB222" s="3154"/>
      <c r="AC222" s="3154"/>
    </row>
    <row r="223" ht="15.75" customHeight="true">
      <c r="A223" s="3214"/>
      <c r="B223" t="s" s="3157">
        <v>732</v>
      </c>
      <c r="C223" t="s" s="3218">
        <v>1360</v>
      </c>
      <c r="D223" t="s" s="3218">
        <v>1360</v>
      </c>
      <c r="E223" t="s" s="3218">
        <v>1360</v>
      </c>
      <c r="F223" t="s" s="3218">
        <v>1361</v>
      </c>
      <c r="G223" t="s" s="3218">
        <v>1115</v>
      </c>
      <c r="H223" t="s" s="3218">
        <v>1362</v>
      </c>
      <c r="I223" t="s" s="3218">
        <v>1363</v>
      </c>
      <c r="J223" s="3169"/>
      <c r="K223" t="s" s="3157">
        <v>732</v>
      </c>
      <c r="L223" t="s" s="3218">
        <v>1162</v>
      </c>
      <c r="M223" t="s" s="3218">
        <v>1162</v>
      </c>
      <c r="N223" t="s" s="3218">
        <v>1162</v>
      </c>
      <c r="O223" t="s" s="3218">
        <v>1028</v>
      </c>
      <c r="P223" t="s" s="3218">
        <v>1163</v>
      </c>
      <c r="Q223" t="s" s="3218">
        <v>1164</v>
      </c>
      <c r="R223" t="s" s="3218">
        <v>753</v>
      </c>
      <c r="S223" s="3154"/>
      <c r="T223" s="3154"/>
      <c r="U223" s="3154"/>
      <c r="W223" s="3172"/>
      <c r="X223" s="3172"/>
      <c r="Y223" s="3172"/>
      <c r="Z223" s="3172"/>
      <c r="AA223" s="3154"/>
      <c r="AB223" s="3154"/>
      <c r="AC223" s="3154"/>
    </row>
    <row r="224" ht="15.75" customHeight="true">
      <c r="A224" s="3214"/>
      <c r="B224" t="s" s="3159">
        <v>752</v>
      </c>
      <c r="C224" t="s" s="3219">
        <v>1360</v>
      </c>
      <c r="D224" t="s" s="3219">
        <v>1360</v>
      </c>
      <c r="E224" t="s" s="3219">
        <v>1360</v>
      </c>
      <c r="F224" t="s" s="3219">
        <v>1364</v>
      </c>
      <c r="G224" t="s" s="3219">
        <v>1365</v>
      </c>
      <c r="H224" t="s" s="3219">
        <v>1112</v>
      </c>
      <c r="I224" t="s" s="3219">
        <v>1112</v>
      </c>
      <c r="J224" s="3169"/>
      <c r="K224" t="s" s="3159">
        <v>752</v>
      </c>
      <c r="L224" t="s" s="3219">
        <v>1162</v>
      </c>
      <c r="M224" t="s" s="3219">
        <v>1162</v>
      </c>
      <c r="N224" t="s" s="3219">
        <v>1162</v>
      </c>
      <c r="O224" t="s" s="3219">
        <v>747</v>
      </c>
      <c r="P224" t="s" s="3219">
        <v>1020</v>
      </c>
      <c r="Q224" t="s" s="3219">
        <v>1168</v>
      </c>
      <c r="R224" t="s" s="3219">
        <v>1168</v>
      </c>
      <c r="S224" s="3154"/>
      <c r="T224" s="3154"/>
      <c r="U224" s="3154"/>
      <c r="W224" s="3172"/>
      <c r="X224" s="3172"/>
      <c r="Y224" s="3172"/>
      <c r="Z224" s="3172"/>
      <c r="AA224" s="3154"/>
      <c r="AB224" s="3154"/>
      <c r="AC224" s="3154"/>
    </row>
    <row r="225" ht="15.75" customHeight="true">
      <c r="A225" s="3214"/>
      <c r="B225" t="s" s="3157">
        <v>759</v>
      </c>
      <c r="C225" t="s" s="3218">
        <v>1360</v>
      </c>
      <c r="D225" t="s" s="3218">
        <v>1360</v>
      </c>
      <c r="E225" t="s" s="3218">
        <v>1360</v>
      </c>
      <c r="F225" t="s" s="3218">
        <v>1364</v>
      </c>
      <c r="G225" t="s" s="3218">
        <v>1366</v>
      </c>
      <c r="H225" t="s" s="3218">
        <v>1363</v>
      </c>
      <c r="I225" t="s" s="3218">
        <v>1363</v>
      </c>
      <c r="J225" s="3169"/>
      <c r="K225" t="s" s="3157">
        <v>759</v>
      </c>
      <c r="L225" t="s" s="3218">
        <v>1162</v>
      </c>
      <c r="M225" t="s" s="3218">
        <v>1162</v>
      </c>
      <c r="N225" t="s" s="3218">
        <v>1162</v>
      </c>
      <c r="O225" t="s" s="3218">
        <v>747</v>
      </c>
      <c r="P225" t="s" s="3218">
        <v>745</v>
      </c>
      <c r="Q225" t="s" s="3218">
        <v>753</v>
      </c>
      <c r="R225" t="s" s="3218">
        <v>753</v>
      </c>
      <c r="S225" s="3154"/>
      <c r="T225" s="3154"/>
      <c r="U225" s="3154"/>
      <c r="W225" s="3172"/>
      <c r="X225" s="3172"/>
      <c r="Y225" s="3172"/>
      <c r="Z225" s="3172"/>
      <c r="AA225" s="3154"/>
      <c r="AB225" s="3154"/>
      <c r="AC225" s="3154"/>
    </row>
    <row r="226" ht="15.75" customHeight="true">
      <c r="A226" s="3214"/>
      <c r="B226" t="s" s="3159">
        <v>735</v>
      </c>
      <c r="C226" t="s" s="3219">
        <v>764</v>
      </c>
      <c r="D226" t="s" s="3219">
        <v>764</v>
      </c>
      <c r="E226" t="s" s="3219">
        <v>1360</v>
      </c>
      <c r="F226" t="s" s="3219">
        <v>1360</v>
      </c>
      <c r="G226" t="s" s="3219">
        <v>1112</v>
      </c>
      <c r="H226" t="s" s="3219">
        <v>764</v>
      </c>
      <c r="I226" t="s" s="3219">
        <v>1112</v>
      </c>
      <c r="J226" s="3169"/>
      <c r="K226" t="s" s="3159">
        <v>735</v>
      </c>
      <c r="L226" t="s" s="3219">
        <v>764</v>
      </c>
      <c r="M226" t="s" s="3219">
        <v>764</v>
      </c>
      <c r="N226" t="s" s="3219">
        <v>1162</v>
      </c>
      <c r="O226" t="s" s="3219">
        <v>1162</v>
      </c>
      <c r="P226" t="s" s="3219">
        <v>1168</v>
      </c>
      <c r="Q226" t="s" s="3219">
        <v>764</v>
      </c>
      <c r="R226" t="s" s="3219">
        <v>1168</v>
      </c>
      <c r="S226" s="3154"/>
      <c r="T226" s="3154"/>
      <c r="U226" s="3154"/>
      <c r="W226" s="3172"/>
      <c r="X226" s="3172"/>
      <c r="Y226" s="3172"/>
      <c r="Z226" s="3172"/>
      <c r="AA226" s="3154"/>
      <c r="AB226" s="3154"/>
      <c r="AC226" s="3154"/>
    </row>
    <row r="227" ht="15.75" customHeight="true">
      <c r="A227" s="3214"/>
      <c r="B227" t="s" s="3157">
        <v>736</v>
      </c>
      <c r="C227" t="s" s="3218">
        <v>764</v>
      </c>
      <c r="D227" t="s" s="3218">
        <v>764</v>
      </c>
      <c r="E227" t="s" s="3218">
        <v>1360</v>
      </c>
      <c r="F227" t="s" s="3218">
        <v>764</v>
      </c>
      <c r="G227" t="s" s="3218">
        <v>1360</v>
      </c>
      <c r="H227" t="s" s="3218">
        <v>764</v>
      </c>
      <c r="I227" t="s" s="3218">
        <v>1112</v>
      </c>
      <c r="J227" s="3169"/>
      <c r="K227" t="s" s="3157">
        <v>736</v>
      </c>
      <c r="L227" t="s" s="3218">
        <v>764</v>
      </c>
      <c r="M227" t="s" s="3218">
        <v>764</v>
      </c>
      <c r="N227" t="s" s="3218">
        <v>1162</v>
      </c>
      <c r="O227" t="s" s="3218">
        <v>764</v>
      </c>
      <c r="P227" t="s" s="3218">
        <v>1162</v>
      </c>
      <c r="Q227" t="s" s="3218">
        <v>764</v>
      </c>
      <c r="R227" t="s" s="3218">
        <v>1168</v>
      </c>
      <c r="S227" s="3154"/>
      <c r="T227" s="3154"/>
      <c r="U227" s="3154"/>
      <c r="V227" s="3154"/>
      <c r="W227" s="3172"/>
      <c r="X227" s="3172"/>
      <c r="Y227" s="3172"/>
      <c r="Z227" s="3172"/>
      <c r="AA227" s="3154"/>
      <c r="AB227" s="3154"/>
      <c r="AC227" s="3154"/>
    </row>
    <row r="228" ht="15.75" customHeight="true">
      <c r="A228" s="3214"/>
      <c r="B228" t="s" s="3159">
        <v>737</v>
      </c>
      <c r="C228" t="s" s="3219">
        <v>764</v>
      </c>
      <c r="D228" t="s" s="3219">
        <v>764</v>
      </c>
      <c r="E228" t="s" s="3219">
        <v>1360</v>
      </c>
      <c r="F228" t="s" s="3219">
        <v>1363</v>
      </c>
      <c r="G228" t="s" s="3219">
        <v>1364</v>
      </c>
      <c r="H228" t="s" s="3219">
        <v>1360</v>
      </c>
      <c r="I228" t="s" s="3219">
        <v>1112</v>
      </c>
      <c r="K228" t="s" s="3159">
        <v>737</v>
      </c>
      <c r="L228" t="s" s="3219">
        <v>764</v>
      </c>
      <c r="M228" t="s" s="3219">
        <v>764</v>
      </c>
      <c r="N228" t="s" s="3219">
        <v>1162</v>
      </c>
      <c r="O228" t="s" s="3219">
        <v>753</v>
      </c>
      <c r="P228" t="s" s="3219">
        <v>747</v>
      </c>
      <c r="Q228" t="s" s="3219">
        <v>1162</v>
      </c>
      <c r="R228" t="s" s="3219">
        <v>1168</v>
      </c>
    </row>
    <row r="229" ht="15.75" customHeight="true">
      <c r="A229" s="3214"/>
      <c r="B229" t="s" s="3157">
        <v>738</v>
      </c>
      <c r="C229" t="s" s="3218">
        <v>1112</v>
      </c>
      <c r="D229" t="s" s="3218">
        <v>1112</v>
      </c>
      <c r="E229" t="s" s="3218">
        <v>1112</v>
      </c>
      <c r="F229" t="s" s="3218">
        <v>1112</v>
      </c>
      <c r="G229" t="s" s="3218">
        <v>1112</v>
      </c>
      <c r="H229" t="s" s="3218">
        <v>1112</v>
      </c>
      <c r="I229" t="s" s="3218">
        <v>1112</v>
      </c>
      <c r="K229" t="s" s="3157">
        <v>738</v>
      </c>
      <c r="L229" t="s" s="3218">
        <v>1168</v>
      </c>
      <c r="M229" t="s" s="3218">
        <v>1168</v>
      </c>
      <c r="N229" t="s" s="3218">
        <v>1168</v>
      </c>
      <c r="O229" t="s" s="3218">
        <v>1168</v>
      </c>
      <c r="P229" t="s" s="3218">
        <v>1168</v>
      </c>
      <c r="Q229" t="s" s="3218">
        <v>1168</v>
      </c>
      <c r="R229" t="s" s="3218">
        <v>1168</v>
      </c>
    </row>
    <row r="230" ht="15.75" customHeight="true">
      <c r="A230" s="3214"/>
      <c r="B230" s="3220"/>
      <c r="J230" s="3221"/>
      <c r="K230" s="3220"/>
    </row>
    <row r="231" ht="15.75" customHeight="true">
      <c r="A231" s="3214"/>
      <c r="J231" s="3221"/>
    </row>
    <row r="232" ht="15.75" customHeight="true">
      <c r="A232" s="3214"/>
      <c r="B232" t="s" s="3215">
        <v>205</v>
      </c>
      <c r="I232" t="s" s="3216">
        <f>HYPERLINK("#B83","Top ↑")</f>
      </c>
      <c r="J232" s="3214"/>
      <c r="K232" t="s" s="3215">
        <v>104</v>
      </c>
      <c r="R232" t="s" s="3216">
        <f>HYPERLINK("#B83","Top ↑")</f>
      </c>
    </row>
    <row r="233" ht="15.75" customHeight="true">
      <c r="A233" s="3210"/>
      <c r="B233" t="s" s="3217">
        <v>1367</v>
      </c>
      <c r="C233" s="3217"/>
      <c r="D233" s="3217"/>
      <c r="E233" s="3217"/>
      <c r="F233" s="3217"/>
      <c r="G233" s="3217"/>
      <c r="H233" s="3217"/>
      <c r="I233" s="3217"/>
      <c r="K233" t="s" s="3217">
        <v>1368</v>
      </c>
      <c r="L233" s="3217"/>
      <c r="M233" s="3217"/>
      <c r="N233" s="3217"/>
      <c r="O233" s="3217"/>
      <c r="P233" s="3217"/>
      <c r="Q233" s="3217"/>
      <c r="R233" s="3217"/>
    </row>
    <row r="234" ht="15.75" customHeight="true">
      <c r="A234" s="3210"/>
      <c r="B234" t="s" s="3153">
        <v>731</v>
      </c>
      <c r="C234" t="s" s="3148">
        <v>727</v>
      </c>
      <c r="D234" s="3148"/>
      <c r="E234" s="3148"/>
      <c r="F234" s="3148"/>
      <c r="G234" s="3148"/>
      <c r="H234" s="3148"/>
      <c r="I234" s="3150"/>
      <c r="K234" t="s" s="3153">
        <v>731</v>
      </c>
      <c r="L234" t="s" s="3148">
        <v>727</v>
      </c>
      <c r="M234" s="3148"/>
      <c r="N234" s="3148"/>
      <c r="O234" s="3148"/>
      <c r="P234" s="3148"/>
      <c r="Q234" s="3148"/>
      <c r="R234" s="3150"/>
    </row>
    <row r="235" ht="30.0" customHeight="true">
      <c r="A235" s="3214"/>
      <c r="B235" s="3155"/>
      <c r="C235" t="s" s="3153">
        <v>732</v>
      </c>
      <c r="D235" t="s" s="3153">
        <v>733</v>
      </c>
      <c r="E235" t="s" s="3153">
        <v>734</v>
      </c>
      <c r="F235" t="s" s="3153">
        <v>735</v>
      </c>
      <c r="G235" t="s" s="3153">
        <v>736</v>
      </c>
      <c r="H235" t="s" s="3153">
        <v>737</v>
      </c>
      <c r="I235" t="s" s="3153">
        <v>738</v>
      </c>
      <c r="K235" s="3155"/>
      <c r="L235" t="s" s="3153">
        <v>732</v>
      </c>
      <c r="M235" t="s" s="3153">
        <v>733</v>
      </c>
      <c r="N235" t="s" s="3153">
        <v>734</v>
      </c>
      <c r="O235" t="s" s="3153">
        <v>735</v>
      </c>
      <c r="P235" t="s" s="3153">
        <v>736</v>
      </c>
      <c r="Q235" t="s" s="3153">
        <v>737</v>
      </c>
      <c r="R235" t="s" s="3153">
        <v>738</v>
      </c>
    </row>
    <row r="236" ht="15.75" customHeight="true">
      <c r="A236" s="3214"/>
      <c r="B236" t="s" s="3157">
        <v>732</v>
      </c>
      <c r="C236" t="s" s="3222">
        <v>1369</v>
      </c>
      <c r="D236" t="s" s="3222">
        <v>1369</v>
      </c>
      <c r="E236" t="s" s="3222">
        <v>1369</v>
      </c>
      <c r="F236" t="s" s="3222">
        <v>1370</v>
      </c>
      <c r="G236" t="s" s="3222">
        <v>1371</v>
      </c>
      <c r="H236" t="s" s="3222">
        <v>1372</v>
      </c>
      <c r="I236" t="s" s="3222">
        <v>1373</v>
      </c>
      <c r="K236" t="s" s="3157">
        <v>732</v>
      </c>
      <c r="L236" t="s" s="3218">
        <v>744</v>
      </c>
      <c r="M236" t="s" s="3218">
        <v>744</v>
      </c>
      <c r="N236" t="s" s="3218">
        <v>744</v>
      </c>
      <c r="O236" t="s" s="3218">
        <v>745</v>
      </c>
      <c r="P236" t="s" s="3218">
        <v>746</v>
      </c>
      <c r="Q236" t="s" s="3218">
        <v>747</v>
      </c>
      <c r="R236" t="s" s="3218">
        <v>748</v>
      </c>
    </row>
    <row r="237" ht="15.75" customHeight="true">
      <c r="A237" s="3214"/>
      <c r="B237" t="s" s="3159">
        <v>752</v>
      </c>
      <c r="C237" t="s" s="3223">
        <v>1369</v>
      </c>
      <c r="D237" t="s" s="3223">
        <v>1369</v>
      </c>
      <c r="E237" t="s" s="3223">
        <v>1369</v>
      </c>
      <c r="F237" t="s" s="3223">
        <v>1374</v>
      </c>
      <c r="G237" t="s" s="3223">
        <v>1375</v>
      </c>
      <c r="H237" t="s" s="3223">
        <v>1376</v>
      </c>
      <c r="I237" t="s" s="3223">
        <v>1376</v>
      </c>
      <c r="K237" t="s" s="3159">
        <v>752</v>
      </c>
      <c r="L237" t="s" s="3219">
        <v>744</v>
      </c>
      <c r="M237" t="s" s="3219">
        <v>744</v>
      </c>
      <c r="N237" t="s" s="3219">
        <v>744</v>
      </c>
      <c r="O237" t="s" s="3219">
        <v>753</v>
      </c>
      <c r="P237" t="s" s="3219">
        <v>754</v>
      </c>
      <c r="Q237" t="s" s="3219">
        <v>755</v>
      </c>
      <c r="R237" t="s" s="3219">
        <v>755</v>
      </c>
    </row>
    <row r="238" ht="15.75" customHeight="true">
      <c r="A238" s="3214"/>
      <c r="B238" t="s" s="3157">
        <v>759</v>
      </c>
      <c r="C238" t="s" s="3222">
        <v>1369</v>
      </c>
      <c r="D238" t="s" s="3222">
        <v>1369</v>
      </c>
      <c r="E238" t="s" s="3222">
        <v>1369</v>
      </c>
      <c r="F238" t="s" s="3222">
        <v>1374</v>
      </c>
      <c r="G238" t="s" s="3222">
        <v>1372</v>
      </c>
      <c r="H238" t="s" s="3222">
        <v>1373</v>
      </c>
      <c r="I238" t="s" s="3222">
        <v>1373</v>
      </c>
      <c r="K238" t="s" s="3157">
        <v>759</v>
      </c>
      <c r="L238" t="s" s="3218">
        <v>744</v>
      </c>
      <c r="M238" t="s" s="3218">
        <v>744</v>
      </c>
      <c r="N238" t="s" s="3218">
        <v>744</v>
      </c>
      <c r="O238" t="s" s="3218">
        <v>753</v>
      </c>
      <c r="P238" t="s" s="3218">
        <v>760</v>
      </c>
      <c r="Q238" t="s" s="3218">
        <v>748</v>
      </c>
      <c r="R238" t="s" s="3218">
        <v>748</v>
      </c>
    </row>
    <row r="239" ht="15.75" customHeight="true">
      <c r="A239" s="3214"/>
      <c r="B239" t="s" s="3159">
        <v>735</v>
      </c>
      <c r="C239" t="s" s="3223">
        <v>1377</v>
      </c>
      <c r="D239" t="s" s="3223">
        <v>1377</v>
      </c>
      <c r="E239" t="s" s="3223">
        <v>1369</v>
      </c>
      <c r="F239" t="s" s="3223">
        <v>1369</v>
      </c>
      <c r="G239" t="s" s="3223">
        <v>1376</v>
      </c>
      <c r="H239" t="s" s="3223">
        <v>1377</v>
      </c>
      <c r="I239" t="s" s="3223">
        <v>1376</v>
      </c>
      <c r="K239" t="s" s="3159">
        <v>735</v>
      </c>
      <c r="L239" t="s" s="3219">
        <v>764</v>
      </c>
      <c r="M239" t="s" s="3219">
        <v>764</v>
      </c>
      <c r="N239" t="s" s="3219">
        <v>744</v>
      </c>
      <c r="O239" t="s" s="3219">
        <v>744</v>
      </c>
      <c r="P239" t="s" s="3219">
        <v>755</v>
      </c>
      <c r="Q239" t="s" s="3219">
        <v>764</v>
      </c>
      <c r="R239" t="s" s="3219">
        <v>755</v>
      </c>
    </row>
    <row r="240" ht="15.75" customHeight="true">
      <c r="A240" s="3214"/>
      <c r="B240" t="s" s="3157">
        <v>736</v>
      </c>
      <c r="C240" t="s" s="3222">
        <v>1377</v>
      </c>
      <c r="D240" t="s" s="3222">
        <v>1377</v>
      </c>
      <c r="E240" t="s" s="3222">
        <v>1369</v>
      </c>
      <c r="F240" t="s" s="3222">
        <v>1377</v>
      </c>
      <c r="G240" t="s" s="3222">
        <v>1369</v>
      </c>
      <c r="H240" t="s" s="3222">
        <v>1377</v>
      </c>
      <c r="I240" t="s" s="3222">
        <v>1376</v>
      </c>
      <c r="K240" t="s" s="3157">
        <v>736</v>
      </c>
      <c r="L240" t="s" s="3218">
        <v>764</v>
      </c>
      <c r="M240" t="s" s="3218">
        <v>764</v>
      </c>
      <c r="N240" t="s" s="3218">
        <v>744</v>
      </c>
      <c r="O240" t="s" s="3218">
        <v>764</v>
      </c>
      <c r="P240" t="s" s="3218">
        <v>744</v>
      </c>
      <c r="Q240" t="s" s="3218">
        <v>764</v>
      </c>
      <c r="R240" t="s" s="3218">
        <v>755</v>
      </c>
    </row>
    <row r="241" ht="15.75" customHeight="true">
      <c r="A241" s="3214"/>
      <c r="B241" t="s" s="3159">
        <v>737</v>
      </c>
      <c r="C241" t="s" s="3223">
        <v>1377</v>
      </c>
      <c r="D241" t="s" s="3223">
        <v>1377</v>
      </c>
      <c r="E241" t="s" s="3223">
        <v>1369</v>
      </c>
      <c r="F241" t="s" s="3223">
        <v>1373</v>
      </c>
      <c r="G241" t="s" s="3223">
        <v>1374</v>
      </c>
      <c r="H241" t="s" s="3223">
        <v>1369</v>
      </c>
      <c r="I241" t="s" s="3223">
        <v>1376</v>
      </c>
      <c r="K241" t="s" s="3159">
        <v>737</v>
      </c>
      <c r="L241" t="s" s="3219">
        <v>764</v>
      </c>
      <c r="M241" t="s" s="3219">
        <v>764</v>
      </c>
      <c r="N241" t="s" s="3219">
        <v>744</v>
      </c>
      <c r="O241" t="s" s="3219">
        <v>748</v>
      </c>
      <c r="P241" t="s" s="3219">
        <v>753</v>
      </c>
      <c r="Q241" t="s" s="3219">
        <v>744</v>
      </c>
      <c r="R241" t="s" s="3219">
        <v>755</v>
      </c>
    </row>
    <row r="242" ht="15.75" customHeight="true">
      <c r="A242" s="3214"/>
      <c r="B242" t="s" s="3157">
        <v>738</v>
      </c>
      <c r="C242" t="s" s="3222">
        <v>1376</v>
      </c>
      <c r="D242" t="s" s="3222">
        <v>1376</v>
      </c>
      <c r="E242" t="s" s="3222">
        <v>1376</v>
      </c>
      <c r="F242" t="s" s="3222">
        <v>1376</v>
      </c>
      <c r="G242" t="s" s="3222">
        <v>1376</v>
      </c>
      <c r="H242" t="s" s="3222">
        <v>1376</v>
      </c>
      <c r="I242" t="s" s="3222">
        <v>1376</v>
      </c>
      <c r="K242" t="s" s="3157">
        <v>738</v>
      </c>
      <c r="L242" t="s" s="3218">
        <v>755</v>
      </c>
      <c r="M242" t="s" s="3218">
        <v>755</v>
      </c>
      <c r="N242" t="s" s="3218">
        <v>755</v>
      </c>
      <c r="O242" t="s" s="3218">
        <v>755</v>
      </c>
      <c r="P242" t="s" s="3218">
        <v>755</v>
      </c>
      <c r="Q242" t="s" s="3218">
        <v>755</v>
      </c>
      <c r="R242" t="s" s="3218">
        <v>755</v>
      </c>
    </row>
    <row r="243" ht="15.75" customHeight="true">
      <c r="A243" s="3221"/>
      <c r="B243" s="3220"/>
      <c r="J243" s="3214"/>
      <c r="K243" s="3220"/>
    </row>
    <row r="244" ht="15.75" customHeight="true">
      <c r="A244" s="3221"/>
      <c r="J244" s="3214"/>
    </row>
    <row r="245" ht="15.75" customHeight="true">
      <c r="A245" s="3214"/>
      <c r="B245" t="s" s="3215">
        <v>234</v>
      </c>
      <c r="I245" t="s" s="3216">
        <f>HYPERLINK("#B83","Top ↑")</f>
      </c>
      <c r="J245" s="3214"/>
      <c r="K245" t="s" s="3215">
        <v>130</v>
      </c>
      <c r="R245" t="s" s="3216">
        <f>HYPERLINK("#B83","Top ↑")</f>
      </c>
    </row>
    <row r="246" ht="15.75" customHeight="true">
      <c r="A246" s="3210"/>
      <c r="B246" t="s" s="3217">
        <v>1378</v>
      </c>
      <c r="C246" s="3217"/>
      <c r="D246" s="3217"/>
      <c r="E246" s="3217"/>
      <c r="F246" s="3217"/>
      <c r="G246" s="3217"/>
      <c r="H246" s="3217"/>
      <c r="I246" s="3217"/>
      <c r="K246" t="s" s="3217">
        <v>1379</v>
      </c>
      <c r="L246" s="3217"/>
      <c r="M246" s="3217"/>
      <c r="N246" s="3217"/>
      <c r="O246" s="3217"/>
      <c r="P246" s="3217"/>
      <c r="Q246" s="3217"/>
      <c r="R246" s="3217"/>
      <c r="T246" s="3170"/>
    </row>
    <row r="247" ht="15.75" customHeight="true">
      <c r="A247" s="3210"/>
      <c r="B247" t="s" s="3153">
        <v>731</v>
      </c>
      <c r="C247" t="s" s="3148">
        <v>727</v>
      </c>
      <c r="D247" s="3148"/>
      <c r="E247" s="3148"/>
      <c r="F247" s="3148"/>
      <c r="G247" s="3148"/>
      <c r="H247" s="3148"/>
      <c r="I247" s="3150"/>
      <c r="K247" t="s" s="3153">
        <v>731</v>
      </c>
      <c r="L247" t="s" s="3148">
        <v>727</v>
      </c>
      <c r="M247" s="3148"/>
      <c r="N247" s="3148"/>
      <c r="O247" s="3148"/>
      <c r="P247" s="3148"/>
      <c r="Q247" s="3148"/>
      <c r="R247" s="3150"/>
    </row>
    <row r="248" ht="30.0" customHeight="true">
      <c r="A248" s="3214"/>
      <c r="B248" s="3155"/>
      <c r="C248" t="s" s="3153">
        <v>732</v>
      </c>
      <c r="D248" t="s" s="3153">
        <v>733</v>
      </c>
      <c r="E248" t="s" s="3153">
        <v>734</v>
      </c>
      <c r="F248" t="s" s="3153">
        <v>735</v>
      </c>
      <c r="G248" t="s" s="3153">
        <v>736</v>
      </c>
      <c r="H248" t="s" s="3153">
        <v>737</v>
      </c>
      <c r="I248" t="s" s="3153">
        <v>738</v>
      </c>
      <c r="K248" s="3155"/>
      <c r="L248" t="s" s="3153">
        <v>732</v>
      </c>
      <c r="M248" t="s" s="3153">
        <v>733</v>
      </c>
      <c r="N248" t="s" s="3153">
        <v>734</v>
      </c>
      <c r="O248" t="s" s="3153">
        <v>735</v>
      </c>
      <c r="P248" t="s" s="3153">
        <v>736</v>
      </c>
      <c r="Q248" t="s" s="3153">
        <v>737</v>
      </c>
      <c r="R248" t="s" s="3153">
        <v>738</v>
      </c>
    </row>
    <row r="249" ht="15.75" customHeight="true">
      <c r="A249" s="3214"/>
      <c r="B249" t="s" s="3157">
        <v>732</v>
      </c>
      <c r="C249" t="s" s="3222">
        <v>1380</v>
      </c>
      <c r="D249" t="s" s="3222">
        <v>1380</v>
      </c>
      <c r="E249" t="s" s="3222">
        <v>1380</v>
      </c>
      <c r="F249" t="s" s="3222">
        <v>1381</v>
      </c>
      <c r="G249" t="s" s="3222">
        <v>1382</v>
      </c>
      <c r="H249" t="s" s="3222">
        <v>1383</v>
      </c>
      <c r="I249" t="s" s="3222">
        <v>1384</v>
      </c>
      <c r="K249" t="s" s="3157">
        <v>732</v>
      </c>
      <c r="L249" t="s" s="3218">
        <v>744</v>
      </c>
      <c r="M249" t="s" s="3218">
        <v>744</v>
      </c>
      <c r="N249" t="s" s="3218">
        <v>744</v>
      </c>
      <c r="O249" t="s" s="3218">
        <v>745</v>
      </c>
      <c r="P249" t="s" s="3218">
        <v>746</v>
      </c>
      <c r="Q249" t="s" s="3218">
        <v>747</v>
      </c>
      <c r="R249" t="s" s="3218">
        <v>748</v>
      </c>
      <c r="T249" s="3174"/>
    </row>
    <row r="250" ht="15.75" customHeight="true">
      <c r="A250" s="3214"/>
      <c r="B250" t="s" s="3159">
        <v>752</v>
      </c>
      <c r="C250" t="s" s="3223">
        <v>1380</v>
      </c>
      <c r="D250" t="s" s="3223">
        <v>1380</v>
      </c>
      <c r="E250" t="s" s="3223">
        <v>1380</v>
      </c>
      <c r="F250" t="s" s="3223">
        <v>1385</v>
      </c>
      <c r="G250" t="s" s="3223">
        <v>1386</v>
      </c>
      <c r="H250" t="s" s="3223">
        <v>1387</v>
      </c>
      <c r="I250" t="s" s="3223">
        <v>1387</v>
      </c>
      <c r="K250" t="s" s="3159">
        <v>752</v>
      </c>
      <c r="L250" t="s" s="3219">
        <v>744</v>
      </c>
      <c r="M250" t="s" s="3219">
        <v>744</v>
      </c>
      <c r="N250" t="s" s="3219">
        <v>744</v>
      </c>
      <c r="O250" t="s" s="3219">
        <v>753</v>
      </c>
      <c r="P250" t="s" s="3219">
        <v>754</v>
      </c>
      <c r="Q250" t="s" s="3219">
        <v>755</v>
      </c>
      <c r="R250" t="s" s="3219">
        <v>755</v>
      </c>
      <c r="T250" s="3168"/>
    </row>
    <row r="251" ht="15.75" customHeight="true">
      <c r="A251" s="3214"/>
      <c r="B251" t="s" s="3157">
        <v>759</v>
      </c>
      <c r="C251" t="s" s="3222">
        <v>1380</v>
      </c>
      <c r="D251" t="s" s="3222">
        <v>1380</v>
      </c>
      <c r="E251" t="s" s="3222">
        <v>1380</v>
      </c>
      <c r="F251" t="s" s="3222">
        <v>1385</v>
      </c>
      <c r="G251" t="s" s="3222">
        <v>1388</v>
      </c>
      <c r="H251" t="s" s="3222">
        <v>1384</v>
      </c>
      <c r="I251" t="s" s="3222">
        <v>1384</v>
      </c>
      <c r="K251" t="s" s="3157">
        <v>759</v>
      </c>
      <c r="L251" t="s" s="3218">
        <v>744</v>
      </c>
      <c r="M251" t="s" s="3218">
        <v>744</v>
      </c>
      <c r="N251" t="s" s="3218">
        <v>744</v>
      </c>
      <c r="O251" t="s" s="3218">
        <v>753</v>
      </c>
      <c r="P251" t="s" s="3218">
        <v>760</v>
      </c>
      <c r="Q251" t="s" s="3218">
        <v>748</v>
      </c>
      <c r="R251" t="s" s="3218">
        <v>748</v>
      </c>
      <c r="T251" s="3174"/>
    </row>
    <row r="252" ht="15.75" customHeight="true">
      <c r="A252" s="3214"/>
      <c r="B252" t="s" s="3159">
        <v>735</v>
      </c>
      <c r="C252" t="s" s="3223">
        <v>1377</v>
      </c>
      <c r="D252" t="s" s="3223">
        <v>1377</v>
      </c>
      <c r="E252" t="s" s="3223">
        <v>1380</v>
      </c>
      <c r="F252" t="s" s="3223">
        <v>1380</v>
      </c>
      <c r="G252" t="s" s="3223">
        <v>1387</v>
      </c>
      <c r="H252" t="s" s="3223">
        <v>1377</v>
      </c>
      <c r="I252" t="s" s="3223">
        <v>1387</v>
      </c>
      <c r="K252" t="s" s="3159">
        <v>735</v>
      </c>
      <c r="L252" t="s" s="3219">
        <v>764</v>
      </c>
      <c r="M252" t="s" s="3219">
        <v>764</v>
      </c>
      <c r="N252" t="s" s="3219">
        <v>744</v>
      </c>
      <c r="O252" t="s" s="3219">
        <v>744</v>
      </c>
      <c r="P252" t="s" s="3219">
        <v>755</v>
      </c>
      <c r="Q252" t="s" s="3219">
        <v>764</v>
      </c>
      <c r="R252" t="s" s="3219">
        <v>755</v>
      </c>
      <c r="T252" s="3174"/>
    </row>
    <row r="253" ht="15.75" customHeight="true">
      <c r="A253" s="3214"/>
      <c r="B253" t="s" s="3157">
        <v>736</v>
      </c>
      <c r="C253" t="s" s="3222">
        <v>1377</v>
      </c>
      <c r="D253" t="s" s="3222">
        <v>1377</v>
      </c>
      <c r="E253" t="s" s="3222">
        <v>1380</v>
      </c>
      <c r="F253" t="s" s="3222">
        <v>1377</v>
      </c>
      <c r="G253" t="s" s="3222">
        <v>1380</v>
      </c>
      <c r="H253" t="s" s="3222">
        <v>1377</v>
      </c>
      <c r="I253" t="s" s="3222">
        <v>1387</v>
      </c>
      <c r="K253" t="s" s="3157">
        <v>736</v>
      </c>
      <c r="L253" t="s" s="3218">
        <v>764</v>
      </c>
      <c r="M253" t="s" s="3218">
        <v>764</v>
      </c>
      <c r="N253" t="s" s="3218">
        <v>744</v>
      </c>
      <c r="O253" t="s" s="3218">
        <v>764</v>
      </c>
      <c r="P253" t="s" s="3218">
        <v>744</v>
      </c>
      <c r="Q253" t="s" s="3218">
        <v>764</v>
      </c>
      <c r="R253" t="s" s="3218">
        <v>755</v>
      </c>
      <c r="T253" s="3174"/>
    </row>
    <row r="254" ht="15.75" customHeight="true">
      <c r="A254" s="3214"/>
      <c r="B254" t="s" s="3159">
        <v>737</v>
      </c>
      <c r="C254" t="s" s="3223">
        <v>1377</v>
      </c>
      <c r="D254" t="s" s="3223">
        <v>1377</v>
      </c>
      <c r="E254" t="s" s="3223">
        <v>1380</v>
      </c>
      <c r="F254" t="s" s="3223">
        <v>1384</v>
      </c>
      <c r="G254" t="s" s="3223">
        <v>1385</v>
      </c>
      <c r="H254" t="s" s="3223">
        <v>1380</v>
      </c>
      <c r="I254" t="s" s="3223">
        <v>1387</v>
      </c>
      <c r="K254" t="s" s="3159">
        <v>737</v>
      </c>
      <c r="L254" t="s" s="3219">
        <v>764</v>
      </c>
      <c r="M254" t="s" s="3219">
        <v>764</v>
      </c>
      <c r="N254" t="s" s="3219">
        <v>744</v>
      </c>
      <c r="O254" t="s" s="3219">
        <v>748</v>
      </c>
      <c r="P254" t="s" s="3219">
        <v>753</v>
      </c>
      <c r="Q254" t="s" s="3219">
        <v>744</v>
      </c>
      <c r="R254" t="s" s="3219">
        <v>755</v>
      </c>
      <c r="T254" s="3174"/>
    </row>
    <row r="255" ht="15.75" customHeight="true">
      <c r="A255" s="3214"/>
      <c r="B255" t="s" s="3157">
        <v>738</v>
      </c>
      <c r="C255" t="s" s="3222">
        <v>1387</v>
      </c>
      <c r="D255" t="s" s="3222">
        <v>1387</v>
      </c>
      <c r="E255" t="s" s="3222">
        <v>1387</v>
      </c>
      <c r="F255" t="s" s="3222">
        <v>1387</v>
      </c>
      <c r="G255" t="s" s="3222">
        <v>1387</v>
      </c>
      <c r="H255" t="s" s="3222">
        <v>1387</v>
      </c>
      <c r="I255" t="s" s="3222">
        <v>1387</v>
      </c>
      <c r="K255" t="s" s="3157">
        <v>738</v>
      </c>
      <c r="L255" t="s" s="3218">
        <v>755</v>
      </c>
      <c r="M255" t="s" s="3218">
        <v>755</v>
      </c>
      <c r="N255" t="s" s="3218">
        <v>755</v>
      </c>
      <c r="O255" t="s" s="3218">
        <v>755</v>
      </c>
      <c r="P255" t="s" s="3218">
        <v>755</v>
      </c>
      <c r="Q255" t="s" s="3218">
        <v>755</v>
      </c>
      <c r="R255" t="s" s="3218">
        <v>755</v>
      </c>
      <c r="T255" s="3174"/>
    </row>
    <row r="256" ht="15.75" customHeight="true">
      <c r="A256" s="3214"/>
      <c r="B256" s="3220"/>
      <c r="K256" s="3220"/>
      <c r="T256" s="3174"/>
    </row>
    <row r="257" ht="15.75" customHeight="true">
      <c r="A257" s="3214"/>
      <c r="T257" s="3174"/>
    </row>
    <row r="258" ht="15.75" customHeight="true">
      <c r="A258" s="3214"/>
      <c r="B258" t="s" s="3215">
        <v>254</v>
      </c>
      <c r="I258" t="s" s="3216">
        <f>HYPERLINK("#B83","Top ↑")</f>
      </c>
      <c r="J258" s="3214"/>
      <c r="K258" t="s" s="3215">
        <v>178</v>
      </c>
      <c r="R258" t="s" s="3216">
        <f>HYPERLINK("#B83","Top ↑")</f>
      </c>
      <c r="T258" s="3174"/>
    </row>
    <row r="259" ht="15.75" customHeight="true">
      <c r="A259" s="3210"/>
      <c r="B259" t="s" s="3217">
        <v>1389</v>
      </c>
      <c r="C259" s="3217"/>
      <c r="D259" s="3217"/>
      <c r="E259" s="3217"/>
      <c r="F259" s="3217"/>
      <c r="G259" s="3217"/>
      <c r="H259" s="3217"/>
      <c r="I259" s="3217"/>
      <c r="K259" t="s" s="3217">
        <v>1390</v>
      </c>
      <c r="L259" s="3217"/>
      <c r="M259" s="3217"/>
      <c r="N259" s="3217"/>
      <c r="O259" s="3217"/>
      <c r="P259" s="3217"/>
      <c r="Q259" s="3217"/>
      <c r="R259" s="3217"/>
      <c r="T259" s="3174"/>
    </row>
    <row r="260" ht="15.75" customHeight="true">
      <c r="A260" s="3210"/>
      <c r="B260" t="s" s="3153">
        <v>731</v>
      </c>
      <c r="C260" t="s" s="3148">
        <v>727</v>
      </c>
      <c r="D260" s="3148"/>
      <c r="E260" s="3148"/>
      <c r="F260" s="3148"/>
      <c r="G260" s="3148"/>
      <c r="H260" s="3148"/>
      <c r="I260" s="3150"/>
      <c r="K260" t="s" s="3153">
        <v>731</v>
      </c>
      <c r="L260" t="s" s="3148">
        <v>727</v>
      </c>
      <c r="M260" s="3148"/>
      <c r="N260" s="3148"/>
      <c r="O260" s="3148"/>
      <c r="P260" s="3148"/>
      <c r="Q260" s="3148"/>
      <c r="R260" s="3150"/>
    </row>
    <row r="261" ht="30.0" customHeight="true">
      <c r="A261" s="3214"/>
      <c r="B261" s="3155"/>
      <c r="C261" t="s" s="3153">
        <v>732</v>
      </c>
      <c r="D261" t="s" s="3153">
        <v>733</v>
      </c>
      <c r="E261" t="s" s="3153">
        <v>734</v>
      </c>
      <c r="F261" t="s" s="3153">
        <v>735</v>
      </c>
      <c r="G261" t="s" s="3153">
        <v>736</v>
      </c>
      <c r="H261" t="s" s="3153">
        <v>737</v>
      </c>
      <c r="I261" t="s" s="3153">
        <v>738</v>
      </c>
      <c r="K261" s="3155"/>
      <c r="L261" t="s" s="3153">
        <v>732</v>
      </c>
      <c r="M261" t="s" s="3153">
        <v>733</v>
      </c>
      <c r="N261" t="s" s="3153">
        <v>734</v>
      </c>
      <c r="O261" t="s" s="3153">
        <v>735</v>
      </c>
      <c r="P261" t="s" s="3153">
        <v>736</v>
      </c>
      <c r="Q261" t="s" s="3153">
        <v>737</v>
      </c>
      <c r="R261" t="s" s="3153">
        <v>738</v>
      </c>
    </row>
    <row r="262" ht="15.75" customHeight="true">
      <c r="A262" s="3214"/>
      <c r="B262" t="s" s="3157">
        <v>732</v>
      </c>
      <c r="C262" t="s" s="3218">
        <v>744</v>
      </c>
      <c r="D262" t="s" s="3218">
        <v>744</v>
      </c>
      <c r="E262" t="s" s="3218">
        <v>744</v>
      </c>
      <c r="F262" t="s" s="3218">
        <v>745</v>
      </c>
      <c r="G262" t="s" s="3218">
        <v>746</v>
      </c>
      <c r="H262" t="s" s="3218">
        <v>747</v>
      </c>
      <c r="I262" t="s" s="3218">
        <v>748</v>
      </c>
      <c r="K262" t="s" s="3157">
        <v>732</v>
      </c>
      <c r="L262" t="s" s="3218">
        <v>744</v>
      </c>
      <c r="M262" t="s" s="3218">
        <v>744</v>
      </c>
      <c r="N262" t="s" s="3218">
        <v>744</v>
      </c>
      <c r="O262" t="s" s="3218">
        <v>754</v>
      </c>
      <c r="P262" t="s" s="3218">
        <v>1034</v>
      </c>
      <c r="Q262" t="s" s="3218">
        <v>760</v>
      </c>
      <c r="R262" t="s" s="3218">
        <v>1029</v>
      </c>
    </row>
    <row r="263" ht="15.75" customHeight="true">
      <c r="A263" s="3214"/>
      <c r="B263" t="s" s="3159">
        <v>752</v>
      </c>
      <c r="C263" t="s" s="3219">
        <v>744</v>
      </c>
      <c r="D263" t="s" s="3219">
        <v>744</v>
      </c>
      <c r="E263" t="s" s="3219">
        <v>744</v>
      </c>
      <c r="F263" t="s" s="3219">
        <v>753</v>
      </c>
      <c r="G263" t="s" s="3219">
        <v>754</v>
      </c>
      <c r="H263" t="s" s="3219">
        <v>755</v>
      </c>
      <c r="I263" t="s" s="3219">
        <v>755</v>
      </c>
      <c r="K263" t="s" s="3159">
        <v>752</v>
      </c>
      <c r="L263" t="s" s="3219">
        <v>744</v>
      </c>
      <c r="M263" t="s" s="3219">
        <v>744</v>
      </c>
      <c r="N263" t="s" s="3219">
        <v>744</v>
      </c>
      <c r="O263" t="s" s="3219">
        <v>1169</v>
      </c>
      <c r="P263" t="s" s="3219">
        <v>1170</v>
      </c>
      <c r="Q263" t="s" s="3219">
        <v>755</v>
      </c>
      <c r="R263" t="s" s="3219">
        <v>755</v>
      </c>
    </row>
    <row r="264" ht="15.75" customHeight="true">
      <c r="A264" s="3214"/>
      <c r="B264" t="s" s="3157">
        <v>759</v>
      </c>
      <c r="C264" t="s" s="3218">
        <v>744</v>
      </c>
      <c r="D264" t="s" s="3218">
        <v>744</v>
      </c>
      <c r="E264" t="s" s="3218">
        <v>744</v>
      </c>
      <c r="F264" t="s" s="3218">
        <v>753</v>
      </c>
      <c r="G264" t="s" s="3218">
        <v>760</v>
      </c>
      <c r="H264" t="s" s="3218">
        <v>748</v>
      </c>
      <c r="I264" t="s" s="3218">
        <v>748</v>
      </c>
      <c r="K264" t="s" s="3157">
        <v>759</v>
      </c>
      <c r="L264" t="s" s="3218">
        <v>744</v>
      </c>
      <c r="M264" t="s" s="3218">
        <v>744</v>
      </c>
      <c r="N264" t="s" s="3218">
        <v>744</v>
      </c>
      <c r="O264" t="s" s="3218">
        <v>1169</v>
      </c>
      <c r="P264" t="s" s="3218">
        <v>1021</v>
      </c>
      <c r="Q264" t="s" s="3218">
        <v>1029</v>
      </c>
      <c r="R264" t="s" s="3218">
        <v>1029</v>
      </c>
    </row>
    <row r="265" ht="15.75" customHeight="true">
      <c r="A265" s="3214"/>
      <c r="B265" t="s" s="3159">
        <v>735</v>
      </c>
      <c r="C265" t="s" s="3219">
        <v>764</v>
      </c>
      <c r="D265" t="s" s="3219">
        <v>764</v>
      </c>
      <c r="E265" t="s" s="3219">
        <v>744</v>
      </c>
      <c r="F265" t="s" s="3219">
        <v>744</v>
      </c>
      <c r="G265" t="s" s="3219">
        <v>755</v>
      </c>
      <c r="H265" t="s" s="3219">
        <v>764</v>
      </c>
      <c r="I265" t="s" s="3219">
        <v>755</v>
      </c>
      <c r="K265" t="s" s="3159">
        <v>735</v>
      </c>
      <c r="L265" t="s" s="3219">
        <v>764</v>
      </c>
      <c r="M265" t="s" s="3219">
        <v>764</v>
      </c>
      <c r="N265" t="s" s="3219">
        <v>744</v>
      </c>
      <c r="O265" t="s" s="3219">
        <v>744</v>
      </c>
      <c r="P265" t="s" s="3219">
        <v>755</v>
      </c>
      <c r="Q265" t="s" s="3219">
        <v>764</v>
      </c>
      <c r="R265" t="s" s="3219">
        <v>755</v>
      </c>
    </row>
    <row r="266" ht="15.75" customHeight="true">
      <c r="A266" s="3214"/>
      <c r="B266" t="s" s="3157">
        <v>736</v>
      </c>
      <c r="C266" t="s" s="3218">
        <v>764</v>
      </c>
      <c r="D266" t="s" s="3218">
        <v>764</v>
      </c>
      <c r="E266" t="s" s="3218">
        <v>744</v>
      </c>
      <c r="F266" t="s" s="3218">
        <v>764</v>
      </c>
      <c r="G266" t="s" s="3218">
        <v>744</v>
      </c>
      <c r="H266" t="s" s="3218">
        <v>764</v>
      </c>
      <c r="I266" t="s" s="3218">
        <v>755</v>
      </c>
      <c r="K266" t="s" s="3157">
        <v>736</v>
      </c>
      <c r="L266" t="s" s="3218">
        <v>764</v>
      </c>
      <c r="M266" t="s" s="3218">
        <v>764</v>
      </c>
      <c r="N266" t="s" s="3218">
        <v>744</v>
      </c>
      <c r="O266" t="s" s="3218">
        <v>764</v>
      </c>
      <c r="P266" t="s" s="3218">
        <v>744</v>
      </c>
      <c r="Q266" t="s" s="3218">
        <v>764</v>
      </c>
      <c r="R266" t="s" s="3218">
        <v>755</v>
      </c>
    </row>
    <row r="267" ht="15.75" customHeight="true">
      <c r="A267" s="3214"/>
      <c r="B267" t="s" s="3159">
        <v>737</v>
      </c>
      <c r="C267" t="s" s="3219">
        <v>764</v>
      </c>
      <c r="D267" t="s" s="3219">
        <v>764</v>
      </c>
      <c r="E267" t="s" s="3219">
        <v>744</v>
      </c>
      <c r="F267" t="s" s="3219">
        <v>748</v>
      </c>
      <c r="G267" t="s" s="3219">
        <v>753</v>
      </c>
      <c r="H267" t="s" s="3219">
        <v>744</v>
      </c>
      <c r="I267" t="s" s="3219">
        <v>755</v>
      </c>
      <c r="K267" t="s" s="3159">
        <v>737</v>
      </c>
      <c r="L267" t="s" s="3219">
        <v>764</v>
      </c>
      <c r="M267" t="s" s="3219">
        <v>764</v>
      </c>
      <c r="N267" t="s" s="3219">
        <v>744</v>
      </c>
      <c r="O267" t="s" s="3219">
        <v>1029</v>
      </c>
      <c r="P267" t="s" s="3219">
        <v>1169</v>
      </c>
      <c r="Q267" t="s" s="3219">
        <v>744</v>
      </c>
      <c r="R267" t="s" s="3219">
        <v>755</v>
      </c>
    </row>
    <row r="268" ht="15.75" customHeight="true">
      <c r="A268" s="3214"/>
      <c r="B268" t="s" s="3157">
        <v>738</v>
      </c>
      <c r="C268" t="s" s="3218">
        <v>755</v>
      </c>
      <c r="D268" t="s" s="3218">
        <v>755</v>
      </c>
      <c r="E268" t="s" s="3218">
        <v>755</v>
      </c>
      <c r="F268" t="s" s="3218">
        <v>755</v>
      </c>
      <c r="G268" t="s" s="3218">
        <v>755</v>
      </c>
      <c r="H268" t="s" s="3218">
        <v>755</v>
      </c>
      <c r="I268" t="s" s="3218">
        <v>755</v>
      </c>
      <c r="K268" t="s" s="3157">
        <v>738</v>
      </c>
      <c r="L268" t="s" s="3218">
        <v>755</v>
      </c>
      <c r="M268" t="s" s="3218">
        <v>755</v>
      </c>
      <c r="N268" t="s" s="3218">
        <v>755</v>
      </c>
      <c r="O268" t="s" s="3218">
        <v>755</v>
      </c>
      <c r="P268" t="s" s="3218">
        <v>755</v>
      </c>
      <c r="Q268" t="s" s="3218">
        <v>755</v>
      </c>
      <c r="R268" t="s" s="3218">
        <v>755</v>
      </c>
    </row>
    <row r="269" ht="15.75" customHeight="true">
      <c r="A269" s="3214"/>
      <c r="B269" s="3220"/>
      <c r="C269" s="3224"/>
      <c r="D269" s="3224"/>
      <c r="E269" s="3224"/>
      <c r="F269" s="3224"/>
      <c r="G269" s="3224"/>
      <c r="H269" s="3224"/>
      <c r="I269" s="3224"/>
      <c r="K269" s="3220"/>
      <c r="L269" s="3225"/>
      <c r="M269" s="3225"/>
      <c r="N269" s="3225"/>
      <c r="O269" s="3225"/>
      <c r="P269" s="3225"/>
      <c r="Q269" s="3225"/>
      <c r="R269" s="3225"/>
    </row>
    <row r="270" ht="15.75" customHeight="true">
      <c r="A270" s="3214"/>
      <c r="B270" s="3226"/>
      <c r="C270" s="3224"/>
      <c r="D270" s="3224"/>
      <c r="E270" s="3224"/>
      <c r="F270" s="3224"/>
      <c r="G270" s="3224"/>
      <c r="H270" s="3224"/>
      <c r="I270" s="3224"/>
      <c r="K270" s="3226"/>
      <c r="L270" s="3225"/>
      <c r="M270" s="3225"/>
      <c r="N270" s="3225"/>
      <c r="O270" s="3225"/>
      <c r="P270" s="3225"/>
      <c r="Q270" s="3225"/>
      <c r="R270" s="3225"/>
    </row>
    <row r="271" ht="15.75" customHeight="true">
      <c r="A271" s="3214"/>
      <c r="B271" t="s" s="3215">
        <v>1391</v>
      </c>
      <c r="I271" t="s" s="3216">
        <f>HYPERLINK("#B83","Top ↑")</f>
      </c>
      <c r="J271" s="3214"/>
      <c r="K271" t="s" s="3215">
        <v>182</v>
      </c>
      <c r="R271" t="s" s="3216">
        <f>HYPERLINK("#B83","Top ↑")</f>
      </c>
    </row>
    <row r="272" ht="15.75" customHeight="true">
      <c r="A272" s="3210"/>
      <c r="B272" t="s" s="3217">
        <v>1392</v>
      </c>
      <c r="C272" s="3217"/>
      <c r="D272" s="3217"/>
      <c r="E272" s="3217"/>
      <c r="F272" s="3217"/>
      <c r="G272" s="3217"/>
      <c r="H272" s="3217"/>
      <c r="I272" s="3217"/>
      <c r="K272" t="s" s="3217">
        <v>1393</v>
      </c>
      <c r="L272" s="3217"/>
      <c r="M272" s="3217"/>
      <c r="N272" s="3217"/>
      <c r="O272" s="3217"/>
      <c r="P272" s="3217"/>
      <c r="Q272" s="3217"/>
      <c r="R272" s="3217"/>
    </row>
    <row r="273" ht="15.75" customHeight="true">
      <c r="A273" s="3210"/>
      <c r="B273" t="s" s="3153">
        <v>731</v>
      </c>
      <c r="C273" t="s" s="3148">
        <v>727</v>
      </c>
      <c r="D273" s="3148"/>
      <c r="E273" s="3148"/>
      <c r="F273" s="3148"/>
      <c r="G273" s="3148"/>
      <c r="H273" s="3148"/>
      <c r="I273" s="3150"/>
      <c r="K273" t="s" s="3153">
        <v>731</v>
      </c>
      <c r="L273" t="s" s="3148">
        <v>727</v>
      </c>
      <c r="M273" s="3148"/>
      <c r="N273" s="3148"/>
      <c r="O273" s="3148"/>
      <c r="P273" s="3148"/>
      <c r="Q273" s="3148"/>
      <c r="R273" s="3150"/>
    </row>
    <row r="274" ht="30.0" customHeight="true">
      <c r="A274" s="3214"/>
      <c r="B274" s="3155"/>
      <c r="C274" t="s" s="3153">
        <v>732</v>
      </c>
      <c r="D274" t="s" s="3153">
        <v>733</v>
      </c>
      <c r="E274" t="s" s="3153">
        <v>734</v>
      </c>
      <c r="F274" t="s" s="3153">
        <v>735</v>
      </c>
      <c r="G274" t="s" s="3153">
        <v>736</v>
      </c>
      <c r="H274" t="s" s="3153">
        <v>737</v>
      </c>
      <c r="I274" t="s" s="3153">
        <v>738</v>
      </c>
      <c r="K274" s="3155"/>
      <c r="L274" t="s" s="3153">
        <v>732</v>
      </c>
      <c r="M274" t="s" s="3153">
        <v>733</v>
      </c>
      <c r="N274" t="s" s="3153">
        <v>734</v>
      </c>
      <c r="O274" t="s" s="3153">
        <v>735</v>
      </c>
      <c r="P274" t="s" s="3153">
        <v>736</v>
      </c>
      <c r="Q274" t="s" s="3153">
        <v>737</v>
      </c>
      <c r="R274" t="s" s="3153">
        <v>738</v>
      </c>
    </row>
    <row r="275" ht="15.75" customHeight="true">
      <c r="A275" s="3214"/>
      <c r="B275" t="s" s="3157">
        <v>732</v>
      </c>
      <c r="C275" t="s" s="3222">
        <v>1394</v>
      </c>
      <c r="D275" t="s" s="3222">
        <v>1394</v>
      </c>
      <c r="E275" t="s" s="3222">
        <v>1394</v>
      </c>
      <c r="F275" t="s" s="3222">
        <v>1395</v>
      </c>
      <c r="G275" t="s" s="3222">
        <v>1396</v>
      </c>
      <c r="H275" t="s" s="3222">
        <v>1397</v>
      </c>
      <c r="I275" t="s" s="3222">
        <v>1398</v>
      </c>
      <c r="K275" t="s" s="3157">
        <v>732</v>
      </c>
      <c r="L275" t="s" s="3222">
        <v>306</v>
      </c>
      <c r="M275" t="s" s="3222">
        <v>306</v>
      </c>
      <c r="N275" t="s" s="3222">
        <v>306</v>
      </c>
      <c r="O275" t="s" s="3222">
        <v>1399</v>
      </c>
      <c r="P275" t="s" s="3222">
        <v>1400</v>
      </c>
      <c r="Q275" t="s" s="3222">
        <v>1401</v>
      </c>
      <c r="R275" t="s" s="3222">
        <v>1402</v>
      </c>
    </row>
    <row r="276" ht="15.75" customHeight="true">
      <c r="A276" s="3214"/>
      <c r="B276" t="s" s="3159">
        <v>752</v>
      </c>
      <c r="C276" t="s" s="3223">
        <v>1394</v>
      </c>
      <c r="D276" t="s" s="3223">
        <v>1394</v>
      </c>
      <c r="E276" t="s" s="3223">
        <v>1394</v>
      </c>
      <c r="F276" t="s" s="3223">
        <v>1403</v>
      </c>
      <c r="G276" t="s" s="3223">
        <v>1404</v>
      </c>
      <c r="H276" t="s" s="3223">
        <v>1405</v>
      </c>
      <c r="I276" t="s" s="3223">
        <v>1405</v>
      </c>
      <c r="K276" t="s" s="3159">
        <v>752</v>
      </c>
      <c r="L276" t="s" s="3223">
        <v>306</v>
      </c>
      <c r="M276" t="s" s="3223">
        <v>306</v>
      </c>
      <c r="N276" t="s" s="3223">
        <v>306</v>
      </c>
      <c r="O276" t="s" s="3223">
        <v>1406</v>
      </c>
      <c r="P276" t="s" s="3223">
        <v>1407</v>
      </c>
      <c r="Q276" t="s" s="3223">
        <v>301</v>
      </c>
      <c r="R276" t="s" s="3223">
        <v>301</v>
      </c>
    </row>
    <row r="277" ht="15.75" customHeight="true">
      <c r="A277" s="3214"/>
      <c r="B277" t="s" s="3157">
        <v>759</v>
      </c>
      <c r="C277" t="s" s="3222">
        <v>1394</v>
      </c>
      <c r="D277" t="s" s="3222">
        <v>1394</v>
      </c>
      <c r="E277" t="s" s="3222">
        <v>1394</v>
      </c>
      <c r="F277" t="s" s="3222">
        <v>1403</v>
      </c>
      <c r="G277" t="s" s="3222">
        <v>1408</v>
      </c>
      <c r="H277" t="s" s="3222">
        <v>1398</v>
      </c>
      <c r="I277" t="s" s="3222">
        <v>1398</v>
      </c>
      <c r="K277" t="s" s="3157">
        <v>759</v>
      </c>
      <c r="L277" t="s" s="3222">
        <v>306</v>
      </c>
      <c r="M277" t="s" s="3222">
        <v>306</v>
      </c>
      <c r="N277" t="s" s="3222">
        <v>306</v>
      </c>
      <c r="O277" t="s" s="3222">
        <v>1406</v>
      </c>
      <c r="P277" t="s" s="3222">
        <v>1409</v>
      </c>
      <c r="Q277" t="s" s="3222">
        <v>1402</v>
      </c>
      <c r="R277" t="s" s="3222">
        <v>1402</v>
      </c>
    </row>
    <row r="278" ht="15.75" customHeight="true">
      <c r="A278" s="3214"/>
      <c r="B278" t="s" s="3159">
        <v>735</v>
      </c>
      <c r="C278" t="s" s="3223">
        <v>1377</v>
      </c>
      <c r="D278" t="s" s="3223">
        <v>1377</v>
      </c>
      <c r="E278" t="s" s="3223">
        <v>1394</v>
      </c>
      <c r="F278" t="s" s="3223">
        <v>1394</v>
      </c>
      <c r="G278" t="s" s="3223">
        <v>1405</v>
      </c>
      <c r="H278" t="s" s="3223">
        <v>1377</v>
      </c>
      <c r="I278" t="s" s="3223">
        <v>1405</v>
      </c>
      <c r="K278" t="s" s="3159">
        <v>735</v>
      </c>
      <c r="L278" t="s" s="3223">
        <v>1377</v>
      </c>
      <c r="M278" t="s" s="3223">
        <v>1377</v>
      </c>
      <c r="N278" t="s" s="3223">
        <v>306</v>
      </c>
      <c r="O278" t="s" s="3223">
        <v>306</v>
      </c>
      <c r="P278" t="s" s="3223">
        <v>301</v>
      </c>
      <c r="Q278" t="s" s="3223">
        <v>1377</v>
      </c>
      <c r="R278" t="s" s="3223">
        <v>301</v>
      </c>
    </row>
    <row r="279" ht="15.75" customHeight="true">
      <c r="A279" s="3214"/>
      <c r="B279" t="s" s="3157">
        <v>736</v>
      </c>
      <c r="C279" t="s" s="3222">
        <v>1377</v>
      </c>
      <c r="D279" t="s" s="3222">
        <v>1377</v>
      </c>
      <c r="E279" t="s" s="3222">
        <v>1394</v>
      </c>
      <c r="F279" t="s" s="3222">
        <v>1377</v>
      </c>
      <c r="G279" t="s" s="3222">
        <v>1394</v>
      </c>
      <c r="H279" t="s" s="3222">
        <v>1377</v>
      </c>
      <c r="I279" t="s" s="3222">
        <v>1405</v>
      </c>
      <c r="K279" t="s" s="3157">
        <v>736</v>
      </c>
      <c r="L279" t="s" s="3222">
        <v>1377</v>
      </c>
      <c r="M279" t="s" s="3222">
        <v>1377</v>
      </c>
      <c r="N279" t="s" s="3222">
        <v>306</v>
      </c>
      <c r="O279" t="s" s="3222">
        <v>1377</v>
      </c>
      <c r="P279" t="s" s="3222">
        <v>306</v>
      </c>
      <c r="Q279" t="s" s="3222">
        <v>1377</v>
      </c>
      <c r="R279" t="s" s="3222">
        <v>301</v>
      </c>
    </row>
    <row r="280" ht="15.75" customHeight="true">
      <c r="A280" s="3214"/>
      <c r="B280" t="s" s="3159">
        <v>737</v>
      </c>
      <c r="C280" t="s" s="3223">
        <v>1377</v>
      </c>
      <c r="D280" t="s" s="3223">
        <v>1377</v>
      </c>
      <c r="E280" t="s" s="3223">
        <v>1394</v>
      </c>
      <c r="F280" t="s" s="3223">
        <v>1398</v>
      </c>
      <c r="G280" t="s" s="3223">
        <v>1403</v>
      </c>
      <c r="H280" t="s" s="3223">
        <v>1394</v>
      </c>
      <c r="I280" t="s" s="3223">
        <v>1405</v>
      </c>
      <c r="K280" t="s" s="3159">
        <v>737</v>
      </c>
      <c r="L280" t="s" s="3223">
        <v>1377</v>
      </c>
      <c r="M280" t="s" s="3223">
        <v>1377</v>
      </c>
      <c r="N280" t="s" s="3223">
        <v>306</v>
      </c>
      <c r="O280" t="s" s="3223">
        <v>1402</v>
      </c>
      <c r="P280" t="s" s="3223">
        <v>1406</v>
      </c>
      <c r="Q280" t="s" s="3223">
        <v>306</v>
      </c>
      <c r="R280" t="s" s="3223">
        <v>301</v>
      </c>
    </row>
    <row r="281" ht="15.75" customHeight="true">
      <c r="A281" s="3214"/>
      <c r="B281" t="s" s="3157">
        <v>738</v>
      </c>
      <c r="C281" t="s" s="3222">
        <v>1405</v>
      </c>
      <c r="D281" t="s" s="3222">
        <v>1405</v>
      </c>
      <c r="E281" t="s" s="3222">
        <v>1405</v>
      </c>
      <c r="F281" t="s" s="3222">
        <v>1405</v>
      </c>
      <c r="G281" t="s" s="3222">
        <v>1405</v>
      </c>
      <c r="H281" t="s" s="3222">
        <v>1405</v>
      </c>
      <c r="I281" t="s" s="3222">
        <v>1405</v>
      </c>
      <c r="K281" t="s" s="3157">
        <v>738</v>
      </c>
      <c r="L281" t="s" s="3222">
        <v>301</v>
      </c>
      <c r="M281" t="s" s="3222">
        <v>301</v>
      </c>
      <c r="N281" t="s" s="3222">
        <v>301</v>
      </c>
      <c r="O281" t="s" s="3222">
        <v>301</v>
      </c>
      <c r="P281" t="s" s="3222">
        <v>301</v>
      </c>
      <c r="Q281" t="s" s="3222">
        <v>301</v>
      </c>
      <c r="R281" t="s" s="3222">
        <v>301</v>
      </c>
    </row>
    <row r="282" ht="15.75" customHeight="true">
      <c r="A282" s="3214"/>
      <c r="B282" s="3220"/>
      <c r="C282" s="3224"/>
      <c r="D282" s="3224"/>
      <c r="E282" s="3224"/>
      <c r="F282" s="3224"/>
      <c r="G282" s="3224"/>
      <c r="H282" s="3224"/>
      <c r="I282" s="3224"/>
      <c r="K282" s="3220"/>
      <c r="L282" s="3225"/>
      <c r="M282" s="3225"/>
      <c r="N282" s="3225"/>
      <c r="O282" s="3225"/>
      <c r="P282" s="3225"/>
      <c r="Q282" s="3225"/>
      <c r="R282" s="3225"/>
    </row>
    <row r="283" ht="15.75" customHeight="true">
      <c r="A283" s="3214"/>
      <c r="B283" s="3226"/>
      <c r="C283" s="3224"/>
      <c r="D283" s="3224"/>
      <c r="E283" s="3224"/>
      <c r="F283" s="3224"/>
      <c r="G283" s="3224"/>
      <c r="H283" s="3224"/>
      <c r="I283" s="3224"/>
      <c r="K283" s="3226"/>
      <c r="L283" s="3225"/>
      <c r="M283" s="3225"/>
      <c r="N283" s="3225"/>
      <c r="O283" s="3225"/>
      <c r="P283" s="3225"/>
      <c r="Q283" s="3225"/>
      <c r="R283" s="3225"/>
    </row>
    <row r="284" ht="15.75" customHeight="true">
      <c r="A284" s="3214"/>
      <c r="B284" t="s" s="3215">
        <v>1410</v>
      </c>
      <c r="I284" t="s" s="3216">
        <f>HYPERLINK("#B83","Top ↑")</f>
      </c>
      <c r="J284" s="3214"/>
      <c r="K284" t="s" s="3215">
        <v>195</v>
      </c>
      <c r="R284" t="s" s="3216">
        <f>HYPERLINK("#B83","Top ↑")</f>
      </c>
      <c r="U284" s="3170"/>
    </row>
    <row r="285" ht="15.75" customHeight="true">
      <c r="A285" s="3210"/>
      <c r="B285" t="s" s="3217">
        <v>1411</v>
      </c>
      <c r="C285" s="3217"/>
      <c r="D285" s="3217"/>
      <c r="E285" s="3217"/>
      <c r="F285" s="3217"/>
      <c r="G285" s="3217"/>
      <c r="H285" s="3217"/>
      <c r="I285" s="3217"/>
      <c r="K285" t="s" s="3217">
        <v>1412</v>
      </c>
      <c r="L285" s="3217"/>
      <c r="M285" s="3217"/>
      <c r="N285" s="3217"/>
      <c r="O285" s="3217"/>
      <c r="P285" s="3217"/>
      <c r="Q285" s="3217"/>
      <c r="R285" s="3217"/>
    </row>
    <row r="286" ht="15.75" customHeight="true">
      <c r="A286" s="3210"/>
      <c r="B286" t="s" s="3153">
        <v>731</v>
      </c>
      <c r="C286" t="s" s="3148">
        <v>727</v>
      </c>
      <c r="D286" s="3148"/>
      <c r="E286" s="3148"/>
      <c r="F286" s="3148"/>
      <c r="G286" s="3148"/>
      <c r="H286" s="3148"/>
      <c r="I286" s="3150"/>
      <c r="K286" t="s" s="3153">
        <v>731</v>
      </c>
      <c r="L286" t="s" s="3148">
        <v>727</v>
      </c>
      <c r="M286" s="3148"/>
      <c r="N286" s="3148"/>
      <c r="O286" s="3148"/>
      <c r="P286" s="3148"/>
      <c r="Q286" s="3148"/>
      <c r="R286" s="3150"/>
    </row>
    <row r="287" ht="30.0" customHeight="true">
      <c r="A287" s="3214"/>
      <c r="B287" s="3155"/>
      <c r="C287" t="s" s="3153">
        <v>732</v>
      </c>
      <c r="D287" t="s" s="3153">
        <v>733</v>
      </c>
      <c r="E287" t="s" s="3153">
        <v>734</v>
      </c>
      <c r="F287" t="s" s="3153">
        <v>735</v>
      </c>
      <c r="G287" t="s" s="3153">
        <v>736</v>
      </c>
      <c r="H287" t="s" s="3153">
        <v>737</v>
      </c>
      <c r="I287" t="s" s="3153">
        <v>738</v>
      </c>
      <c r="K287" s="3155"/>
      <c r="L287" t="s" s="3153">
        <v>732</v>
      </c>
      <c r="M287" t="s" s="3153">
        <v>733</v>
      </c>
      <c r="N287" t="s" s="3153">
        <v>734</v>
      </c>
      <c r="O287" t="s" s="3153">
        <v>735</v>
      </c>
      <c r="P287" t="s" s="3153">
        <v>736</v>
      </c>
      <c r="Q287" t="s" s="3153">
        <v>737</v>
      </c>
      <c r="R287" t="s" s="3153">
        <v>738</v>
      </c>
      <c r="U287" s="3174"/>
    </row>
    <row r="288" ht="15.75" customHeight="true">
      <c r="A288" s="3214"/>
      <c r="B288" t="s" s="3157">
        <v>732</v>
      </c>
      <c r="C288" t="s" s="3218">
        <v>744</v>
      </c>
      <c r="D288" t="s" s="3218">
        <v>744</v>
      </c>
      <c r="E288" t="s" s="3218">
        <v>744</v>
      </c>
      <c r="F288" t="s" s="3218">
        <v>745</v>
      </c>
      <c r="G288" t="s" s="3218">
        <v>746</v>
      </c>
      <c r="H288" t="s" s="3218">
        <v>747</v>
      </c>
      <c r="I288" t="s" s="3218">
        <v>748</v>
      </c>
      <c r="K288" t="s" s="3157">
        <v>732</v>
      </c>
      <c r="L288" t="s" s="3218">
        <v>1264</v>
      </c>
      <c r="M288" t="s" s="3218">
        <v>1264</v>
      </c>
      <c r="N288" t="s" s="3218">
        <v>1264</v>
      </c>
      <c r="O288" t="s" s="3218">
        <v>1413</v>
      </c>
      <c r="P288" t="s" s="3218">
        <v>1414</v>
      </c>
      <c r="Q288" t="s" s="3218">
        <v>1415</v>
      </c>
      <c r="R288" t="s" s="3218">
        <v>1416</v>
      </c>
      <c r="U288" s="3168"/>
    </row>
    <row r="289" ht="15.75" customHeight="true">
      <c r="A289" s="3214"/>
      <c r="B289" t="s" s="3159">
        <v>752</v>
      </c>
      <c r="C289" t="s" s="3219">
        <v>744</v>
      </c>
      <c r="D289" t="s" s="3219">
        <v>744</v>
      </c>
      <c r="E289" t="s" s="3219">
        <v>744</v>
      </c>
      <c r="F289" t="s" s="3219">
        <v>753</v>
      </c>
      <c r="G289" t="s" s="3219">
        <v>754</v>
      </c>
      <c r="H289" t="s" s="3219">
        <v>755</v>
      </c>
      <c r="I289" t="s" s="3219">
        <v>755</v>
      </c>
      <c r="K289" t="s" s="3159">
        <v>752</v>
      </c>
      <c r="L289" t="s" s="3219">
        <v>1264</v>
      </c>
      <c r="M289" t="s" s="3219">
        <v>1264</v>
      </c>
      <c r="N289" t="s" s="3219">
        <v>1264</v>
      </c>
      <c r="O289" t="s" s="3219">
        <v>1417</v>
      </c>
      <c r="P289" t="s" s="3219">
        <v>1418</v>
      </c>
      <c r="Q289" t="s" s="3219">
        <v>1252</v>
      </c>
      <c r="R289" t="s" s="3219">
        <v>1252</v>
      </c>
      <c r="U289" s="3174"/>
    </row>
    <row r="290" ht="15.75" customHeight="true">
      <c r="A290" s="3214"/>
      <c r="B290" t="s" s="3157">
        <v>759</v>
      </c>
      <c r="C290" t="s" s="3218">
        <v>744</v>
      </c>
      <c r="D290" t="s" s="3218">
        <v>744</v>
      </c>
      <c r="E290" t="s" s="3218">
        <v>744</v>
      </c>
      <c r="F290" t="s" s="3218">
        <v>753</v>
      </c>
      <c r="G290" t="s" s="3218">
        <v>760</v>
      </c>
      <c r="H290" t="s" s="3218">
        <v>748</v>
      </c>
      <c r="I290" t="s" s="3218">
        <v>748</v>
      </c>
      <c r="K290" t="s" s="3157">
        <v>759</v>
      </c>
      <c r="L290" t="s" s="3218">
        <v>1264</v>
      </c>
      <c r="M290" t="s" s="3218">
        <v>1264</v>
      </c>
      <c r="N290" t="s" s="3218">
        <v>1264</v>
      </c>
      <c r="O290" t="s" s="3218">
        <v>1417</v>
      </c>
      <c r="P290" t="s" s="3218">
        <v>1419</v>
      </c>
      <c r="Q290" t="s" s="3218">
        <v>1416</v>
      </c>
      <c r="R290" t="s" s="3218">
        <v>1416</v>
      </c>
      <c r="U290" s="3174"/>
    </row>
    <row r="291" ht="15.75" customHeight="true">
      <c r="A291" s="3214"/>
      <c r="B291" t="s" s="3159">
        <v>735</v>
      </c>
      <c r="C291" t="s" s="3219">
        <v>764</v>
      </c>
      <c r="D291" t="s" s="3219">
        <v>764</v>
      </c>
      <c r="E291" t="s" s="3219">
        <v>744</v>
      </c>
      <c r="F291" t="s" s="3219">
        <v>744</v>
      </c>
      <c r="G291" t="s" s="3219">
        <v>755</v>
      </c>
      <c r="H291" t="s" s="3219">
        <v>764</v>
      </c>
      <c r="I291" t="s" s="3219">
        <v>755</v>
      </c>
      <c r="K291" t="s" s="3159">
        <v>735</v>
      </c>
      <c r="L291" t="s" s="3219">
        <v>764</v>
      </c>
      <c r="M291" t="s" s="3219">
        <v>764</v>
      </c>
      <c r="N291" t="s" s="3219">
        <v>1264</v>
      </c>
      <c r="O291" t="s" s="3219">
        <v>1264</v>
      </c>
      <c r="P291" t="s" s="3219">
        <v>1252</v>
      </c>
      <c r="Q291" t="s" s="3219">
        <v>764</v>
      </c>
      <c r="R291" t="s" s="3219">
        <v>1252</v>
      </c>
      <c r="U291" s="3174"/>
    </row>
    <row r="292" ht="15.75" customHeight="true">
      <c r="A292" s="3214"/>
      <c r="B292" t="s" s="3157">
        <v>736</v>
      </c>
      <c r="C292" t="s" s="3218">
        <v>764</v>
      </c>
      <c r="D292" t="s" s="3218">
        <v>764</v>
      </c>
      <c r="E292" t="s" s="3218">
        <v>744</v>
      </c>
      <c r="F292" t="s" s="3218">
        <v>764</v>
      </c>
      <c r="G292" t="s" s="3218">
        <v>744</v>
      </c>
      <c r="H292" t="s" s="3218">
        <v>764</v>
      </c>
      <c r="I292" t="s" s="3218">
        <v>755</v>
      </c>
      <c r="K292" t="s" s="3157">
        <v>736</v>
      </c>
      <c r="L292" t="s" s="3218">
        <v>764</v>
      </c>
      <c r="M292" t="s" s="3218">
        <v>764</v>
      </c>
      <c r="N292" t="s" s="3218">
        <v>1264</v>
      </c>
      <c r="O292" t="s" s="3218">
        <v>764</v>
      </c>
      <c r="P292" t="s" s="3218">
        <v>1264</v>
      </c>
      <c r="Q292" t="s" s="3218">
        <v>764</v>
      </c>
      <c r="R292" t="s" s="3218">
        <v>1252</v>
      </c>
      <c r="U292" s="3174"/>
    </row>
    <row r="293" ht="15.75" customHeight="true">
      <c r="A293" s="3214"/>
      <c r="B293" t="s" s="3159">
        <v>737</v>
      </c>
      <c r="C293" t="s" s="3219">
        <v>764</v>
      </c>
      <c r="D293" t="s" s="3219">
        <v>764</v>
      </c>
      <c r="E293" t="s" s="3219">
        <v>744</v>
      </c>
      <c r="F293" t="s" s="3219">
        <v>748</v>
      </c>
      <c r="G293" t="s" s="3219">
        <v>753</v>
      </c>
      <c r="H293" t="s" s="3219">
        <v>744</v>
      </c>
      <c r="I293" t="s" s="3219">
        <v>755</v>
      </c>
      <c r="K293" t="s" s="3159">
        <v>737</v>
      </c>
      <c r="L293" t="s" s="3219">
        <v>764</v>
      </c>
      <c r="M293" t="s" s="3219">
        <v>764</v>
      </c>
      <c r="N293" t="s" s="3219">
        <v>1264</v>
      </c>
      <c r="O293" t="s" s="3219">
        <v>1416</v>
      </c>
      <c r="P293" t="s" s="3219">
        <v>1417</v>
      </c>
      <c r="Q293" t="s" s="3219">
        <v>1264</v>
      </c>
      <c r="R293" t="s" s="3219">
        <v>1252</v>
      </c>
      <c r="U293" s="3174"/>
    </row>
    <row r="294" ht="15.75" customHeight="true">
      <c r="A294" s="3214"/>
      <c r="B294" t="s" s="3157">
        <v>738</v>
      </c>
      <c r="C294" t="s" s="3218">
        <v>755</v>
      </c>
      <c r="D294" t="s" s="3218">
        <v>755</v>
      </c>
      <c r="E294" t="s" s="3218">
        <v>755</v>
      </c>
      <c r="F294" t="s" s="3218">
        <v>755</v>
      </c>
      <c r="G294" t="s" s="3218">
        <v>755</v>
      </c>
      <c r="H294" t="s" s="3218">
        <v>755</v>
      </c>
      <c r="I294" t="s" s="3218">
        <v>755</v>
      </c>
      <c r="K294" t="s" s="3157">
        <v>738</v>
      </c>
      <c r="L294" t="s" s="3218">
        <v>1252</v>
      </c>
      <c r="M294" t="s" s="3218">
        <v>1252</v>
      </c>
      <c r="N294" t="s" s="3218">
        <v>1252</v>
      </c>
      <c r="O294" t="s" s="3218">
        <v>1252</v>
      </c>
      <c r="P294" t="s" s="3218">
        <v>1252</v>
      </c>
      <c r="Q294" t="s" s="3218">
        <v>1252</v>
      </c>
      <c r="R294" t="s" s="3218">
        <v>1252</v>
      </c>
      <c r="U294" s="3174"/>
    </row>
    <row r="295" ht="15.75" customHeight="true">
      <c r="A295" s="3214"/>
      <c r="B295" s="3220"/>
      <c r="C295" s="3224"/>
      <c r="D295" s="3224"/>
      <c r="E295" s="3224"/>
      <c r="F295" s="3224"/>
      <c r="G295" s="3224"/>
      <c r="H295" s="3224"/>
      <c r="I295" s="3224"/>
      <c r="K295" s="3220"/>
      <c r="L295" s="3225"/>
      <c r="M295" s="3225"/>
      <c r="N295" s="3225"/>
      <c r="O295" s="3225"/>
      <c r="P295" s="3225"/>
      <c r="Q295" s="3225"/>
      <c r="R295" s="3225"/>
      <c r="U295" s="3174"/>
    </row>
    <row r="296" ht="15.75" customHeight="true">
      <c r="A296" s="3214"/>
      <c r="B296" s="3226"/>
      <c r="C296" s="3224"/>
      <c r="D296" s="3224"/>
      <c r="E296" s="3224"/>
      <c r="F296" s="3224"/>
      <c r="G296" s="3224"/>
      <c r="H296" s="3224"/>
      <c r="I296" s="3224"/>
      <c r="K296" s="3226"/>
      <c r="L296" s="3225"/>
      <c r="M296" s="3225"/>
      <c r="N296" s="3225"/>
      <c r="O296" s="3225"/>
      <c r="P296" s="3225"/>
      <c r="Q296" s="3225"/>
      <c r="R296" s="3225"/>
      <c r="U296" s="3174"/>
    </row>
    <row r="297" ht="15.75" customHeight="true">
      <c r="A297" s="3214"/>
      <c r="B297" t="s" s="3215">
        <v>78</v>
      </c>
      <c r="I297" t="s" s="3216">
        <f>HYPERLINK("#B83","Top ↑")</f>
      </c>
      <c r="J297" s="3214"/>
      <c r="K297" t="s" s="3215">
        <v>1420</v>
      </c>
      <c r="R297" t="s" s="3216">
        <f>HYPERLINK("#B83","Top ↑")</f>
      </c>
      <c r="U297" s="3174"/>
    </row>
    <row r="298" ht="15.75" customHeight="true">
      <c r="A298" s="3210"/>
      <c r="B298" t="s" s="3217">
        <v>1421</v>
      </c>
      <c r="C298" s="3217"/>
      <c r="D298" s="3217"/>
      <c r="E298" s="3217"/>
      <c r="F298" s="3217"/>
      <c r="G298" s="3217"/>
      <c r="H298" s="3217"/>
      <c r="I298" s="3217"/>
      <c r="K298" t="s" s="3217">
        <v>1422</v>
      </c>
      <c r="L298" s="3217"/>
      <c r="M298" s="3217"/>
      <c r="N298" s="3217"/>
      <c r="O298" s="3217"/>
      <c r="P298" s="3217"/>
      <c r="Q298" s="3217"/>
      <c r="R298" s="3217"/>
      <c r="U298" s="3174"/>
    </row>
    <row r="299" ht="15.75" customHeight="true">
      <c r="A299" s="3210"/>
      <c r="B299" t="s" s="3153">
        <v>731</v>
      </c>
      <c r="C299" t="s" s="3148">
        <v>727</v>
      </c>
      <c r="D299" s="3148"/>
      <c r="E299" s="3148"/>
      <c r="F299" s="3148"/>
      <c r="G299" s="3148"/>
      <c r="H299" s="3148"/>
      <c r="I299" s="3150"/>
      <c r="K299" t="s" s="3153">
        <v>731</v>
      </c>
      <c r="L299" t="s" s="3148">
        <v>727</v>
      </c>
      <c r="M299" s="3148"/>
      <c r="N299" s="3148"/>
      <c r="O299" s="3148"/>
      <c r="P299" s="3148"/>
      <c r="Q299" s="3148"/>
      <c r="R299" s="3150"/>
      <c r="U299" s="3174"/>
    </row>
    <row r="300" ht="30.0" customHeight="true">
      <c r="A300" s="3214"/>
      <c r="B300" s="3155"/>
      <c r="C300" t="s" s="3153">
        <v>732</v>
      </c>
      <c r="D300" t="s" s="3153">
        <v>733</v>
      </c>
      <c r="E300" t="s" s="3153">
        <v>734</v>
      </c>
      <c r="F300" t="s" s="3153">
        <v>735</v>
      </c>
      <c r="G300" t="s" s="3153">
        <v>736</v>
      </c>
      <c r="H300" t="s" s="3153">
        <v>737</v>
      </c>
      <c r="I300" t="s" s="3153">
        <v>738</v>
      </c>
      <c r="K300" s="3155"/>
      <c r="L300" t="s" s="3153">
        <v>732</v>
      </c>
      <c r="M300" t="s" s="3153">
        <v>733</v>
      </c>
      <c r="N300" t="s" s="3153">
        <v>734</v>
      </c>
      <c r="O300" t="s" s="3153">
        <v>735</v>
      </c>
      <c r="P300" t="s" s="3153">
        <v>736</v>
      </c>
      <c r="Q300" t="s" s="3153">
        <v>737</v>
      </c>
      <c r="R300" t="s" s="3153">
        <v>738</v>
      </c>
      <c r="U300" s="3174"/>
      <c r="V300" s="3170"/>
    </row>
    <row r="301" ht="15.75" customHeight="true">
      <c r="A301" s="3214"/>
      <c r="B301" t="s" s="3157">
        <v>732</v>
      </c>
      <c r="C301" t="s" s="3218">
        <v>1034</v>
      </c>
      <c r="D301" t="s" s="3218">
        <v>1034</v>
      </c>
      <c r="E301" t="s" s="3218">
        <v>1034</v>
      </c>
      <c r="F301" t="s" s="3218">
        <v>1351</v>
      </c>
      <c r="G301" t="s" s="3218">
        <v>1352</v>
      </c>
      <c r="H301" t="s" s="3218">
        <v>1353</v>
      </c>
      <c r="I301" t="s" s="3218">
        <v>1254</v>
      </c>
      <c r="J301" s="3169"/>
      <c r="K301" t="s" s="3157">
        <v>732</v>
      </c>
      <c r="L301" t="s" s="3218">
        <v>744</v>
      </c>
      <c r="M301" t="s" s="3218">
        <v>744</v>
      </c>
      <c r="N301" t="s" s="3218">
        <v>744</v>
      </c>
      <c r="O301" t="s" s="3218">
        <v>745</v>
      </c>
      <c r="P301" t="s" s="3218">
        <v>746</v>
      </c>
      <c r="Q301" t="s" s="3218">
        <v>747</v>
      </c>
      <c r="R301" t="s" s="3218">
        <v>748</v>
      </c>
      <c r="S301" s="3154"/>
      <c r="T301" s="3154"/>
      <c r="U301" s="3174"/>
      <c r="V301" s="3154"/>
      <c r="AA301" s="3154"/>
      <c r="AB301" s="3154"/>
      <c r="AC301" s="3154"/>
    </row>
    <row r="302" ht="15.75" customHeight="true">
      <c r="A302" s="3214"/>
      <c r="B302" t="s" s="3159">
        <v>752</v>
      </c>
      <c r="C302" t="s" s="3219">
        <v>1034</v>
      </c>
      <c r="D302" t="s" s="3219">
        <v>1034</v>
      </c>
      <c r="E302" t="s" s="3219">
        <v>1034</v>
      </c>
      <c r="F302" t="s" s="3219">
        <v>1354</v>
      </c>
      <c r="G302" t="s" s="3219">
        <v>1355</v>
      </c>
      <c r="H302" t="s" s="3219">
        <v>1356</v>
      </c>
      <c r="I302" t="s" s="3219">
        <v>1356</v>
      </c>
      <c r="K302" t="s" s="3159">
        <v>752</v>
      </c>
      <c r="L302" t="s" s="3219">
        <v>744</v>
      </c>
      <c r="M302" t="s" s="3219">
        <v>744</v>
      </c>
      <c r="N302" t="s" s="3219">
        <v>744</v>
      </c>
      <c r="O302" t="s" s="3219">
        <v>753</v>
      </c>
      <c r="P302" t="s" s="3219">
        <v>754</v>
      </c>
      <c r="Q302" t="s" s="3219">
        <v>755</v>
      </c>
      <c r="R302" t="s" s="3219">
        <v>755</v>
      </c>
      <c r="U302" s="3174"/>
    </row>
    <row r="303" ht="15.75" customHeight="true">
      <c r="A303" s="3214"/>
      <c r="B303" t="s" s="3157">
        <v>759</v>
      </c>
      <c r="C303" t="s" s="3218">
        <v>1034</v>
      </c>
      <c r="D303" t="s" s="3218">
        <v>1034</v>
      </c>
      <c r="E303" t="s" s="3218">
        <v>1034</v>
      </c>
      <c r="F303" t="s" s="3218">
        <v>1354</v>
      </c>
      <c r="G303" t="s" s="3218">
        <v>1357</v>
      </c>
      <c r="H303" t="s" s="3218">
        <v>1254</v>
      </c>
      <c r="I303" t="s" s="3218">
        <v>1254</v>
      </c>
      <c r="K303" t="s" s="3157">
        <v>759</v>
      </c>
      <c r="L303" t="s" s="3218">
        <v>744</v>
      </c>
      <c r="M303" t="s" s="3218">
        <v>744</v>
      </c>
      <c r="N303" t="s" s="3218">
        <v>744</v>
      </c>
      <c r="O303" t="s" s="3218">
        <v>753</v>
      </c>
      <c r="P303" t="s" s="3218">
        <v>760</v>
      </c>
      <c r="Q303" t="s" s="3218">
        <v>748</v>
      </c>
      <c r="R303" t="s" s="3218">
        <v>748</v>
      </c>
      <c r="U303" s="3174"/>
      <c r="V303" s="3174"/>
    </row>
    <row r="304" ht="15.75" customHeight="true">
      <c r="A304" s="3214"/>
      <c r="B304" t="s" s="3159">
        <v>735</v>
      </c>
      <c r="C304" t="s" s="3219">
        <v>764</v>
      </c>
      <c r="D304" t="s" s="3219">
        <v>764</v>
      </c>
      <c r="E304" t="s" s="3219">
        <v>1034</v>
      </c>
      <c r="F304" t="s" s="3219">
        <v>1034</v>
      </c>
      <c r="G304" t="s" s="3219">
        <v>1356</v>
      </c>
      <c r="H304" t="s" s="3219">
        <v>764</v>
      </c>
      <c r="I304" t="s" s="3219">
        <v>1356</v>
      </c>
      <c r="J304" s="3169"/>
      <c r="K304" t="s" s="3159">
        <v>735</v>
      </c>
      <c r="L304" t="s" s="3219">
        <v>764</v>
      </c>
      <c r="M304" t="s" s="3219">
        <v>764</v>
      </c>
      <c r="N304" t="s" s="3219">
        <v>744</v>
      </c>
      <c r="O304" t="s" s="3219">
        <v>744</v>
      </c>
      <c r="P304" t="s" s="3219">
        <v>755</v>
      </c>
      <c r="Q304" t="s" s="3219">
        <v>764</v>
      </c>
      <c r="R304" t="s" s="3219">
        <v>755</v>
      </c>
      <c r="S304" s="3154"/>
      <c r="T304" s="3154"/>
      <c r="U304" s="3154"/>
      <c r="V304" s="3168"/>
      <c r="AA304" s="3154"/>
      <c r="AB304" s="3154"/>
      <c r="AC304" s="3154"/>
    </row>
    <row r="305" ht="15.75" customHeight="true">
      <c r="A305" s="3214"/>
      <c r="B305" t="s" s="3157">
        <v>736</v>
      </c>
      <c r="C305" t="s" s="3218">
        <v>764</v>
      </c>
      <c r="D305" t="s" s="3218">
        <v>764</v>
      </c>
      <c r="E305" t="s" s="3218">
        <v>1034</v>
      </c>
      <c r="F305" t="s" s="3218">
        <v>764</v>
      </c>
      <c r="G305" t="s" s="3218">
        <v>1034</v>
      </c>
      <c r="H305" t="s" s="3218">
        <v>764</v>
      </c>
      <c r="I305" t="s" s="3218">
        <v>1356</v>
      </c>
      <c r="J305" s="3169"/>
      <c r="K305" t="s" s="3157">
        <v>736</v>
      </c>
      <c r="L305" t="s" s="3218">
        <v>764</v>
      </c>
      <c r="M305" t="s" s="3218">
        <v>764</v>
      </c>
      <c r="N305" t="s" s="3218">
        <v>744</v>
      </c>
      <c r="O305" t="s" s="3218">
        <v>764</v>
      </c>
      <c r="P305" t="s" s="3218">
        <v>744</v>
      </c>
      <c r="Q305" t="s" s="3218">
        <v>764</v>
      </c>
      <c r="R305" t="s" s="3218">
        <v>755</v>
      </c>
      <c r="S305" s="3154"/>
      <c r="T305" s="3154"/>
      <c r="U305" s="3154"/>
      <c r="V305" s="3174"/>
      <c r="AA305" s="3154"/>
      <c r="AB305" s="3154"/>
      <c r="AC305" s="3154"/>
    </row>
    <row r="306" ht="15.75" customHeight="true">
      <c r="A306" s="3214"/>
      <c r="B306" t="s" s="3159">
        <v>737</v>
      </c>
      <c r="C306" t="s" s="3219">
        <v>764</v>
      </c>
      <c r="D306" t="s" s="3219">
        <v>764</v>
      </c>
      <c r="E306" t="s" s="3219">
        <v>1034</v>
      </c>
      <c r="F306" t="s" s="3219">
        <v>1254</v>
      </c>
      <c r="G306" t="s" s="3219">
        <v>1354</v>
      </c>
      <c r="H306" t="s" s="3219">
        <v>1034</v>
      </c>
      <c r="I306" t="s" s="3219">
        <v>1356</v>
      </c>
      <c r="J306" s="3169"/>
      <c r="K306" t="s" s="3159">
        <v>737</v>
      </c>
      <c r="L306" t="s" s="3219">
        <v>764</v>
      </c>
      <c r="M306" t="s" s="3219">
        <v>764</v>
      </c>
      <c r="N306" t="s" s="3219">
        <v>744</v>
      </c>
      <c r="O306" t="s" s="3219">
        <v>748</v>
      </c>
      <c r="P306" t="s" s="3219">
        <v>753</v>
      </c>
      <c r="Q306" t="s" s="3219">
        <v>744</v>
      </c>
      <c r="R306" t="s" s="3219">
        <v>755</v>
      </c>
      <c r="S306" s="3154"/>
      <c r="T306" s="3154"/>
      <c r="U306" s="3154"/>
      <c r="AA306" s="3154"/>
      <c r="AB306" s="3154"/>
      <c r="AC306" s="3154"/>
    </row>
    <row r="307" ht="15.75" customHeight="true">
      <c r="A307" s="3214"/>
      <c r="B307" t="s" s="3157">
        <v>738</v>
      </c>
      <c r="C307" t="s" s="3218">
        <v>1356</v>
      </c>
      <c r="D307" t="s" s="3218">
        <v>1356</v>
      </c>
      <c r="E307" t="s" s="3218">
        <v>1356</v>
      </c>
      <c r="F307" t="s" s="3218">
        <v>1356</v>
      </c>
      <c r="G307" t="s" s="3218">
        <v>1356</v>
      </c>
      <c r="H307" t="s" s="3218">
        <v>1356</v>
      </c>
      <c r="I307" t="s" s="3218">
        <v>1356</v>
      </c>
      <c r="J307" s="3169"/>
      <c r="K307" t="s" s="3157">
        <v>738</v>
      </c>
      <c r="L307" t="s" s="3218">
        <v>755</v>
      </c>
      <c r="M307" t="s" s="3218">
        <v>755</v>
      </c>
      <c r="N307" t="s" s="3218">
        <v>755</v>
      </c>
      <c r="O307" t="s" s="3218">
        <v>755</v>
      </c>
      <c r="P307" t="s" s="3218">
        <v>755</v>
      </c>
      <c r="Q307" t="s" s="3218">
        <v>755</v>
      </c>
      <c r="R307" t="s" s="3218">
        <v>755</v>
      </c>
      <c r="S307" s="3154"/>
      <c r="T307" s="3154"/>
      <c r="U307" s="3154"/>
      <c r="AA307" s="3154"/>
      <c r="AB307" s="3154"/>
      <c r="AC307" s="3154"/>
    </row>
    <row r="308" ht="15.75" customHeight="true">
      <c r="A308" s="3214"/>
      <c r="B308" s="3220"/>
      <c r="C308" s="3224"/>
      <c r="D308" s="3224"/>
      <c r="E308" s="3224"/>
      <c r="F308" s="3224"/>
      <c r="G308" s="3224"/>
      <c r="H308" s="3224"/>
      <c r="I308" s="3224"/>
      <c r="J308" s="3169"/>
      <c r="K308" s="3220"/>
      <c r="L308" s="3225"/>
      <c r="M308" s="3225"/>
      <c r="N308" s="3225"/>
      <c r="O308" s="3225"/>
      <c r="P308" s="3225"/>
      <c r="Q308" s="3225"/>
      <c r="R308" s="3225"/>
      <c r="S308" s="3154"/>
      <c r="T308" s="3154"/>
      <c r="U308" s="3154"/>
      <c r="AA308" s="3154"/>
      <c r="AB308" s="3154"/>
      <c r="AC308" s="3154"/>
    </row>
    <row r="309" ht="15.75" customHeight="true">
      <c r="A309" s="3214"/>
      <c r="B309" s="3226"/>
      <c r="C309" s="3224"/>
      <c r="D309" s="3224"/>
      <c r="E309" s="3224"/>
      <c r="F309" s="3224"/>
      <c r="G309" s="3224"/>
      <c r="H309" s="3224"/>
      <c r="I309" s="3224"/>
      <c r="J309" s="3169"/>
      <c r="K309" s="3226"/>
      <c r="L309" s="3225"/>
      <c r="M309" s="3225"/>
      <c r="N309" s="3225"/>
      <c r="O309" s="3225"/>
      <c r="P309" s="3225"/>
      <c r="Q309" s="3225"/>
      <c r="R309" s="3225"/>
      <c r="S309" s="3154"/>
      <c r="T309" s="3154"/>
      <c r="U309" s="3154"/>
      <c r="AA309" s="3154"/>
      <c r="AB309" s="3154"/>
      <c r="AC309" s="3154"/>
    </row>
    <row r="310" ht="15.75" customHeight="true">
      <c r="A310" s="3214"/>
      <c r="B310" t="s" s="3215">
        <v>91</v>
      </c>
      <c r="C310" s="3154"/>
      <c r="D310" s="3154"/>
      <c r="E310" s="3154"/>
      <c r="F310" s="3154"/>
      <c r="G310" s="3154"/>
      <c r="H310" s="3154"/>
      <c r="I310" t="s" s="3216">
        <f>HYPERLINK("#B83","Top ↑")</f>
      </c>
      <c r="J310" s="3214"/>
      <c r="K310" t="s" s="3215">
        <v>207</v>
      </c>
      <c r="L310" s="3154"/>
      <c r="M310" s="3154"/>
      <c r="N310" s="3154"/>
      <c r="O310" s="3154"/>
      <c r="P310" s="3154"/>
      <c r="Q310" s="3154"/>
      <c r="R310" t="s" s="3216">
        <f>HYPERLINK("#B83","Top ↑")</f>
      </c>
      <c r="S310" s="3154"/>
      <c r="T310" s="3154"/>
      <c r="U310" s="3154"/>
      <c r="AA310" s="3154"/>
      <c r="AB310" s="3154"/>
      <c r="AC310" s="3154"/>
    </row>
    <row r="311" ht="15.75" customHeight="true">
      <c r="A311" s="3210"/>
      <c r="B311" t="s" s="3217">
        <v>1423</v>
      </c>
      <c r="C311" s="3217"/>
      <c r="D311" s="3217"/>
      <c r="E311" s="3217"/>
      <c r="F311" s="3217"/>
      <c r="G311" s="3217"/>
      <c r="H311" s="3217"/>
      <c r="I311" s="3217"/>
      <c r="J311" s="3169"/>
      <c r="K311" t="s" s="3217">
        <v>1424</v>
      </c>
      <c r="L311" s="3217"/>
      <c r="M311" s="3217"/>
      <c r="N311" s="3217"/>
      <c r="O311" s="3217"/>
      <c r="P311" s="3217"/>
      <c r="Q311" s="3217"/>
      <c r="R311" s="3217"/>
      <c r="S311" s="3154"/>
      <c r="T311" s="3154"/>
      <c r="U311" s="3154"/>
      <c r="AA311" s="3154"/>
      <c r="AB311" s="3154"/>
      <c r="AC311" s="3154"/>
    </row>
    <row r="312" ht="15.75" customHeight="true">
      <c r="A312" s="3210"/>
      <c r="B312" t="s" s="3153">
        <v>731</v>
      </c>
      <c r="C312" t="s" s="3148">
        <v>727</v>
      </c>
      <c r="D312" s="3148"/>
      <c r="E312" s="3148"/>
      <c r="F312" s="3148"/>
      <c r="G312" s="3148"/>
      <c r="H312" s="3148"/>
      <c r="I312" s="3150"/>
      <c r="J312" s="3169"/>
      <c r="K312" t="s" s="3153">
        <v>731</v>
      </c>
      <c r="L312" t="s" s="3148">
        <v>727</v>
      </c>
      <c r="M312" s="3148"/>
      <c r="N312" s="3148"/>
      <c r="O312" s="3148"/>
      <c r="P312" s="3148"/>
      <c r="Q312" s="3148"/>
      <c r="R312" s="3150"/>
      <c r="S312" s="3154"/>
      <c r="T312" s="3154"/>
      <c r="U312" s="3154"/>
      <c r="AA312" s="3154"/>
      <c r="AB312" s="3154"/>
      <c r="AC312" s="3154"/>
    </row>
    <row r="313" ht="30.0" customHeight="true">
      <c r="A313" s="3214"/>
      <c r="B313" s="3155"/>
      <c r="C313" t="s" s="3153">
        <v>732</v>
      </c>
      <c r="D313" t="s" s="3153">
        <v>733</v>
      </c>
      <c r="E313" t="s" s="3153">
        <v>734</v>
      </c>
      <c r="F313" t="s" s="3153">
        <v>735</v>
      </c>
      <c r="G313" t="s" s="3153">
        <v>736</v>
      </c>
      <c r="H313" t="s" s="3153">
        <v>737</v>
      </c>
      <c r="I313" t="s" s="3153">
        <v>738</v>
      </c>
      <c r="J313" s="3169"/>
      <c r="K313" s="3155"/>
      <c r="L313" t="s" s="3153">
        <v>732</v>
      </c>
      <c r="M313" t="s" s="3153">
        <v>733</v>
      </c>
      <c r="N313" t="s" s="3153">
        <v>734</v>
      </c>
      <c r="O313" t="s" s="3153">
        <v>735</v>
      </c>
      <c r="P313" t="s" s="3153">
        <v>736</v>
      </c>
      <c r="Q313" t="s" s="3153">
        <v>737</v>
      </c>
      <c r="R313" t="s" s="3153">
        <v>738</v>
      </c>
      <c r="S313" s="3154"/>
      <c r="T313" s="3154"/>
      <c r="U313" s="3154"/>
      <c r="AA313" s="3154"/>
      <c r="AB313" s="3154"/>
      <c r="AC313" s="3154"/>
    </row>
    <row r="314" ht="15.75" customHeight="true">
      <c r="A314" s="3214"/>
      <c r="B314" t="s" s="3157">
        <v>732</v>
      </c>
      <c r="C314" t="s" s="3218">
        <v>1021</v>
      </c>
      <c r="D314" t="s" s="3218">
        <v>1021</v>
      </c>
      <c r="E314" t="s" s="3218">
        <v>1021</v>
      </c>
      <c r="F314" t="s" s="3218">
        <v>1354</v>
      </c>
      <c r="G314" t="s" s="3218">
        <v>1425</v>
      </c>
      <c r="H314" t="s" s="3218">
        <v>1426</v>
      </c>
      <c r="I314" t="s" s="3218">
        <v>1427</v>
      </c>
      <c r="J314" s="3169"/>
      <c r="K314" t="s" s="3157">
        <v>732</v>
      </c>
      <c r="L314" t="s" s="3218">
        <v>744</v>
      </c>
      <c r="M314" t="s" s="3218">
        <v>744</v>
      </c>
      <c r="N314" t="s" s="3218">
        <v>744</v>
      </c>
      <c r="O314" t="s" s="3218">
        <v>745</v>
      </c>
      <c r="P314" t="s" s="3218">
        <v>746</v>
      </c>
      <c r="Q314" t="s" s="3218">
        <v>747</v>
      </c>
      <c r="R314" t="s" s="3218">
        <v>748</v>
      </c>
      <c r="S314" s="3154"/>
      <c r="T314" s="3154"/>
      <c r="U314" s="3154"/>
      <c r="AA314" s="3154"/>
      <c r="AB314" s="3154"/>
      <c r="AC314" s="3154"/>
    </row>
    <row r="315" ht="15.75" customHeight="true">
      <c r="A315" s="3214"/>
      <c r="B315" t="s" s="3159">
        <v>752</v>
      </c>
      <c r="C315" t="s" s="3219">
        <v>1021</v>
      </c>
      <c r="D315" t="s" s="3219">
        <v>1021</v>
      </c>
      <c r="E315" t="s" s="3219">
        <v>1021</v>
      </c>
      <c r="F315" t="s" s="3219">
        <v>1340</v>
      </c>
      <c r="G315" t="s" s="3219">
        <v>1428</v>
      </c>
      <c r="H315" t="s" s="3219">
        <v>1020</v>
      </c>
      <c r="I315" t="s" s="3219">
        <v>1020</v>
      </c>
      <c r="J315" s="3169"/>
      <c r="K315" t="s" s="3159">
        <v>752</v>
      </c>
      <c r="L315" t="s" s="3219">
        <v>744</v>
      </c>
      <c r="M315" t="s" s="3219">
        <v>744</v>
      </c>
      <c r="N315" t="s" s="3219">
        <v>744</v>
      </c>
      <c r="O315" t="s" s="3219">
        <v>753</v>
      </c>
      <c r="P315" t="s" s="3219">
        <v>754</v>
      </c>
      <c r="Q315" t="s" s="3219">
        <v>755</v>
      </c>
      <c r="R315" t="s" s="3219">
        <v>755</v>
      </c>
      <c r="S315" s="3154"/>
      <c r="T315" s="3154"/>
      <c r="U315" s="3154"/>
      <c r="AA315" s="3154"/>
      <c r="AB315" s="3154"/>
      <c r="AC315" s="3154"/>
    </row>
    <row r="316" ht="15.75" customHeight="true">
      <c r="A316" s="3214"/>
      <c r="B316" t="s" s="3157">
        <v>759</v>
      </c>
      <c r="C316" t="s" s="3218">
        <v>1021</v>
      </c>
      <c r="D316" t="s" s="3218">
        <v>1021</v>
      </c>
      <c r="E316" t="s" s="3218">
        <v>1021</v>
      </c>
      <c r="F316" t="s" s="3218">
        <v>1340</v>
      </c>
      <c r="G316" t="s" s="3218">
        <v>1429</v>
      </c>
      <c r="H316" t="s" s="3218">
        <v>1427</v>
      </c>
      <c r="I316" t="s" s="3218">
        <v>1427</v>
      </c>
      <c r="J316" s="3169"/>
      <c r="K316" t="s" s="3157">
        <v>759</v>
      </c>
      <c r="L316" t="s" s="3218">
        <v>744</v>
      </c>
      <c r="M316" t="s" s="3218">
        <v>744</v>
      </c>
      <c r="N316" t="s" s="3218">
        <v>744</v>
      </c>
      <c r="O316" t="s" s="3218">
        <v>753</v>
      </c>
      <c r="P316" t="s" s="3218">
        <v>760</v>
      </c>
      <c r="Q316" t="s" s="3218">
        <v>748</v>
      </c>
      <c r="R316" t="s" s="3218">
        <v>748</v>
      </c>
      <c r="S316" s="3154"/>
      <c r="T316" s="3154"/>
      <c r="U316" s="3154"/>
      <c r="AA316" s="3154"/>
      <c r="AB316" s="3154"/>
      <c r="AC316" s="3154"/>
    </row>
    <row r="317" ht="15.75" customHeight="true">
      <c r="A317" s="3214"/>
      <c r="B317" t="s" s="3159">
        <v>735</v>
      </c>
      <c r="C317" t="s" s="3219">
        <v>764</v>
      </c>
      <c r="D317" t="s" s="3219">
        <v>764</v>
      </c>
      <c r="E317" t="s" s="3219">
        <v>1021</v>
      </c>
      <c r="F317" t="s" s="3219">
        <v>1021</v>
      </c>
      <c r="G317" t="s" s="3219">
        <v>1020</v>
      </c>
      <c r="H317" t="s" s="3219">
        <v>764</v>
      </c>
      <c r="I317" t="s" s="3219">
        <v>1020</v>
      </c>
      <c r="J317" s="3169"/>
      <c r="K317" t="s" s="3159">
        <v>735</v>
      </c>
      <c r="L317" t="s" s="3219">
        <v>764</v>
      </c>
      <c r="M317" t="s" s="3219">
        <v>764</v>
      </c>
      <c r="N317" t="s" s="3219">
        <v>744</v>
      </c>
      <c r="O317" t="s" s="3219">
        <v>744</v>
      </c>
      <c r="P317" t="s" s="3219">
        <v>755</v>
      </c>
      <c r="Q317" t="s" s="3219">
        <v>764</v>
      </c>
      <c r="R317" t="s" s="3219">
        <v>755</v>
      </c>
      <c r="S317" s="3154"/>
      <c r="T317" s="3154"/>
      <c r="U317" s="3154"/>
      <c r="AA317" s="3154"/>
      <c r="AB317" s="3154"/>
      <c r="AC317" s="3154"/>
    </row>
    <row r="318" ht="15.75" customHeight="true">
      <c r="A318" s="3214"/>
      <c r="B318" t="s" s="3157">
        <v>736</v>
      </c>
      <c r="C318" t="s" s="3218">
        <v>764</v>
      </c>
      <c r="D318" t="s" s="3218">
        <v>764</v>
      </c>
      <c r="E318" t="s" s="3218">
        <v>1021</v>
      </c>
      <c r="F318" t="s" s="3218">
        <v>764</v>
      </c>
      <c r="G318" t="s" s="3218">
        <v>1021</v>
      </c>
      <c r="H318" t="s" s="3218">
        <v>764</v>
      </c>
      <c r="I318" t="s" s="3218">
        <v>1020</v>
      </c>
      <c r="J318" s="3169"/>
      <c r="K318" t="s" s="3157">
        <v>736</v>
      </c>
      <c r="L318" t="s" s="3218">
        <v>764</v>
      </c>
      <c r="M318" t="s" s="3218">
        <v>764</v>
      </c>
      <c r="N318" t="s" s="3218">
        <v>744</v>
      </c>
      <c r="O318" t="s" s="3218">
        <v>764</v>
      </c>
      <c r="P318" t="s" s="3218">
        <v>744</v>
      </c>
      <c r="Q318" t="s" s="3218">
        <v>764</v>
      </c>
      <c r="R318" t="s" s="3218">
        <v>755</v>
      </c>
      <c r="S318" s="3154"/>
      <c r="T318" s="3154"/>
      <c r="U318" s="3154"/>
      <c r="AA318" s="3154"/>
      <c r="AB318" s="3154"/>
      <c r="AC318" s="3154"/>
    </row>
    <row r="319" ht="15.75" customHeight="true">
      <c r="A319" s="3214"/>
      <c r="B319" t="s" s="3159">
        <v>737</v>
      </c>
      <c r="C319" t="s" s="3219">
        <v>764</v>
      </c>
      <c r="D319" t="s" s="3219">
        <v>764</v>
      </c>
      <c r="E319" t="s" s="3219">
        <v>1021</v>
      </c>
      <c r="F319" t="s" s="3219">
        <v>1427</v>
      </c>
      <c r="G319" t="s" s="3219">
        <v>1340</v>
      </c>
      <c r="H319" t="s" s="3219">
        <v>1021</v>
      </c>
      <c r="I319" t="s" s="3219">
        <v>1020</v>
      </c>
      <c r="J319" s="3169"/>
      <c r="K319" t="s" s="3159">
        <v>737</v>
      </c>
      <c r="L319" t="s" s="3219">
        <v>764</v>
      </c>
      <c r="M319" t="s" s="3219">
        <v>764</v>
      </c>
      <c r="N319" t="s" s="3219">
        <v>744</v>
      </c>
      <c r="O319" t="s" s="3219">
        <v>748</v>
      </c>
      <c r="P319" t="s" s="3219">
        <v>753</v>
      </c>
      <c r="Q319" t="s" s="3219">
        <v>744</v>
      </c>
      <c r="R319" t="s" s="3219">
        <v>755</v>
      </c>
      <c r="S319" s="3154"/>
      <c r="T319" s="3154"/>
      <c r="U319" s="3154"/>
      <c r="AA319" s="3154"/>
      <c r="AB319" s="3154"/>
      <c r="AC319" s="3154"/>
    </row>
    <row r="320" ht="15.75" customHeight="true">
      <c r="A320" s="3214"/>
      <c r="B320" t="s" s="3157">
        <v>738</v>
      </c>
      <c r="C320" t="s" s="3218">
        <v>1020</v>
      </c>
      <c r="D320" t="s" s="3218">
        <v>1020</v>
      </c>
      <c r="E320" t="s" s="3218">
        <v>1020</v>
      </c>
      <c r="F320" t="s" s="3218">
        <v>1020</v>
      </c>
      <c r="G320" t="s" s="3218">
        <v>1020</v>
      </c>
      <c r="H320" t="s" s="3218">
        <v>1020</v>
      </c>
      <c r="I320" t="s" s="3218">
        <v>1020</v>
      </c>
      <c r="J320" s="3169"/>
      <c r="K320" t="s" s="3157">
        <v>738</v>
      </c>
      <c r="L320" t="s" s="3218">
        <v>755</v>
      </c>
      <c r="M320" t="s" s="3218">
        <v>755</v>
      </c>
      <c r="N320" t="s" s="3218">
        <v>755</v>
      </c>
      <c r="O320" t="s" s="3218">
        <v>755</v>
      </c>
      <c r="P320" t="s" s="3218">
        <v>755</v>
      </c>
      <c r="Q320" t="s" s="3218">
        <v>755</v>
      </c>
      <c r="R320" t="s" s="3218">
        <v>755</v>
      </c>
      <c r="S320" s="3154"/>
      <c r="T320" s="3154"/>
      <c r="U320" s="3154"/>
      <c r="V320" s="3154"/>
      <c r="AA320" s="3154"/>
      <c r="AB320" s="3154"/>
      <c r="AC320" s="3154"/>
    </row>
    <row r="321" ht="15.75" customHeight="true">
      <c r="A321" s="3214"/>
      <c r="B321" s="3220"/>
      <c r="C321" s="3224"/>
      <c r="D321" s="3224"/>
      <c r="E321" s="3224"/>
      <c r="F321" s="3224"/>
      <c r="G321" s="3224"/>
      <c r="H321" s="3224"/>
      <c r="I321" s="3224"/>
      <c r="K321" s="3220"/>
      <c r="L321" s="3225"/>
      <c r="M321" s="3225"/>
      <c r="N321" s="3225"/>
      <c r="O321" s="3225"/>
      <c r="P321" s="3225"/>
      <c r="Q321" s="3225"/>
      <c r="R321" s="3225"/>
    </row>
    <row r="322" ht="15.75" customHeight="true">
      <c r="A322" s="3214"/>
      <c r="B322" s="3226"/>
      <c r="C322" s="3224"/>
      <c r="D322" s="3224"/>
      <c r="E322" s="3224"/>
      <c r="F322" s="3224"/>
      <c r="G322" s="3224"/>
      <c r="H322" s="3224"/>
      <c r="I322" s="3224"/>
      <c r="K322" s="3226"/>
      <c r="L322" s="3225"/>
      <c r="M322" s="3225"/>
      <c r="N322" s="3225"/>
      <c r="O322" s="3225"/>
      <c r="P322" s="3225"/>
      <c r="Q322" s="3225"/>
      <c r="R322" s="3225"/>
    </row>
    <row r="323" ht="15.75" customHeight="true">
      <c r="A323" s="3214"/>
      <c r="B323" t="s" s="3215">
        <v>95</v>
      </c>
      <c r="I323" t="s" s="3216">
        <f>HYPERLINK("#B83","Top ↑")</f>
      </c>
      <c r="J323" s="3214"/>
      <c r="K323" t="s" s="3215">
        <v>232</v>
      </c>
      <c r="R323" t="s" s="3216">
        <f>HYPERLINK("#B83","Top ↑")</f>
      </c>
    </row>
    <row r="324" ht="15.75" customHeight="true">
      <c r="A324" s="3210"/>
      <c r="B324" t="s" s="3217">
        <v>1430</v>
      </c>
      <c r="C324" s="3217"/>
      <c r="D324" s="3217"/>
      <c r="E324" s="3217"/>
      <c r="F324" s="3217"/>
      <c r="G324" s="3217"/>
      <c r="H324" s="3217"/>
      <c r="I324" s="3217"/>
      <c r="K324" t="s" s="3217">
        <v>1431</v>
      </c>
      <c r="L324" s="3217"/>
      <c r="M324" s="3217"/>
      <c r="N324" s="3217"/>
      <c r="O324" s="3217"/>
      <c r="P324" s="3217"/>
      <c r="Q324" s="3217"/>
      <c r="R324" s="3217"/>
    </row>
    <row r="325" ht="15.75" customHeight="true">
      <c r="A325" s="3210"/>
      <c r="B325" t="s" s="3153">
        <v>731</v>
      </c>
      <c r="C325" t="s" s="3148">
        <v>727</v>
      </c>
      <c r="D325" s="3148"/>
      <c r="E325" s="3148"/>
      <c r="F325" s="3148"/>
      <c r="G325" s="3148"/>
      <c r="H325" s="3148"/>
      <c r="I325" s="3150"/>
      <c r="K325" t="s" s="3153">
        <v>731</v>
      </c>
      <c r="L325" t="s" s="3148">
        <v>727</v>
      </c>
      <c r="M325" s="3148"/>
      <c r="N325" s="3148"/>
      <c r="O325" s="3148"/>
      <c r="P325" s="3148"/>
      <c r="Q325" s="3148"/>
      <c r="R325" s="3150"/>
    </row>
    <row r="326" ht="30.0" customHeight="true">
      <c r="A326" s="3214"/>
      <c r="B326" s="3155"/>
      <c r="C326" t="s" s="3153">
        <v>732</v>
      </c>
      <c r="D326" t="s" s="3153">
        <v>733</v>
      </c>
      <c r="E326" t="s" s="3153">
        <v>734</v>
      </c>
      <c r="F326" t="s" s="3153">
        <v>735</v>
      </c>
      <c r="G326" t="s" s="3153">
        <v>736</v>
      </c>
      <c r="H326" t="s" s="3153">
        <v>737</v>
      </c>
      <c r="I326" t="s" s="3153">
        <v>738</v>
      </c>
      <c r="K326" s="3155"/>
      <c r="L326" t="s" s="3153">
        <v>732</v>
      </c>
      <c r="M326" t="s" s="3153">
        <v>733</v>
      </c>
      <c r="N326" t="s" s="3153">
        <v>734</v>
      </c>
      <c r="O326" t="s" s="3153">
        <v>735</v>
      </c>
      <c r="P326" t="s" s="3153">
        <v>736</v>
      </c>
      <c r="Q326" t="s" s="3153">
        <v>737</v>
      </c>
      <c r="R326" t="s" s="3153">
        <v>738</v>
      </c>
    </row>
    <row r="327" ht="15.75" customHeight="true">
      <c r="A327" s="3214"/>
      <c r="B327" t="s" s="3157">
        <v>732</v>
      </c>
      <c r="C327" t="s" s="3218">
        <v>744</v>
      </c>
      <c r="D327" t="s" s="3218">
        <v>744</v>
      </c>
      <c r="E327" t="s" s="3218">
        <v>744</v>
      </c>
      <c r="F327" t="s" s="3218">
        <v>745</v>
      </c>
      <c r="G327" t="s" s="3218">
        <v>746</v>
      </c>
      <c r="H327" t="s" s="3218">
        <v>747</v>
      </c>
      <c r="I327" t="s" s="3218">
        <v>748</v>
      </c>
      <c r="K327" t="s" s="3157">
        <v>732</v>
      </c>
      <c r="L327" t="s" s="3218">
        <v>744</v>
      </c>
      <c r="M327" t="s" s="3218">
        <v>744</v>
      </c>
      <c r="N327" t="s" s="3218">
        <v>744</v>
      </c>
      <c r="O327" t="s" s="3218">
        <v>745</v>
      </c>
      <c r="P327" t="s" s="3218">
        <v>746</v>
      </c>
      <c r="Q327" t="s" s="3218">
        <v>747</v>
      </c>
      <c r="R327" t="s" s="3218">
        <v>748</v>
      </c>
    </row>
    <row r="328" ht="15.75" customHeight="true">
      <c r="A328" s="3214"/>
      <c r="B328" t="s" s="3159">
        <v>752</v>
      </c>
      <c r="C328" t="s" s="3219">
        <v>744</v>
      </c>
      <c r="D328" t="s" s="3219">
        <v>744</v>
      </c>
      <c r="E328" t="s" s="3219">
        <v>744</v>
      </c>
      <c r="F328" t="s" s="3219">
        <v>753</v>
      </c>
      <c r="G328" t="s" s="3219">
        <v>754</v>
      </c>
      <c r="H328" t="s" s="3219">
        <v>755</v>
      </c>
      <c r="I328" t="s" s="3219">
        <v>755</v>
      </c>
      <c r="K328" t="s" s="3159">
        <v>752</v>
      </c>
      <c r="L328" t="s" s="3219">
        <v>744</v>
      </c>
      <c r="M328" t="s" s="3219">
        <v>744</v>
      </c>
      <c r="N328" t="s" s="3219">
        <v>744</v>
      </c>
      <c r="O328" t="s" s="3219">
        <v>753</v>
      </c>
      <c r="P328" t="s" s="3219">
        <v>754</v>
      </c>
      <c r="Q328" t="s" s="3219">
        <v>755</v>
      </c>
      <c r="R328" t="s" s="3219">
        <v>755</v>
      </c>
    </row>
    <row r="329" ht="15.75" customHeight="true">
      <c r="A329" s="3214"/>
      <c r="B329" t="s" s="3157">
        <v>759</v>
      </c>
      <c r="C329" t="s" s="3218">
        <v>744</v>
      </c>
      <c r="D329" t="s" s="3218">
        <v>744</v>
      </c>
      <c r="E329" t="s" s="3218">
        <v>744</v>
      </c>
      <c r="F329" t="s" s="3218">
        <v>753</v>
      </c>
      <c r="G329" t="s" s="3218">
        <v>760</v>
      </c>
      <c r="H329" t="s" s="3218">
        <v>748</v>
      </c>
      <c r="I329" t="s" s="3218">
        <v>748</v>
      </c>
      <c r="K329" t="s" s="3157">
        <v>759</v>
      </c>
      <c r="L329" t="s" s="3218">
        <v>744</v>
      </c>
      <c r="M329" t="s" s="3218">
        <v>744</v>
      </c>
      <c r="N329" t="s" s="3218">
        <v>744</v>
      </c>
      <c r="O329" t="s" s="3218">
        <v>753</v>
      </c>
      <c r="P329" t="s" s="3218">
        <v>760</v>
      </c>
      <c r="Q329" t="s" s="3218">
        <v>748</v>
      </c>
      <c r="R329" t="s" s="3218">
        <v>748</v>
      </c>
    </row>
    <row r="330" ht="15.75" customHeight="true">
      <c r="A330" s="3214"/>
      <c r="B330" t="s" s="3159">
        <v>735</v>
      </c>
      <c r="C330" t="s" s="3219">
        <v>764</v>
      </c>
      <c r="D330" t="s" s="3219">
        <v>764</v>
      </c>
      <c r="E330" t="s" s="3219">
        <v>744</v>
      </c>
      <c r="F330" t="s" s="3219">
        <v>744</v>
      </c>
      <c r="G330" t="s" s="3219">
        <v>755</v>
      </c>
      <c r="H330" t="s" s="3219">
        <v>764</v>
      </c>
      <c r="I330" t="s" s="3219">
        <v>755</v>
      </c>
      <c r="K330" t="s" s="3159">
        <v>735</v>
      </c>
      <c r="L330" t="s" s="3219">
        <v>764</v>
      </c>
      <c r="M330" t="s" s="3219">
        <v>764</v>
      </c>
      <c r="N330" t="s" s="3219">
        <v>744</v>
      </c>
      <c r="O330" t="s" s="3219">
        <v>744</v>
      </c>
      <c r="P330" t="s" s="3219">
        <v>755</v>
      </c>
      <c r="Q330" t="s" s="3219">
        <v>764</v>
      </c>
      <c r="R330" t="s" s="3219">
        <v>755</v>
      </c>
    </row>
    <row r="331" ht="15.75" customHeight="true">
      <c r="A331" s="3214"/>
      <c r="B331" t="s" s="3157">
        <v>736</v>
      </c>
      <c r="C331" t="s" s="3218">
        <v>764</v>
      </c>
      <c r="D331" t="s" s="3218">
        <v>764</v>
      </c>
      <c r="E331" t="s" s="3218">
        <v>744</v>
      </c>
      <c r="F331" t="s" s="3218">
        <v>764</v>
      </c>
      <c r="G331" t="s" s="3218">
        <v>744</v>
      </c>
      <c r="H331" t="s" s="3218">
        <v>764</v>
      </c>
      <c r="I331" t="s" s="3218">
        <v>755</v>
      </c>
      <c r="K331" t="s" s="3157">
        <v>736</v>
      </c>
      <c r="L331" t="s" s="3218">
        <v>764</v>
      </c>
      <c r="M331" t="s" s="3218">
        <v>764</v>
      </c>
      <c r="N331" t="s" s="3218">
        <v>744</v>
      </c>
      <c r="O331" t="s" s="3218">
        <v>764</v>
      </c>
      <c r="P331" t="s" s="3218">
        <v>744</v>
      </c>
      <c r="Q331" t="s" s="3218">
        <v>764</v>
      </c>
      <c r="R331" t="s" s="3218">
        <v>755</v>
      </c>
    </row>
    <row r="332" ht="15.75" customHeight="true">
      <c r="A332" s="3214"/>
      <c r="B332" t="s" s="3159">
        <v>737</v>
      </c>
      <c r="C332" t="s" s="3219">
        <v>764</v>
      </c>
      <c r="D332" t="s" s="3219">
        <v>764</v>
      </c>
      <c r="E332" t="s" s="3219">
        <v>744</v>
      </c>
      <c r="F332" t="s" s="3219">
        <v>748</v>
      </c>
      <c r="G332" t="s" s="3219">
        <v>753</v>
      </c>
      <c r="H332" t="s" s="3219">
        <v>744</v>
      </c>
      <c r="I332" t="s" s="3219">
        <v>755</v>
      </c>
      <c r="K332" t="s" s="3159">
        <v>737</v>
      </c>
      <c r="L332" t="s" s="3219">
        <v>764</v>
      </c>
      <c r="M332" t="s" s="3219">
        <v>764</v>
      </c>
      <c r="N332" t="s" s="3219">
        <v>744</v>
      </c>
      <c r="O332" t="s" s="3219">
        <v>748</v>
      </c>
      <c r="P332" t="s" s="3219">
        <v>753</v>
      </c>
      <c r="Q332" t="s" s="3219">
        <v>744</v>
      </c>
      <c r="R332" t="s" s="3219">
        <v>755</v>
      </c>
    </row>
    <row r="333" ht="15.75" customHeight="true">
      <c r="A333" s="3214"/>
      <c r="B333" t="s" s="3157">
        <v>738</v>
      </c>
      <c r="C333" t="s" s="3218">
        <v>755</v>
      </c>
      <c r="D333" t="s" s="3218">
        <v>755</v>
      </c>
      <c r="E333" t="s" s="3218">
        <v>755</v>
      </c>
      <c r="F333" t="s" s="3218">
        <v>755</v>
      </c>
      <c r="G333" t="s" s="3218">
        <v>755</v>
      </c>
      <c r="H333" t="s" s="3218">
        <v>755</v>
      </c>
      <c r="I333" t="s" s="3218">
        <v>755</v>
      </c>
      <c r="K333" t="s" s="3157">
        <v>738</v>
      </c>
      <c r="L333" t="s" s="3218">
        <v>755</v>
      </c>
      <c r="M333" t="s" s="3218">
        <v>755</v>
      </c>
      <c r="N333" t="s" s="3218">
        <v>755</v>
      </c>
      <c r="O333" t="s" s="3218">
        <v>755</v>
      </c>
      <c r="P333" t="s" s="3218">
        <v>755</v>
      </c>
      <c r="Q333" t="s" s="3218">
        <v>755</v>
      </c>
      <c r="R333" t="s" s="3218">
        <v>755</v>
      </c>
      <c r="T333" s="3170"/>
    </row>
    <row r="334" ht="15.75" customHeight="true">
      <c r="A334" s="3214"/>
      <c r="B334" s="3220"/>
      <c r="C334" s="3224"/>
      <c r="D334" s="3224"/>
      <c r="E334" s="3224"/>
      <c r="F334" s="3224"/>
      <c r="G334" s="3224"/>
      <c r="H334" s="3224"/>
      <c r="I334" s="3224"/>
      <c r="K334" s="3220"/>
      <c r="L334" s="3225"/>
      <c r="M334" s="3225"/>
      <c r="N334" s="3225"/>
      <c r="O334" s="3225"/>
      <c r="P334" s="3225"/>
      <c r="Q334" s="3225"/>
      <c r="R334" s="3225"/>
    </row>
    <row r="335" ht="15.75" customHeight="true">
      <c r="A335" s="3214"/>
      <c r="B335" s="3226"/>
      <c r="C335" s="3224"/>
      <c r="D335" s="3224"/>
      <c r="E335" s="3224"/>
      <c r="F335" s="3224"/>
      <c r="G335" s="3224"/>
      <c r="H335" s="3224"/>
      <c r="I335" s="3224"/>
      <c r="K335" s="3226"/>
      <c r="L335" s="3225"/>
      <c r="M335" s="3225"/>
      <c r="N335" s="3225"/>
      <c r="O335" s="3225"/>
      <c r="P335" s="3225"/>
      <c r="Q335" s="3225"/>
      <c r="R335" s="3225"/>
    </row>
    <row r="336" ht="15.75" customHeight="true">
      <c r="A336" s="3214"/>
      <c r="B336" t="s" s="3215">
        <v>145</v>
      </c>
      <c r="I336" t="s" s="3216">
        <f>HYPERLINK("#B83","Top ↑")</f>
      </c>
      <c r="J336" s="3214"/>
      <c r="K336" t="s" s="3215">
        <v>264</v>
      </c>
      <c r="R336" t="s" s="3216">
        <f>HYPERLINK("#B83","Top ↑")</f>
      </c>
      <c r="T336" s="3174"/>
    </row>
    <row r="337" ht="15.75" customHeight="true">
      <c r="A337" s="3210"/>
      <c r="B337" t="s" s="3217">
        <v>1432</v>
      </c>
      <c r="C337" s="3217"/>
      <c r="D337" s="3217"/>
      <c r="E337" s="3217"/>
      <c r="F337" s="3217"/>
      <c r="G337" s="3217"/>
      <c r="H337" s="3217"/>
      <c r="I337" s="3217"/>
      <c r="K337" t="s" s="3217">
        <v>1433</v>
      </c>
      <c r="L337" s="3217"/>
      <c r="M337" s="3217"/>
      <c r="N337" s="3217"/>
      <c r="O337" s="3217"/>
      <c r="P337" s="3217"/>
      <c r="Q337" s="3217"/>
      <c r="R337" s="3217"/>
      <c r="T337" s="3168"/>
    </row>
    <row r="338" ht="15.75" customHeight="true">
      <c r="A338" s="3210"/>
      <c r="B338" t="s" s="3153">
        <v>731</v>
      </c>
      <c r="C338" t="s" s="3148">
        <v>727</v>
      </c>
      <c r="D338" s="3148"/>
      <c r="E338" s="3148"/>
      <c r="F338" s="3148"/>
      <c r="G338" s="3148"/>
      <c r="H338" s="3148"/>
      <c r="I338" s="3150"/>
      <c r="K338" t="s" s="3153">
        <v>731</v>
      </c>
      <c r="L338" t="s" s="3148">
        <v>727</v>
      </c>
      <c r="M338" s="3148"/>
      <c r="N338" s="3148"/>
      <c r="O338" s="3148"/>
      <c r="P338" s="3148"/>
      <c r="Q338" s="3148"/>
      <c r="R338" s="3150"/>
      <c r="T338" s="3174"/>
    </row>
    <row r="339" ht="30.0" customHeight="true">
      <c r="A339" s="3214"/>
      <c r="B339" s="3155"/>
      <c r="C339" t="s" s="3153">
        <v>732</v>
      </c>
      <c r="D339" t="s" s="3153">
        <v>733</v>
      </c>
      <c r="E339" t="s" s="3153">
        <v>734</v>
      </c>
      <c r="F339" t="s" s="3153">
        <v>735</v>
      </c>
      <c r="G339" t="s" s="3153">
        <v>736</v>
      </c>
      <c r="H339" t="s" s="3153">
        <v>737</v>
      </c>
      <c r="I339" t="s" s="3153">
        <v>738</v>
      </c>
      <c r="K339" s="3155"/>
      <c r="L339" t="s" s="3153">
        <v>732</v>
      </c>
      <c r="M339" t="s" s="3153">
        <v>733</v>
      </c>
      <c r="N339" t="s" s="3153">
        <v>734</v>
      </c>
      <c r="O339" t="s" s="3153">
        <v>735</v>
      </c>
      <c r="P339" t="s" s="3153">
        <v>736</v>
      </c>
      <c r="Q339" t="s" s="3153">
        <v>737</v>
      </c>
      <c r="R339" t="s" s="3153">
        <v>738</v>
      </c>
      <c r="T339" s="3174"/>
    </row>
    <row r="340" ht="15.75" customHeight="true">
      <c r="A340" s="3214"/>
      <c r="B340" t="s" s="3157">
        <v>732</v>
      </c>
      <c r="C340" t="s" s="3218">
        <v>744</v>
      </c>
      <c r="D340" t="s" s="3218">
        <v>744</v>
      </c>
      <c r="E340" t="s" s="3218">
        <v>744</v>
      </c>
      <c r="F340" t="s" s="3218">
        <v>745</v>
      </c>
      <c r="G340" t="s" s="3218">
        <v>746</v>
      </c>
      <c r="H340" t="s" s="3218">
        <v>747</v>
      </c>
      <c r="I340" t="s" s="3218">
        <v>748</v>
      </c>
      <c r="K340" t="s" s="3157">
        <v>732</v>
      </c>
      <c r="L340" t="s" s="3218">
        <v>744</v>
      </c>
      <c r="M340" t="s" s="3218">
        <v>744</v>
      </c>
      <c r="N340" t="s" s="3218">
        <v>744</v>
      </c>
      <c r="O340" t="s" s="3218">
        <v>745</v>
      </c>
      <c r="P340" t="s" s="3218">
        <v>746</v>
      </c>
      <c r="Q340" t="s" s="3218">
        <v>747</v>
      </c>
      <c r="R340" t="s" s="3218">
        <v>748</v>
      </c>
      <c r="T340" s="3174"/>
    </row>
    <row r="341" ht="15.75" customHeight="true">
      <c r="A341" s="3214"/>
      <c r="B341" t="s" s="3159">
        <v>752</v>
      </c>
      <c r="C341" t="s" s="3219">
        <v>744</v>
      </c>
      <c r="D341" t="s" s="3219">
        <v>744</v>
      </c>
      <c r="E341" t="s" s="3219">
        <v>744</v>
      </c>
      <c r="F341" t="s" s="3219">
        <v>753</v>
      </c>
      <c r="G341" t="s" s="3219">
        <v>754</v>
      </c>
      <c r="H341" t="s" s="3219">
        <v>755</v>
      </c>
      <c r="I341" t="s" s="3219">
        <v>755</v>
      </c>
      <c r="K341" t="s" s="3159">
        <v>752</v>
      </c>
      <c r="L341" t="s" s="3219">
        <v>744</v>
      </c>
      <c r="M341" t="s" s="3219">
        <v>744</v>
      </c>
      <c r="N341" t="s" s="3219">
        <v>744</v>
      </c>
      <c r="O341" t="s" s="3219">
        <v>753</v>
      </c>
      <c r="P341" t="s" s="3219">
        <v>754</v>
      </c>
      <c r="Q341" t="s" s="3219">
        <v>755</v>
      </c>
      <c r="R341" t="s" s="3219">
        <v>755</v>
      </c>
      <c r="T341" s="3174"/>
    </row>
    <row r="342" ht="15.75" customHeight="true">
      <c r="A342" s="3214"/>
      <c r="B342" t="s" s="3157">
        <v>759</v>
      </c>
      <c r="C342" t="s" s="3218">
        <v>744</v>
      </c>
      <c r="D342" t="s" s="3218">
        <v>744</v>
      </c>
      <c r="E342" t="s" s="3218">
        <v>744</v>
      </c>
      <c r="F342" t="s" s="3218">
        <v>753</v>
      </c>
      <c r="G342" t="s" s="3218">
        <v>760</v>
      </c>
      <c r="H342" t="s" s="3218">
        <v>748</v>
      </c>
      <c r="I342" t="s" s="3218">
        <v>748</v>
      </c>
      <c r="K342" t="s" s="3157">
        <v>759</v>
      </c>
      <c r="L342" t="s" s="3218">
        <v>744</v>
      </c>
      <c r="M342" t="s" s="3218">
        <v>744</v>
      </c>
      <c r="N342" t="s" s="3218">
        <v>744</v>
      </c>
      <c r="O342" t="s" s="3218">
        <v>753</v>
      </c>
      <c r="P342" t="s" s="3218">
        <v>760</v>
      </c>
      <c r="Q342" t="s" s="3218">
        <v>748</v>
      </c>
      <c r="R342" t="s" s="3218">
        <v>748</v>
      </c>
      <c r="T342" s="3174"/>
    </row>
    <row r="343" ht="15.75" customHeight="true">
      <c r="A343" s="3214"/>
      <c r="B343" t="s" s="3159">
        <v>735</v>
      </c>
      <c r="C343" t="s" s="3219">
        <v>764</v>
      </c>
      <c r="D343" t="s" s="3219">
        <v>764</v>
      </c>
      <c r="E343" t="s" s="3219">
        <v>744</v>
      </c>
      <c r="F343" t="s" s="3219">
        <v>744</v>
      </c>
      <c r="G343" t="s" s="3219">
        <v>755</v>
      </c>
      <c r="H343" t="s" s="3219">
        <v>764</v>
      </c>
      <c r="I343" t="s" s="3219">
        <v>755</v>
      </c>
      <c r="K343" t="s" s="3159">
        <v>735</v>
      </c>
      <c r="L343" t="s" s="3219">
        <v>764</v>
      </c>
      <c r="M343" t="s" s="3219">
        <v>764</v>
      </c>
      <c r="N343" t="s" s="3219">
        <v>744</v>
      </c>
      <c r="O343" t="s" s="3219">
        <v>744</v>
      </c>
      <c r="P343" t="s" s="3219">
        <v>755</v>
      </c>
      <c r="Q343" t="s" s="3219">
        <v>764</v>
      </c>
      <c r="R343" t="s" s="3219">
        <v>755</v>
      </c>
      <c r="T343" s="3174"/>
    </row>
    <row r="344" ht="15.75" customHeight="true">
      <c r="A344" s="3214"/>
      <c r="B344" t="s" s="3157">
        <v>736</v>
      </c>
      <c r="C344" t="s" s="3218">
        <v>764</v>
      </c>
      <c r="D344" t="s" s="3218">
        <v>764</v>
      </c>
      <c r="E344" t="s" s="3218">
        <v>744</v>
      </c>
      <c r="F344" t="s" s="3218">
        <v>764</v>
      </c>
      <c r="G344" t="s" s="3218">
        <v>744</v>
      </c>
      <c r="H344" t="s" s="3218">
        <v>764</v>
      </c>
      <c r="I344" t="s" s="3218">
        <v>755</v>
      </c>
      <c r="K344" t="s" s="3157">
        <v>736</v>
      </c>
      <c r="L344" t="s" s="3218">
        <v>764</v>
      </c>
      <c r="M344" t="s" s="3218">
        <v>764</v>
      </c>
      <c r="N344" t="s" s="3218">
        <v>744</v>
      </c>
      <c r="O344" t="s" s="3218">
        <v>764</v>
      </c>
      <c r="P344" t="s" s="3218">
        <v>744</v>
      </c>
      <c r="Q344" t="s" s="3218">
        <v>764</v>
      </c>
      <c r="R344" t="s" s="3218">
        <v>755</v>
      </c>
      <c r="T344" s="3174"/>
    </row>
    <row r="345" ht="15.75" customHeight="true">
      <c r="A345" s="3214"/>
      <c r="B345" t="s" s="3159">
        <v>737</v>
      </c>
      <c r="C345" t="s" s="3219">
        <v>764</v>
      </c>
      <c r="D345" t="s" s="3219">
        <v>764</v>
      </c>
      <c r="E345" t="s" s="3219">
        <v>744</v>
      </c>
      <c r="F345" t="s" s="3219">
        <v>748</v>
      </c>
      <c r="G345" t="s" s="3219">
        <v>753</v>
      </c>
      <c r="H345" t="s" s="3219">
        <v>744</v>
      </c>
      <c r="I345" t="s" s="3219">
        <v>755</v>
      </c>
      <c r="K345" t="s" s="3159">
        <v>737</v>
      </c>
      <c r="L345" t="s" s="3219">
        <v>764</v>
      </c>
      <c r="M345" t="s" s="3219">
        <v>764</v>
      </c>
      <c r="N345" t="s" s="3219">
        <v>744</v>
      </c>
      <c r="O345" t="s" s="3219">
        <v>748</v>
      </c>
      <c r="P345" t="s" s="3219">
        <v>753</v>
      </c>
      <c r="Q345" t="s" s="3219">
        <v>744</v>
      </c>
      <c r="R345" t="s" s="3219">
        <v>755</v>
      </c>
      <c r="T345" s="3174"/>
    </row>
    <row r="346" ht="15.75" customHeight="true">
      <c r="A346" s="3214"/>
      <c r="B346" t="s" s="3157">
        <v>738</v>
      </c>
      <c r="C346" t="s" s="3218">
        <v>755</v>
      </c>
      <c r="D346" t="s" s="3218">
        <v>755</v>
      </c>
      <c r="E346" t="s" s="3218">
        <v>755</v>
      </c>
      <c r="F346" t="s" s="3218">
        <v>755</v>
      </c>
      <c r="G346" t="s" s="3218">
        <v>755</v>
      </c>
      <c r="H346" t="s" s="3218">
        <v>755</v>
      </c>
      <c r="I346" t="s" s="3218">
        <v>755</v>
      </c>
      <c r="K346" t="s" s="3157">
        <v>738</v>
      </c>
      <c r="L346" t="s" s="3218">
        <v>755</v>
      </c>
      <c r="M346" t="s" s="3218">
        <v>755</v>
      </c>
      <c r="N346" t="s" s="3218">
        <v>755</v>
      </c>
      <c r="O346" t="s" s="3218">
        <v>755</v>
      </c>
      <c r="P346" t="s" s="3218">
        <v>755</v>
      </c>
      <c r="Q346" t="s" s="3218">
        <v>755</v>
      </c>
      <c r="R346" t="s" s="3218">
        <v>755</v>
      </c>
      <c r="T346" s="3174"/>
    </row>
    <row r="347" ht="15.75" customHeight="true">
      <c r="A347" s="3214"/>
      <c r="B347" s="3220"/>
      <c r="C347" s="3224"/>
      <c r="D347" s="3224"/>
      <c r="E347" s="3224"/>
      <c r="F347" s="3224"/>
      <c r="G347" s="3224"/>
      <c r="H347" s="3224"/>
      <c r="I347" s="3224"/>
      <c r="K347" s="3220"/>
      <c r="L347" s="3225"/>
      <c r="M347" s="3225"/>
      <c r="N347" s="3225"/>
      <c r="O347" s="3225"/>
      <c r="P347" s="3225"/>
      <c r="Q347" s="3225"/>
      <c r="R347" s="3225"/>
      <c r="T347" s="3174"/>
    </row>
    <row r="348" ht="15.75" customHeight="true">
      <c r="A348" s="3214"/>
      <c r="B348" s="3226"/>
      <c r="C348" s="3224"/>
      <c r="D348" s="3224"/>
      <c r="E348" s="3224"/>
      <c r="F348" s="3224"/>
      <c r="G348" s="3224"/>
      <c r="H348" s="3224"/>
      <c r="I348" s="3224"/>
      <c r="K348" s="3226"/>
      <c r="L348" s="3225"/>
      <c r="M348" s="3225"/>
      <c r="N348" s="3225"/>
      <c r="O348" s="3225"/>
      <c r="P348" s="3225"/>
      <c r="Q348" s="3225"/>
      <c r="R348" s="3225"/>
      <c r="T348" s="3174"/>
    </row>
    <row r="349" ht="15.75" customHeight="true">
      <c r="A349" s="3214"/>
      <c r="B349" t="s" s="3215">
        <v>165</v>
      </c>
      <c r="I349" t="s" s="3216">
        <f>HYPERLINK("#B83","Top ↑")</f>
      </c>
      <c r="J349" s="3214"/>
      <c r="K349" t="s" s="3215">
        <v>276</v>
      </c>
      <c r="R349" t="s" s="3216">
        <f>HYPERLINK("#B83","Top ↑")</f>
      </c>
      <c r="T349" s="3174"/>
    </row>
    <row r="350" ht="15.75" customHeight="true">
      <c r="A350" s="3210"/>
      <c r="B350" t="s" s="3217">
        <v>1434</v>
      </c>
      <c r="C350" s="3217"/>
      <c r="D350" s="3217"/>
      <c r="E350" s="3217"/>
      <c r="F350" s="3217"/>
      <c r="G350" s="3217"/>
      <c r="H350" s="3217"/>
      <c r="I350" s="3217"/>
      <c r="K350" t="s" s="3217">
        <v>1435</v>
      </c>
      <c r="L350" s="3217"/>
      <c r="M350" s="3217"/>
      <c r="N350" s="3217"/>
      <c r="O350" s="3217"/>
      <c r="P350" s="3217"/>
      <c r="Q350" s="3217"/>
      <c r="R350" s="3217"/>
      <c r="T350" s="3174"/>
    </row>
    <row r="351" ht="15.75" customHeight="true">
      <c r="A351" s="3210"/>
      <c r="B351" t="s" s="3153">
        <v>731</v>
      </c>
      <c r="C351" t="s" s="3148">
        <v>727</v>
      </c>
      <c r="D351" s="3148"/>
      <c r="E351" s="3148"/>
      <c r="F351" s="3148"/>
      <c r="G351" s="3148"/>
      <c r="H351" s="3148"/>
      <c r="I351" s="3150"/>
      <c r="K351" t="s" s="3153">
        <v>731</v>
      </c>
      <c r="L351" t="s" s="3148">
        <v>727</v>
      </c>
      <c r="M351" s="3148"/>
      <c r="N351" s="3148"/>
      <c r="O351" s="3148"/>
      <c r="P351" s="3148"/>
      <c r="Q351" s="3148"/>
      <c r="R351" s="3150"/>
      <c r="T351" s="3174"/>
    </row>
    <row r="352" ht="30.0" customHeight="true">
      <c r="A352" s="3214"/>
      <c r="B352" s="3155"/>
      <c r="C352" t="s" s="3153">
        <v>732</v>
      </c>
      <c r="D352" t="s" s="3153">
        <v>733</v>
      </c>
      <c r="E352" t="s" s="3153">
        <v>734</v>
      </c>
      <c r="F352" t="s" s="3153">
        <v>735</v>
      </c>
      <c r="G352" t="s" s="3153">
        <v>736</v>
      </c>
      <c r="H352" t="s" s="3153">
        <v>737</v>
      </c>
      <c r="I352" t="s" s="3153">
        <v>738</v>
      </c>
      <c r="K352" s="3155"/>
      <c r="L352" t="s" s="3153">
        <v>732</v>
      </c>
      <c r="M352" t="s" s="3153">
        <v>733</v>
      </c>
      <c r="N352" t="s" s="3153">
        <v>734</v>
      </c>
      <c r="O352" t="s" s="3153">
        <v>735</v>
      </c>
      <c r="P352" t="s" s="3153">
        <v>736</v>
      </c>
      <c r="Q352" t="s" s="3153">
        <v>737</v>
      </c>
      <c r="R352" t="s" s="3153">
        <v>738</v>
      </c>
      <c r="T352" s="3174"/>
    </row>
    <row r="353" ht="15.75" customHeight="true">
      <c r="A353" s="3214"/>
      <c r="B353" t="s" s="3157">
        <v>732</v>
      </c>
      <c r="C353" t="s" s="3218">
        <v>744</v>
      </c>
      <c r="D353" t="s" s="3218">
        <v>744</v>
      </c>
      <c r="E353" t="s" s="3218">
        <v>744</v>
      </c>
      <c r="F353" t="s" s="3218">
        <v>745</v>
      </c>
      <c r="G353" t="s" s="3218">
        <v>746</v>
      </c>
      <c r="H353" t="s" s="3218">
        <v>747</v>
      </c>
      <c r="I353" t="s" s="3218">
        <v>748</v>
      </c>
      <c r="K353" t="s" s="3157">
        <v>732</v>
      </c>
      <c r="L353" t="s" s="3222">
        <v>1436</v>
      </c>
      <c r="M353" t="s" s="3222">
        <v>1436</v>
      </c>
      <c r="N353" t="s" s="3222">
        <v>1436</v>
      </c>
      <c r="O353" t="s" s="3222">
        <v>1437</v>
      </c>
      <c r="P353" t="s" s="3222">
        <v>1438</v>
      </c>
      <c r="Q353" t="s" s="3222">
        <v>1439</v>
      </c>
      <c r="R353" t="s" s="3222">
        <v>1440</v>
      </c>
    </row>
    <row r="354" ht="15.75" customHeight="true">
      <c r="A354" s="3214"/>
      <c r="B354" t="s" s="3159">
        <v>752</v>
      </c>
      <c r="C354" t="s" s="3219">
        <v>744</v>
      </c>
      <c r="D354" t="s" s="3219">
        <v>744</v>
      </c>
      <c r="E354" t="s" s="3219">
        <v>744</v>
      </c>
      <c r="F354" t="s" s="3219">
        <v>753</v>
      </c>
      <c r="G354" t="s" s="3219">
        <v>754</v>
      </c>
      <c r="H354" t="s" s="3219">
        <v>755</v>
      </c>
      <c r="I354" t="s" s="3219">
        <v>755</v>
      </c>
      <c r="K354" t="s" s="3159">
        <v>752</v>
      </c>
      <c r="L354" t="s" s="3223">
        <v>1436</v>
      </c>
      <c r="M354" t="s" s="3223">
        <v>1436</v>
      </c>
      <c r="N354" t="s" s="3223">
        <v>1436</v>
      </c>
      <c r="O354" t="s" s="3223">
        <v>1441</v>
      </c>
      <c r="P354" t="s" s="3223">
        <v>1442</v>
      </c>
      <c r="Q354" t="s" s="3223">
        <v>1443</v>
      </c>
      <c r="R354" t="s" s="3223">
        <v>1443</v>
      </c>
    </row>
    <row r="355" ht="15.75" customHeight="true">
      <c r="A355" s="3214"/>
      <c r="B355" t="s" s="3157">
        <v>759</v>
      </c>
      <c r="C355" t="s" s="3218">
        <v>744</v>
      </c>
      <c r="D355" t="s" s="3218">
        <v>744</v>
      </c>
      <c r="E355" t="s" s="3218">
        <v>744</v>
      </c>
      <c r="F355" t="s" s="3218">
        <v>753</v>
      </c>
      <c r="G355" t="s" s="3218">
        <v>760</v>
      </c>
      <c r="H355" t="s" s="3218">
        <v>748</v>
      </c>
      <c r="I355" t="s" s="3218">
        <v>748</v>
      </c>
      <c r="K355" t="s" s="3157">
        <v>759</v>
      </c>
      <c r="L355" t="s" s="3222">
        <v>1436</v>
      </c>
      <c r="M355" t="s" s="3222">
        <v>1436</v>
      </c>
      <c r="N355" t="s" s="3222">
        <v>1436</v>
      </c>
      <c r="O355" t="s" s="3222">
        <v>1441</v>
      </c>
      <c r="P355" t="s" s="3222">
        <v>1444</v>
      </c>
      <c r="Q355" t="s" s="3222">
        <v>1440</v>
      </c>
      <c r="R355" t="s" s="3222">
        <v>1440</v>
      </c>
    </row>
    <row r="356" ht="15.75" customHeight="true">
      <c r="A356" s="3214"/>
      <c r="B356" t="s" s="3159">
        <v>735</v>
      </c>
      <c r="C356" t="s" s="3219">
        <v>764</v>
      </c>
      <c r="D356" t="s" s="3219">
        <v>764</v>
      </c>
      <c r="E356" t="s" s="3219">
        <v>744</v>
      </c>
      <c r="F356" t="s" s="3219">
        <v>744</v>
      </c>
      <c r="G356" t="s" s="3219">
        <v>755</v>
      </c>
      <c r="H356" t="s" s="3219">
        <v>764</v>
      </c>
      <c r="I356" t="s" s="3219">
        <v>755</v>
      </c>
      <c r="K356" t="s" s="3159">
        <v>735</v>
      </c>
      <c r="L356" t="s" s="3223">
        <v>1377</v>
      </c>
      <c r="M356" t="s" s="3223">
        <v>1377</v>
      </c>
      <c r="N356" t="s" s="3223">
        <v>1436</v>
      </c>
      <c r="O356" t="s" s="3223">
        <v>1436</v>
      </c>
      <c r="P356" t="s" s="3223">
        <v>1443</v>
      </c>
      <c r="Q356" t="s" s="3223">
        <v>1377</v>
      </c>
      <c r="R356" t="s" s="3223">
        <v>1443</v>
      </c>
    </row>
    <row r="357" ht="15.75" customHeight="true">
      <c r="A357" s="3214"/>
      <c r="B357" t="s" s="3157">
        <v>736</v>
      </c>
      <c r="C357" t="s" s="3218">
        <v>764</v>
      </c>
      <c r="D357" t="s" s="3218">
        <v>764</v>
      </c>
      <c r="E357" t="s" s="3218">
        <v>744</v>
      </c>
      <c r="F357" t="s" s="3218">
        <v>764</v>
      </c>
      <c r="G357" t="s" s="3218">
        <v>744</v>
      </c>
      <c r="H357" t="s" s="3218">
        <v>764</v>
      </c>
      <c r="I357" t="s" s="3218">
        <v>755</v>
      </c>
      <c r="K357" t="s" s="3157">
        <v>736</v>
      </c>
      <c r="L357" t="s" s="3222">
        <v>1377</v>
      </c>
      <c r="M357" t="s" s="3222">
        <v>1377</v>
      </c>
      <c r="N357" t="s" s="3222">
        <v>1436</v>
      </c>
      <c r="O357" t="s" s="3222">
        <v>1377</v>
      </c>
      <c r="P357" t="s" s="3222">
        <v>1436</v>
      </c>
      <c r="Q357" t="s" s="3222">
        <v>1377</v>
      </c>
      <c r="R357" t="s" s="3222">
        <v>1443</v>
      </c>
    </row>
    <row r="358" ht="15.75" customHeight="true">
      <c r="A358" s="3214"/>
      <c r="B358" t="s" s="3159">
        <v>737</v>
      </c>
      <c r="C358" t="s" s="3219">
        <v>764</v>
      </c>
      <c r="D358" t="s" s="3219">
        <v>764</v>
      </c>
      <c r="E358" t="s" s="3219">
        <v>744</v>
      </c>
      <c r="F358" t="s" s="3219">
        <v>748</v>
      </c>
      <c r="G358" t="s" s="3219">
        <v>753</v>
      </c>
      <c r="H358" t="s" s="3219">
        <v>744</v>
      </c>
      <c r="I358" t="s" s="3219">
        <v>755</v>
      </c>
      <c r="K358" t="s" s="3159">
        <v>737</v>
      </c>
      <c r="L358" t="s" s="3223">
        <v>1377</v>
      </c>
      <c r="M358" t="s" s="3223">
        <v>1377</v>
      </c>
      <c r="N358" t="s" s="3223">
        <v>1436</v>
      </c>
      <c r="O358" t="s" s="3223">
        <v>1440</v>
      </c>
      <c r="P358" t="s" s="3223">
        <v>1441</v>
      </c>
      <c r="Q358" t="s" s="3223">
        <v>1436</v>
      </c>
      <c r="R358" t="s" s="3223">
        <v>1443</v>
      </c>
    </row>
    <row r="359" ht="15.75" customHeight="true">
      <c r="A359" s="3214"/>
      <c r="B359" t="s" s="3157">
        <v>738</v>
      </c>
      <c r="C359" t="s" s="3218">
        <v>755</v>
      </c>
      <c r="D359" t="s" s="3218">
        <v>755</v>
      </c>
      <c r="E359" t="s" s="3218">
        <v>755</v>
      </c>
      <c r="F359" t="s" s="3218">
        <v>755</v>
      </c>
      <c r="G359" t="s" s="3218">
        <v>755</v>
      </c>
      <c r="H359" t="s" s="3218">
        <v>755</v>
      </c>
      <c r="I359" t="s" s="3218">
        <v>755</v>
      </c>
      <c r="K359" t="s" s="3157">
        <v>738</v>
      </c>
      <c r="L359" t="s" s="3222">
        <v>1443</v>
      </c>
      <c r="M359" t="s" s="3222">
        <v>1443</v>
      </c>
      <c r="N359" t="s" s="3222">
        <v>1443</v>
      </c>
      <c r="O359" t="s" s="3222">
        <v>1443</v>
      </c>
      <c r="P359" t="s" s="3222">
        <v>1443</v>
      </c>
      <c r="Q359" t="s" s="3222">
        <v>1443</v>
      </c>
      <c r="R359" t="s" s="3222">
        <v>1443</v>
      </c>
    </row>
    <row r="360" ht="15.75" customHeight="true">
      <c r="B360" s="3220"/>
      <c r="K360" s="3220"/>
    </row>
    <row r="361" ht="15.75" customHeight="true"/>
    <row r="362" ht="38.15" customHeight="true">
      <c r="A362" s="3179"/>
      <c r="B362" s="3179"/>
      <c r="C362" t="s" s="3183">
        <f>HYPERLINK("#B79","Asia Pacific")</f>
      </c>
      <c r="D362" s="3183"/>
      <c r="E362" s="3182"/>
      <c r="F362" t="s" s="3180">
        <f>HYPERLINK("#B391","Americas")</f>
      </c>
      <c r="G362" s="3184"/>
      <c r="H362" s="3184"/>
      <c r="I362" t="s" s="3185">
        <f>HYPERLINK("#B760","Europe")</f>
      </c>
      <c r="J362" s="3183"/>
      <c r="K362" s="3179"/>
      <c r="L362" t="s" s="3187">
        <f>HYPERLINK("#B1143","Middle East &amp; North Africa")</f>
      </c>
      <c r="M362" s="3187"/>
      <c r="N362" s="3187"/>
      <c r="O362" s="3183"/>
      <c r="P362" t="s" s="3187">
        <f>HYPERLINK("#B1302","Sub Saharan Africa")</f>
      </c>
      <c r="Q362" s="3187"/>
      <c r="R362" s="3188"/>
      <c r="S362" s="3188"/>
    </row>
    <row r="363" ht="15.75" customHeight="true"/>
    <row r="364" ht="15.75" customHeight="true"/>
    <row r="365" ht="15.75" customHeight="true">
      <c r="A365" s="3174"/>
      <c r="B365" t="s" s="3199">
        <v>736</v>
      </c>
      <c r="C365" s="3199"/>
      <c r="D365" s="3199"/>
      <c r="E365" s="3199"/>
      <c r="F365" s="3199"/>
      <c r="G365" s="3199"/>
      <c r="H365" s="3199"/>
      <c r="I365" s="3199"/>
      <c r="K365" s="3174"/>
      <c r="S365" s="3227"/>
    </row>
    <row r="366" ht="15.75" customHeight="true">
      <c r="A366" s="3168"/>
      <c r="B366" s="3199"/>
      <c r="C366" s="3199"/>
      <c r="D366" s="3199"/>
      <c r="E366" s="3199"/>
      <c r="F366" s="3199"/>
      <c r="G366" s="3199"/>
      <c r="H366" s="3199"/>
      <c r="I366" s="3199"/>
      <c r="J366" s="3165"/>
      <c r="K366" s="3168"/>
      <c r="L366" s="3201"/>
      <c r="M366" s="3201"/>
      <c r="N366" s="3201"/>
      <c r="O366" s="3201"/>
      <c r="P366" s="3201"/>
      <c r="Q366" s="3201"/>
      <c r="R366" s="3201"/>
      <c r="S366" s="3201"/>
    </row>
    <row r="367" ht="15.75" customHeight="true">
      <c r="A367" s="3174"/>
      <c r="B367" s="3199"/>
      <c r="C367" s="3199"/>
      <c r="D367" s="3199"/>
      <c r="E367" s="3199"/>
      <c r="F367" s="3199"/>
      <c r="G367" s="3199"/>
      <c r="H367" s="3199"/>
      <c r="I367" s="3199"/>
      <c r="K367" s="3174"/>
      <c r="Q367" s="3228"/>
      <c r="R367" s="3200"/>
      <c r="S367" s="3227"/>
    </row>
    <row r="368" ht="15.75" customHeight="true">
      <c r="A368" s="3174"/>
      <c r="B368" s="3143"/>
      <c r="C368" s="3135"/>
      <c r="D368" s="3135"/>
      <c r="E368" s="3135"/>
      <c r="F368" s="3135"/>
      <c r="G368" s="3135"/>
      <c r="H368" s="3135"/>
      <c r="I368" s="3135"/>
      <c r="K368" s="3174"/>
      <c r="Q368" s="3228"/>
      <c r="R368" s="3200"/>
      <c r="S368" s="3227"/>
    </row>
    <row r="369" ht="15.75" customHeight="true">
      <c r="A369" s="3174"/>
      <c r="B369" t="s" s="3202">
        <v>952</v>
      </c>
      <c r="C369" s="3202"/>
      <c r="D369" s="3202"/>
      <c r="E369" s="3202"/>
      <c r="F369" s="3202"/>
      <c r="G369" s="3202"/>
      <c r="H369" s="3202"/>
      <c r="I369" s="3135"/>
      <c r="K369" s="3174"/>
      <c r="Q369" s="3228"/>
      <c r="R369" s="3200"/>
      <c r="S369" s="3227"/>
    </row>
    <row r="370" ht="15.75" customHeight="true">
      <c r="A370" s="3174"/>
      <c r="B370" s="3143"/>
      <c r="C370" s="3135"/>
      <c r="D370" s="3135"/>
      <c r="E370" s="3135"/>
      <c r="F370" s="3135"/>
      <c r="G370" s="3135"/>
      <c r="H370" s="3135"/>
      <c r="I370" s="3135"/>
      <c r="K370" s="3174"/>
      <c r="Q370" s="3228"/>
      <c r="R370" s="3200"/>
      <c r="S370" s="3227"/>
    </row>
    <row r="371" ht="15.75" customHeight="true">
      <c r="A371" s="3174"/>
      <c r="B371" t="s" s="3228">
        <f>HYPERLINK("#B427","Anguilla (AI)")</f>
      </c>
      <c r="C371" s="3200"/>
      <c r="D371" t="s" s="3228">
        <f>HYPERLINK("#B622","Curacao (XC)")</f>
      </c>
      <c r="E371" s="3204"/>
      <c r="G371" t="s" s="3228">
        <f>HYPERLINK("#K531","Nicaragua (NI)")</f>
      </c>
      <c r="H371" s="3135"/>
      <c r="I371" s="3135"/>
      <c r="K371" s="3174"/>
      <c r="R371" s="3200"/>
      <c r="S371" s="3227"/>
    </row>
    <row r="372" ht="15.75" customHeight="true">
      <c r="A372" s="3174"/>
      <c r="B372" t="s" s="3228">
        <f>HYPERLINK("#B440","Antigua (AG)")</f>
      </c>
      <c r="C372" s="3200"/>
      <c r="D372" t="s" s="3228">
        <f>HYPERLINK("#B635","Dominica (DM)")</f>
      </c>
      <c r="E372" s="3204"/>
      <c r="G372" t="s" s="3228">
        <f>HYPERLINK("#K544","Panama (PA)")</f>
      </c>
      <c r="H372" s="3135"/>
      <c r="I372" s="3135"/>
      <c r="K372" s="3174"/>
      <c r="R372" s="3200"/>
      <c r="S372" s="3227"/>
    </row>
    <row r="373" ht="15.75" customHeight="true">
      <c r="A373" s="3174"/>
      <c r="B373" t="s" s="3228">
        <f>HYPERLINK("#B453","Argentina (AR)")</f>
      </c>
      <c r="C373" s="3200"/>
      <c r="D373" t="s" s="3228">
        <f>HYPERLINK("#B648","Dominican Republic (DO)")</f>
      </c>
      <c r="E373" s="3204"/>
      <c r="G373" t="s" s="3228">
        <f>HYPERLINK("#K557","Paraguay (PY)")</f>
      </c>
      <c r="H373" s="3135"/>
      <c r="I373" s="3135"/>
      <c r="K373" s="3174"/>
      <c r="R373" s="3200"/>
      <c r="S373" s="3227"/>
    </row>
    <row r="374" ht="15.75" customHeight="true">
      <c r="A374" s="3174"/>
      <c r="B374" t="s" s="3228">
        <f>HYPERLINK("#B466","Aruba (AW)")</f>
      </c>
      <c r="C374" s="3200"/>
      <c r="D374" t="s" s="3228">
        <f>HYPERLINK("#B661","Ecuador (EC)")</f>
      </c>
      <c r="E374" s="3204"/>
      <c r="G374" t="s" s="3228">
        <f>HYPERLINK("#K570","Peru (PE)")</f>
      </c>
      <c r="H374" s="3135"/>
      <c r="I374" s="3135"/>
      <c r="K374" s="3174"/>
      <c r="R374" s="3200"/>
      <c r="S374" s="3227"/>
    </row>
    <row r="375" ht="15.75" customHeight="true">
      <c r="A375" s="3174"/>
      <c r="B375" t="s" s="3228">
        <f>HYPERLINK("#B479","Bahamas (BS)")</f>
      </c>
      <c r="C375" s="3200"/>
      <c r="D375" t="s" s="3228">
        <f>HYPERLINK("#B674","El Salvador (SV)")</f>
      </c>
      <c r="E375" s="3204"/>
      <c r="G375" t="s" s="3228">
        <f>HYPERLINK("#K583","St. Barthelemy (XY)")</f>
      </c>
      <c r="H375" s="3174"/>
      <c r="I375" s="3174"/>
      <c r="K375" s="3174"/>
      <c r="R375" s="3213"/>
      <c r="S375" s="3198"/>
    </row>
    <row r="376" ht="15.75" customHeight="true">
      <c r="A376" s="3174"/>
      <c r="B376" t="s" s="3228">
        <f>HYPERLINK("#B492","Barbados (BB)")</f>
      </c>
      <c r="C376" s="3200"/>
      <c r="D376" t="s" s="3228">
        <f>HYPERLINK("#B687","French Guyana (GF)")</f>
      </c>
      <c r="E376" s="3204"/>
      <c r="G376" t="s" s="3228">
        <f>HYPERLINK("#K596","St. Eustatius (XE)")</f>
      </c>
      <c r="H376" s="3174"/>
      <c r="I376" s="3174"/>
      <c r="K376" s="3174"/>
      <c r="R376" s="3213"/>
      <c r="S376" s="3174"/>
    </row>
    <row r="377" ht="15.75" customHeight="true">
      <c r="B377" t="s" s="3228">
        <f>HYPERLINK("#B505","Belize (BZ)")</f>
      </c>
      <c r="C377" s="3204"/>
      <c r="D377" t="s" s="3228">
        <f>HYPERLINK("#B700","Grenada (GD)")</f>
      </c>
      <c r="E377" s="3204"/>
      <c r="G377" t="s" s="3228">
        <f>HYPERLINK("#K609","St. Kitts (KN)")</f>
      </c>
      <c r="R377" s="3174"/>
    </row>
    <row r="378" ht="15.75" customHeight="true">
      <c r="B378" t="s" s="3228">
        <f>HYPERLINK("#B518","Bermuda (BM)")</f>
      </c>
      <c r="C378" s="3204"/>
      <c r="D378" t="s" s="3228">
        <f>HYPERLINK("#B713","Guadeloupe (GP)")</f>
      </c>
      <c r="E378" s="3204"/>
      <c r="G378" t="s" s="3228">
        <f>HYPERLINK("#K622","St. Lucia (LC)")</f>
      </c>
      <c r="R378" s="3174"/>
    </row>
    <row r="379" ht="15.75" customHeight="true">
      <c r="B379" t="s" s="3228">
        <f>HYPERLINK("#B531","Bolivia (BO)")</f>
      </c>
      <c r="C379" s="3204"/>
      <c r="D379" t="s" s="3228">
        <f>HYPERLINK("#B726","Guatemala (GT)")</f>
      </c>
      <c r="E379" s="3204"/>
      <c r="G379" t="s" s="3228">
        <f>HYPERLINK("#K635","St. Maarten (XM)")</f>
      </c>
      <c r="R379" s="3174"/>
    </row>
    <row r="380" ht="15.75" customHeight="true">
      <c r="B380" t="s" s="3228">
        <f>HYPERLINK("#B544","Bonaire (XB)")</f>
      </c>
      <c r="C380" s="3213"/>
      <c r="D380" t="s" s="3228">
        <f>HYPERLINK("#K427","Guyana (British) (GY)")</f>
      </c>
      <c r="E380" s="3213"/>
      <c r="G380" t="s" s="3228">
        <f>HYPERLINK("#K648","St. Vincent (VC)")</f>
      </c>
      <c r="R380" s="3174"/>
    </row>
    <row r="381" ht="15.75" customHeight="true">
      <c r="B381" t="s" s="3228">
        <f>HYPERLINK("#B557","Brazil (BR)")</f>
      </c>
      <c r="C381" s="3174"/>
      <c r="D381" t="s" s="3228">
        <f>HYPERLINK("#K440","Haiti (HT)")</f>
      </c>
      <c r="E381" s="3174"/>
      <c r="G381" t="s" s="3228">
        <f>HYPERLINK("#K661","Suriname (SR)")</f>
      </c>
      <c r="R381" s="3174"/>
    </row>
    <row r="382" ht="15.75" customHeight="true">
      <c r="B382" t="s" s="3228">
        <f>HYPERLINK("#B414","Canada (CA)")</f>
      </c>
      <c r="C382" s="3174"/>
      <c r="D382" t="s" s="3228">
        <f>HYPERLINK("#K453","Honduras (HN)")</f>
      </c>
      <c r="E382" s="3174"/>
      <c r="G382" t="s" s="3228">
        <f>HYPERLINK("#K674","Trinidad and Tobago (TT)")</f>
      </c>
      <c r="R382" s="3174"/>
    </row>
    <row r="383" ht="15.75" customHeight="true">
      <c r="B383" t="s" s="3228">
        <f>HYPERLINK("#B570","Cayman Islands (KY)")</f>
      </c>
      <c r="C383" s="3174"/>
      <c r="D383" t="s" s="3228">
        <f>HYPERLINK("#K466","Jamaica (JM)")</f>
      </c>
      <c r="E383" s="3174"/>
      <c r="G383" t="s" s="3228">
        <f>HYPERLINK("#K687","Turks and Caicos Islands (TC)")</f>
      </c>
      <c r="R383" s="3174"/>
    </row>
    <row r="384" ht="15.75" customHeight="true">
      <c r="B384" t="s" s="3228">
        <f>HYPERLINK("#B583","Chile (CL)")</f>
      </c>
      <c r="C384" s="3174"/>
      <c r="D384" t="s" s="3228">
        <f>HYPERLINK("#K479","Martinique (MQ)")</f>
      </c>
      <c r="E384" s="3174"/>
      <c r="G384" t="s" s="3228">
        <f>HYPERLINK("#B401","United States Of America (US)")</f>
      </c>
      <c r="R384" s="3174"/>
    </row>
    <row r="385" ht="15.75" customHeight="true">
      <c r="B385" t="s" s="3228">
        <f>HYPERLINK("#B596","Colombia (CO)")</f>
      </c>
      <c r="C385" s="3174"/>
      <c r="D385" t="s" s="3228">
        <f>HYPERLINK("#K492","Mexico (MX)")</f>
      </c>
      <c r="E385" s="3174"/>
      <c r="G385" t="s" s="3228">
        <f>HYPERLINK("#K700","Uruguay (UY)")</f>
      </c>
      <c r="M385" s="3174"/>
      <c r="O385" s="3174"/>
      <c r="P385" s="3174"/>
      <c r="R385" s="3174"/>
    </row>
    <row r="386" ht="15.75" customHeight="true">
      <c r="B386" t="s" s="3228">
        <f>HYPERLINK("#B609","Costa Rica (CR)")</f>
      </c>
      <c r="C386" s="3174"/>
      <c r="D386" t="s" s="3228">
        <f>HYPERLINK("#K505","Montserrat (MS)")</f>
      </c>
      <c r="E386" s="3174"/>
      <c r="G386" t="s" s="3228">
        <f>HYPERLINK("#K713","Venezuela (VE)")</f>
      </c>
      <c r="M386" s="3174"/>
      <c r="O386" s="3174"/>
      <c r="P386" s="3174"/>
      <c r="R386" s="3174"/>
    </row>
    <row r="387" ht="15.75" customHeight="true">
      <c r="B387" s="3174"/>
      <c r="C387" s="3174"/>
      <c r="D387" t="s" s="3228">
        <f>HYPERLINK("#K518","Nevis (XN)")</f>
      </c>
      <c r="E387" s="3174"/>
      <c r="G387" t="s" s="3228">
        <f>HYPERLINK("#K726","Virgin Islands (British) (VG)")</f>
      </c>
      <c r="L387" s="3174"/>
      <c r="M387" s="3174"/>
      <c r="O387" s="3174"/>
      <c r="P387" s="3174"/>
      <c r="R387" s="3174"/>
    </row>
    <row r="388" ht="15.75" customHeight="true">
      <c r="B388" s="3167"/>
      <c r="L388" s="3174"/>
      <c r="M388" s="3174"/>
      <c r="N388" s="3174"/>
      <c r="O388" s="3174"/>
      <c r="P388" s="3174"/>
      <c r="Q388" s="3174"/>
      <c r="R388" s="3174"/>
    </row>
    <row r="389" ht="15.75" customHeight="true">
      <c r="B389" s="3167"/>
      <c r="L389" s="3174"/>
      <c r="M389" s="3174"/>
      <c r="N389" s="3174"/>
      <c r="O389" s="3174"/>
      <c r="P389" s="3174"/>
      <c r="Q389" s="3174"/>
      <c r="R389" s="3174"/>
    </row>
    <row r="390" ht="15.75" customHeight="true">
      <c r="B390" s="3167"/>
      <c r="L390" s="3174"/>
      <c r="M390" s="3174"/>
      <c r="N390" s="3174"/>
      <c r="O390" s="3174"/>
      <c r="P390" s="3174"/>
      <c r="Q390" s="3174"/>
      <c r="R390" s="3174"/>
    </row>
    <row r="391" ht="15.75" customHeight="true">
      <c r="A391" s="3214"/>
      <c r="B391" t="s" s="3215">
        <v>1445</v>
      </c>
      <c r="I391" t="s" s="3216">
        <f>HYPERLINK("#B369","Top ↑")</f>
      </c>
      <c r="K391" t="s" s="3215">
        <v>1446</v>
      </c>
      <c r="R391" t="s" s="3216">
        <f>HYPERLINK("#B369","Top ↑")</f>
      </c>
    </row>
    <row r="392" ht="15.75" customHeight="true">
      <c r="A392" s="3210"/>
      <c r="B392" t="s" s="3217">
        <v>1447</v>
      </c>
      <c r="C392" s="3217"/>
      <c r="D392" s="3217"/>
      <c r="E392" s="3217"/>
      <c r="F392" s="3217"/>
      <c r="G392" s="3217"/>
      <c r="H392" s="3217"/>
      <c r="I392" s="3217"/>
      <c r="K392" t="s" s="3217">
        <v>1448</v>
      </c>
      <c r="L392" s="3217"/>
      <c r="M392" s="3217"/>
      <c r="N392" s="3217"/>
      <c r="O392" s="3217"/>
      <c r="P392" s="3217"/>
      <c r="Q392" s="3217"/>
      <c r="R392" s="3217"/>
    </row>
    <row r="393" ht="15.75" customHeight="true">
      <c r="A393" s="3210"/>
      <c r="B393" t="s" s="3153">
        <v>731</v>
      </c>
      <c r="C393" t="s" s="3148">
        <v>727</v>
      </c>
      <c r="D393" s="3148"/>
      <c r="E393" s="3148"/>
      <c r="F393" s="3148"/>
      <c r="G393" s="3148"/>
      <c r="H393" s="3148"/>
      <c r="I393" s="3150"/>
      <c r="K393" t="s" s="3153">
        <v>731</v>
      </c>
      <c r="L393" t="s" s="3148">
        <v>727</v>
      </c>
      <c r="M393" s="3148"/>
      <c r="N393" s="3148"/>
      <c r="O393" s="3148"/>
      <c r="P393" s="3148"/>
      <c r="Q393" s="3148"/>
      <c r="R393" s="3150"/>
    </row>
    <row r="394" ht="30.0" customHeight="true">
      <c r="A394" s="3214"/>
      <c r="B394" s="3155"/>
      <c r="C394" t="s" s="3153">
        <v>732</v>
      </c>
      <c r="D394" t="s" s="3153">
        <v>733</v>
      </c>
      <c r="E394" t="s" s="3153">
        <v>734</v>
      </c>
      <c r="F394" t="s" s="3153">
        <v>735</v>
      </c>
      <c r="G394" t="s" s="3153">
        <v>736</v>
      </c>
      <c r="H394" t="s" s="3153">
        <v>737</v>
      </c>
      <c r="I394" t="s" s="3153">
        <v>738</v>
      </c>
      <c r="K394" s="3155"/>
      <c r="L394" t="s" s="3153">
        <v>732</v>
      </c>
      <c r="M394" t="s" s="3153">
        <v>733</v>
      </c>
      <c r="N394" t="s" s="3153">
        <v>734</v>
      </c>
      <c r="O394" t="s" s="3153">
        <v>735</v>
      </c>
      <c r="P394" t="s" s="3153">
        <v>736</v>
      </c>
      <c r="Q394" t="s" s="3153">
        <v>737</v>
      </c>
      <c r="R394" t="s" s="3153">
        <v>738</v>
      </c>
    </row>
    <row r="395" ht="15.75" customHeight="true">
      <c r="A395" s="3214"/>
      <c r="B395" t="s" s="3157">
        <v>732</v>
      </c>
      <c r="C395" t="s" s="3218">
        <v>744</v>
      </c>
      <c r="D395" t="s" s="3218">
        <v>744</v>
      </c>
      <c r="E395" t="s" s="3218">
        <v>744</v>
      </c>
      <c r="F395" t="s" s="3218">
        <v>745</v>
      </c>
      <c r="G395" t="s" s="3218">
        <v>746</v>
      </c>
      <c r="H395" t="s" s="3218">
        <v>747</v>
      </c>
      <c r="I395" t="s" s="3218">
        <v>748</v>
      </c>
      <c r="K395" t="s" s="3157">
        <v>732</v>
      </c>
      <c r="L395" t="s" s="3218">
        <v>1449</v>
      </c>
      <c r="M395" t="s" s="3218">
        <v>1449</v>
      </c>
      <c r="N395" t="s" s="3218">
        <v>1449</v>
      </c>
      <c r="O395" t="s" s="3218">
        <v>748</v>
      </c>
      <c r="P395" t="s" s="3218">
        <v>1169</v>
      </c>
      <c r="Q395" t="s" s="3218">
        <v>1168</v>
      </c>
      <c r="R395" t="s" s="3218">
        <v>1162</v>
      </c>
    </row>
    <row r="396" ht="15.75" customHeight="true">
      <c r="A396" s="3214"/>
      <c r="B396" t="s" s="3159">
        <v>752</v>
      </c>
      <c r="C396" t="s" s="3219">
        <v>744</v>
      </c>
      <c r="D396" t="s" s="3219">
        <v>744</v>
      </c>
      <c r="E396" t="s" s="3219">
        <v>744</v>
      </c>
      <c r="F396" t="s" s="3219">
        <v>753</v>
      </c>
      <c r="G396" t="s" s="3219">
        <v>754</v>
      </c>
      <c r="H396" t="s" s="3219">
        <v>755</v>
      </c>
      <c r="I396" t="s" s="3219">
        <v>755</v>
      </c>
      <c r="K396" t="s" s="3159">
        <v>752</v>
      </c>
      <c r="L396" t="s" s="3219">
        <v>1449</v>
      </c>
      <c r="M396" t="s" s="3219">
        <v>1449</v>
      </c>
      <c r="N396" t="s" s="3219">
        <v>1449</v>
      </c>
      <c r="O396" t="s" s="3219">
        <v>755</v>
      </c>
      <c r="P396" t="s" s="3219">
        <v>1029</v>
      </c>
      <c r="Q396" t="s" s="3219">
        <v>1450</v>
      </c>
      <c r="R396" t="s" s="3219">
        <v>1450</v>
      </c>
    </row>
    <row r="397" ht="15.75" customHeight="true">
      <c r="A397" s="3214"/>
      <c r="B397" t="s" s="3157">
        <v>759</v>
      </c>
      <c r="C397" t="s" s="3218">
        <v>744</v>
      </c>
      <c r="D397" t="s" s="3218">
        <v>744</v>
      </c>
      <c r="E397" t="s" s="3218">
        <v>744</v>
      </c>
      <c r="F397" t="s" s="3218">
        <v>753</v>
      </c>
      <c r="G397" t="s" s="3218">
        <v>760</v>
      </c>
      <c r="H397" t="s" s="3218">
        <v>748</v>
      </c>
      <c r="I397" t="s" s="3218">
        <v>748</v>
      </c>
      <c r="K397" t="s" s="3157">
        <v>759</v>
      </c>
      <c r="L397" t="s" s="3218">
        <v>1449</v>
      </c>
      <c r="M397" t="s" s="3218">
        <v>1449</v>
      </c>
      <c r="N397" t="s" s="3218">
        <v>1449</v>
      </c>
      <c r="O397" t="s" s="3218">
        <v>755</v>
      </c>
      <c r="P397" t="s" s="3218">
        <v>1168</v>
      </c>
      <c r="Q397" t="s" s="3218">
        <v>1162</v>
      </c>
      <c r="R397" t="s" s="3218">
        <v>1162</v>
      </c>
    </row>
    <row r="398" ht="15.75" customHeight="true">
      <c r="A398" s="3214"/>
      <c r="B398" t="s" s="3159">
        <v>735</v>
      </c>
      <c r="C398" t="s" s="3219">
        <v>764</v>
      </c>
      <c r="D398" t="s" s="3219">
        <v>764</v>
      </c>
      <c r="E398" t="s" s="3219">
        <v>744</v>
      </c>
      <c r="F398" t="s" s="3219">
        <v>744</v>
      </c>
      <c r="G398" t="s" s="3219">
        <v>755</v>
      </c>
      <c r="H398" t="s" s="3219">
        <v>764</v>
      </c>
      <c r="I398" t="s" s="3219">
        <v>755</v>
      </c>
      <c r="K398" t="s" s="3159">
        <v>735</v>
      </c>
      <c r="L398" t="s" s="3219">
        <v>764</v>
      </c>
      <c r="M398" t="s" s="3219">
        <v>764</v>
      </c>
      <c r="N398" t="s" s="3219">
        <v>1449</v>
      </c>
      <c r="O398" t="s" s="3219">
        <v>1449</v>
      </c>
      <c r="P398" t="s" s="3219">
        <v>1450</v>
      </c>
      <c r="Q398" t="s" s="3219">
        <v>764</v>
      </c>
      <c r="R398" t="s" s="3219">
        <v>1450</v>
      </c>
    </row>
    <row r="399" ht="15.75" customHeight="true">
      <c r="A399" s="3214"/>
      <c r="B399" t="s" s="3157">
        <v>736</v>
      </c>
      <c r="C399" t="s" s="3218">
        <v>764</v>
      </c>
      <c r="D399" t="s" s="3218">
        <v>764</v>
      </c>
      <c r="E399" t="s" s="3218">
        <v>744</v>
      </c>
      <c r="F399" t="s" s="3218">
        <v>764</v>
      </c>
      <c r="G399" t="s" s="3218">
        <v>744</v>
      </c>
      <c r="H399" t="s" s="3218">
        <v>764</v>
      </c>
      <c r="I399" t="s" s="3218">
        <v>755</v>
      </c>
      <c r="K399" t="s" s="3157">
        <v>736</v>
      </c>
      <c r="L399" t="s" s="3218">
        <v>764</v>
      </c>
      <c r="M399" t="s" s="3218">
        <v>764</v>
      </c>
      <c r="N399" t="s" s="3218">
        <v>1449</v>
      </c>
      <c r="O399" t="s" s="3218">
        <v>764</v>
      </c>
      <c r="P399" t="s" s="3218">
        <v>1449</v>
      </c>
      <c r="Q399" t="s" s="3218">
        <v>764</v>
      </c>
      <c r="R399" t="s" s="3218">
        <v>1450</v>
      </c>
    </row>
    <row r="400" ht="15.75" customHeight="true">
      <c r="A400" s="3214"/>
      <c r="B400" t="s" s="3159">
        <v>737</v>
      </c>
      <c r="C400" t="s" s="3219">
        <v>764</v>
      </c>
      <c r="D400" t="s" s="3219">
        <v>764</v>
      </c>
      <c r="E400" t="s" s="3219">
        <v>744</v>
      </c>
      <c r="F400" t="s" s="3219">
        <v>748</v>
      </c>
      <c r="G400" t="s" s="3219">
        <v>753</v>
      </c>
      <c r="H400" t="s" s="3219">
        <v>744</v>
      </c>
      <c r="I400" t="s" s="3219">
        <v>755</v>
      </c>
      <c r="K400" t="s" s="3159">
        <v>737</v>
      </c>
      <c r="L400" t="s" s="3219">
        <v>764</v>
      </c>
      <c r="M400" t="s" s="3219">
        <v>764</v>
      </c>
      <c r="N400" t="s" s="3219">
        <v>1449</v>
      </c>
      <c r="O400" t="s" s="3219">
        <v>1162</v>
      </c>
      <c r="P400" t="s" s="3219">
        <v>755</v>
      </c>
      <c r="Q400" t="s" s="3219">
        <v>1449</v>
      </c>
      <c r="R400" t="s" s="3219">
        <v>1450</v>
      </c>
    </row>
    <row r="401" ht="15.75" customHeight="true">
      <c r="A401" s="3214"/>
      <c r="B401" t="s" s="3157">
        <v>738</v>
      </c>
      <c r="C401" t="s" s="3218">
        <v>755</v>
      </c>
      <c r="D401" t="s" s="3218">
        <v>755</v>
      </c>
      <c r="E401" t="s" s="3218">
        <v>755</v>
      </c>
      <c r="F401" t="s" s="3218">
        <v>755</v>
      </c>
      <c r="G401" t="s" s="3218">
        <v>755</v>
      </c>
      <c r="H401" t="s" s="3218">
        <v>755</v>
      </c>
      <c r="I401" t="s" s="3218">
        <v>755</v>
      </c>
      <c r="K401" t="s" s="3157">
        <v>738</v>
      </c>
      <c r="L401" t="s" s="3218">
        <v>1450</v>
      </c>
      <c r="M401" t="s" s="3218">
        <v>1450</v>
      </c>
      <c r="N401" t="s" s="3218">
        <v>1450</v>
      </c>
      <c r="O401" t="s" s="3218">
        <v>1450</v>
      </c>
      <c r="P401" t="s" s="3218">
        <v>1450</v>
      </c>
      <c r="Q401" t="s" s="3218">
        <v>1450</v>
      </c>
      <c r="R401" t="s" s="3218">
        <v>1450</v>
      </c>
    </row>
    <row r="402" ht="15.75" customHeight="true">
      <c r="B402" s="3220"/>
      <c r="K402" s="3220"/>
    </row>
    <row r="403" ht="15.75" customHeight="true"/>
    <row r="404" ht="15.75" customHeight="true">
      <c r="A404" s="3169"/>
      <c r="B404" t="s" s="3215">
        <v>1451</v>
      </c>
      <c r="I404" t="s" s="3216">
        <f>HYPERLINK("#B369","Top ↑")</f>
      </c>
      <c r="K404" t="s" s="3215">
        <v>1452</v>
      </c>
      <c r="R404" t="s" s="3216">
        <f>HYPERLINK("#B369","Top ↑")</f>
      </c>
    </row>
    <row r="405" ht="15.75" customHeight="true">
      <c r="A405" s="3210"/>
      <c r="B405" t="s" s="3217">
        <v>1453</v>
      </c>
      <c r="C405" s="3217"/>
      <c r="D405" s="3217"/>
      <c r="E405" s="3217"/>
      <c r="F405" s="3217"/>
      <c r="G405" s="3217"/>
      <c r="H405" s="3217"/>
      <c r="I405" s="3217"/>
      <c r="K405" t="s" s="3217">
        <v>1454</v>
      </c>
      <c r="L405" s="3217"/>
      <c r="M405" s="3217"/>
      <c r="N405" s="3217"/>
      <c r="O405" s="3217"/>
      <c r="P405" s="3217"/>
      <c r="Q405" s="3217"/>
      <c r="R405" s="3217"/>
    </row>
    <row r="406" ht="15.75" customHeight="true">
      <c r="A406" s="3210"/>
      <c r="B406" t="s" s="3153">
        <v>731</v>
      </c>
      <c r="C406" t="s" s="3148">
        <v>727</v>
      </c>
      <c r="D406" s="3148"/>
      <c r="E406" s="3148"/>
      <c r="F406" s="3148"/>
      <c r="G406" s="3148"/>
      <c r="H406" s="3148"/>
      <c r="I406" s="3150"/>
      <c r="K406" t="s" s="3153">
        <v>731</v>
      </c>
      <c r="L406" t="s" s="3148">
        <v>727</v>
      </c>
      <c r="M406" s="3148"/>
      <c r="N406" s="3148"/>
      <c r="O406" s="3148"/>
      <c r="P406" s="3148"/>
      <c r="Q406" s="3148"/>
      <c r="R406" s="3150"/>
    </row>
    <row r="407" ht="30.0" customHeight="true">
      <c r="A407" s="3214"/>
      <c r="B407" s="3155"/>
      <c r="C407" t="s" s="3153">
        <v>732</v>
      </c>
      <c r="D407" t="s" s="3153">
        <v>733</v>
      </c>
      <c r="E407" t="s" s="3153">
        <v>734</v>
      </c>
      <c r="F407" t="s" s="3153">
        <v>735</v>
      </c>
      <c r="G407" t="s" s="3153">
        <v>736</v>
      </c>
      <c r="H407" t="s" s="3153">
        <v>737</v>
      </c>
      <c r="I407" t="s" s="3153">
        <v>738</v>
      </c>
      <c r="K407" s="3155"/>
      <c r="L407" t="s" s="3153">
        <v>732</v>
      </c>
      <c r="M407" t="s" s="3153">
        <v>733</v>
      </c>
      <c r="N407" t="s" s="3153">
        <v>734</v>
      </c>
      <c r="O407" t="s" s="3153">
        <v>735</v>
      </c>
      <c r="P407" t="s" s="3153">
        <v>736</v>
      </c>
      <c r="Q407" t="s" s="3153">
        <v>737</v>
      </c>
      <c r="R407" t="s" s="3153">
        <v>738</v>
      </c>
    </row>
    <row r="408" ht="15.75" customHeight="true">
      <c r="A408" s="3214"/>
      <c r="B408" t="s" s="3157">
        <v>732</v>
      </c>
      <c r="C408" t="s" s="3218">
        <v>1162</v>
      </c>
      <c r="D408" t="s" s="3218">
        <v>1162</v>
      </c>
      <c r="E408" t="s" s="3218">
        <v>1162</v>
      </c>
      <c r="F408" t="s" s="3218">
        <v>1028</v>
      </c>
      <c r="G408" t="s" s="3218">
        <v>1163</v>
      </c>
      <c r="H408" t="s" s="3218">
        <v>1164</v>
      </c>
      <c r="I408" t="s" s="3218">
        <v>753</v>
      </c>
      <c r="K408" t="s" s="3157">
        <v>732</v>
      </c>
      <c r="L408" t="s" s="3218">
        <v>1450</v>
      </c>
      <c r="M408" t="s" s="3218">
        <v>1450</v>
      </c>
      <c r="N408" t="s" s="3218">
        <v>1450</v>
      </c>
      <c r="O408" t="s" s="3218">
        <v>753</v>
      </c>
      <c r="P408" t="s" s="3218">
        <v>760</v>
      </c>
      <c r="Q408" t="s" s="3218">
        <v>1455</v>
      </c>
      <c r="R408" t="s" s="3218">
        <v>755</v>
      </c>
    </row>
    <row r="409" ht="15.75" customHeight="true">
      <c r="A409" s="3214"/>
      <c r="B409" t="s" s="3159">
        <v>752</v>
      </c>
      <c r="C409" t="s" s="3219">
        <v>1162</v>
      </c>
      <c r="D409" t="s" s="3219">
        <v>1162</v>
      </c>
      <c r="E409" t="s" s="3219">
        <v>1162</v>
      </c>
      <c r="F409" t="s" s="3219">
        <v>747</v>
      </c>
      <c r="G409" t="s" s="3219">
        <v>746</v>
      </c>
      <c r="H409" t="s" s="3219">
        <v>1168</v>
      </c>
      <c r="I409" t="s" s="3219">
        <v>1168</v>
      </c>
      <c r="K409" t="s" s="3159">
        <v>752</v>
      </c>
      <c r="L409" t="s" s="3219">
        <v>1450</v>
      </c>
      <c r="M409" t="s" s="3219">
        <v>1450</v>
      </c>
      <c r="N409" t="s" s="3219">
        <v>1450</v>
      </c>
      <c r="O409" t="s" s="3219">
        <v>1168</v>
      </c>
      <c r="P409" t="s" s="3219">
        <v>1169</v>
      </c>
      <c r="Q409" t="s" s="3219">
        <v>744</v>
      </c>
      <c r="R409" t="s" s="3219">
        <v>744</v>
      </c>
    </row>
    <row r="410" ht="15.75" customHeight="true">
      <c r="A410" s="3214"/>
      <c r="B410" t="s" s="3157">
        <v>759</v>
      </c>
      <c r="C410" t="s" s="3218">
        <v>1162</v>
      </c>
      <c r="D410" t="s" s="3218">
        <v>1162</v>
      </c>
      <c r="E410" t="s" s="3218">
        <v>1162</v>
      </c>
      <c r="F410" t="s" s="3218">
        <v>747</v>
      </c>
      <c r="G410" t="s" s="3218">
        <v>745</v>
      </c>
      <c r="H410" t="s" s="3218">
        <v>753</v>
      </c>
      <c r="I410" t="s" s="3218">
        <v>753</v>
      </c>
      <c r="K410" t="s" s="3157">
        <v>759</v>
      </c>
      <c r="L410" t="s" s="3218">
        <v>1450</v>
      </c>
      <c r="M410" t="s" s="3218">
        <v>1450</v>
      </c>
      <c r="N410" t="s" s="3218">
        <v>1450</v>
      </c>
      <c r="O410" t="s" s="3218">
        <v>1168</v>
      </c>
      <c r="P410" t="s" s="3218">
        <v>748</v>
      </c>
      <c r="Q410" t="s" s="3218">
        <v>755</v>
      </c>
      <c r="R410" t="s" s="3218">
        <v>755</v>
      </c>
    </row>
    <row r="411" ht="15.75" customHeight="true">
      <c r="A411" s="3214"/>
      <c r="B411" t="s" s="3159">
        <v>735</v>
      </c>
      <c r="C411" t="s" s="3219">
        <v>764</v>
      </c>
      <c r="D411" t="s" s="3219">
        <v>764</v>
      </c>
      <c r="E411" t="s" s="3219">
        <v>1162</v>
      </c>
      <c r="F411" t="s" s="3219">
        <v>1162</v>
      </c>
      <c r="G411" t="s" s="3219">
        <v>1168</v>
      </c>
      <c r="H411" t="s" s="3219">
        <v>764</v>
      </c>
      <c r="I411" t="s" s="3219">
        <v>1168</v>
      </c>
      <c r="K411" t="s" s="3159">
        <v>735</v>
      </c>
      <c r="L411" t="s" s="3219">
        <v>764</v>
      </c>
      <c r="M411" t="s" s="3219">
        <v>764</v>
      </c>
      <c r="N411" t="s" s="3219">
        <v>1450</v>
      </c>
      <c r="O411" t="s" s="3219">
        <v>1450</v>
      </c>
      <c r="P411" t="s" s="3219">
        <v>744</v>
      </c>
      <c r="Q411" t="s" s="3219">
        <v>764</v>
      </c>
      <c r="R411" t="s" s="3219">
        <v>744</v>
      </c>
    </row>
    <row r="412" ht="15.75" customHeight="true">
      <c r="A412" s="3214"/>
      <c r="B412" t="s" s="3157">
        <v>736</v>
      </c>
      <c r="C412" t="s" s="3218">
        <v>764</v>
      </c>
      <c r="D412" t="s" s="3218">
        <v>764</v>
      </c>
      <c r="E412" t="s" s="3218">
        <v>1162</v>
      </c>
      <c r="F412" t="s" s="3218">
        <v>764</v>
      </c>
      <c r="G412" t="s" s="3218">
        <v>1162</v>
      </c>
      <c r="H412" t="s" s="3218">
        <v>764</v>
      </c>
      <c r="I412" t="s" s="3218">
        <v>1168</v>
      </c>
      <c r="K412" t="s" s="3157">
        <v>736</v>
      </c>
      <c r="L412" t="s" s="3218">
        <v>764</v>
      </c>
      <c r="M412" t="s" s="3218">
        <v>764</v>
      </c>
      <c r="N412" t="s" s="3218">
        <v>1450</v>
      </c>
      <c r="O412" t="s" s="3218">
        <v>764</v>
      </c>
      <c r="P412" t="s" s="3218">
        <v>1450</v>
      </c>
      <c r="Q412" t="s" s="3218">
        <v>764</v>
      </c>
      <c r="R412" t="s" s="3218">
        <v>744</v>
      </c>
    </row>
    <row r="413" ht="15.75" customHeight="true">
      <c r="A413" s="3214"/>
      <c r="B413" t="s" s="3159">
        <v>737</v>
      </c>
      <c r="C413" t="s" s="3219">
        <v>764</v>
      </c>
      <c r="D413" t="s" s="3219">
        <v>764</v>
      </c>
      <c r="E413" t="s" s="3219">
        <v>1162</v>
      </c>
      <c r="F413" t="s" s="3219">
        <v>753</v>
      </c>
      <c r="G413" t="s" s="3219">
        <v>747</v>
      </c>
      <c r="H413" t="s" s="3219">
        <v>1162</v>
      </c>
      <c r="I413" t="s" s="3219">
        <v>1168</v>
      </c>
      <c r="K413" t="s" s="3159">
        <v>737</v>
      </c>
      <c r="L413" t="s" s="3219">
        <v>764</v>
      </c>
      <c r="M413" t="s" s="3219">
        <v>764</v>
      </c>
      <c r="N413" t="s" s="3219">
        <v>1450</v>
      </c>
      <c r="O413" t="s" s="3219">
        <v>755</v>
      </c>
      <c r="P413" t="s" s="3219">
        <v>1168</v>
      </c>
      <c r="Q413" t="s" s="3219">
        <v>1450</v>
      </c>
      <c r="R413" t="s" s="3219">
        <v>744</v>
      </c>
    </row>
    <row r="414" ht="15.75" customHeight="true">
      <c r="A414" s="3214"/>
      <c r="B414" t="s" s="3157">
        <v>738</v>
      </c>
      <c r="C414" t="s" s="3218">
        <v>1168</v>
      </c>
      <c r="D414" t="s" s="3218">
        <v>1168</v>
      </c>
      <c r="E414" t="s" s="3218">
        <v>1168</v>
      </c>
      <c r="F414" t="s" s="3218">
        <v>1168</v>
      </c>
      <c r="G414" t="s" s="3218">
        <v>1168</v>
      </c>
      <c r="H414" t="s" s="3218">
        <v>1168</v>
      </c>
      <c r="I414" t="s" s="3218">
        <v>1168</v>
      </c>
      <c r="K414" t="s" s="3157">
        <v>738</v>
      </c>
      <c r="L414" t="s" s="3218">
        <v>744</v>
      </c>
      <c r="M414" t="s" s="3218">
        <v>744</v>
      </c>
      <c r="N414" t="s" s="3218">
        <v>744</v>
      </c>
      <c r="O414" t="s" s="3218">
        <v>744</v>
      </c>
      <c r="P414" t="s" s="3218">
        <v>744</v>
      </c>
      <c r="Q414" t="s" s="3218">
        <v>744</v>
      </c>
      <c r="R414" t="s" s="3218">
        <v>744</v>
      </c>
    </row>
    <row r="415" ht="15.75" customHeight="true">
      <c r="B415" s="3220"/>
      <c r="K415" s="3220"/>
    </row>
    <row r="416" ht="15.75" customHeight="true"/>
    <row r="417" ht="15.75" customHeight="true">
      <c r="A417" s="3214"/>
      <c r="B417" t="s" s="3215">
        <v>85</v>
      </c>
      <c r="I417" t="s" s="3216">
        <f>HYPERLINK("#B369","Top ↑")</f>
      </c>
      <c r="J417" s="3214"/>
      <c r="K417" t="s" s="3215">
        <v>176</v>
      </c>
      <c r="R417" t="s" s="3216">
        <f>HYPERLINK("#B369","Top ↑")</f>
      </c>
    </row>
    <row r="418" ht="15.75" customHeight="true">
      <c r="A418" s="3210"/>
      <c r="B418" t="s" s="3217">
        <v>1456</v>
      </c>
      <c r="C418" s="3217"/>
      <c r="D418" s="3217"/>
      <c r="E418" s="3217"/>
      <c r="F418" s="3217"/>
      <c r="G418" s="3217"/>
      <c r="H418" s="3217"/>
      <c r="I418" s="3217"/>
      <c r="K418" t="s" s="3217">
        <v>1457</v>
      </c>
      <c r="L418" s="3217"/>
      <c r="M418" s="3217"/>
      <c r="N418" s="3217"/>
      <c r="O418" s="3217"/>
      <c r="P418" s="3217"/>
      <c r="Q418" s="3217"/>
      <c r="R418" s="3217"/>
    </row>
    <row r="419" ht="15.75" customHeight="true">
      <c r="A419" s="3210"/>
      <c r="B419" t="s" s="3153">
        <v>731</v>
      </c>
      <c r="C419" t="s" s="3148">
        <v>727</v>
      </c>
      <c r="D419" s="3148"/>
      <c r="E419" s="3148"/>
      <c r="F419" s="3148"/>
      <c r="G419" s="3148"/>
      <c r="H419" s="3148"/>
      <c r="I419" s="3150"/>
      <c r="K419" t="s" s="3153">
        <v>731</v>
      </c>
      <c r="L419" t="s" s="3148">
        <v>727</v>
      </c>
      <c r="M419" s="3148"/>
      <c r="N419" s="3148"/>
      <c r="O419" s="3148"/>
      <c r="P419" s="3148"/>
      <c r="Q419" s="3148"/>
      <c r="R419" s="3150"/>
    </row>
    <row r="420" ht="30.0" customHeight="true">
      <c r="A420" s="3214"/>
      <c r="B420" s="3155"/>
      <c r="C420" t="s" s="3153">
        <v>732</v>
      </c>
      <c r="D420" t="s" s="3153">
        <v>733</v>
      </c>
      <c r="E420" t="s" s="3153">
        <v>734</v>
      </c>
      <c r="F420" t="s" s="3153">
        <v>735</v>
      </c>
      <c r="G420" t="s" s="3153">
        <v>736</v>
      </c>
      <c r="H420" t="s" s="3153">
        <v>737</v>
      </c>
      <c r="I420" t="s" s="3153">
        <v>738</v>
      </c>
      <c r="K420" s="3155"/>
      <c r="L420" t="s" s="3153">
        <v>732</v>
      </c>
      <c r="M420" t="s" s="3153">
        <v>733</v>
      </c>
      <c r="N420" t="s" s="3153">
        <v>734</v>
      </c>
      <c r="O420" t="s" s="3153">
        <v>735</v>
      </c>
      <c r="P420" t="s" s="3153">
        <v>736</v>
      </c>
      <c r="Q420" t="s" s="3153">
        <v>737</v>
      </c>
      <c r="R420" t="s" s="3153">
        <v>738</v>
      </c>
    </row>
    <row r="421" ht="15.75" customHeight="true">
      <c r="A421" s="3214"/>
      <c r="B421" t="s" s="3157">
        <v>732</v>
      </c>
      <c r="C421" t="s" s="3218">
        <v>1449</v>
      </c>
      <c r="D421" t="s" s="3218">
        <v>1449</v>
      </c>
      <c r="E421" t="s" s="3218">
        <v>1449</v>
      </c>
      <c r="F421" t="s" s="3218">
        <v>748</v>
      </c>
      <c r="G421" t="s" s="3218">
        <v>1169</v>
      </c>
      <c r="H421" t="s" s="3218">
        <v>1168</v>
      </c>
      <c r="I421" t="s" s="3218">
        <v>1162</v>
      </c>
      <c r="K421" t="s" s="3157">
        <v>732</v>
      </c>
      <c r="L421" t="s" s="3218">
        <v>1449</v>
      </c>
      <c r="M421" t="s" s="3218">
        <v>1449</v>
      </c>
      <c r="N421" t="s" s="3218">
        <v>1449</v>
      </c>
      <c r="O421" t="s" s="3218">
        <v>748</v>
      </c>
      <c r="P421" t="s" s="3218">
        <v>1169</v>
      </c>
      <c r="Q421" t="s" s="3218">
        <v>1168</v>
      </c>
      <c r="R421" t="s" s="3218">
        <v>1162</v>
      </c>
    </row>
    <row r="422" ht="15.75" customHeight="true">
      <c r="A422" s="3214"/>
      <c r="B422" t="s" s="3159">
        <v>752</v>
      </c>
      <c r="C422" t="s" s="3219">
        <v>1449</v>
      </c>
      <c r="D422" t="s" s="3219">
        <v>1449</v>
      </c>
      <c r="E422" t="s" s="3219">
        <v>1449</v>
      </c>
      <c r="F422" t="s" s="3219">
        <v>755</v>
      </c>
      <c r="G422" t="s" s="3219">
        <v>1029</v>
      </c>
      <c r="H422" t="s" s="3219">
        <v>1450</v>
      </c>
      <c r="I422" t="s" s="3219">
        <v>1450</v>
      </c>
      <c r="K422" t="s" s="3159">
        <v>752</v>
      </c>
      <c r="L422" t="s" s="3219">
        <v>1449</v>
      </c>
      <c r="M422" t="s" s="3219">
        <v>1449</v>
      </c>
      <c r="N422" t="s" s="3219">
        <v>1449</v>
      </c>
      <c r="O422" t="s" s="3219">
        <v>755</v>
      </c>
      <c r="P422" t="s" s="3219">
        <v>1029</v>
      </c>
      <c r="Q422" t="s" s="3219">
        <v>1450</v>
      </c>
      <c r="R422" t="s" s="3219">
        <v>1450</v>
      </c>
    </row>
    <row r="423" ht="15.75" customHeight="true">
      <c r="A423" s="3214"/>
      <c r="B423" t="s" s="3157">
        <v>759</v>
      </c>
      <c r="C423" t="s" s="3218">
        <v>1449</v>
      </c>
      <c r="D423" t="s" s="3218">
        <v>1449</v>
      </c>
      <c r="E423" t="s" s="3218">
        <v>1449</v>
      </c>
      <c r="F423" t="s" s="3218">
        <v>755</v>
      </c>
      <c r="G423" t="s" s="3218">
        <v>1168</v>
      </c>
      <c r="H423" t="s" s="3218">
        <v>1162</v>
      </c>
      <c r="I423" t="s" s="3218">
        <v>1162</v>
      </c>
      <c r="K423" t="s" s="3157">
        <v>759</v>
      </c>
      <c r="L423" t="s" s="3218">
        <v>1449</v>
      </c>
      <c r="M423" t="s" s="3218">
        <v>1449</v>
      </c>
      <c r="N423" t="s" s="3218">
        <v>1449</v>
      </c>
      <c r="O423" t="s" s="3218">
        <v>755</v>
      </c>
      <c r="P423" t="s" s="3218">
        <v>1168</v>
      </c>
      <c r="Q423" t="s" s="3218">
        <v>1162</v>
      </c>
      <c r="R423" t="s" s="3218">
        <v>1162</v>
      </c>
    </row>
    <row r="424" ht="15.75" customHeight="true">
      <c r="A424" s="3214"/>
      <c r="B424" t="s" s="3159">
        <v>735</v>
      </c>
      <c r="C424" t="s" s="3219">
        <v>764</v>
      </c>
      <c r="D424" t="s" s="3219">
        <v>764</v>
      </c>
      <c r="E424" t="s" s="3219">
        <v>1449</v>
      </c>
      <c r="F424" t="s" s="3219">
        <v>1449</v>
      </c>
      <c r="G424" t="s" s="3219">
        <v>1450</v>
      </c>
      <c r="H424" t="s" s="3219">
        <v>764</v>
      </c>
      <c r="I424" t="s" s="3219">
        <v>1450</v>
      </c>
      <c r="K424" t="s" s="3159">
        <v>735</v>
      </c>
      <c r="L424" t="s" s="3219">
        <v>764</v>
      </c>
      <c r="M424" t="s" s="3219">
        <v>764</v>
      </c>
      <c r="N424" t="s" s="3219">
        <v>1449</v>
      </c>
      <c r="O424" t="s" s="3219">
        <v>1449</v>
      </c>
      <c r="P424" t="s" s="3219">
        <v>1450</v>
      </c>
      <c r="Q424" t="s" s="3219">
        <v>764</v>
      </c>
      <c r="R424" t="s" s="3219">
        <v>1450</v>
      </c>
    </row>
    <row r="425" ht="15.75" customHeight="true">
      <c r="A425" s="3214"/>
      <c r="B425" t="s" s="3157">
        <v>736</v>
      </c>
      <c r="C425" t="s" s="3218">
        <v>764</v>
      </c>
      <c r="D425" t="s" s="3218">
        <v>764</v>
      </c>
      <c r="E425" t="s" s="3218">
        <v>1449</v>
      </c>
      <c r="F425" t="s" s="3218">
        <v>764</v>
      </c>
      <c r="G425" t="s" s="3218">
        <v>1449</v>
      </c>
      <c r="H425" t="s" s="3218">
        <v>764</v>
      </c>
      <c r="I425" t="s" s="3218">
        <v>1450</v>
      </c>
      <c r="K425" t="s" s="3157">
        <v>736</v>
      </c>
      <c r="L425" t="s" s="3218">
        <v>764</v>
      </c>
      <c r="M425" t="s" s="3218">
        <v>764</v>
      </c>
      <c r="N425" t="s" s="3218">
        <v>1449</v>
      </c>
      <c r="O425" t="s" s="3218">
        <v>764</v>
      </c>
      <c r="P425" t="s" s="3218">
        <v>1449</v>
      </c>
      <c r="Q425" t="s" s="3218">
        <v>764</v>
      </c>
      <c r="R425" t="s" s="3218">
        <v>1450</v>
      </c>
    </row>
    <row r="426" ht="15.75" customHeight="true">
      <c r="A426" s="3214"/>
      <c r="B426" t="s" s="3159">
        <v>737</v>
      </c>
      <c r="C426" t="s" s="3219">
        <v>764</v>
      </c>
      <c r="D426" t="s" s="3219">
        <v>764</v>
      </c>
      <c r="E426" t="s" s="3219">
        <v>1449</v>
      </c>
      <c r="F426" t="s" s="3219">
        <v>1162</v>
      </c>
      <c r="G426" t="s" s="3219">
        <v>755</v>
      </c>
      <c r="H426" t="s" s="3219">
        <v>1449</v>
      </c>
      <c r="I426" t="s" s="3219">
        <v>1450</v>
      </c>
      <c r="K426" t="s" s="3159">
        <v>737</v>
      </c>
      <c r="L426" t="s" s="3219">
        <v>764</v>
      </c>
      <c r="M426" t="s" s="3219">
        <v>764</v>
      </c>
      <c r="N426" t="s" s="3219">
        <v>1449</v>
      </c>
      <c r="O426" t="s" s="3219">
        <v>1162</v>
      </c>
      <c r="P426" t="s" s="3219">
        <v>755</v>
      </c>
      <c r="Q426" t="s" s="3219">
        <v>1449</v>
      </c>
      <c r="R426" t="s" s="3219">
        <v>1450</v>
      </c>
    </row>
    <row r="427" ht="15.75" customHeight="true">
      <c r="A427" s="3214"/>
      <c r="B427" t="s" s="3157">
        <v>738</v>
      </c>
      <c r="C427" t="s" s="3218">
        <v>1450</v>
      </c>
      <c r="D427" t="s" s="3218">
        <v>1450</v>
      </c>
      <c r="E427" t="s" s="3218">
        <v>1450</v>
      </c>
      <c r="F427" t="s" s="3218">
        <v>1450</v>
      </c>
      <c r="G427" t="s" s="3218">
        <v>1450</v>
      </c>
      <c r="H427" t="s" s="3218">
        <v>1450</v>
      </c>
      <c r="I427" t="s" s="3218">
        <v>1450</v>
      </c>
      <c r="K427" t="s" s="3157">
        <v>738</v>
      </c>
      <c r="L427" t="s" s="3218">
        <v>1450</v>
      </c>
      <c r="M427" t="s" s="3218">
        <v>1450</v>
      </c>
      <c r="N427" t="s" s="3218">
        <v>1450</v>
      </c>
      <c r="O427" t="s" s="3218">
        <v>1450</v>
      </c>
      <c r="P427" t="s" s="3218">
        <v>1450</v>
      </c>
      <c r="Q427" t="s" s="3218">
        <v>1450</v>
      </c>
      <c r="R427" t="s" s="3218">
        <v>1450</v>
      </c>
    </row>
    <row r="428" ht="15.75" customHeight="true">
      <c r="B428" s="3220"/>
      <c r="K428" s="3220"/>
    </row>
    <row r="429" ht="15.75" customHeight="true"/>
    <row r="430" ht="15.75" customHeight="true">
      <c r="A430" s="3214"/>
      <c r="B430" t="s" s="3215">
        <v>89</v>
      </c>
      <c r="I430" t="s" s="3216">
        <f>HYPERLINK("#B369","Top ↑")</f>
      </c>
      <c r="J430" s="3214"/>
      <c r="K430" t="s" s="3215">
        <v>180</v>
      </c>
      <c r="R430" t="s" s="3216">
        <f>HYPERLINK("#B369","Top ↑")</f>
      </c>
    </row>
    <row r="431" ht="15.75" customHeight="true">
      <c r="A431" s="3210"/>
      <c r="B431" t="s" s="3217">
        <v>1458</v>
      </c>
      <c r="C431" s="3217"/>
      <c r="D431" s="3217"/>
      <c r="E431" s="3217"/>
      <c r="F431" s="3217"/>
      <c r="G431" s="3217"/>
      <c r="H431" s="3217"/>
      <c r="I431" s="3217"/>
      <c r="K431" t="s" s="3217">
        <v>1459</v>
      </c>
      <c r="L431" s="3217"/>
      <c r="M431" s="3217"/>
      <c r="N431" s="3217"/>
      <c r="O431" s="3217"/>
      <c r="P431" s="3217"/>
      <c r="Q431" s="3217"/>
      <c r="R431" s="3217"/>
    </row>
    <row r="432" ht="15.75" customHeight="true">
      <c r="A432" s="3210"/>
      <c r="B432" t="s" s="3153">
        <v>731</v>
      </c>
      <c r="C432" t="s" s="3148">
        <v>727</v>
      </c>
      <c r="D432" s="3148"/>
      <c r="E432" s="3148"/>
      <c r="F432" s="3148"/>
      <c r="G432" s="3148"/>
      <c r="H432" s="3148"/>
      <c r="I432" s="3150"/>
      <c r="K432" t="s" s="3153">
        <v>731</v>
      </c>
      <c r="L432" t="s" s="3148">
        <v>727</v>
      </c>
      <c r="M432" s="3148"/>
      <c r="N432" s="3148"/>
      <c r="O432" s="3148"/>
      <c r="P432" s="3148"/>
      <c r="Q432" s="3148"/>
      <c r="R432" s="3150"/>
    </row>
    <row r="433" ht="30.0" customHeight="true">
      <c r="A433" s="3214"/>
      <c r="B433" s="3155"/>
      <c r="C433" t="s" s="3153">
        <v>732</v>
      </c>
      <c r="D433" t="s" s="3153">
        <v>733</v>
      </c>
      <c r="E433" t="s" s="3153">
        <v>734</v>
      </c>
      <c r="F433" t="s" s="3153">
        <v>735</v>
      </c>
      <c r="G433" t="s" s="3153">
        <v>736</v>
      </c>
      <c r="H433" t="s" s="3153">
        <v>737</v>
      </c>
      <c r="I433" t="s" s="3153">
        <v>738</v>
      </c>
      <c r="K433" s="3155"/>
      <c r="L433" t="s" s="3153">
        <v>732</v>
      </c>
      <c r="M433" t="s" s="3153">
        <v>733</v>
      </c>
      <c r="N433" t="s" s="3153">
        <v>734</v>
      </c>
      <c r="O433" t="s" s="3153">
        <v>735</v>
      </c>
      <c r="P433" t="s" s="3153">
        <v>736</v>
      </c>
      <c r="Q433" t="s" s="3153">
        <v>737</v>
      </c>
      <c r="R433" t="s" s="3153">
        <v>738</v>
      </c>
    </row>
    <row r="434" ht="15.75" customHeight="true">
      <c r="A434" s="3214"/>
      <c r="B434" t="s" s="3157">
        <v>732</v>
      </c>
      <c r="C434" t="s" s="3218">
        <v>1449</v>
      </c>
      <c r="D434" t="s" s="3218">
        <v>1449</v>
      </c>
      <c r="E434" t="s" s="3218">
        <v>1449</v>
      </c>
      <c r="F434" t="s" s="3218">
        <v>748</v>
      </c>
      <c r="G434" t="s" s="3218">
        <v>1169</v>
      </c>
      <c r="H434" t="s" s="3218">
        <v>1168</v>
      </c>
      <c r="I434" t="s" s="3218">
        <v>1162</v>
      </c>
      <c r="K434" t="s" s="3157">
        <v>732</v>
      </c>
      <c r="L434" t="s" s="3218">
        <v>1449</v>
      </c>
      <c r="M434" t="s" s="3218">
        <v>1449</v>
      </c>
      <c r="N434" t="s" s="3218">
        <v>1449</v>
      </c>
      <c r="O434" t="s" s="3218">
        <v>748</v>
      </c>
      <c r="P434" t="s" s="3218">
        <v>1169</v>
      </c>
      <c r="Q434" t="s" s="3218">
        <v>1168</v>
      </c>
      <c r="R434" t="s" s="3218">
        <v>1162</v>
      </c>
    </row>
    <row r="435" ht="15.75" customHeight="true">
      <c r="A435" s="3214"/>
      <c r="B435" t="s" s="3159">
        <v>752</v>
      </c>
      <c r="C435" t="s" s="3219">
        <v>1449</v>
      </c>
      <c r="D435" t="s" s="3219">
        <v>1449</v>
      </c>
      <c r="E435" t="s" s="3219">
        <v>1449</v>
      </c>
      <c r="F435" t="s" s="3219">
        <v>755</v>
      </c>
      <c r="G435" t="s" s="3219">
        <v>1029</v>
      </c>
      <c r="H435" t="s" s="3219">
        <v>1450</v>
      </c>
      <c r="I435" t="s" s="3219">
        <v>1450</v>
      </c>
      <c r="K435" t="s" s="3159">
        <v>752</v>
      </c>
      <c r="L435" t="s" s="3219">
        <v>1449</v>
      </c>
      <c r="M435" t="s" s="3219">
        <v>1449</v>
      </c>
      <c r="N435" t="s" s="3219">
        <v>1449</v>
      </c>
      <c r="O435" t="s" s="3219">
        <v>755</v>
      </c>
      <c r="P435" t="s" s="3219">
        <v>1029</v>
      </c>
      <c r="Q435" t="s" s="3219">
        <v>1450</v>
      </c>
      <c r="R435" t="s" s="3219">
        <v>1450</v>
      </c>
    </row>
    <row r="436" ht="15.75" customHeight="true">
      <c r="A436" s="3214"/>
      <c r="B436" t="s" s="3157">
        <v>759</v>
      </c>
      <c r="C436" t="s" s="3218">
        <v>1449</v>
      </c>
      <c r="D436" t="s" s="3218">
        <v>1449</v>
      </c>
      <c r="E436" t="s" s="3218">
        <v>1449</v>
      </c>
      <c r="F436" t="s" s="3218">
        <v>755</v>
      </c>
      <c r="G436" t="s" s="3218">
        <v>1168</v>
      </c>
      <c r="H436" t="s" s="3218">
        <v>1162</v>
      </c>
      <c r="I436" t="s" s="3218">
        <v>1162</v>
      </c>
      <c r="K436" t="s" s="3157">
        <v>759</v>
      </c>
      <c r="L436" t="s" s="3218">
        <v>1449</v>
      </c>
      <c r="M436" t="s" s="3218">
        <v>1449</v>
      </c>
      <c r="N436" t="s" s="3218">
        <v>1449</v>
      </c>
      <c r="O436" t="s" s="3218">
        <v>755</v>
      </c>
      <c r="P436" t="s" s="3218">
        <v>1168</v>
      </c>
      <c r="Q436" t="s" s="3218">
        <v>1162</v>
      </c>
      <c r="R436" t="s" s="3218">
        <v>1162</v>
      </c>
    </row>
    <row r="437" ht="15.75" customHeight="true">
      <c r="A437" s="3214"/>
      <c r="B437" t="s" s="3159">
        <v>735</v>
      </c>
      <c r="C437" t="s" s="3219">
        <v>764</v>
      </c>
      <c r="D437" t="s" s="3219">
        <v>764</v>
      </c>
      <c r="E437" t="s" s="3219">
        <v>1449</v>
      </c>
      <c r="F437" t="s" s="3219">
        <v>1449</v>
      </c>
      <c r="G437" t="s" s="3219">
        <v>1450</v>
      </c>
      <c r="H437" t="s" s="3219">
        <v>764</v>
      </c>
      <c r="I437" t="s" s="3219">
        <v>1450</v>
      </c>
      <c r="K437" t="s" s="3159">
        <v>735</v>
      </c>
      <c r="L437" t="s" s="3219">
        <v>764</v>
      </c>
      <c r="M437" t="s" s="3219">
        <v>764</v>
      </c>
      <c r="N437" t="s" s="3219">
        <v>1449</v>
      </c>
      <c r="O437" t="s" s="3219">
        <v>1449</v>
      </c>
      <c r="P437" t="s" s="3219">
        <v>1450</v>
      </c>
      <c r="Q437" t="s" s="3219">
        <v>764</v>
      </c>
      <c r="R437" t="s" s="3219">
        <v>1450</v>
      </c>
    </row>
    <row r="438" ht="15.75" customHeight="true">
      <c r="A438" s="3214"/>
      <c r="B438" t="s" s="3157">
        <v>736</v>
      </c>
      <c r="C438" t="s" s="3218">
        <v>764</v>
      </c>
      <c r="D438" t="s" s="3218">
        <v>764</v>
      </c>
      <c r="E438" t="s" s="3218">
        <v>1449</v>
      </c>
      <c r="F438" t="s" s="3218">
        <v>764</v>
      </c>
      <c r="G438" t="s" s="3218">
        <v>1449</v>
      </c>
      <c r="H438" t="s" s="3218">
        <v>764</v>
      </c>
      <c r="I438" t="s" s="3218">
        <v>1450</v>
      </c>
      <c r="K438" t="s" s="3157">
        <v>736</v>
      </c>
      <c r="L438" t="s" s="3218">
        <v>764</v>
      </c>
      <c r="M438" t="s" s="3218">
        <v>764</v>
      </c>
      <c r="N438" t="s" s="3218">
        <v>1449</v>
      </c>
      <c r="O438" t="s" s="3218">
        <v>764</v>
      </c>
      <c r="P438" t="s" s="3218">
        <v>1449</v>
      </c>
      <c r="Q438" t="s" s="3218">
        <v>764</v>
      </c>
      <c r="R438" t="s" s="3218">
        <v>1450</v>
      </c>
    </row>
    <row r="439" ht="15.75" customHeight="true">
      <c r="A439" s="3214"/>
      <c r="B439" t="s" s="3159">
        <v>737</v>
      </c>
      <c r="C439" t="s" s="3219">
        <v>764</v>
      </c>
      <c r="D439" t="s" s="3219">
        <v>764</v>
      </c>
      <c r="E439" t="s" s="3219">
        <v>1449</v>
      </c>
      <c r="F439" t="s" s="3219">
        <v>1162</v>
      </c>
      <c r="G439" t="s" s="3219">
        <v>755</v>
      </c>
      <c r="H439" t="s" s="3219">
        <v>1449</v>
      </c>
      <c r="I439" t="s" s="3219">
        <v>1450</v>
      </c>
      <c r="K439" t="s" s="3159">
        <v>737</v>
      </c>
      <c r="L439" t="s" s="3219">
        <v>764</v>
      </c>
      <c r="M439" t="s" s="3219">
        <v>764</v>
      </c>
      <c r="N439" t="s" s="3219">
        <v>1449</v>
      </c>
      <c r="O439" t="s" s="3219">
        <v>1162</v>
      </c>
      <c r="P439" t="s" s="3219">
        <v>755</v>
      </c>
      <c r="Q439" t="s" s="3219">
        <v>1449</v>
      </c>
      <c r="R439" t="s" s="3219">
        <v>1450</v>
      </c>
    </row>
    <row r="440" ht="15.75" customHeight="true">
      <c r="A440" s="3214"/>
      <c r="B440" t="s" s="3157">
        <v>738</v>
      </c>
      <c r="C440" t="s" s="3218">
        <v>1450</v>
      </c>
      <c r="D440" t="s" s="3218">
        <v>1450</v>
      </c>
      <c r="E440" t="s" s="3218">
        <v>1450</v>
      </c>
      <c r="F440" t="s" s="3218">
        <v>1450</v>
      </c>
      <c r="G440" t="s" s="3218">
        <v>1450</v>
      </c>
      <c r="H440" t="s" s="3218">
        <v>1450</v>
      </c>
      <c r="I440" t="s" s="3218">
        <v>1450</v>
      </c>
      <c r="K440" t="s" s="3157">
        <v>738</v>
      </c>
      <c r="L440" t="s" s="3218">
        <v>1450</v>
      </c>
      <c r="M440" t="s" s="3218">
        <v>1450</v>
      </c>
      <c r="N440" t="s" s="3218">
        <v>1450</v>
      </c>
      <c r="O440" t="s" s="3218">
        <v>1450</v>
      </c>
      <c r="P440" t="s" s="3218">
        <v>1450</v>
      </c>
      <c r="Q440" t="s" s="3218">
        <v>1450</v>
      </c>
      <c r="R440" t="s" s="3218">
        <v>1450</v>
      </c>
    </row>
    <row r="441" ht="15.75" customHeight="true">
      <c r="B441" s="3220"/>
      <c r="K441" s="3220"/>
    </row>
    <row r="442" ht="15.75" customHeight="true"/>
    <row r="443" ht="15.75" customHeight="true">
      <c r="A443" s="3214"/>
      <c r="B443" t="s" s="3215">
        <v>93</v>
      </c>
      <c r="I443" t="s" s="3216">
        <f>HYPERLINK("#B369","Top ↑")</f>
      </c>
      <c r="J443" s="3214"/>
      <c r="K443" t="s" s="3215">
        <v>184</v>
      </c>
      <c r="R443" t="s" s="3216">
        <f>HYPERLINK("#B369","Top ↑")</f>
      </c>
    </row>
    <row r="444" ht="15.75" customHeight="true">
      <c r="A444" s="3210"/>
      <c r="B444" t="s" s="3217">
        <v>1460</v>
      </c>
      <c r="C444" s="3217"/>
      <c r="D444" s="3217"/>
      <c r="E444" s="3217"/>
      <c r="F444" s="3217"/>
      <c r="G444" s="3217"/>
      <c r="H444" s="3217"/>
      <c r="I444" s="3217"/>
      <c r="K444" t="s" s="3217">
        <v>1461</v>
      </c>
      <c r="L444" s="3217"/>
      <c r="M444" s="3217"/>
      <c r="N444" s="3217"/>
      <c r="O444" s="3217"/>
      <c r="P444" s="3217"/>
      <c r="Q444" s="3217"/>
      <c r="R444" s="3217"/>
    </row>
    <row r="445" ht="15.75" customHeight="true">
      <c r="A445" s="3210"/>
      <c r="B445" t="s" s="3153">
        <v>731</v>
      </c>
      <c r="C445" t="s" s="3148">
        <v>727</v>
      </c>
      <c r="D445" s="3148"/>
      <c r="E445" s="3148"/>
      <c r="F445" s="3148"/>
      <c r="G445" s="3148"/>
      <c r="H445" s="3148"/>
      <c r="I445" s="3150"/>
      <c r="K445" t="s" s="3153">
        <v>731</v>
      </c>
      <c r="L445" t="s" s="3148">
        <v>727</v>
      </c>
      <c r="M445" s="3148"/>
      <c r="N445" s="3148"/>
      <c r="O445" s="3148"/>
      <c r="P445" s="3148"/>
      <c r="Q445" s="3148"/>
      <c r="R445" s="3150"/>
    </row>
    <row r="446" ht="30.0" customHeight="true">
      <c r="A446" s="3214"/>
      <c r="B446" s="3155"/>
      <c r="C446" t="s" s="3153">
        <v>732</v>
      </c>
      <c r="D446" t="s" s="3153">
        <v>733</v>
      </c>
      <c r="E446" t="s" s="3153">
        <v>734</v>
      </c>
      <c r="F446" t="s" s="3153">
        <v>735</v>
      </c>
      <c r="G446" t="s" s="3153">
        <v>736</v>
      </c>
      <c r="H446" t="s" s="3153">
        <v>737</v>
      </c>
      <c r="I446" t="s" s="3153">
        <v>738</v>
      </c>
      <c r="K446" s="3155"/>
      <c r="L446" t="s" s="3153">
        <v>732</v>
      </c>
      <c r="M446" t="s" s="3153">
        <v>733</v>
      </c>
      <c r="N446" t="s" s="3153">
        <v>734</v>
      </c>
      <c r="O446" t="s" s="3153">
        <v>735</v>
      </c>
      <c r="P446" t="s" s="3153">
        <v>736</v>
      </c>
      <c r="Q446" t="s" s="3153">
        <v>737</v>
      </c>
      <c r="R446" t="s" s="3153">
        <v>738</v>
      </c>
    </row>
    <row r="447" ht="15.75" customHeight="true">
      <c r="A447" s="3214"/>
      <c r="B447" t="s" s="3157">
        <v>732</v>
      </c>
      <c r="C447" t="s" s="3218">
        <v>744</v>
      </c>
      <c r="D447" t="s" s="3218">
        <v>744</v>
      </c>
      <c r="E447" t="s" s="3218">
        <v>744</v>
      </c>
      <c r="F447" t="s" s="3218">
        <v>745</v>
      </c>
      <c r="G447" t="s" s="3218">
        <v>746</v>
      </c>
      <c r="H447" t="s" s="3218">
        <v>747</v>
      </c>
      <c r="I447" t="s" s="3218">
        <v>748</v>
      </c>
      <c r="K447" t="s" s="3157">
        <v>732</v>
      </c>
      <c r="L447" t="s" s="3218">
        <v>744</v>
      </c>
      <c r="M447" t="s" s="3218">
        <v>744</v>
      </c>
      <c r="N447" t="s" s="3218">
        <v>744</v>
      </c>
      <c r="O447" t="s" s="3218">
        <v>745</v>
      </c>
      <c r="P447" t="s" s="3218">
        <v>746</v>
      </c>
      <c r="Q447" t="s" s="3218">
        <v>747</v>
      </c>
      <c r="R447" t="s" s="3218">
        <v>748</v>
      </c>
    </row>
    <row r="448" ht="15.75" customHeight="true">
      <c r="A448" s="3214"/>
      <c r="B448" t="s" s="3159">
        <v>752</v>
      </c>
      <c r="C448" t="s" s="3219">
        <v>744</v>
      </c>
      <c r="D448" t="s" s="3219">
        <v>744</v>
      </c>
      <c r="E448" t="s" s="3219">
        <v>744</v>
      </c>
      <c r="F448" t="s" s="3219">
        <v>753</v>
      </c>
      <c r="G448" t="s" s="3219">
        <v>754</v>
      </c>
      <c r="H448" t="s" s="3219">
        <v>755</v>
      </c>
      <c r="I448" t="s" s="3219">
        <v>755</v>
      </c>
      <c r="K448" t="s" s="3159">
        <v>752</v>
      </c>
      <c r="L448" t="s" s="3219">
        <v>744</v>
      </c>
      <c r="M448" t="s" s="3219">
        <v>744</v>
      </c>
      <c r="N448" t="s" s="3219">
        <v>744</v>
      </c>
      <c r="O448" t="s" s="3219">
        <v>753</v>
      </c>
      <c r="P448" t="s" s="3219">
        <v>754</v>
      </c>
      <c r="Q448" t="s" s="3219">
        <v>755</v>
      </c>
      <c r="R448" t="s" s="3219">
        <v>755</v>
      </c>
    </row>
    <row r="449" ht="15.75" customHeight="true">
      <c r="A449" s="3214"/>
      <c r="B449" t="s" s="3157">
        <v>759</v>
      </c>
      <c r="C449" t="s" s="3218">
        <v>744</v>
      </c>
      <c r="D449" t="s" s="3218">
        <v>744</v>
      </c>
      <c r="E449" t="s" s="3218">
        <v>744</v>
      </c>
      <c r="F449" t="s" s="3218">
        <v>753</v>
      </c>
      <c r="G449" t="s" s="3218">
        <v>760</v>
      </c>
      <c r="H449" t="s" s="3218">
        <v>748</v>
      </c>
      <c r="I449" t="s" s="3218">
        <v>748</v>
      </c>
      <c r="K449" t="s" s="3157">
        <v>759</v>
      </c>
      <c r="L449" t="s" s="3218">
        <v>744</v>
      </c>
      <c r="M449" t="s" s="3218">
        <v>744</v>
      </c>
      <c r="N449" t="s" s="3218">
        <v>744</v>
      </c>
      <c r="O449" t="s" s="3218">
        <v>753</v>
      </c>
      <c r="P449" t="s" s="3218">
        <v>760</v>
      </c>
      <c r="Q449" t="s" s="3218">
        <v>748</v>
      </c>
      <c r="R449" t="s" s="3218">
        <v>748</v>
      </c>
    </row>
    <row r="450" ht="15.75" customHeight="true">
      <c r="A450" s="3214"/>
      <c r="B450" t="s" s="3159">
        <v>735</v>
      </c>
      <c r="C450" t="s" s="3219">
        <v>764</v>
      </c>
      <c r="D450" t="s" s="3219">
        <v>764</v>
      </c>
      <c r="E450" t="s" s="3219">
        <v>744</v>
      </c>
      <c r="F450" t="s" s="3219">
        <v>744</v>
      </c>
      <c r="G450" t="s" s="3219">
        <v>755</v>
      </c>
      <c r="H450" t="s" s="3219">
        <v>764</v>
      </c>
      <c r="I450" t="s" s="3219">
        <v>755</v>
      </c>
      <c r="K450" t="s" s="3159">
        <v>735</v>
      </c>
      <c r="L450" t="s" s="3219">
        <v>764</v>
      </c>
      <c r="M450" t="s" s="3219">
        <v>764</v>
      </c>
      <c r="N450" t="s" s="3219">
        <v>744</v>
      </c>
      <c r="O450" t="s" s="3219">
        <v>744</v>
      </c>
      <c r="P450" t="s" s="3219">
        <v>755</v>
      </c>
      <c r="Q450" t="s" s="3219">
        <v>764</v>
      </c>
      <c r="R450" t="s" s="3219">
        <v>755</v>
      </c>
    </row>
    <row r="451" ht="15.75" customHeight="true">
      <c r="A451" s="3214"/>
      <c r="B451" t="s" s="3157">
        <v>736</v>
      </c>
      <c r="C451" t="s" s="3218">
        <v>764</v>
      </c>
      <c r="D451" t="s" s="3218">
        <v>764</v>
      </c>
      <c r="E451" t="s" s="3218">
        <v>744</v>
      </c>
      <c r="F451" t="s" s="3218">
        <v>764</v>
      </c>
      <c r="G451" t="s" s="3218">
        <v>744</v>
      </c>
      <c r="H451" t="s" s="3218">
        <v>764</v>
      </c>
      <c r="I451" t="s" s="3218">
        <v>755</v>
      </c>
      <c r="K451" t="s" s="3157">
        <v>736</v>
      </c>
      <c r="L451" t="s" s="3218">
        <v>764</v>
      </c>
      <c r="M451" t="s" s="3218">
        <v>764</v>
      </c>
      <c r="N451" t="s" s="3218">
        <v>744</v>
      </c>
      <c r="O451" t="s" s="3218">
        <v>764</v>
      </c>
      <c r="P451" t="s" s="3218">
        <v>744</v>
      </c>
      <c r="Q451" t="s" s="3218">
        <v>764</v>
      </c>
      <c r="R451" t="s" s="3218">
        <v>755</v>
      </c>
    </row>
    <row r="452" ht="15.75" customHeight="true">
      <c r="A452" s="3214"/>
      <c r="B452" t="s" s="3159">
        <v>737</v>
      </c>
      <c r="C452" t="s" s="3219">
        <v>764</v>
      </c>
      <c r="D452" t="s" s="3219">
        <v>764</v>
      </c>
      <c r="E452" t="s" s="3219">
        <v>744</v>
      </c>
      <c r="F452" t="s" s="3219">
        <v>748</v>
      </c>
      <c r="G452" t="s" s="3219">
        <v>753</v>
      </c>
      <c r="H452" t="s" s="3219">
        <v>744</v>
      </c>
      <c r="I452" t="s" s="3219">
        <v>755</v>
      </c>
      <c r="K452" t="s" s="3159">
        <v>737</v>
      </c>
      <c r="L452" t="s" s="3219">
        <v>764</v>
      </c>
      <c r="M452" t="s" s="3219">
        <v>764</v>
      </c>
      <c r="N452" t="s" s="3219">
        <v>744</v>
      </c>
      <c r="O452" t="s" s="3219">
        <v>748</v>
      </c>
      <c r="P452" t="s" s="3219">
        <v>753</v>
      </c>
      <c r="Q452" t="s" s="3219">
        <v>744</v>
      </c>
      <c r="R452" t="s" s="3219">
        <v>755</v>
      </c>
    </row>
    <row r="453" ht="15.75" customHeight="true">
      <c r="A453" s="3214"/>
      <c r="B453" t="s" s="3157">
        <v>738</v>
      </c>
      <c r="C453" t="s" s="3218">
        <v>755</v>
      </c>
      <c r="D453" t="s" s="3218">
        <v>755</v>
      </c>
      <c r="E453" t="s" s="3218">
        <v>755</v>
      </c>
      <c r="F453" t="s" s="3218">
        <v>755</v>
      </c>
      <c r="G453" t="s" s="3218">
        <v>755</v>
      </c>
      <c r="H453" t="s" s="3218">
        <v>755</v>
      </c>
      <c r="I453" t="s" s="3218">
        <v>755</v>
      </c>
      <c r="K453" t="s" s="3157">
        <v>738</v>
      </c>
      <c r="L453" t="s" s="3218">
        <v>755</v>
      </c>
      <c r="M453" t="s" s="3218">
        <v>755</v>
      </c>
      <c r="N453" t="s" s="3218">
        <v>755</v>
      </c>
      <c r="O453" t="s" s="3218">
        <v>755</v>
      </c>
      <c r="P453" t="s" s="3218">
        <v>755</v>
      </c>
      <c r="Q453" t="s" s="3218">
        <v>755</v>
      </c>
      <c r="R453" t="s" s="3218">
        <v>755</v>
      </c>
    </row>
    <row r="454" ht="15.75" customHeight="true">
      <c r="B454" s="3220"/>
      <c r="K454" s="3220"/>
    </row>
    <row r="455" ht="15.75" customHeight="true"/>
    <row r="456" ht="15.75" customHeight="true">
      <c r="A456" s="3214"/>
      <c r="B456" t="s" s="3215">
        <v>101</v>
      </c>
      <c r="I456" t="s" s="3216">
        <f>HYPERLINK("#B369","Top ↑")</f>
      </c>
      <c r="J456" s="3214"/>
      <c r="K456" t="s" s="3215">
        <v>230</v>
      </c>
      <c r="R456" t="s" s="3216">
        <f>HYPERLINK("#B369","Top ↑")</f>
      </c>
    </row>
    <row r="457" ht="15.75" customHeight="true">
      <c r="A457" s="3210"/>
      <c r="B457" t="s" s="3217">
        <v>1462</v>
      </c>
      <c r="C457" s="3217"/>
      <c r="D457" s="3217"/>
      <c r="E457" s="3217"/>
      <c r="F457" s="3217"/>
      <c r="G457" s="3217"/>
      <c r="H457" s="3217"/>
      <c r="I457" s="3217"/>
      <c r="K457" t="s" s="3217">
        <v>1463</v>
      </c>
      <c r="L457" s="3217"/>
      <c r="M457" s="3217"/>
      <c r="N457" s="3217"/>
      <c r="O457" s="3217"/>
      <c r="P457" s="3217"/>
      <c r="Q457" s="3217"/>
      <c r="R457" s="3217"/>
    </row>
    <row r="458" ht="15.75" customHeight="true">
      <c r="A458" s="3210"/>
      <c r="B458" t="s" s="3153">
        <v>731</v>
      </c>
      <c r="C458" t="s" s="3148">
        <v>727</v>
      </c>
      <c r="D458" s="3148"/>
      <c r="E458" s="3148"/>
      <c r="F458" s="3148"/>
      <c r="G458" s="3148"/>
      <c r="H458" s="3148"/>
      <c r="I458" s="3150"/>
      <c r="K458" t="s" s="3153">
        <v>731</v>
      </c>
      <c r="L458" t="s" s="3148">
        <v>727</v>
      </c>
      <c r="M458" s="3148"/>
      <c r="N458" s="3148"/>
      <c r="O458" s="3148"/>
      <c r="P458" s="3148"/>
      <c r="Q458" s="3148"/>
      <c r="R458" s="3150"/>
    </row>
    <row r="459" ht="30.0" customHeight="true">
      <c r="A459" s="3214"/>
      <c r="B459" s="3155"/>
      <c r="C459" t="s" s="3153">
        <v>732</v>
      </c>
      <c r="D459" t="s" s="3153">
        <v>733</v>
      </c>
      <c r="E459" t="s" s="3153">
        <v>734</v>
      </c>
      <c r="F459" t="s" s="3153">
        <v>735</v>
      </c>
      <c r="G459" t="s" s="3153">
        <v>736</v>
      </c>
      <c r="H459" t="s" s="3153">
        <v>737</v>
      </c>
      <c r="I459" t="s" s="3153">
        <v>738</v>
      </c>
      <c r="K459" s="3155"/>
      <c r="L459" t="s" s="3153">
        <v>732</v>
      </c>
      <c r="M459" t="s" s="3153">
        <v>733</v>
      </c>
      <c r="N459" t="s" s="3153">
        <v>734</v>
      </c>
      <c r="O459" t="s" s="3153">
        <v>735</v>
      </c>
      <c r="P459" t="s" s="3153">
        <v>736</v>
      </c>
      <c r="Q459" t="s" s="3153">
        <v>737</v>
      </c>
      <c r="R459" t="s" s="3153">
        <v>738</v>
      </c>
    </row>
    <row r="460" ht="15.75" customHeight="true">
      <c r="A460" s="3214"/>
      <c r="B460" t="s" s="3157">
        <v>732</v>
      </c>
      <c r="C460" t="s" s="3218">
        <v>1449</v>
      </c>
      <c r="D460" t="s" s="3218">
        <v>1449</v>
      </c>
      <c r="E460" t="s" s="3218">
        <v>1449</v>
      </c>
      <c r="F460" t="s" s="3218">
        <v>748</v>
      </c>
      <c r="G460" t="s" s="3218">
        <v>1169</v>
      </c>
      <c r="H460" t="s" s="3218">
        <v>1168</v>
      </c>
      <c r="I460" t="s" s="3218">
        <v>1162</v>
      </c>
      <c r="K460" t="s" s="3157">
        <v>732</v>
      </c>
      <c r="L460" t="s" s="3218">
        <v>744</v>
      </c>
      <c r="M460" t="s" s="3218">
        <v>744</v>
      </c>
      <c r="N460" t="s" s="3218">
        <v>744</v>
      </c>
      <c r="O460" t="s" s="3218">
        <v>745</v>
      </c>
      <c r="P460" t="s" s="3218">
        <v>746</v>
      </c>
      <c r="Q460" t="s" s="3218">
        <v>747</v>
      </c>
      <c r="R460" t="s" s="3218">
        <v>748</v>
      </c>
    </row>
    <row r="461" ht="15.75" customHeight="true">
      <c r="A461" s="3214"/>
      <c r="B461" t="s" s="3159">
        <v>752</v>
      </c>
      <c r="C461" t="s" s="3219">
        <v>1449</v>
      </c>
      <c r="D461" t="s" s="3219">
        <v>1449</v>
      </c>
      <c r="E461" t="s" s="3219">
        <v>1449</v>
      </c>
      <c r="F461" t="s" s="3219">
        <v>755</v>
      </c>
      <c r="G461" t="s" s="3219">
        <v>1029</v>
      </c>
      <c r="H461" t="s" s="3219">
        <v>1450</v>
      </c>
      <c r="I461" t="s" s="3219">
        <v>1450</v>
      </c>
      <c r="K461" t="s" s="3159">
        <v>752</v>
      </c>
      <c r="L461" t="s" s="3219">
        <v>744</v>
      </c>
      <c r="M461" t="s" s="3219">
        <v>744</v>
      </c>
      <c r="N461" t="s" s="3219">
        <v>744</v>
      </c>
      <c r="O461" t="s" s="3219">
        <v>753</v>
      </c>
      <c r="P461" t="s" s="3219">
        <v>754</v>
      </c>
      <c r="Q461" t="s" s="3219">
        <v>755</v>
      </c>
      <c r="R461" t="s" s="3219">
        <v>755</v>
      </c>
    </row>
    <row r="462" ht="15.75" customHeight="true">
      <c r="A462" s="3214"/>
      <c r="B462" t="s" s="3157">
        <v>759</v>
      </c>
      <c r="C462" t="s" s="3218">
        <v>1449</v>
      </c>
      <c r="D462" t="s" s="3218">
        <v>1449</v>
      </c>
      <c r="E462" t="s" s="3218">
        <v>1449</v>
      </c>
      <c r="F462" t="s" s="3218">
        <v>755</v>
      </c>
      <c r="G462" t="s" s="3218">
        <v>1168</v>
      </c>
      <c r="H462" t="s" s="3218">
        <v>1162</v>
      </c>
      <c r="I462" t="s" s="3218">
        <v>1162</v>
      </c>
      <c r="K462" t="s" s="3157">
        <v>759</v>
      </c>
      <c r="L462" t="s" s="3218">
        <v>744</v>
      </c>
      <c r="M462" t="s" s="3218">
        <v>744</v>
      </c>
      <c r="N462" t="s" s="3218">
        <v>744</v>
      </c>
      <c r="O462" t="s" s="3218">
        <v>753</v>
      </c>
      <c r="P462" t="s" s="3218">
        <v>760</v>
      </c>
      <c r="Q462" t="s" s="3218">
        <v>748</v>
      </c>
      <c r="R462" t="s" s="3218">
        <v>748</v>
      </c>
    </row>
    <row r="463" ht="15.75" customHeight="true">
      <c r="A463" s="3214"/>
      <c r="B463" t="s" s="3159">
        <v>735</v>
      </c>
      <c r="C463" t="s" s="3219">
        <v>764</v>
      </c>
      <c r="D463" t="s" s="3219">
        <v>764</v>
      </c>
      <c r="E463" t="s" s="3219">
        <v>1449</v>
      </c>
      <c r="F463" t="s" s="3219">
        <v>1449</v>
      </c>
      <c r="G463" t="s" s="3219">
        <v>1450</v>
      </c>
      <c r="H463" t="s" s="3219">
        <v>764</v>
      </c>
      <c r="I463" t="s" s="3219">
        <v>1450</v>
      </c>
      <c r="K463" t="s" s="3159">
        <v>735</v>
      </c>
      <c r="L463" t="s" s="3219">
        <v>764</v>
      </c>
      <c r="M463" t="s" s="3219">
        <v>764</v>
      </c>
      <c r="N463" t="s" s="3219">
        <v>744</v>
      </c>
      <c r="O463" t="s" s="3219">
        <v>744</v>
      </c>
      <c r="P463" t="s" s="3219">
        <v>755</v>
      </c>
      <c r="Q463" t="s" s="3219">
        <v>764</v>
      </c>
      <c r="R463" t="s" s="3219">
        <v>755</v>
      </c>
    </row>
    <row r="464" ht="15.75" customHeight="true">
      <c r="A464" s="3214"/>
      <c r="B464" t="s" s="3157">
        <v>736</v>
      </c>
      <c r="C464" t="s" s="3218">
        <v>764</v>
      </c>
      <c r="D464" t="s" s="3218">
        <v>764</v>
      </c>
      <c r="E464" t="s" s="3218">
        <v>1449</v>
      </c>
      <c r="F464" t="s" s="3218">
        <v>764</v>
      </c>
      <c r="G464" t="s" s="3218">
        <v>1449</v>
      </c>
      <c r="H464" t="s" s="3218">
        <v>764</v>
      </c>
      <c r="I464" t="s" s="3218">
        <v>1450</v>
      </c>
      <c r="K464" t="s" s="3157">
        <v>736</v>
      </c>
      <c r="L464" t="s" s="3218">
        <v>764</v>
      </c>
      <c r="M464" t="s" s="3218">
        <v>764</v>
      </c>
      <c r="N464" t="s" s="3218">
        <v>744</v>
      </c>
      <c r="O464" t="s" s="3218">
        <v>764</v>
      </c>
      <c r="P464" t="s" s="3218">
        <v>744</v>
      </c>
      <c r="Q464" t="s" s="3218">
        <v>764</v>
      </c>
      <c r="R464" t="s" s="3218">
        <v>755</v>
      </c>
    </row>
    <row r="465" ht="15.75" customHeight="true">
      <c r="A465" s="3214"/>
      <c r="B465" t="s" s="3159">
        <v>737</v>
      </c>
      <c r="C465" t="s" s="3219">
        <v>764</v>
      </c>
      <c r="D465" t="s" s="3219">
        <v>764</v>
      </c>
      <c r="E465" t="s" s="3219">
        <v>1449</v>
      </c>
      <c r="F465" t="s" s="3219">
        <v>1162</v>
      </c>
      <c r="G465" t="s" s="3219">
        <v>755</v>
      </c>
      <c r="H465" t="s" s="3219">
        <v>1449</v>
      </c>
      <c r="I465" t="s" s="3219">
        <v>1450</v>
      </c>
      <c r="K465" t="s" s="3159">
        <v>737</v>
      </c>
      <c r="L465" t="s" s="3219">
        <v>764</v>
      </c>
      <c r="M465" t="s" s="3219">
        <v>764</v>
      </c>
      <c r="N465" t="s" s="3219">
        <v>744</v>
      </c>
      <c r="O465" t="s" s="3219">
        <v>748</v>
      </c>
      <c r="P465" t="s" s="3219">
        <v>753</v>
      </c>
      <c r="Q465" t="s" s="3219">
        <v>744</v>
      </c>
      <c r="R465" t="s" s="3219">
        <v>755</v>
      </c>
    </row>
    <row r="466" ht="15.75" customHeight="true">
      <c r="A466" s="3214"/>
      <c r="B466" t="s" s="3157">
        <v>738</v>
      </c>
      <c r="C466" t="s" s="3218">
        <v>1450</v>
      </c>
      <c r="D466" t="s" s="3218">
        <v>1450</v>
      </c>
      <c r="E466" t="s" s="3218">
        <v>1450</v>
      </c>
      <c r="F466" t="s" s="3218">
        <v>1450</v>
      </c>
      <c r="G466" t="s" s="3218">
        <v>1450</v>
      </c>
      <c r="H466" t="s" s="3218">
        <v>1450</v>
      </c>
      <c r="I466" t="s" s="3218">
        <v>1450</v>
      </c>
      <c r="K466" t="s" s="3157">
        <v>738</v>
      </c>
      <c r="L466" t="s" s="3218">
        <v>755</v>
      </c>
      <c r="M466" t="s" s="3218">
        <v>755</v>
      </c>
      <c r="N466" t="s" s="3218">
        <v>755</v>
      </c>
      <c r="O466" t="s" s="3218">
        <v>755</v>
      </c>
      <c r="P466" t="s" s="3218">
        <v>755</v>
      </c>
      <c r="Q466" t="s" s="3218">
        <v>755</v>
      </c>
      <c r="R466" t="s" s="3218">
        <v>755</v>
      </c>
    </row>
    <row r="467" ht="15.75" customHeight="true">
      <c r="B467" s="3220"/>
      <c r="K467" s="3220"/>
    </row>
    <row r="468" ht="15.75" customHeight="true"/>
    <row r="469" ht="15.75" customHeight="true">
      <c r="A469" s="3214"/>
      <c r="B469" t="s" s="3215">
        <v>113</v>
      </c>
      <c r="I469" t="s" s="3216">
        <f>HYPERLINK("#B369","Top ↑")</f>
      </c>
      <c r="J469" s="3214"/>
      <c r="K469" t="s" s="3215">
        <v>111</v>
      </c>
      <c r="R469" t="s" s="3216">
        <f>HYPERLINK("#B369","Top ↑")</f>
      </c>
    </row>
    <row r="470" ht="15.75" customHeight="true">
      <c r="A470" s="3210"/>
      <c r="B470" t="s" s="3217">
        <v>1464</v>
      </c>
      <c r="C470" s="3217"/>
      <c r="D470" s="3217"/>
      <c r="E470" s="3217"/>
      <c r="F470" s="3217"/>
      <c r="G470" s="3217"/>
      <c r="H470" s="3217"/>
      <c r="I470" s="3217"/>
      <c r="K470" t="s" s="3217">
        <v>1465</v>
      </c>
      <c r="L470" s="3217"/>
      <c r="M470" s="3217"/>
      <c r="N470" s="3217"/>
      <c r="O470" s="3217"/>
      <c r="P470" s="3217"/>
      <c r="Q470" s="3217"/>
      <c r="R470" s="3217"/>
    </row>
    <row r="471" ht="15.75" customHeight="true">
      <c r="A471" s="3210"/>
      <c r="B471" t="s" s="3153">
        <v>731</v>
      </c>
      <c r="C471" t="s" s="3148">
        <v>727</v>
      </c>
      <c r="D471" s="3148"/>
      <c r="E471" s="3148"/>
      <c r="F471" s="3148"/>
      <c r="G471" s="3148"/>
      <c r="H471" s="3148"/>
      <c r="I471" s="3150"/>
      <c r="K471" t="s" s="3153">
        <v>731</v>
      </c>
      <c r="L471" t="s" s="3148">
        <v>727</v>
      </c>
      <c r="M471" s="3148"/>
      <c r="N471" s="3148"/>
      <c r="O471" s="3148"/>
      <c r="P471" s="3148"/>
      <c r="Q471" s="3148"/>
      <c r="R471" s="3150"/>
    </row>
    <row r="472" ht="30.0" customHeight="true">
      <c r="A472" s="3214"/>
      <c r="B472" s="3155"/>
      <c r="C472" t="s" s="3153">
        <v>732</v>
      </c>
      <c r="D472" t="s" s="3153">
        <v>733</v>
      </c>
      <c r="E472" t="s" s="3153">
        <v>734</v>
      </c>
      <c r="F472" t="s" s="3153">
        <v>735</v>
      </c>
      <c r="G472" t="s" s="3153">
        <v>736</v>
      </c>
      <c r="H472" t="s" s="3153">
        <v>737</v>
      </c>
      <c r="I472" t="s" s="3153">
        <v>738</v>
      </c>
      <c r="K472" s="3155"/>
      <c r="L472" t="s" s="3153">
        <v>732</v>
      </c>
      <c r="M472" t="s" s="3153">
        <v>733</v>
      </c>
      <c r="N472" t="s" s="3153">
        <v>734</v>
      </c>
      <c r="O472" t="s" s="3153">
        <v>735</v>
      </c>
      <c r="P472" t="s" s="3153">
        <v>736</v>
      </c>
      <c r="Q472" t="s" s="3153">
        <v>737</v>
      </c>
      <c r="R472" t="s" s="3153">
        <v>738</v>
      </c>
    </row>
    <row r="473" ht="15.75" customHeight="true">
      <c r="A473" s="3214"/>
      <c r="B473" t="s" s="3157">
        <v>732</v>
      </c>
      <c r="C473" t="s" s="3218">
        <v>1449</v>
      </c>
      <c r="D473" t="s" s="3218">
        <v>1449</v>
      </c>
      <c r="E473" t="s" s="3218">
        <v>1449</v>
      </c>
      <c r="F473" t="s" s="3218">
        <v>748</v>
      </c>
      <c r="G473" t="s" s="3218">
        <v>1169</v>
      </c>
      <c r="H473" t="s" s="3218">
        <v>1168</v>
      </c>
      <c r="I473" t="s" s="3218">
        <v>1162</v>
      </c>
      <c r="K473" t="s" s="3157">
        <v>732</v>
      </c>
      <c r="L473" t="s" s="3218">
        <v>744</v>
      </c>
      <c r="M473" t="s" s="3218">
        <v>744</v>
      </c>
      <c r="N473" t="s" s="3218">
        <v>744</v>
      </c>
      <c r="O473" t="s" s="3218">
        <v>754</v>
      </c>
      <c r="P473" t="s" s="3218">
        <v>1034</v>
      </c>
      <c r="Q473" t="s" s="3218">
        <v>760</v>
      </c>
      <c r="R473" t="s" s="3218">
        <v>1029</v>
      </c>
    </row>
    <row r="474" ht="15.75" customHeight="true">
      <c r="A474" s="3214"/>
      <c r="B474" t="s" s="3159">
        <v>752</v>
      </c>
      <c r="C474" t="s" s="3219">
        <v>1449</v>
      </c>
      <c r="D474" t="s" s="3219">
        <v>1449</v>
      </c>
      <c r="E474" t="s" s="3219">
        <v>1449</v>
      </c>
      <c r="F474" t="s" s="3219">
        <v>755</v>
      </c>
      <c r="G474" t="s" s="3219">
        <v>1029</v>
      </c>
      <c r="H474" t="s" s="3219">
        <v>1450</v>
      </c>
      <c r="I474" t="s" s="3219">
        <v>1450</v>
      </c>
      <c r="K474" t="s" s="3159">
        <v>752</v>
      </c>
      <c r="L474" t="s" s="3219">
        <v>744</v>
      </c>
      <c r="M474" t="s" s="3219">
        <v>744</v>
      </c>
      <c r="N474" t="s" s="3219">
        <v>744</v>
      </c>
      <c r="O474" t="s" s="3219">
        <v>1169</v>
      </c>
      <c r="P474" t="s" s="3219">
        <v>1170</v>
      </c>
      <c r="Q474" t="s" s="3219">
        <v>755</v>
      </c>
      <c r="R474" t="s" s="3219">
        <v>755</v>
      </c>
    </row>
    <row r="475" ht="15.75" customHeight="true">
      <c r="A475" s="3214"/>
      <c r="B475" t="s" s="3157">
        <v>759</v>
      </c>
      <c r="C475" t="s" s="3218">
        <v>1449</v>
      </c>
      <c r="D475" t="s" s="3218">
        <v>1449</v>
      </c>
      <c r="E475" t="s" s="3218">
        <v>1449</v>
      </c>
      <c r="F475" t="s" s="3218">
        <v>755</v>
      </c>
      <c r="G475" t="s" s="3218">
        <v>1168</v>
      </c>
      <c r="H475" t="s" s="3218">
        <v>1162</v>
      </c>
      <c r="I475" t="s" s="3218">
        <v>1162</v>
      </c>
      <c r="K475" t="s" s="3157">
        <v>759</v>
      </c>
      <c r="L475" t="s" s="3218">
        <v>744</v>
      </c>
      <c r="M475" t="s" s="3218">
        <v>744</v>
      </c>
      <c r="N475" t="s" s="3218">
        <v>744</v>
      </c>
      <c r="O475" t="s" s="3218">
        <v>1169</v>
      </c>
      <c r="P475" t="s" s="3218">
        <v>1021</v>
      </c>
      <c r="Q475" t="s" s="3218">
        <v>1029</v>
      </c>
      <c r="R475" t="s" s="3218">
        <v>1029</v>
      </c>
    </row>
    <row r="476" ht="15.75" customHeight="true">
      <c r="A476" s="3214"/>
      <c r="B476" t="s" s="3159">
        <v>735</v>
      </c>
      <c r="C476" t="s" s="3219">
        <v>764</v>
      </c>
      <c r="D476" t="s" s="3219">
        <v>764</v>
      </c>
      <c r="E476" t="s" s="3219">
        <v>1449</v>
      </c>
      <c r="F476" t="s" s="3219">
        <v>1449</v>
      </c>
      <c r="G476" t="s" s="3219">
        <v>1450</v>
      </c>
      <c r="H476" t="s" s="3219">
        <v>764</v>
      </c>
      <c r="I476" t="s" s="3219">
        <v>1450</v>
      </c>
      <c r="K476" t="s" s="3159">
        <v>735</v>
      </c>
      <c r="L476" t="s" s="3219">
        <v>764</v>
      </c>
      <c r="M476" t="s" s="3219">
        <v>764</v>
      </c>
      <c r="N476" t="s" s="3219">
        <v>744</v>
      </c>
      <c r="O476" t="s" s="3219">
        <v>744</v>
      </c>
      <c r="P476" t="s" s="3219">
        <v>755</v>
      </c>
      <c r="Q476" t="s" s="3219">
        <v>764</v>
      </c>
      <c r="R476" t="s" s="3219">
        <v>755</v>
      </c>
    </row>
    <row r="477" ht="15.75" customHeight="true">
      <c r="A477" s="3214"/>
      <c r="B477" t="s" s="3157">
        <v>736</v>
      </c>
      <c r="C477" t="s" s="3218">
        <v>764</v>
      </c>
      <c r="D477" t="s" s="3218">
        <v>764</v>
      </c>
      <c r="E477" t="s" s="3218">
        <v>1449</v>
      </c>
      <c r="F477" t="s" s="3218">
        <v>764</v>
      </c>
      <c r="G477" t="s" s="3218">
        <v>1449</v>
      </c>
      <c r="H477" t="s" s="3218">
        <v>764</v>
      </c>
      <c r="I477" t="s" s="3218">
        <v>1450</v>
      </c>
      <c r="K477" t="s" s="3157">
        <v>736</v>
      </c>
      <c r="L477" t="s" s="3218">
        <v>764</v>
      </c>
      <c r="M477" t="s" s="3218">
        <v>764</v>
      </c>
      <c r="N477" t="s" s="3218">
        <v>744</v>
      </c>
      <c r="O477" t="s" s="3218">
        <v>764</v>
      </c>
      <c r="P477" t="s" s="3218">
        <v>744</v>
      </c>
      <c r="Q477" t="s" s="3218">
        <v>764</v>
      </c>
      <c r="R477" t="s" s="3218">
        <v>755</v>
      </c>
    </row>
    <row r="478" ht="15.75" customHeight="true">
      <c r="A478" s="3214"/>
      <c r="B478" t="s" s="3159">
        <v>737</v>
      </c>
      <c r="C478" t="s" s="3219">
        <v>764</v>
      </c>
      <c r="D478" t="s" s="3219">
        <v>764</v>
      </c>
      <c r="E478" t="s" s="3219">
        <v>1449</v>
      </c>
      <c r="F478" t="s" s="3219">
        <v>1162</v>
      </c>
      <c r="G478" t="s" s="3219">
        <v>755</v>
      </c>
      <c r="H478" t="s" s="3219">
        <v>1449</v>
      </c>
      <c r="I478" t="s" s="3219">
        <v>1450</v>
      </c>
      <c r="K478" t="s" s="3159">
        <v>737</v>
      </c>
      <c r="L478" t="s" s="3219">
        <v>764</v>
      </c>
      <c r="M478" t="s" s="3219">
        <v>764</v>
      </c>
      <c r="N478" t="s" s="3219">
        <v>744</v>
      </c>
      <c r="O478" t="s" s="3219">
        <v>1029</v>
      </c>
      <c r="P478" t="s" s="3219">
        <v>1169</v>
      </c>
      <c r="Q478" t="s" s="3219">
        <v>744</v>
      </c>
      <c r="R478" t="s" s="3219">
        <v>755</v>
      </c>
    </row>
    <row r="479" ht="15.75" customHeight="true">
      <c r="A479" s="3214"/>
      <c r="B479" t="s" s="3157">
        <v>738</v>
      </c>
      <c r="C479" t="s" s="3218">
        <v>1450</v>
      </c>
      <c r="D479" t="s" s="3218">
        <v>1450</v>
      </c>
      <c r="E479" t="s" s="3218">
        <v>1450</v>
      </c>
      <c r="F479" t="s" s="3218">
        <v>1450</v>
      </c>
      <c r="G479" t="s" s="3218">
        <v>1450</v>
      </c>
      <c r="H479" t="s" s="3218">
        <v>1450</v>
      </c>
      <c r="I479" t="s" s="3218">
        <v>1450</v>
      </c>
      <c r="K479" t="s" s="3157">
        <v>738</v>
      </c>
      <c r="L479" t="s" s="3218">
        <v>755</v>
      </c>
      <c r="M479" t="s" s="3218">
        <v>755</v>
      </c>
      <c r="N479" t="s" s="3218">
        <v>755</v>
      </c>
      <c r="O479" t="s" s="3218">
        <v>755</v>
      </c>
      <c r="P479" t="s" s="3218">
        <v>755</v>
      </c>
      <c r="Q479" t="s" s="3218">
        <v>755</v>
      </c>
      <c r="R479" t="s" s="3218">
        <v>755</v>
      </c>
    </row>
    <row r="480" ht="15.75" customHeight="true">
      <c r="B480" s="3220"/>
      <c r="K480" s="3220"/>
    </row>
    <row r="481" ht="15.75" customHeight="true">
      <c r="J481" s="3154"/>
    </row>
    <row r="482" ht="15.75" customHeight="true">
      <c r="A482" s="3214"/>
      <c r="B482" t="s" s="3215">
        <v>126</v>
      </c>
      <c r="I482" t="s" s="3216">
        <f>HYPERLINK("#B369","Top ↑")</f>
      </c>
      <c r="J482" s="3214"/>
      <c r="K482" t="s" s="3215">
        <v>128</v>
      </c>
      <c r="R482" t="s" s="3216">
        <f>HYPERLINK("#B369","Top ↑")</f>
      </c>
    </row>
    <row r="483" ht="15.75" customHeight="true">
      <c r="A483" s="3210"/>
      <c r="B483" t="s" s="3217">
        <v>1466</v>
      </c>
      <c r="C483" s="3217"/>
      <c r="D483" s="3217"/>
      <c r="E483" s="3217"/>
      <c r="F483" s="3217"/>
      <c r="G483" s="3217"/>
      <c r="H483" s="3217"/>
      <c r="I483" s="3217"/>
      <c r="K483" t="s" s="3217">
        <v>1467</v>
      </c>
      <c r="L483" s="3217"/>
      <c r="M483" s="3217"/>
      <c r="N483" s="3217"/>
      <c r="O483" s="3217"/>
      <c r="P483" s="3217"/>
      <c r="Q483" s="3217"/>
      <c r="R483" s="3217"/>
    </row>
    <row r="484" ht="15.75" customHeight="true">
      <c r="A484" s="3210"/>
      <c r="B484" t="s" s="3153">
        <v>731</v>
      </c>
      <c r="C484" t="s" s="3148">
        <v>727</v>
      </c>
      <c r="D484" s="3148"/>
      <c r="E484" s="3148"/>
      <c r="F484" s="3148"/>
      <c r="G484" s="3148"/>
      <c r="H484" s="3148"/>
      <c r="I484" s="3150"/>
      <c r="K484" t="s" s="3153">
        <v>731</v>
      </c>
      <c r="L484" t="s" s="3148">
        <v>727</v>
      </c>
      <c r="M484" s="3148"/>
      <c r="N484" s="3148"/>
      <c r="O484" s="3148"/>
      <c r="P484" s="3148"/>
      <c r="Q484" s="3148"/>
      <c r="R484" s="3150"/>
    </row>
    <row r="485" ht="30.0" customHeight="true">
      <c r="A485" s="3214"/>
      <c r="B485" s="3155"/>
      <c r="C485" t="s" s="3153">
        <v>732</v>
      </c>
      <c r="D485" t="s" s="3153">
        <v>733</v>
      </c>
      <c r="E485" t="s" s="3153">
        <v>734</v>
      </c>
      <c r="F485" t="s" s="3153">
        <v>735</v>
      </c>
      <c r="G485" t="s" s="3153">
        <v>736</v>
      </c>
      <c r="H485" t="s" s="3153">
        <v>737</v>
      </c>
      <c r="I485" t="s" s="3153">
        <v>738</v>
      </c>
      <c r="K485" s="3155"/>
      <c r="L485" t="s" s="3153">
        <v>732</v>
      </c>
      <c r="M485" t="s" s="3153">
        <v>733</v>
      </c>
      <c r="N485" t="s" s="3153">
        <v>734</v>
      </c>
      <c r="O485" t="s" s="3153">
        <v>735</v>
      </c>
      <c r="P485" t="s" s="3153">
        <v>736</v>
      </c>
      <c r="Q485" t="s" s="3153">
        <v>737</v>
      </c>
      <c r="R485" t="s" s="3153">
        <v>738</v>
      </c>
    </row>
    <row r="486" ht="15.75" customHeight="true">
      <c r="A486" s="3214"/>
      <c r="B486" t="s" s="3157">
        <v>732</v>
      </c>
      <c r="C486" t="s" s="3218">
        <v>1449</v>
      </c>
      <c r="D486" t="s" s="3218">
        <v>1449</v>
      </c>
      <c r="E486" t="s" s="3218">
        <v>1449</v>
      </c>
      <c r="F486" t="s" s="3218">
        <v>748</v>
      </c>
      <c r="G486" t="s" s="3218">
        <v>1169</v>
      </c>
      <c r="H486" t="s" s="3218">
        <v>1168</v>
      </c>
      <c r="I486" t="s" s="3218">
        <v>1162</v>
      </c>
      <c r="K486" t="s" s="3157">
        <v>732</v>
      </c>
      <c r="L486" t="s" s="3218">
        <v>744</v>
      </c>
      <c r="M486" t="s" s="3218">
        <v>744</v>
      </c>
      <c r="N486" t="s" s="3218">
        <v>744</v>
      </c>
      <c r="O486" t="s" s="3218">
        <v>745</v>
      </c>
      <c r="P486" t="s" s="3218">
        <v>746</v>
      </c>
      <c r="Q486" t="s" s="3218">
        <v>747</v>
      </c>
      <c r="R486" t="s" s="3218">
        <v>748</v>
      </c>
    </row>
    <row r="487" ht="15.75" customHeight="true">
      <c r="A487" s="3214"/>
      <c r="B487" t="s" s="3159">
        <v>752</v>
      </c>
      <c r="C487" t="s" s="3219">
        <v>1449</v>
      </c>
      <c r="D487" t="s" s="3219">
        <v>1449</v>
      </c>
      <c r="E487" t="s" s="3219">
        <v>1449</v>
      </c>
      <c r="F487" t="s" s="3219">
        <v>755</v>
      </c>
      <c r="G487" t="s" s="3219">
        <v>1029</v>
      </c>
      <c r="H487" t="s" s="3219">
        <v>1450</v>
      </c>
      <c r="I487" t="s" s="3219">
        <v>1450</v>
      </c>
      <c r="K487" t="s" s="3159">
        <v>752</v>
      </c>
      <c r="L487" t="s" s="3219">
        <v>744</v>
      </c>
      <c r="M487" t="s" s="3219">
        <v>744</v>
      </c>
      <c r="N487" t="s" s="3219">
        <v>744</v>
      </c>
      <c r="O487" t="s" s="3219">
        <v>753</v>
      </c>
      <c r="P487" t="s" s="3219">
        <v>754</v>
      </c>
      <c r="Q487" t="s" s="3219">
        <v>755</v>
      </c>
      <c r="R487" t="s" s="3219">
        <v>755</v>
      </c>
    </row>
    <row r="488" ht="15.75" customHeight="true">
      <c r="A488" s="3214"/>
      <c r="B488" t="s" s="3157">
        <v>759</v>
      </c>
      <c r="C488" t="s" s="3218">
        <v>1449</v>
      </c>
      <c r="D488" t="s" s="3218">
        <v>1449</v>
      </c>
      <c r="E488" t="s" s="3218">
        <v>1449</v>
      </c>
      <c r="F488" t="s" s="3218">
        <v>755</v>
      </c>
      <c r="G488" t="s" s="3218">
        <v>1168</v>
      </c>
      <c r="H488" t="s" s="3218">
        <v>1162</v>
      </c>
      <c r="I488" t="s" s="3218">
        <v>1162</v>
      </c>
      <c r="K488" t="s" s="3157">
        <v>759</v>
      </c>
      <c r="L488" t="s" s="3218">
        <v>744</v>
      </c>
      <c r="M488" t="s" s="3218">
        <v>744</v>
      </c>
      <c r="N488" t="s" s="3218">
        <v>744</v>
      </c>
      <c r="O488" t="s" s="3218">
        <v>753</v>
      </c>
      <c r="P488" t="s" s="3218">
        <v>760</v>
      </c>
      <c r="Q488" t="s" s="3218">
        <v>748</v>
      </c>
      <c r="R488" t="s" s="3218">
        <v>748</v>
      </c>
    </row>
    <row r="489" ht="15.75" customHeight="true">
      <c r="A489" s="3214"/>
      <c r="B489" t="s" s="3159">
        <v>735</v>
      </c>
      <c r="C489" t="s" s="3219">
        <v>764</v>
      </c>
      <c r="D489" t="s" s="3219">
        <v>764</v>
      </c>
      <c r="E489" t="s" s="3219">
        <v>1449</v>
      </c>
      <c r="F489" t="s" s="3219">
        <v>1449</v>
      </c>
      <c r="G489" t="s" s="3219">
        <v>1450</v>
      </c>
      <c r="H489" t="s" s="3219">
        <v>764</v>
      </c>
      <c r="I489" t="s" s="3219">
        <v>1450</v>
      </c>
      <c r="K489" t="s" s="3159">
        <v>735</v>
      </c>
      <c r="L489" t="s" s="3219">
        <v>764</v>
      </c>
      <c r="M489" t="s" s="3219">
        <v>764</v>
      </c>
      <c r="N489" t="s" s="3219">
        <v>744</v>
      </c>
      <c r="O489" t="s" s="3219">
        <v>744</v>
      </c>
      <c r="P489" t="s" s="3219">
        <v>755</v>
      </c>
      <c r="Q489" t="s" s="3219">
        <v>764</v>
      </c>
      <c r="R489" t="s" s="3219">
        <v>755</v>
      </c>
    </row>
    <row r="490" ht="15.75" customHeight="true">
      <c r="A490" s="3214"/>
      <c r="B490" t="s" s="3157">
        <v>736</v>
      </c>
      <c r="C490" t="s" s="3218">
        <v>764</v>
      </c>
      <c r="D490" t="s" s="3218">
        <v>764</v>
      </c>
      <c r="E490" t="s" s="3218">
        <v>1449</v>
      </c>
      <c r="F490" t="s" s="3218">
        <v>764</v>
      </c>
      <c r="G490" t="s" s="3218">
        <v>1449</v>
      </c>
      <c r="H490" t="s" s="3218">
        <v>764</v>
      </c>
      <c r="I490" t="s" s="3218">
        <v>1450</v>
      </c>
      <c r="K490" t="s" s="3157">
        <v>736</v>
      </c>
      <c r="L490" t="s" s="3218">
        <v>764</v>
      </c>
      <c r="M490" t="s" s="3218">
        <v>764</v>
      </c>
      <c r="N490" t="s" s="3218">
        <v>744</v>
      </c>
      <c r="O490" t="s" s="3218">
        <v>764</v>
      </c>
      <c r="P490" t="s" s="3218">
        <v>744</v>
      </c>
      <c r="Q490" t="s" s="3218">
        <v>764</v>
      </c>
      <c r="R490" t="s" s="3218">
        <v>755</v>
      </c>
    </row>
    <row r="491" ht="15.75" customHeight="true">
      <c r="A491" s="3214"/>
      <c r="B491" t="s" s="3159">
        <v>737</v>
      </c>
      <c r="C491" t="s" s="3219">
        <v>764</v>
      </c>
      <c r="D491" t="s" s="3219">
        <v>764</v>
      </c>
      <c r="E491" t="s" s="3219">
        <v>1449</v>
      </c>
      <c r="F491" t="s" s="3219">
        <v>1162</v>
      </c>
      <c r="G491" t="s" s="3219">
        <v>755</v>
      </c>
      <c r="H491" t="s" s="3219">
        <v>1449</v>
      </c>
      <c r="I491" t="s" s="3219">
        <v>1450</v>
      </c>
      <c r="K491" t="s" s="3159">
        <v>737</v>
      </c>
      <c r="L491" t="s" s="3219">
        <v>764</v>
      </c>
      <c r="M491" t="s" s="3219">
        <v>764</v>
      </c>
      <c r="N491" t="s" s="3219">
        <v>744</v>
      </c>
      <c r="O491" t="s" s="3219">
        <v>748</v>
      </c>
      <c r="P491" t="s" s="3219">
        <v>753</v>
      </c>
      <c r="Q491" t="s" s="3219">
        <v>744</v>
      </c>
      <c r="R491" t="s" s="3219">
        <v>755</v>
      </c>
    </row>
    <row r="492" ht="15.75" customHeight="true">
      <c r="A492" s="3214"/>
      <c r="B492" t="s" s="3157">
        <v>738</v>
      </c>
      <c r="C492" t="s" s="3218">
        <v>1450</v>
      </c>
      <c r="D492" t="s" s="3218">
        <v>1450</v>
      </c>
      <c r="E492" t="s" s="3218">
        <v>1450</v>
      </c>
      <c r="F492" t="s" s="3218">
        <v>1450</v>
      </c>
      <c r="G492" t="s" s="3218">
        <v>1450</v>
      </c>
      <c r="H492" t="s" s="3218">
        <v>1450</v>
      </c>
      <c r="I492" t="s" s="3218">
        <v>1450</v>
      </c>
      <c r="K492" t="s" s="3157">
        <v>738</v>
      </c>
      <c r="L492" t="s" s="3218">
        <v>755</v>
      </c>
      <c r="M492" t="s" s="3218">
        <v>755</v>
      </c>
      <c r="N492" t="s" s="3218">
        <v>755</v>
      </c>
      <c r="O492" t="s" s="3218">
        <v>755</v>
      </c>
      <c r="P492" t="s" s="3218">
        <v>755</v>
      </c>
      <c r="Q492" t="s" s="3218">
        <v>755</v>
      </c>
      <c r="R492" t="s" s="3218">
        <v>755</v>
      </c>
    </row>
    <row r="493" ht="15.75" customHeight="true">
      <c r="B493" s="3220"/>
      <c r="K493" s="3220"/>
    </row>
    <row r="494" ht="15.75" customHeight="true"/>
    <row r="495" ht="15.75" customHeight="true">
      <c r="A495" s="3214"/>
      <c r="B495" t="s" s="3215">
        <v>139</v>
      </c>
      <c r="I495" t="s" s="3216">
        <f>HYPERLINK("#B369","Top ↑")</f>
      </c>
      <c r="J495" s="3214"/>
      <c r="K495" t="s" s="3215">
        <v>153</v>
      </c>
      <c r="R495" t="s" s="3216">
        <f>HYPERLINK("#B369","Top ↑")</f>
      </c>
    </row>
    <row r="496" ht="15.75" customHeight="true">
      <c r="A496" s="3210"/>
      <c r="B496" t="s" s="3217">
        <v>1468</v>
      </c>
      <c r="C496" s="3217"/>
      <c r="D496" s="3217"/>
      <c r="E496" s="3217"/>
      <c r="F496" s="3217"/>
      <c r="G496" s="3217"/>
      <c r="H496" s="3217"/>
      <c r="I496" s="3217"/>
      <c r="K496" t="s" s="3217">
        <v>1469</v>
      </c>
      <c r="L496" s="3217"/>
      <c r="M496" s="3217"/>
      <c r="N496" s="3217"/>
      <c r="O496" s="3217"/>
      <c r="P496" s="3217"/>
      <c r="Q496" s="3217"/>
      <c r="R496" s="3217"/>
    </row>
    <row r="497" ht="15.75" customHeight="true">
      <c r="A497" s="3210"/>
      <c r="B497" t="s" s="3153">
        <v>731</v>
      </c>
      <c r="C497" t="s" s="3148">
        <v>727</v>
      </c>
      <c r="D497" s="3148"/>
      <c r="E497" s="3148"/>
      <c r="F497" s="3148"/>
      <c r="G497" s="3148"/>
      <c r="H497" s="3148"/>
      <c r="I497" s="3150"/>
      <c r="K497" t="s" s="3153">
        <v>731</v>
      </c>
      <c r="L497" t="s" s="3148">
        <v>727</v>
      </c>
      <c r="M497" s="3148"/>
      <c r="N497" s="3148"/>
      <c r="O497" s="3148"/>
      <c r="P497" s="3148"/>
      <c r="Q497" s="3148"/>
      <c r="R497" s="3150"/>
    </row>
    <row r="498" ht="30.0" customHeight="true">
      <c r="A498" s="3214"/>
      <c r="B498" s="3155"/>
      <c r="C498" t="s" s="3153">
        <v>732</v>
      </c>
      <c r="D498" t="s" s="3153">
        <v>733</v>
      </c>
      <c r="E498" t="s" s="3153">
        <v>734</v>
      </c>
      <c r="F498" t="s" s="3153">
        <v>735</v>
      </c>
      <c r="G498" t="s" s="3153">
        <v>736</v>
      </c>
      <c r="H498" t="s" s="3153">
        <v>737</v>
      </c>
      <c r="I498" t="s" s="3153">
        <v>738</v>
      </c>
      <c r="K498" s="3155"/>
      <c r="L498" t="s" s="3153">
        <v>732</v>
      </c>
      <c r="M498" t="s" s="3153">
        <v>733</v>
      </c>
      <c r="N498" t="s" s="3153">
        <v>734</v>
      </c>
      <c r="O498" t="s" s="3153">
        <v>735</v>
      </c>
      <c r="P498" t="s" s="3153">
        <v>736</v>
      </c>
      <c r="Q498" t="s" s="3153">
        <v>737</v>
      </c>
      <c r="R498" t="s" s="3153">
        <v>738</v>
      </c>
    </row>
    <row r="499" ht="15.75" customHeight="true">
      <c r="A499" s="3214"/>
      <c r="B499" t="s" s="3157">
        <v>732</v>
      </c>
      <c r="C499" t="s" s="3218">
        <v>1449</v>
      </c>
      <c r="D499" t="s" s="3218">
        <v>1449</v>
      </c>
      <c r="E499" t="s" s="3218">
        <v>1449</v>
      </c>
      <c r="F499" t="s" s="3218">
        <v>748</v>
      </c>
      <c r="G499" t="s" s="3218">
        <v>1169</v>
      </c>
      <c r="H499" t="s" s="3218">
        <v>1168</v>
      </c>
      <c r="I499" t="s" s="3218">
        <v>1162</v>
      </c>
      <c r="K499" t="s" s="3157">
        <v>732</v>
      </c>
      <c r="L499" t="s" s="3218">
        <v>1449</v>
      </c>
      <c r="M499" t="s" s="3218">
        <v>1449</v>
      </c>
      <c r="N499" t="s" s="3218">
        <v>1449</v>
      </c>
      <c r="O499" t="s" s="3218">
        <v>748</v>
      </c>
      <c r="P499" t="s" s="3218">
        <v>1169</v>
      </c>
      <c r="Q499" t="s" s="3218">
        <v>1168</v>
      </c>
      <c r="R499" t="s" s="3218">
        <v>1162</v>
      </c>
    </row>
    <row r="500" ht="15.75" customHeight="true">
      <c r="A500" s="3214"/>
      <c r="B500" t="s" s="3159">
        <v>752</v>
      </c>
      <c r="C500" t="s" s="3219">
        <v>1449</v>
      </c>
      <c r="D500" t="s" s="3219">
        <v>1449</v>
      </c>
      <c r="E500" t="s" s="3219">
        <v>1449</v>
      </c>
      <c r="F500" t="s" s="3219">
        <v>755</v>
      </c>
      <c r="G500" t="s" s="3219">
        <v>1029</v>
      </c>
      <c r="H500" t="s" s="3219">
        <v>1450</v>
      </c>
      <c r="I500" t="s" s="3219">
        <v>1450</v>
      </c>
      <c r="K500" t="s" s="3159">
        <v>752</v>
      </c>
      <c r="L500" t="s" s="3219">
        <v>1449</v>
      </c>
      <c r="M500" t="s" s="3219">
        <v>1449</v>
      </c>
      <c r="N500" t="s" s="3219">
        <v>1449</v>
      </c>
      <c r="O500" t="s" s="3219">
        <v>755</v>
      </c>
      <c r="P500" t="s" s="3219">
        <v>1029</v>
      </c>
      <c r="Q500" t="s" s="3219">
        <v>1450</v>
      </c>
      <c r="R500" t="s" s="3219">
        <v>1450</v>
      </c>
    </row>
    <row r="501" ht="15.75" customHeight="true">
      <c r="A501" s="3214"/>
      <c r="B501" t="s" s="3157">
        <v>759</v>
      </c>
      <c r="C501" t="s" s="3218">
        <v>1449</v>
      </c>
      <c r="D501" t="s" s="3218">
        <v>1449</v>
      </c>
      <c r="E501" t="s" s="3218">
        <v>1449</v>
      </c>
      <c r="F501" t="s" s="3218">
        <v>755</v>
      </c>
      <c r="G501" t="s" s="3218">
        <v>1168</v>
      </c>
      <c r="H501" t="s" s="3218">
        <v>1162</v>
      </c>
      <c r="I501" t="s" s="3218">
        <v>1162</v>
      </c>
      <c r="K501" t="s" s="3157">
        <v>759</v>
      </c>
      <c r="L501" t="s" s="3218">
        <v>1449</v>
      </c>
      <c r="M501" t="s" s="3218">
        <v>1449</v>
      </c>
      <c r="N501" t="s" s="3218">
        <v>1449</v>
      </c>
      <c r="O501" t="s" s="3218">
        <v>755</v>
      </c>
      <c r="P501" t="s" s="3218">
        <v>1168</v>
      </c>
      <c r="Q501" t="s" s="3218">
        <v>1162</v>
      </c>
      <c r="R501" t="s" s="3218">
        <v>1162</v>
      </c>
    </row>
    <row r="502" ht="15.75" customHeight="true">
      <c r="A502" s="3214"/>
      <c r="B502" t="s" s="3159">
        <v>735</v>
      </c>
      <c r="C502" t="s" s="3219">
        <v>764</v>
      </c>
      <c r="D502" t="s" s="3219">
        <v>764</v>
      </c>
      <c r="E502" t="s" s="3219">
        <v>1449</v>
      </c>
      <c r="F502" t="s" s="3219">
        <v>1449</v>
      </c>
      <c r="G502" t="s" s="3219">
        <v>1450</v>
      </c>
      <c r="H502" t="s" s="3219">
        <v>764</v>
      </c>
      <c r="I502" t="s" s="3219">
        <v>1450</v>
      </c>
      <c r="K502" t="s" s="3159">
        <v>735</v>
      </c>
      <c r="L502" t="s" s="3219">
        <v>764</v>
      </c>
      <c r="M502" t="s" s="3219">
        <v>764</v>
      </c>
      <c r="N502" t="s" s="3219">
        <v>1449</v>
      </c>
      <c r="O502" t="s" s="3219">
        <v>1449</v>
      </c>
      <c r="P502" t="s" s="3219">
        <v>1450</v>
      </c>
      <c r="Q502" t="s" s="3219">
        <v>764</v>
      </c>
      <c r="R502" t="s" s="3219">
        <v>1450</v>
      </c>
    </row>
    <row r="503" ht="15.75" customHeight="true">
      <c r="A503" s="3214"/>
      <c r="B503" t="s" s="3157">
        <v>736</v>
      </c>
      <c r="C503" t="s" s="3218">
        <v>764</v>
      </c>
      <c r="D503" t="s" s="3218">
        <v>764</v>
      </c>
      <c r="E503" t="s" s="3218">
        <v>1449</v>
      </c>
      <c r="F503" t="s" s="3218">
        <v>764</v>
      </c>
      <c r="G503" t="s" s="3218">
        <v>1449</v>
      </c>
      <c r="H503" t="s" s="3218">
        <v>764</v>
      </c>
      <c r="I503" t="s" s="3218">
        <v>1450</v>
      </c>
      <c r="K503" t="s" s="3157">
        <v>736</v>
      </c>
      <c r="L503" t="s" s="3218">
        <v>764</v>
      </c>
      <c r="M503" t="s" s="3218">
        <v>764</v>
      </c>
      <c r="N503" t="s" s="3218">
        <v>1449</v>
      </c>
      <c r="O503" t="s" s="3218">
        <v>764</v>
      </c>
      <c r="P503" t="s" s="3218">
        <v>1449</v>
      </c>
      <c r="Q503" t="s" s="3218">
        <v>764</v>
      </c>
      <c r="R503" t="s" s="3218">
        <v>1450</v>
      </c>
    </row>
    <row r="504" ht="15.75" customHeight="true">
      <c r="A504" s="3214"/>
      <c r="B504" t="s" s="3159">
        <v>737</v>
      </c>
      <c r="C504" t="s" s="3219">
        <v>764</v>
      </c>
      <c r="D504" t="s" s="3219">
        <v>764</v>
      </c>
      <c r="E504" t="s" s="3219">
        <v>1449</v>
      </c>
      <c r="F504" t="s" s="3219">
        <v>1162</v>
      </c>
      <c r="G504" t="s" s="3219">
        <v>755</v>
      </c>
      <c r="H504" t="s" s="3219">
        <v>1449</v>
      </c>
      <c r="I504" t="s" s="3219">
        <v>1450</v>
      </c>
      <c r="K504" t="s" s="3159">
        <v>737</v>
      </c>
      <c r="L504" t="s" s="3219">
        <v>764</v>
      </c>
      <c r="M504" t="s" s="3219">
        <v>764</v>
      </c>
      <c r="N504" t="s" s="3219">
        <v>1449</v>
      </c>
      <c r="O504" t="s" s="3219">
        <v>1162</v>
      </c>
      <c r="P504" t="s" s="3219">
        <v>755</v>
      </c>
      <c r="Q504" t="s" s="3219">
        <v>1449</v>
      </c>
      <c r="R504" t="s" s="3219">
        <v>1450</v>
      </c>
    </row>
    <row r="505" ht="15.75" customHeight="true">
      <c r="A505" s="3214"/>
      <c r="B505" t="s" s="3157">
        <v>738</v>
      </c>
      <c r="C505" t="s" s="3218">
        <v>1450</v>
      </c>
      <c r="D505" t="s" s="3218">
        <v>1450</v>
      </c>
      <c r="E505" t="s" s="3218">
        <v>1450</v>
      </c>
      <c r="F505" t="s" s="3218">
        <v>1450</v>
      </c>
      <c r="G505" t="s" s="3218">
        <v>1450</v>
      </c>
      <c r="H505" t="s" s="3218">
        <v>1450</v>
      </c>
      <c r="I505" t="s" s="3218">
        <v>1450</v>
      </c>
      <c r="K505" t="s" s="3157">
        <v>738</v>
      </c>
      <c r="L505" t="s" s="3218">
        <v>1450</v>
      </c>
      <c r="M505" t="s" s="3218">
        <v>1450</v>
      </c>
      <c r="N505" t="s" s="3218">
        <v>1450</v>
      </c>
      <c r="O505" t="s" s="3218">
        <v>1450</v>
      </c>
      <c r="P505" t="s" s="3218">
        <v>1450</v>
      </c>
      <c r="Q505" t="s" s="3218">
        <v>1450</v>
      </c>
      <c r="R505" t="s" s="3218">
        <v>1450</v>
      </c>
    </row>
    <row r="506" ht="15.75" customHeight="true">
      <c r="B506" s="3220"/>
      <c r="K506" s="3220"/>
    </row>
    <row r="507" ht="15.75" customHeight="true"/>
    <row r="508" ht="15.75" customHeight="true">
      <c r="A508" s="3214"/>
      <c r="B508" t="s" s="3215">
        <v>147</v>
      </c>
      <c r="I508" t="s" s="3216">
        <f>HYPERLINK("#B369","Top ↑")</f>
      </c>
      <c r="J508" s="3214"/>
      <c r="K508" t="s" s="3215">
        <v>185</v>
      </c>
      <c r="R508" t="s" s="3216">
        <f>HYPERLINK("#B369","Top ↑")</f>
      </c>
    </row>
    <row r="509" ht="15.75" customHeight="true">
      <c r="A509" s="3210"/>
      <c r="B509" t="s" s="3217">
        <v>1470</v>
      </c>
      <c r="C509" s="3217"/>
      <c r="D509" s="3217"/>
      <c r="E509" s="3217"/>
      <c r="F509" s="3217"/>
      <c r="G509" s="3217"/>
      <c r="H509" s="3217"/>
      <c r="I509" s="3217"/>
      <c r="K509" t="s" s="3217">
        <v>1471</v>
      </c>
      <c r="L509" s="3217"/>
      <c r="M509" s="3217"/>
      <c r="N509" s="3217"/>
      <c r="O509" s="3217"/>
      <c r="P509" s="3217"/>
      <c r="Q509" s="3217"/>
      <c r="R509" s="3217"/>
    </row>
    <row r="510" ht="15.75" customHeight="true">
      <c r="A510" s="3210"/>
      <c r="B510" t="s" s="3153">
        <v>731</v>
      </c>
      <c r="C510" t="s" s="3148">
        <v>727</v>
      </c>
      <c r="D510" s="3148"/>
      <c r="E510" s="3148"/>
      <c r="F510" s="3148"/>
      <c r="G510" s="3148"/>
      <c r="H510" s="3148"/>
      <c r="I510" s="3150"/>
      <c r="K510" t="s" s="3153">
        <v>731</v>
      </c>
      <c r="L510" t="s" s="3148">
        <v>727</v>
      </c>
      <c r="M510" s="3148"/>
      <c r="N510" s="3148"/>
      <c r="O510" s="3148"/>
      <c r="P510" s="3148"/>
      <c r="Q510" s="3148"/>
      <c r="R510" s="3150"/>
    </row>
    <row r="511" ht="30.0" customHeight="true">
      <c r="A511" s="3214"/>
      <c r="B511" s="3155"/>
      <c r="C511" t="s" s="3153">
        <v>732</v>
      </c>
      <c r="D511" t="s" s="3153">
        <v>733</v>
      </c>
      <c r="E511" t="s" s="3153">
        <v>734</v>
      </c>
      <c r="F511" t="s" s="3153">
        <v>735</v>
      </c>
      <c r="G511" t="s" s="3153">
        <v>736</v>
      </c>
      <c r="H511" t="s" s="3153">
        <v>737</v>
      </c>
      <c r="I511" t="s" s="3153">
        <v>738</v>
      </c>
      <c r="K511" s="3155"/>
      <c r="L511" t="s" s="3153">
        <v>732</v>
      </c>
      <c r="M511" t="s" s="3153">
        <v>733</v>
      </c>
      <c r="N511" t="s" s="3153">
        <v>734</v>
      </c>
      <c r="O511" t="s" s="3153">
        <v>735</v>
      </c>
      <c r="P511" t="s" s="3153">
        <v>736</v>
      </c>
      <c r="Q511" t="s" s="3153">
        <v>737</v>
      </c>
      <c r="R511" t="s" s="3153">
        <v>738</v>
      </c>
    </row>
    <row r="512" ht="15.75" customHeight="true">
      <c r="A512" s="3214"/>
      <c r="B512" t="s" s="3157">
        <v>732</v>
      </c>
      <c r="C512" t="s" s="3218">
        <v>1449</v>
      </c>
      <c r="D512" t="s" s="3218">
        <v>1449</v>
      </c>
      <c r="E512" t="s" s="3218">
        <v>1449</v>
      </c>
      <c r="F512" t="s" s="3218">
        <v>748</v>
      </c>
      <c r="G512" t="s" s="3218">
        <v>1169</v>
      </c>
      <c r="H512" t="s" s="3218">
        <v>1168</v>
      </c>
      <c r="I512" t="s" s="3218">
        <v>1162</v>
      </c>
      <c r="K512" t="s" s="3157">
        <v>732</v>
      </c>
      <c r="L512" t="s" s="3218">
        <v>1449</v>
      </c>
      <c r="M512" t="s" s="3218">
        <v>1449</v>
      </c>
      <c r="N512" t="s" s="3218">
        <v>1449</v>
      </c>
      <c r="O512" t="s" s="3218">
        <v>748</v>
      </c>
      <c r="P512" t="s" s="3218">
        <v>1169</v>
      </c>
      <c r="Q512" t="s" s="3218">
        <v>1168</v>
      </c>
      <c r="R512" t="s" s="3218">
        <v>1162</v>
      </c>
    </row>
    <row r="513" ht="15.75" customHeight="true">
      <c r="A513" s="3214"/>
      <c r="B513" t="s" s="3159">
        <v>752</v>
      </c>
      <c r="C513" t="s" s="3219">
        <v>1449</v>
      </c>
      <c r="D513" t="s" s="3219">
        <v>1449</v>
      </c>
      <c r="E513" t="s" s="3219">
        <v>1449</v>
      </c>
      <c r="F513" t="s" s="3219">
        <v>755</v>
      </c>
      <c r="G513" t="s" s="3219">
        <v>1029</v>
      </c>
      <c r="H513" t="s" s="3219">
        <v>1450</v>
      </c>
      <c r="I513" t="s" s="3219">
        <v>1450</v>
      </c>
      <c r="K513" t="s" s="3159">
        <v>752</v>
      </c>
      <c r="L513" t="s" s="3219">
        <v>1449</v>
      </c>
      <c r="M513" t="s" s="3219">
        <v>1449</v>
      </c>
      <c r="N513" t="s" s="3219">
        <v>1449</v>
      </c>
      <c r="O513" t="s" s="3219">
        <v>755</v>
      </c>
      <c r="P513" t="s" s="3219">
        <v>1029</v>
      </c>
      <c r="Q513" t="s" s="3219">
        <v>1450</v>
      </c>
      <c r="R513" t="s" s="3219">
        <v>1450</v>
      </c>
    </row>
    <row r="514" ht="15.75" customHeight="true">
      <c r="A514" s="3214"/>
      <c r="B514" t="s" s="3157">
        <v>759</v>
      </c>
      <c r="C514" t="s" s="3218">
        <v>1449</v>
      </c>
      <c r="D514" t="s" s="3218">
        <v>1449</v>
      </c>
      <c r="E514" t="s" s="3218">
        <v>1449</v>
      </c>
      <c r="F514" t="s" s="3218">
        <v>755</v>
      </c>
      <c r="G514" t="s" s="3218">
        <v>1168</v>
      </c>
      <c r="H514" t="s" s="3218">
        <v>1162</v>
      </c>
      <c r="I514" t="s" s="3218">
        <v>1162</v>
      </c>
      <c r="K514" t="s" s="3157">
        <v>759</v>
      </c>
      <c r="L514" t="s" s="3218">
        <v>1449</v>
      </c>
      <c r="M514" t="s" s="3218">
        <v>1449</v>
      </c>
      <c r="N514" t="s" s="3218">
        <v>1449</v>
      </c>
      <c r="O514" t="s" s="3218">
        <v>755</v>
      </c>
      <c r="P514" t="s" s="3218">
        <v>1168</v>
      </c>
      <c r="Q514" t="s" s="3218">
        <v>1162</v>
      </c>
      <c r="R514" t="s" s="3218">
        <v>1162</v>
      </c>
    </row>
    <row r="515" ht="15.75" customHeight="true">
      <c r="A515" s="3214"/>
      <c r="B515" t="s" s="3159">
        <v>735</v>
      </c>
      <c r="C515" t="s" s="3219">
        <v>764</v>
      </c>
      <c r="D515" t="s" s="3219">
        <v>764</v>
      </c>
      <c r="E515" t="s" s="3219">
        <v>1449</v>
      </c>
      <c r="F515" t="s" s="3219">
        <v>1449</v>
      </c>
      <c r="G515" t="s" s="3219">
        <v>1450</v>
      </c>
      <c r="H515" t="s" s="3219">
        <v>764</v>
      </c>
      <c r="I515" t="s" s="3219">
        <v>1450</v>
      </c>
      <c r="K515" t="s" s="3159">
        <v>735</v>
      </c>
      <c r="L515" t="s" s="3219">
        <v>764</v>
      </c>
      <c r="M515" t="s" s="3219">
        <v>764</v>
      </c>
      <c r="N515" t="s" s="3219">
        <v>1449</v>
      </c>
      <c r="O515" t="s" s="3219">
        <v>1449</v>
      </c>
      <c r="P515" t="s" s="3219">
        <v>1450</v>
      </c>
      <c r="Q515" t="s" s="3219">
        <v>764</v>
      </c>
      <c r="R515" t="s" s="3219">
        <v>1450</v>
      </c>
    </row>
    <row r="516" ht="15.75" customHeight="true">
      <c r="A516" s="3214"/>
      <c r="B516" t="s" s="3157">
        <v>736</v>
      </c>
      <c r="C516" t="s" s="3218">
        <v>764</v>
      </c>
      <c r="D516" t="s" s="3218">
        <v>764</v>
      </c>
      <c r="E516" t="s" s="3218">
        <v>1449</v>
      </c>
      <c r="F516" t="s" s="3218">
        <v>764</v>
      </c>
      <c r="G516" t="s" s="3218">
        <v>1449</v>
      </c>
      <c r="H516" t="s" s="3218">
        <v>764</v>
      </c>
      <c r="I516" t="s" s="3218">
        <v>1450</v>
      </c>
      <c r="K516" t="s" s="3157">
        <v>736</v>
      </c>
      <c r="L516" t="s" s="3218">
        <v>764</v>
      </c>
      <c r="M516" t="s" s="3218">
        <v>764</v>
      </c>
      <c r="N516" t="s" s="3218">
        <v>1449</v>
      </c>
      <c r="O516" t="s" s="3218">
        <v>764</v>
      </c>
      <c r="P516" t="s" s="3218">
        <v>1449</v>
      </c>
      <c r="Q516" t="s" s="3218">
        <v>764</v>
      </c>
      <c r="R516" t="s" s="3218">
        <v>1450</v>
      </c>
    </row>
    <row r="517" ht="15.75" customHeight="true">
      <c r="A517" s="3214"/>
      <c r="B517" t="s" s="3159">
        <v>737</v>
      </c>
      <c r="C517" t="s" s="3219">
        <v>764</v>
      </c>
      <c r="D517" t="s" s="3219">
        <v>764</v>
      </c>
      <c r="E517" t="s" s="3219">
        <v>1449</v>
      </c>
      <c r="F517" t="s" s="3219">
        <v>1162</v>
      </c>
      <c r="G517" t="s" s="3219">
        <v>755</v>
      </c>
      <c r="H517" t="s" s="3219">
        <v>1449</v>
      </c>
      <c r="I517" t="s" s="3219">
        <v>1450</v>
      </c>
      <c r="K517" t="s" s="3159">
        <v>737</v>
      </c>
      <c r="L517" t="s" s="3219">
        <v>764</v>
      </c>
      <c r="M517" t="s" s="3219">
        <v>764</v>
      </c>
      <c r="N517" t="s" s="3219">
        <v>1449</v>
      </c>
      <c r="O517" t="s" s="3219">
        <v>1162</v>
      </c>
      <c r="P517" t="s" s="3219">
        <v>755</v>
      </c>
      <c r="Q517" t="s" s="3219">
        <v>1449</v>
      </c>
      <c r="R517" t="s" s="3219">
        <v>1450</v>
      </c>
    </row>
    <row r="518" ht="15.75" customHeight="true">
      <c r="A518" s="3214"/>
      <c r="B518" t="s" s="3157">
        <v>738</v>
      </c>
      <c r="C518" t="s" s="3218">
        <v>1450</v>
      </c>
      <c r="D518" t="s" s="3218">
        <v>1450</v>
      </c>
      <c r="E518" t="s" s="3218">
        <v>1450</v>
      </c>
      <c r="F518" t="s" s="3218">
        <v>1450</v>
      </c>
      <c r="G518" t="s" s="3218">
        <v>1450</v>
      </c>
      <c r="H518" t="s" s="3218">
        <v>1450</v>
      </c>
      <c r="I518" t="s" s="3218">
        <v>1450</v>
      </c>
      <c r="K518" t="s" s="3157">
        <v>738</v>
      </c>
      <c r="L518" t="s" s="3218">
        <v>1450</v>
      </c>
      <c r="M518" t="s" s="3218">
        <v>1450</v>
      </c>
      <c r="N518" t="s" s="3218">
        <v>1450</v>
      </c>
      <c r="O518" t="s" s="3218">
        <v>1450</v>
      </c>
      <c r="P518" t="s" s="3218">
        <v>1450</v>
      </c>
      <c r="Q518" t="s" s="3218">
        <v>1450</v>
      </c>
      <c r="R518" t="s" s="3218">
        <v>1450</v>
      </c>
    </row>
    <row r="519" ht="15.75" customHeight="true">
      <c r="B519" s="3220"/>
      <c r="K519" s="3220"/>
    </row>
    <row r="520" ht="15.75" customHeight="true"/>
    <row r="521" ht="15.75" customHeight="true">
      <c r="A521" s="3214"/>
      <c r="B521" t="s" s="3215">
        <v>155</v>
      </c>
      <c r="I521" t="s" s="3216">
        <f>HYPERLINK("#B369","Top ↑")</f>
      </c>
      <c r="J521" s="3214"/>
      <c r="K521" t="s" s="3215">
        <v>198</v>
      </c>
      <c r="R521" t="s" s="3216">
        <f>HYPERLINK("#B369","Top ↑")</f>
      </c>
    </row>
    <row r="522" ht="15.75" customHeight="true">
      <c r="A522" s="3210"/>
      <c r="B522" t="s" s="3217">
        <v>1472</v>
      </c>
      <c r="C522" s="3217"/>
      <c r="D522" s="3217"/>
      <c r="E522" s="3217"/>
      <c r="F522" s="3217"/>
      <c r="G522" s="3217"/>
      <c r="H522" s="3217"/>
      <c r="I522" s="3217"/>
      <c r="K522" t="s" s="3217">
        <v>1473</v>
      </c>
      <c r="L522" s="3217"/>
      <c r="M522" s="3217"/>
      <c r="N522" s="3217"/>
      <c r="O522" s="3217"/>
      <c r="P522" s="3217"/>
      <c r="Q522" s="3217"/>
      <c r="R522" s="3217"/>
    </row>
    <row r="523" ht="15.75" customHeight="true">
      <c r="A523" s="3210"/>
      <c r="B523" t="s" s="3153">
        <v>731</v>
      </c>
      <c r="C523" t="s" s="3148">
        <v>727</v>
      </c>
      <c r="D523" s="3148"/>
      <c r="E523" s="3148"/>
      <c r="F523" s="3148"/>
      <c r="G523" s="3148"/>
      <c r="H523" s="3148"/>
      <c r="I523" s="3150"/>
      <c r="K523" t="s" s="3153">
        <v>731</v>
      </c>
      <c r="L523" t="s" s="3148">
        <v>727</v>
      </c>
      <c r="M523" s="3148"/>
      <c r="N523" s="3148"/>
      <c r="O523" s="3148"/>
      <c r="P523" s="3148"/>
      <c r="Q523" s="3148"/>
      <c r="R523" s="3150"/>
    </row>
    <row r="524" ht="30.0" customHeight="true">
      <c r="A524" s="3214"/>
      <c r="B524" s="3155"/>
      <c r="C524" t="s" s="3153">
        <v>732</v>
      </c>
      <c r="D524" t="s" s="3153">
        <v>733</v>
      </c>
      <c r="E524" t="s" s="3153">
        <v>734</v>
      </c>
      <c r="F524" t="s" s="3153">
        <v>735</v>
      </c>
      <c r="G524" t="s" s="3153">
        <v>736</v>
      </c>
      <c r="H524" t="s" s="3153">
        <v>737</v>
      </c>
      <c r="I524" t="s" s="3153">
        <v>738</v>
      </c>
      <c r="K524" s="3155"/>
      <c r="L524" t="s" s="3153">
        <v>732</v>
      </c>
      <c r="M524" t="s" s="3153">
        <v>733</v>
      </c>
      <c r="N524" t="s" s="3153">
        <v>734</v>
      </c>
      <c r="O524" t="s" s="3153">
        <v>735</v>
      </c>
      <c r="P524" t="s" s="3153">
        <v>736</v>
      </c>
      <c r="Q524" t="s" s="3153">
        <v>737</v>
      </c>
      <c r="R524" t="s" s="3153">
        <v>738</v>
      </c>
    </row>
    <row r="525" ht="15.75" customHeight="true">
      <c r="A525" s="3214"/>
      <c r="B525" t="s" s="3157">
        <v>732</v>
      </c>
      <c r="C525" t="s" s="3218">
        <v>744</v>
      </c>
      <c r="D525" t="s" s="3218">
        <v>744</v>
      </c>
      <c r="E525" t="s" s="3218">
        <v>744</v>
      </c>
      <c r="F525" t="s" s="3218">
        <v>745</v>
      </c>
      <c r="G525" t="s" s="3218">
        <v>746</v>
      </c>
      <c r="H525" t="s" s="3218">
        <v>747</v>
      </c>
      <c r="I525" t="s" s="3218">
        <v>748</v>
      </c>
      <c r="K525" t="s" s="3157">
        <v>732</v>
      </c>
      <c r="L525" t="s" s="3218">
        <v>744</v>
      </c>
      <c r="M525" t="s" s="3218">
        <v>744</v>
      </c>
      <c r="N525" t="s" s="3218">
        <v>744</v>
      </c>
      <c r="O525" t="s" s="3218">
        <v>745</v>
      </c>
      <c r="P525" t="s" s="3218">
        <v>746</v>
      </c>
      <c r="Q525" t="s" s="3218">
        <v>747</v>
      </c>
      <c r="R525" t="s" s="3218">
        <v>748</v>
      </c>
    </row>
    <row r="526" ht="15.75" customHeight="true">
      <c r="A526" s="3214"/>
      <c r="B526" t="s" s="3159">
        <v>752</v>
      </c>
      <c r="C526" t="s" s="3219">
        <v>744</v>
      </c>
      <c r="D526" t="s" s="3219">
        <v>744</v>
      </c>
      <c r="E526" t="s" s="3219">
        <v>744</v>
      </c>
      <c r="F526" t="s" s="3219">
        <v>753</v>
      </c>
      <c r="G526" t="s" s="3219">
        <v>754</v>
      </c>
      <c r="H526" t="s" s="3219">
        <v>755</v>
      </c>
      <c r="I526" t="s" s="3219">
        <v>755</v>
      </c>
      <c r="K526" t="s" s="3159">
        <v>752</v>
      </c>
      <c r="L526" t="s" s="3219">
        <v>744</v>
      </c>
      <c r="M526" t="s" s="3219">
        <v>744</v>
      </c>
      <c r="N526" t="s" s="3219">
        <v>744</v>
      </c>
      <c r="O526" t="s" s="3219">
        <v>753</v>
      </c>
      <c r="P526" t="s" s="3219">
        <v>754</v>
      </c>
      <c r="Q526" t="s" s="3219">
        <v>755</v>
      </c>
      <c r="R526" t="s" s="3219">
        <v>755</v>
      </c>
    </row>
    <row r="527" ht="15.75" customHeight="true">
      <c r="A527" s="3214"/>
      <c r="B527" t="s" s="3157">
        <v>759</v>
      </c>
      <c r="C527" t="s" s="3218">
        <v>744</v>
      </c>
      <c r="D527" t="s" s="3218">
        <v>744</v>
      </c>
      <c r="E527" t="s" s="3218">
        <v>744</v>
      </c>
      <c r="F527" t="s" s="3218">
        <v>753</v>
      </c>
      <c r="G527" t="s" s="3218">
        <v>760</v>
      </c>
      <c r="H527" t="s" s="3218">
        <v>748</v>
      </c>
      <c r="I527" t="s" s="3218">
        <v>748</v>
      </c>
      <c r="K527" t="s" s="3157">
        <v>759</v>
      </c>
      <c r="L527" t="s" s="3218">
        <v>744</v>
      </c>
      <c r="M527" t="s" s="3218">
        <v>744</v>
      </c>
      <c r="N527" t="s" s="3218">
        <v>744</v>
      </c>
      <c r="O527" t="s" s="3218">
        <v>753</v>
      </c>
      <c r="P527" t="s" s="3218">
        <v>760</v>
      </c>
      <c r="Q527" t="s" s="3218">
        <v>748</v>
      </c>
      <c r="R527" t="s" s="3218">
        <v>748</v>
      </c>
    </row>
    <row r="528" ht="15.75" customHeight="true">
      <c r="A528" s="3214"/>
      <c r="B528" t="s" s="3159">
        <v>735</v>
      </c>
      <c r="C528" t="s" s="3219">
        <v>764</v>
      </c>
      <c r="D528" t="s" s="3219">
        <v>764</v>
      </c>
      <c r="E528" t="s" s="3219">
        <v>744</v>
      </c>
      <c r="F528" t="s" s="3219">
        <v>744</v>
      </c>
      <c r="G528" t="s" s="3219">
        <v>755</v>
      </c>
      <c r="H528" t="s" s="3219">
        <v>764</v>
      </c>
      <c r="I528" t="s" s="3219">
        <v>755</v>
      </c>
      <c r="K528" t="s" s="3159">
        <v>735</v>
      </c>
      <c r="L528" t="s" s="3219">
        <v>764</v>
      </c>
      <c r="M528" t="s" s="3219">
        <v>764</v>
      </c>
      <c r="N528" t="s" s="3219">
        <v>744</v>
      </c>
      <c r="O528" t="s" s="3219">
        <v>744</v>
      </c>
      <c r="P528" t="s" s="3219">
        <v>755</v>
      </c>
      <c r="Q528" t="s" s="3219">
        <v>764</v>
      </c>
      <c r="R528" t="s" s="3219">
        <v>755</v>
      </c>
    </row>
    <row r="529" ht="15.75" customHeight="true">
      <c r="A529" s="3214"/>
      <c r="B529" t="s" s="3157">
        <v>736</v>
      </c>
      <c r="C529" t="s" s="3218">
        <v>764</v>
      </c>
      <c r="D529" t="s" s="3218">
        <v>764</v>
      </c>
      <c r="E529" t="s" s="3218">
        <v>744</v>
      </c>
      <c r="F529" t="s" s="3218">
        <v>764</v>
      </c>
      <c r="G529" t="s" s="3218">
        <v>744</v>
      </c>
      <c r="H529" t="s" s="3218">
        <v>764</v>
      </c>
      <c r="I529" t="s" s="3218">
        <v>755</v>
      </c>
      <c r="K529" t="s" s="3157">
        <v>736</v>
      </c>
      <c r="L529" t="s" s="3218">
        <v>764</v>
      </c>
      <c r="M529" t="s" s="3218">
        <v>764</v>
      </c>
      <c r="N529" t="s" s="3218">
        <v>744</v>
      </c>
      <c r="O529" t="s" s="3218">
        <v>764</v>
      </c>
      <c r="P529" t="s" s="3218">
        <v>744</v>
      </c>
      <c r="Q529" t="s" s="3218">
        <v>764</v>
      </c>
      <c r="R529" t="s" s="3218">
        <v>755</v>
      </c>
    </row>
    <row r="530" ht="15.75" customHeight="true">
      <c r="A530" s="3214"/>
      <c r="B530" t="s" s="3159">
        <v>737</v>
      </c>
      <c r="C530" t="s" s="3219">
        <v>764</v>
      </c>
      <c r="D530" t="s" s="3219">
        <v>764</v>
      </c>
      <c r="E530" t="s" s="3219">
        <v>744</v>
      </c>
      <c r="F530" t="s" s="3219">
        <v>748</v>
      </c>
      <c r="G530" t="s" s="3219">
        <v>753</v>
      </c>
      <c r="H530" t="s" s="3219">
        <v>744</v>
      </c>
      <c r="I530" t="s" s="3219">
        <v>755</v>
      </c>
      <c r="K530" t="s" s="3159">
        <v>737</v>
      </c>
      <c r="L530" t="s" s="3219">
        <v>764</v>
      </c>
      <c r="M530" t="s" s="3219">
        <v>764</v>
      </c>
      <c r="N530" t="s" s="3219">
        <v>744</v>
      </c>
      <c r="O530" t="s" s="3219">
        <v>748</v>
      </c>
      <c r="P530" t="s" s="3219">
        <v>753</v>
      </c>
      <c r="Q530" t="s" s="3219">
        <v>744</v>
      </c>
      <c r="R530" t="s" s="3219">
        <v>755</v>
      </c>
    </row>
    <row r="531" ht="15.75" customHeight="true">
      <c r="A531" s="3214"/>
      <c r="B531" t="s" s="3157">
        <v>738</v>
      </c>
      <c r="C531" t="s" s="3218">
        <v>755</v>
      </c>
      <c r="D531" t="s" s="3218">
        <v>755</v>
      </c>
      <c r="E531" t="s" s="3218">
        <v>755</v>
      </c>
      <c r="F531" t="s" s="3218">
        <v>755</v>
      </c>
      <c r="G531" t="s" s="3218">
        <v>755</v>
      </c>
      <c r="H531" t="s" s="3218">
        <v>755</v>
      </c>
      <c r="I531" t="s" s="3218">
        <v>755</v>
      </c>
      <c r="K531" t="s" s="3157">
        <v>738</v>
      </c>
      <c r="L531" t="s" s="3218">
        <v>755</v>
      </c>
      <c r="M531" t="s" s="3218">
        <v>755</v>
      </c>
      <c r="N531" t="s" s="3218">
        <v>755</v>
      </c>
      <c r="O531" t="s" s="3218">
        <v>755</v>
      </c>
      <c r="P531" t="s" s="3218">
        <v>755</v>
      </c>
      <c r="Q531" t="s" s="3218">
        <v>755</v>
      </c>
      <c r="R531" t="s" s="3218">
        <v>755</v>
      </c>
    </row>
    <row r="532" ht="15.75" customHeight="true">
      <c r="B532" s="3220"/>
      <c r="K532" s="3220"/>
    </row>
    <row r="533" ht="15.75" customHeight="true"/>
    <row r="534" ht="15.75" customHeight="true">
      <c r="A534" s="3214"/>
      <c r="B534" t="s" s="3215">
        <v>159</v>
      </c>
      <c r="I534" t="s" s="3216">
        <f>HYPERLINK("#B369","Top ↑")</f>
      </c>
      <c r="J534" s="3214"/>
      <c r="K534" t="s" s="3215">
        <v>239</v>
      </c>
      <c r="R534" t="s" s="3216">
        <f>HYPERLINK("#B369","Top ↑")</f>
      </c>
    </row>
    <row r="535" ht="15.75" customHeight="true">
      <c r="A535" s="3210"/>
      <c r="B535" t="s" s="3217">
        <v>1474</v>
      </c>
      <c r="C535" s="3217"/>
      <c r="D535" s="3217"/>
      <c r="E535" s="3217"/>
      <c r="F535" s="3217"/>
      <c r="G535" s="3217"/>
      <c r="H535" s="3217"/>
      <c r="I535" s="3217"/>
      <c r="K535" t="s" s="3217">
        <v>1475</v>
      </c>
      <c r="L535" s="3217"/>
      <c r="M535" s="3217"/>
      <c r="N535" s="3217"/>
      <c r="O535" s="3217"/>
      <c r="P535" s="3217"/>
      <c r="Q535" s="3217"/>
      <c r="R535" s="3217"/>
    </row>
    <row r="536" ht="15.75" customHeight="true">
      <c r="A536" s="3210"/>
      <c r="B536" t="s" s="3153">
        <v>731</v>
      </c>
      <c r="C536" t="s" s="3148">
        <v>727</v>
      </c>
      <c r="D536" s="3148"/>
      <c r="E536" s="3148"/>
      <c r="F536" s="3148"/>
      <c r="G536" s="3148"/>
      <c r="H536" s="3148"/>
      <c r="I536" s="3150"/>
      <c r="K536" t="s" s="3153">
        <v>731</v>
      </c>
      <c r="L536" t="s" s="3148">
        <v>727</v>
      </c>
      <c r="M536" s="3148"/>
      <c r="N536" s="3148"/>
      <c r="O536" s="3148"/>
      <c r="P536" s="3148"/>
      <c r="Q536" s="3148"/>
      <c r="R536" s="3150"/>
    </row>
    <row r="537" ht="30.0" customHeight="true">
      <c r="A537" s="3214"/>
      <c r="B537" s="3155"/>
      <c r="C537" t="s" s="3153">
        <v>732</v>
      </c>
      <c r="D537" t="s" s="3153">
        <v>733</v>
      </c>
      <c r="E537" t="s" s="3153">
        <v>734</v>
      </c>
      <c r="F537" t="s" s="3153">
        <v>735</v>
      </c>
      <c r="G537" t="s" s="3153">
        <v>736</v>
      </c>
      <c r="H537" t="s" s="3153">
        <v>737</v>
      </c>
      <c r="I537" t="s" s="3153">
        <v>738</v>
      </c>
      <c r="K537" s="3155"/>
      <c r="L537" t="s" s="3153">
        <v>732</v>
      </c>
      <c r="M537" t="s" s="3153">
        <v>733</v>
      </c>
      <c r="N537" t="s" s="3153">
        <v>734</v>
      </c>
      <c r="O537" t="s" s="3153">
        <v>735</v>
      </c>
      <c r="P537" t="s" s="3153">
        <v>736</v>
      </c>
      <c r="Q537" t="s" s="3153">
        <v>737</v>
      </c>
      <c r="R537" t="s" s="3153">
        <v>738</v>
      </c>
    </row>
    <row r="538" ht="15.75" customHeight="true">
      <c r="A538" s="3214"/>
      <c r="B538" t="s" s="3157">
        <v>732</v>
      </c>
      <c r="C538" t="s" s="3218">
        <v>1449</v>
      </c>
      <c r="D538" t="s" s="3218">
        <v>1449</v>
      </c>
      <c r="E538" t="s" s="3218">
        <v>1449</v>
      </c>
      <c r="F538" t="s" s="3218">
        <v>748</v>
      </c>
      <c r="G538" t="s" s="3218">
        <v>1169</v>
      </c>
      <c r="H538" t="s" s="3218">
        <v>1168</v>
      </c>
      <c r="I538" t="s" s="3218">
        <v>1162</v>
      </c>
      <c r="K538" t="s" s="3157">
        <v>732</v>
      </c>
      <c r="L538" t="s" s="3218">
        <v>744</v>
      </c>
      <c r="M538" t="s" s="3218">
        <v>744</v>
      </c>
      <c r="N538" t="s" s="3218">
        <v>744</v>
      </c>
      <c r="O538" t="s" s="3218">
        <v>745</v>
      </c>
      <c r="P538" t="s" s="3218">
        <v>746</v>
      </c>
      <c r="Q538" t="s" s="3218">
        <v>747</v>
      </c>
      <c r="R538" t="s" s="3218">
        <v>748</v>
      </c>
    </row>
    <row r="539" ht="15.75" customHeight="true">
      <c r="A539" s="3214"/>
      <c r="B539" t="s" s="3159">
        <v>752</v>
      </c>
      <c r="C539" t="s" s="3219">
        <v>1449</v>
      </c>
      <c r="D539" t="s" s="3219">
        <v>1449</v>
      </c>
      <c r="E539" t="s" s="3219">
        <v>1449</v>
      </c>
      <c r="F539" t="s" s="3219">
        <v>755</v>
      </c>
      <c r="G539" t="s" s="3219">
        <v>1029</v>
      </c>
      <c r="H539" t="s" s="3219">
        <v>1450</v>
      </c>
      <c r="I539" t="s" s="3219">
        <v>1450</v>
      </c>
      <c r="K539" t="s" s="3159">
        <v>752</v>
      </c>
      <c r="L539" t="s" s="3219">
        <v>744</v>
      </c>
      <c r="M539" t="s" s="3219">
        <v>744</v>
      </c>
      <c r="N539" t="s" s="3219">
        <v>744</v>
      </c>
      <c r="O539" t="s" s="3219">
        <v>753</v>
      </c>
      <c r="P539" t="s" s="3219">
        <v>754</v>
      </c>
      <c r="Q539" t="s" s="3219">
        <v>755</v>
      </c>
      <c r="R539" t="s" s="3219">
        <v>755</v>
      </c>
    </row>
    <row r="540" ht="15.75" customHeight="true">
      <c r="A540" s="3214"/>
      <c r="B540" t="s" s="3157">
        <v>759</v>
      </c>
      <c r="C540" t="s" s="3218">
        <v>1449</v>
      </c>
      <c r="D540" t="s" s="3218">
        <v>1449</v>
      </c>
      <c r="E540" t="s" s="3218">
        <v>1449</v>
      </c>
      <c r="F540" t="s" s="3218">
        <v>755</v>
      </c>
      <c r="G540" t="s" s="3218">
        <v>1168</v>
      </c>
      <c r="H540" t="s" s="3218">
        <v>1162</v>
      </c>
      <c r="I540" t="s" s="3218">
        <v>1162</v>
      </c>
      <c r="K540" t="s" s="3157">
        <v>759</v>
      </c>
      <c r="L540" t="s" s="3218">
        <v>744</v>
      </c>
      <c r="M540" t="s" s="3218">
        <v>744</v>
      </c>
      <c r="N540" t="s" s="3218">
        <v>744</v>
      </c>
      <c r="O540" t="s" s="3218">
        <v>753</v>
      </c>
      <c r="P540" t="s" s="3218">
        <v>760</v>
      </c>
      <c r="Q540" t="s" s="3218">
        <v>748</v>
      </c>
      <c r="R540" t="s" s="3218">
        <v>748</v>
      </c>
    </row>
    <row r="541" ht="15.75" customHeight="true">
      <c r="A541" s="3214"/>
      <c r="B541" t="s" s="3159">
        <v>735</v>
      </c>
      <c r="C541" t="s" s="3219">
        <v>764</v>
      </c>
      <c r="D541" t="s" s="3219">
        <v>764</v>
      </c>
      <c r="E541" t="s" s="3219">
        <v>1449</v>
      </c>
      <c r="F541" t="s" s="3219">
        <v>1449</v>
      </c>
      <c r="G541" t="s" s="3219">
        <v>1450</v>
      </c>
      <c r="H541" t="s" s="3219">
        <v>764</v>
      </c>
      <c r="I541" t="s" s="3219">
        <v>1450</v>
      </c>
      <c r="K541" t="s" s="3159">
        <v>735</v>
      </c>
      <c r="L541" t="s" s="3219">
        <v>764</v>
      </c>
      <c r="M541" t="s" s="3219">
        <v>764</v>
      </c>
      <c r="N541" t="s" s="3219">
        <v>744</v>
      </c>
      <c r="O541" t="s" s="3219">
        <v>744</v>
      </c>
      <c r="P541" t="s" s="3219">
        <v>755</v>
      </c>
      <c r="Q541" t="s" s="3219">
        <v>764</v>
      </c>
      <c r="R541" t="s" s="3219">
        <v>755</v>
      </c>
    </row>
    <row r="542" ht="15.75" customHeight="true">
      <c r="A542" s="3214"/>
      <c r="B542" t="s" s="3157">
        <v>736</v>
      </c>
      <c r="C542" t="s" s="3218">
        <v>764</v>
      </c>
      <c r="D542" t="s" s="3218">
        <v>764</v>
      </c>
      <c r="E542" t="s" s="3218">
        <v>1449</v>
      </c>
      <c r="F542" t="s" s="3218">
        <v>764</v>
      </c>
      <c r="G542" t="s" s="3218">
        <v>1449</v>
      </c>
      <c r="H542" t="s" s="3218">
        <v>764</v>
      </c>
      <c r="I542" t="s" s="3218">
        <v>1450</v>
      </c>
      <c r="K542" t="s" s="3157">
        <v>736</v>
      </c>
      <c r="L542" t="s" s="3218">
        <v>764</v>
      </c>
      <c r="M542" t="s" s="3218">
        <v>764</v>
      </c>
      <c r="N542" t="s" s="3218">
        <v>744</v>
      </c>
      <c r="O542" t="s" s="3218">
        <v>764</v>
      </c>
      <c r="P542" t="s" s="3218">
        <v>744</v>
      </c>
      <c r="Q542" t="s" s="3218">
        <v>764</v>
      </c>
      <c r="R542" t="s" s="3218">
        <v>755</v>
      </c>
      <c r="U542" s="3170"/>
    </row>
    <row r="543" ht="15.75" customHeight="true">
      <c r="A543" s="3214"/>
      <c r="B543" t="s" s="3159">
        <v>737</v>
      </c>
      <c r="C543" t="s" s="3219">
        <v>764</v>
      </c>
      <c r="D543" t="s" s="3219">
        <v>764</v>
      </c>
      <c r="E543" t="s" s="3219">
        <v>1449</v>
      </c>
      <c r="F543" t="s" s="3219">
        <v>1162</v>
      </c>
      <c r="G543" t="s" s="3219">
        <v>755</v>
      </c>
      <c r="H543" t="s" s="3219">
        <v>1449</v>
      </c>
      <c r="I543" t="s" s="3219">
        <v>1450</v>
      </c>
      <c r="K543" t="s" s="3159">
        <v>737</v>
      </c>
      <c r="L543" t="s" s="3219">
        <v>764</v>
      </c>
      <c r="M543" t="s" s="3219">
        <v>764</v>
      </c>
      <c r="N543" t="s" s="3219">
        <v>744</v>
      </c>
      <c r="O543" t="s" s="3219">
        <v>748</v>
      </c>
      <c r="P543" t="s" s="3219">
        <v>753</v>
      </c>
      <c r="Q543" t="s" s="3219">
        <v>744</v>
      </c>
      <c r="R543" t="s" s="3219">
        <v>755</v>
      </c>
    </row>
    <row r="544" ht="15.75" customHeight="true">
      <c r="A544" s="3214"/>
      <c r="B544" t="s" s="3157">
        <v>738</v>
      </c>
      <c r="C544" t="s" s="3218">
        <v>1450</v>
      </c>
      <c r="D544" t="s" s="3218">
        <v>1450</v>
      </c>
      <c r="E544" t="s" s="3218">
        <v>1450</v>
      </c>
      <c r="F544" t="s" s="3218">
        <v>1450</v>
      </c>
      <c r="G544" t="s" s="3218">
        <v>1450</v>
      </c>
      <c r="H544" t="s" s="3218">
        <v>1450</v>
      </c>
      <c r="I544" t="s" s="3218">
        <v>1450</v>
      </c>
      <c r="K544" t="s" s="3157">
        <v>738</v>
      </c>
      <c r="L544" t="s" s="3218">
        <v>755</v>
      </c>
      <c r="M544" t="s" s="3218">
        <v>755</v>
      </c>
      <c r="N544" t="s" s="3218">
        <v>755</v>
      </c>
      <c r="O544" t="s" s="3218">
        <v>755</v>
      </c>
      <c r="P544" t="s" s="3218">
        <v>755</v>
      </c>
      <c r="Q544" t="s" s="3218">
        <v>755</v>
      </c>
      <c r="R544" t="s" s="3218">
        <v>755</v>
      </c>
    </row>
    <row r="545" ht="15.75" customHeight="true">
      <c r="B545" s="3220"/>
      <c r="K545" s="3220"/>
      <c r="U545" s="3174"/>
    </row>
    <row r="546" ht="15.75" customHeight="true">
      <c r="D546" s="3229"/>
      <c r="U546" s="3168"/>
    </row>
    <row r="547" ht="15.75" customHeight="true">
      <c r="A547" s="3214"/>
      <c r="B547" t="s" s="3215">
        <v>171</v>
      </c>
      <c r="I547" t="s" s="3216">
        <f>HYPERLINK("#B369","Top ↑")</f>
      </c>
      <c r="J547" s="3214"/>
      <c r="K547" t="s" s="3215">
        <v>247</v>
      </c>
      <c r="R547" t="s" s="3216">
        <f>HYPERLINK("#B369","Top ↑")</f>
      </c>
      <c r="U547" s="3174"/>
    </row>
    <row r="548" ht="15.75" customHeight="true">
      <c r="A548" s="3210"/>
      <c r="B548" t="s" s="3217">
        <v>1476</v>
      </c>
      <c r="C548" s="3217"/>
      <c r="D548" s="3217"/>
      <c r="E548" s="3217"/>
      <c r="F548" s="3217"/>
      <c r="G548" s="3217"/>
      <c r="H548" s="3217"/>
      <c r="I548" s="3217"/>
      <c r="K548" t="s" s="3217">
        <v>1477</v>
      </c>
      <c r="L548" s="3217"/>
      <c r="M548" s="3217"/>
      <c r="N548" s="3217"/>
      <c r="O548" s="3217"/>
      <c r="P548" s="3217"/>
      <c r="Q548" s="3217"/>
      <c r="R548" s="3217"/>
      <c r="U548" s="3174"/>
    </row>
    <row r="549" ht="15.75" customHeight="true">
      <c r="A549" s="3210"/>
      <c r="B549" t="s" s="3153">
        <v>731</v>
      </c>
      <c r="C549" t="s" s="3148">
        <v>727</v>
      </c>
      <c r="D549" s="3148"/>
      <c r="E549" s="3148"/>
      <c r="F549" s="3148"/>
      <c r="G549" s="3148"/>
      <c r="H549" s="3148"/>
      <c r="I549" s="3150"/>
      <c r="K549" t="s" s="3153">
        <v>731</v>
      </c>
      <c r="L549" t="s" s="3148">
        <v>727</v>
      </c>
      <c r="M549" s="3148"/>
      <c r="N549" s="3148"/>
      <c r="O549" s="3148"/>
      <c r="P549" s="3148"/>
      <c r="Q549" s="3148"/>
      <c r="R549" s="3150"/>
      <c r="U549" s="3174"/>
    </row>
    <row r="550" ht="30.0" customHeight="true">
      <c r="A550" s="3214"/>
      <c r="B550" s="3155"/>
      <c r="C550" t="s" s="3153">
        <v>732</v>
      </c>
      <c r="D550" t="s" s="3153">
        <v>733</v>
      </c>
      <c r="E550" t="s" s="3153">
        <v>734</v>
      </c>
      <c r="F550" t="s" s="3153">
        <v>735</v>
      </c>
      <c r="G550" t="s" s="3153">
        <v>736</v>
      </c>
      <c r="H550" t="s" s="3153">
        <v>737</v>
      </c>
      <c r="I550" t="s" s="3153">
        <v>738</v>
      </c>
      <c r="K550" s="3155"/>
      <c r="L550" t="s" s="3153">
        <v>732</v>
      </c>
      <c r="M550" t="s" s="3153">
        <v>733</v>
      </c>
      <c r="N550" t="s" s="3153">
        <v>734</v>
      </c>
      <c r="O550" t="s" s="3153">
        <v>735</v>
      </c>
      <c r="P550" t="s" s="3153">
        <v>736</v>
      </c>
      <c r="Q550" t="s" s="3153">
        <v>737</v>
      </c>
      <c r="R550" t="s" s="3153">
        <v>738</v>
      </c>
      <c r="U550" s="3174"/>
    </row>
    <row r="551" ht="15.75" customHeight="true">
      <c r="A551" s="3214"/>
      <c r="B551" t="s" s="3157">
        <v>732</v>
      </c>
      <c r="C551" t="s" s="3218">
        <v>744</v>
      </c>
      <c r="D551" t="s" s="3218">
        <v>744</v>
      </c>
      <c r="E551" t="s" s="3218">
        <v>744</v>
      </c>
      <c r="F551" t="s" s="3218">
        <v>745</v>
      </c>
      <c r="G551" t="s" s="3218">
        <v>746</v>
      </c>
      <c r="H551" t="s" s="3218">
        <v>747</v>
      </c>
      <c r="I551" t="s" s="3218">
        <v>748</v>
      </c>
      <c r="K551" t="s" s="3157">
        <v>732</v>
      </c>
      <c r="L551" t="s" s="3218">
        <v>744</v>
      </c>
      <c r="M551" t="s" s="3218">
        <v>744</v>
      </c>
      <c r="N551" t="s" s="3218">
        <v>744</v>
      </c>
      <c r="O551" t="s" s="3218">
        <v>745</v>
      </c>
      <c r="P551" t="s" s="3218">
        <v>746</v>
      </c>
      <c r="Q551" t="s" s="3218">
        <v>747</v>
      </c>
      <c r="R551" t="s" s="3218">
        <v>748</v>
      </c>
      <c r="U551" s="3174"/>
    </row>
    <row r="552" ht="15.75" customHeight="true">
      <c r="A552" s="3214"/>
      <c r="B552" t="s" s="3159">
        <v>752</v>
      </c>
      <c r="C552" t="s" s="3219">
        <v>744</v>
      </c>
      <c r="D552" t="s" s="3219">
        <v>744</v>
      </c>
      <c r="E552" t="s" s="3219">
        <v>744</v>
      </c>
      <c r="F552" t="s" s="3219">
        <v>753</v>
      </c>
      <c r="G552" t="s" s="3219">
        <v>754</v>
      </c>
      <c r="H552" t="s" s="3219">
        <v>755</v>
      </c>
      <c r="I552" t="s" s="3219">
        <v>755</v>
      </c>
      <c r="K552" t="s" s="3159">
        <v>752</v>
      </c>
      <c r="L552" t="s" s="3219">
        <v>744</v>
      </c>
      <c r="M552" t="s" s="3219">
        <v>744</v>
      </c>
      <c r="N552" t="s" s="3219">
        <v>744</v>
      </c>
      <c r="O552" t="s" s="3219">
        <v>753</v>
      </c>
      <c r="P552" t="s" s="3219">
        <v>754</v>
      </c>
      <c r="Q552" t="s" s="3219">
        <v>755</v>
      </c>
      <c r="R552" t="s" s="3219">
        <v>755</v>
      </c>
      <c r="U552" s="3174"/>
    </row>
    <row r="553" ht="15.75" customHeight="true">
      <c r="A553" s="3214"/>
      <c r="B553" t="s" s="3157">
        <v>759</v>
      </c>
      <c r="C553" t="s" s="3218">
        <v>744</v>
      </c>
      <c r="D553" t="s" s="3218">
        <v>744</v>
      </c>
      <c r="E553" t="s" s="3218">
        <v>744</v>
      </c>
      <c r="F553" t="s" s="3218">
        <v>753</v>
      </c>
      <c r="G553" t="s" s="3218">
        <v>760</v>
      </c>
      <c r="H553" t="s" s="3218">
        <v>748</v>
      </c>
      <c r="I553" t="s" s="3218">
        <v>748</v>
      </c>
      <c r="K553" t="s" s="3157">
        <v>759</v>
      </c>
      <c r="L553" t="s" s="3218">
        <v>744</v>
      </c>
      <c r="M553" t="s" s="3218">
        <v>744</v>
      </c>
      <c r="N553" t="s" s="3218">
        <v>744</v>
      </c>
      <c r="O553" t="s" s="3218">
        <v>753</v>
      </c>
      <c r="P553" t="s" s="3218">
        <v>760</v>
      </c>
      <c r="Q553" t="s" s="3218">
        <v>748</v>
      </c>
      <c r="R553" t="s" s="3218">
        <v>748</v>
      </c>
      <c r="U553" s="3174"/>
    </row>
    <row r="554" ht="15.75" customHeight="true">
      <c r="A554" s="3214"/>
      <c r="B554" t="s" s="3159">
        <v>735</v>
      </c>
      <c r="C554" t="s" s="3219">
        <v>764</v>
      </c>
      <c r="D554" t="s" s="3219">
        <v>764</v>
      </c>
      <c r="E554" t="s" s="3219">
        <v>744</v>
      </c>
      <c r="F554" t="s" s="3219">
        <v>744</v>
      </c>
      <c r="G554" t="s" s="3219">
        <v>755</v>
      </c>
      <c r="H554" t="s" s="3219">
        <v>764</v>
      </c>
      <c r="I554" t="s" s="3219">
        <v>755</v>
      </c>
      <c r="K554" t="s" s="3159">
        <v>735</v>
      </c>
      <c r="L554" t="s" s="3219">
        <v>764</v>
      </c>
      <c r="M554" t="s" s="3219">
        <v>764</v>
      </c>
      <c r="N554" t="s" s="3219">
        <v>744</v>
      </c>
      <c r="O554" t="s" s="3219">
        <v>744</v>
      </c>
      <c r="P554" t="s" s="3219">
        <v>755</v>
      </c>
      <c r="Q554" t="s" s="3219">
        <v>764</v>
      </c>
      <c r="R554" t="s" s="3219">
        <v>755</v>
      </c>
      <c r="U554" s="3174"/>
    </row>
    <row r="555" ht="15.75" customHeight="true">
      <c r="A555" s="3214"/>
      <c r="B555" t="s" s="3157">
        <v>736</v>
      </c>
      <c r="C555" t="s" s="3218">
        <v>764</v>
      </c>
      <c r="D555" t="s" s="3218">
        <v>764</v>
      </c>
      <c r="E555" t="s" s="3218">
        <v>744</v>
      </c>
      <c r="F555" t="s" s="3218">
        <v>764</v>
      </c>
      <c r="G555" t="s" s="3218">
        <v>744</v>
      </c>
      <c r="H555" t="s" s="3218">
        <v>764</v>
      </c>
      <c r="I555" t="s" s="3218">
        <v>755</v>
      </c>
      <c r="K555" t="s" s="3157">
        <v>736</v>
      </c>
      <c r="L555" t="s" s="3218">
        <v>764</v>
      </c>
      <c r="M555" t="s" s="3218">
        <v>764</v>
      </c>
      <c r="N555" t="s" s="3218">
        <v>744</v>
      </c>
      <c r="O555" t="s" s="3218">
        <v>764</v>
      </c>
      <c r="P555" t="s" s="3218">
        <v>744</v>
      </c>
      <c r="Q555" t="s" s="3218">
        <v>764</v>
      </c>
      <c r="R555" t="s" s="3218">
        <v>755</v>
      </c>
    </row>
    <row r="556" ht="15.75" customHeight="true">
      <c r="A556" s="3214"/>
      <c r="B556" t="s" s="3159">
        <v>737</v>
      </c>
      <c r="C556" t="s" s="3219">
        <v>764</v>
      </c>
      <c r="D556" t="s" s="3219">
        <v>764</v>
      </c>
      <c r="E556" t="s" s="3219">
        <v>744</v>
      </c>
      <c r="F556" t="s" s="3219">
        <v>748</v>
      </c>
      <c r="G556" t="s" s="3219">
        <v>753</v>
      </c>
      <c r="H556" t="s" s="3219">
        <v>744</v>
      </c>
      <c r="I556" t="s" s="3219">
        <v>755</v>
      </c>
      <c r="K556" t="s" s="3159">
        <v>737</v>
      </c>
      <c r="L556" t="s" s="3219">
        <v>764</v>
      </c>
      <c r="M556" t="s" s="3219">
        <v>764</v>
      </c>
      <c r="N556" t="s" s="3219">
        <v>744</v>
      </c>
      <c r="O556" t="s" s="3219">
        <v>748</v>
      </c>
      <c r="P556" t="s" s="3219">
        <v>753</v>
      </c>
      <c r="Q556" t="s" s="3219">
        <v>744</v>
      </c>
      <c r="R556" t="s" s="3219">
        <v>755</v>
      </c>
    </row>
    <row r="557" ht="15.75" customHeight="true">
      <c r="A557" s="3214"/>
      <c r="B557" t="s" s="3157">
        <v>738</v>
      </c>
      <c r="C557" t="s" s="3218">
        <v>755</v>
      </c>
      <c r="D557" t="s" s="3218">
        <v>755</v>
      </c>
      <c r="E557" t="s" s="3218">
        <v>755</v>
      </c>
      <c r="F557" t="s" s="3218">
        <v>755</v>
      </c>
      <c r="G557" t="s" s="3218">
        <v>755</v>
      </c>
      <c r="H557" t="s" s="3218">
        <v>755</v>
      </c>
      <c r="I557" t="s" s="3218">
        <v>755</v>
      </c>
      <c r="K557" t="s" s="3157">
        <v>738</v>
      </c>
      <c r="L557" t="s" s="3218">
        <v>755</v>
      </c>
      <c r="M557" t="s" s="3218">
        <v>755</v>
      </c>
      <c r="N557" t="s" s="3218">
        <v>755</v>
      </c>
      <c r="O557" t="s" s="3218">
        <v>755</v>
      </c>
      <c r="P557" t="s" s="3218">
        <v>755</v>
      </c>
      <c r="Q557" t="s" s="3218">
        <v>755</v>
      </c>
      <c r="R557" t="s" s="3218">
        <v>755</v>
      </c>
    </row>
    <row r="558" ht="15.75" customHeight="true">
      <c r="B558" s="3220"/>
      <c r="K558" s="3220"/>
      <c r="V558" s="3170"/>
    </row>
    <row r="559" ht="15.75" customHeight="true">
      <c r="A559" s="3154"/>
      <c r="B559" s="3154"/>
      <c r="C559" s="3154"/>
      <c r="D559" s="3154"/>
      <c r="E559" s="3154"/>
      <c r="F559" s="3154"/>
      <c r="G559" s="3154"/>
      <c r="H559" s="3154"/>
      <c r="I559" s="3154"/>
      <c r="J559" s="3169"/>
      <c r="K559" s="3154"/>
      <c r="L559" s="3154"/>
      <c r="M559" s="3154"/>
      <c r="N559" s="3154"/>
      <c r="O559" s="3154"/>
      <c r="P559" s="3154"/>
      <c r="Q559" s="3154"/>
      <c r="R559" s="3154"/>
      <c r="S559" s="3154"/>
      <c r="T559" s="3154"/>
      <c r="U559" s="3154"/>
      <c r="V559" s="3154"/>
      <c r="AA559" s="3154"/>
      <c r="AB559" s="3154"/>
      <c r="AC559" s="3154"/>
    </row>
    <row r="560" ht="15.75" customHeight="true">
      <c r="A560" s="3214"/>
      <c r="B560" t="s" s="3215">
        <v>212</v>
      </c>
      <c r="I560" t="s" s="3216">
        <f>HYPERLINK("#B369","Top ↑")</f>
      </c>
      <c r="J560" s="3214"/>
      <c r="K560" t="s" s="3215">
        <v>251</v>
      </c>
      <c r="R560" t="s" s="3216">
        <f>HYPERLINK("#B369","Top ↑")</f>
      </c>
    </row>
    <row r="561" ht="15.75" customHeight="true">
      <c r="A561" s="3210"/>
      <c r="B561" t="s" s="3217">
        <v>1478</v>
      </c>
      <c r="C561" s="3217"/>
      <c r="D561" s="3217"/>
      <c r="E561" s="3217"/>
      <c r="F561" s="3217"/>
      <c r="G561" s="3217"/>
      <c r="H561" s="3217"/>
      <c r="I561" s="3217"/>
      <c r="K561" t="s" s="3217">
        <v>1479</v>
      </c>
      <c r="L561" s="3217"/>
      <c r="M561" s="3217"/>
      <c r="N561" s="3217"/>
      <c r="O561" s="3217"/>
      <c r="P561" s="3217"/>
      <c r="Q561" s="3217"/>
      <c r="R561" s="3217"/>
      <c r="V561" s="3174"/>
    </row>
    <row r="562" ht="15.75" customHeight="true">
      <c r="A562" s="3210"/>
      <c r="B562" t="s" s="3153">
        <v>731</v>
      </c>
      <c r="C562" t="s" s="3148">
        <v>727</v>
      </c>
      <c r="D562" s="3148"/>
      <c r="E562" s="3148"/>
      <c r="F562" s="3148"/>
      <c r="G562" s="3148"/>
      <c r="H562" s="3148"/>
      <c r="I562" s="3150"/>
      <c r="J562" s="3169"/>
      <c r="K562" t="s" s="3153">
        <v>731</v>
      </c>
      <c r="L562" t="s" s="3148">
        <v>727</v>
      </c>
      <c r="M562" s="3148"/>
      <c r="N562" s="3148"/>
      <c r="O562" s="3148"/>
      <c r="P562" s="3148"/>
      <c r="Q562" s="3148"/>
      <c r="R562" s="3150"/>
      <c r="S562" s="3154"/>
      <c r="T562" s="3154"/>
      <c r="U562" s="3154"/>
      <c r="V562" s="3168"/>
      <c r="AA562" s="3154"/>
      <c r="AB562" s="3154"/>
      <c r="AC562" s="3154"/>
    </row>
    <row r="563" ht="30.0" customHeight="true">
      <c r="A563" s="3214"/>
      <c r="B563" s="3155"/>
      <c r="C563" t="s" s="3153">
        <v>732</v>
      </c>
      <c r="D563" t="s" s="3153">
        <v>733</v>
      </c>
      <c r="E563" t="s" s="3153">
        <v>734</v>
      </c>
      <c r="F563" t="s" s="3153">
        <v>735</v>
      </c>
      <c r="G563" t="s" s="3153">
        <v>736</v>
      </c>
      <c r="H563" t="s" s="3153">
        <v>737</v>
      </c>
      <c r="I563" t="s" s="3153">
        <v>738</v>
      </c>
      <c r="J563" s="3169"/>
      <c r="K563" s="3155"/>
      <c r="L563" t="s" s="3153">
        <v>732</v>
      </c>
      <c r="M563" t="s" s="3153">
        <v>733</v>
      </c>
      <c r="N563" t="s" s="3153">
        <v>734</v>
      </c>
      <c r="O563" t="s" s="3153">
        <v>735</v>
      </c>
      <c r="P563" t="s" s="3153">
        <v>736</v>
      </c>
      <c r="Q563" t="s" s="3153">
        <v>737</v>
      </c>
      <c r="R563" t="s" s="3153">
        <v>738</v>
      </c>
      <c r="S563" s="3154"/>
      <c r="T563" s="3154"/>
      <c r="U563" s="3154"/>
      <c r="V563" s="3174"/>
      <c r="AA563" s="3154"/>
      <c r="AB563" s="3154"/>
      <c r="AC563" s="3154"/>
    </row>
    <row r="564" ht="15.75" customHeight="true">
      <c r="A564" s="3214"/>
      <c r="B564" t="s" s="3157">
        <v>732</v>
      </c>
      <c r="C564" t="s" s="3218">
        <v>1449</v>
      </c>
      <c r="D564" t="s" s="3218">
        <v>1449</v>
      </c>
      <c r="E564" t="s" s="3218">
        <v>1449</v>
      </c>
      <c r="F564" t="s" s="3218">
        <v>748</v>
      </c>
      <c r="G564" t="s" s="3218">
        <v>1169</v>
      </c>
      <c r="H564" t="s" s="3218">
        <v>1168</v>
      </c>
      <c r="I564" t="s" s="3218">
        <v>1162</v>
      </c>
      <c r="J564" s="3169"/>
      <c r="K564" t="s" s="3157">
        <v>732</v>
      </c>
      <c r="L564" t="s" s="3218">
        <v>744</v>
      </c>
      <c r="M564" t="s" s="3218">
        <v>744</v>
      </c>
      <c r="N564" t="s" s="3218">
        <v>744</v>
      </c>
      <c r="O564" t="s" s="3218">
        <v>745</v>
      </c>
      <c r="P564" t="s" s="3218">
        <v>746</v>
      </c>
      <c r="Q564" t="s" s="3218">
        <v>747</v>
      </c>
      <c r="R564" t="s" s="3218">
        <v>748</v>
      </c>
      <c r="S564" s="3154"/>
      <c r="T564" s="3154"/>
      <c r="U564" s="3154"/>
      <c r="AA564" s="3154"/>
      <c r="AB564" s="3154"/>
      <c r="AC564" s="3154"/>
    </row>
    <row r="565" ht="15.75" customHeight="true">
      <c r="A565" s="3214"/>
      <c r="B565" t="s" s="3159">
        <v>752</v>
      </c>
      <c r="C565" t="s" s="3219">
        <v>1449</v>
      </c>
      <c r="D565" t="s" s="3219">
        <v>1449</v>
      </c>
      <c r="E565" t="s" s="3219">
        <v>1449</v>
      </c>
      <c r="F565" t="s" s="3219">
        <v>755</v>
      </c>
      <c r="G565" t="s" s="3219">
        <v>1029</v>
      </c>
      <c r="H565" t="s" s="3219">
        <v>1450</v>
      </c>
      <c r="I565" t="s" s="3219">
        <v>1450</v>
      </c>
      <c r="J565" s="3169"/>
      <c r="K565" t="s" s="3159">
        <v>752</v>
      </c>
      <c r="L565" t="s" s="3219">
        <v>744</v>
      </c>
      <c r="M565" t="s" s="3219">
        <v>744</v>
      </c>
      <c r="N565" t="s" s="3219">
        <v>744</v>
      </c>
      <c r="O565" t="s" s="3219">
        <v>753</v>
      </c>
      <c r="P565" t="s" s="3219">
        <v>754</v>
      </c>
      <c r="Q565" t="s" s="3219">
        <v>755</v>
      </c>
      <c r="R565" t="s" s="3219">
        <v>755</v>
      </c>
      <c r="S565" s="3154"/>
      <c r="T565" s="3154"/>
      <c r="U565" s="3154"/>
      <c r="AA565" s="3154"/>
      <c r="AB565" s="3154"/>
      <c r="AC565" s="3154"/>
    </row>
    <row r="566" ht="15.75" customHeight="true">
      <c r="A566" s="3214"/>
      <c r="B566" t="s" s="3157">
        <v>759</v>
      </c>
      <c r="C566" t="s" s="3218">
        <v>1449</v>
      </c>
      <c r="D566" t="s" s="3218">
        <v>1449</v>
      </c>
      <c r="E566" t="s" s="3218">
        <v>1449</v>
      </c>
      <c r="F566" t="s" s="3218">
        <v>755</v>
      </c>
      <c r="G566" t="s" s="3218">
        <v>1168</v>
      </c>
      <c r="H566" t="s" s="3218">
        <v>1162</v>
      </c>
      <c r="I566" t="s" s="3218">
        <v>1162</v>
      </c>
      <c r="J566" s="3169"/>
      <c r="K566" t="s" s="3157">
        <v>759</v>
      </c>
      <c r="L566" t="s" s="3218">
        <v>744</v>
      </c>
      <c r="M566" t="s" s="3218">
        <v>744</v>
      </c>
      <c r="N566" t="s" s="3218">
        <v>744</v>
      </c>
      <c r="O566" t="s" s="3218">
        <v>753</v>
      </c>
      <c r="P566" t="s" s="3218">
        <v>760</v>
      </c>
      <c r="Q566" t="s" s="3218">
        <v>748</v>
      </c>
      <c r="R566" t="s" s="3218">
        <v>748</v>
      </c>
      <c r="S566" s="3154"/>
      <c r="T566" s="3154"/>
      <c r="U566" s="3154"/>
      <c r="AA566" s="3154"/>
      <c r="AB566" s="3154"/>
      <c r="AC566" s="3154"/>
    </row>
    <row r="567" ht="15.75" customHeight="true">
      <c r="A567" s="3214"/>
      <c r="B567" t="s" s="3159">
        <v>735</v>
      </c>
      <c r="C567" t="s" s="3219">
        <v>764</v>
      </c>
      <c r="D567" t="s" s="3219">
        <v>764</v>
      </c>
      <c r="E567" t="s" s="3219">
        <v>1449</v>
      </c>
      <c r="F567" t="s" s="3219">
        <v>1449</v>
      </c>
      <c r="G567" t="s" s="3219">
        <v>1450</v>
      </c>
      <c r="H567" t="s" s="3219">
        <v>764</v>
      </c>
      <c r="I567" t="s" s="3219">
        <v>1450</v>
      </c>
      <c r="J567" s="3169"/>
      <c r="K567" t="s" s="3159">
        <v>735</v>
      </c>
      <c r="L567" t="s" s="3219">
        <v>764</v>
      </c>
      <c r="M567" t="s" s="3219">
        <v>764</v>
      </c>
      <c r="N567" t="s" s="3219">
        <v>744</v>
      </c>
      <c r="O567" t="s" s="3219">
        <v>744</v>
      </c>
      <c r="P567" t="s" s="3219">
        <v>755</v>
      </c>
      <c r="Q567" t="s" s="3219">
        <v>764</v>
      </c>
      <c r="R567" t="s" s="3219">
        <v>755</v>
      </c>
      <c r="S567" s="3154"/>
      <c r="T567" s="3154"/>
      <c r="U567" s="3154"/>
      <c r="AA567" s="3154"/>
      <c r="AB567" s="3154"/>
      <c r="AC567" s="3154"/>
    </row>
    <row r="568" ht="15.75" customHeight="true">
      <c r="A568" s="3214"/>
      <c r="B568" t="s" s="3157">
        <v>736</v>
      </c>
      <c r="C568" t="s" s="3218">
        <v>764</v>
      </c>
      <c r="D568" t="s" s="3218">
        <v>764</v>
      </c>
      <c r="E568" t="s" s="3218">
        <v>1449</v>
      </c>
      <c r="F568" t="s" s="3218">
        <v>764</v>
      </c>
      <c r="G568" t="s" s="3218">
        <v>1449</v>
      </c>
      <c r="H568" t="s" s="3218">
        <v>764</v>
      </c>
      <c r="I568" t="s" s="3218">
        <v>1450</v>
      </c>
      <c r="J568" s="3169"/>
      <c r="K568" t="s" s="3157">
        <v>736</v>
      </c>
      <c r="L568" t="s" s="3218">
        <v>764</v>
      </c>
      <c r="M568" t="s" s="3218">
        <v>764</v>
      </c>
      <c r="N568" t="s" s="3218">
        <v>744</v>
      </c>
      <c r="O568" t="s" s="3218">
        <v>764</v>
      </c>
      <c r="P568" t="s" s="3218">
        <v>744</v>
      </c>
      <c r="Q568" t="s" s="3218">
        <v>764</v>
      </c>
      <c r="R568" t="s" s="3218">
        <v>755</v>
      </c>
      <c r="S568" s="3154"/>
      <c r="T568" s="3154"/>
      <c r="U568" s="3154"/>
      <c r="AA568" s="3154"/>
      <c r="AB568" s="3154"/>
      <c r="AC568" s="3154"/>
    </row>
    <row r="569" ht="15.75" customHeight="true">
      <c r="A569" s="3214"/>
      <c r="B569" t="s" s="3159">
        <v>737</v>
      </c>
      <c r="C569" t="s" s="3219">
        <v>764</v>
      </c>
      <c r="D569" t="s" s="3219">
        <v>764</v>
      </c>
      <c r="E569" t="s" s="3219">
        <v>1449</v>
      </c>
      <c r="F569" t="s" s="3219">
        <v>1162</v>
      </c>
      <c r="G569" t="s" s="3219">
        <v>755</v>
      </c>
      <c r="H569" t="s" s="3219">
        <v>1449</v>
      </c>
      <c r="I569" t="s" s="3219">
        <v>1450</v>
      </c>
      <c r="J569" s="3169"/>
      <c r="K569" t="s" s="3159">
        <v>737</v>
      </c>
      <c r="L569" t="s" s="3219">
        <v>764</v>
      </c>
      <c r="M569" t="s" s="3219">
        <v>764</v>
      </c>
      <c r="N569" t="s" s="3219">
        <v>744</v>
      </c>
      <c r="O569" t="s" s="3219">
        <v>748</v>
      </c>
      <c r="P569" t="s" s="3219">
        <v>753</v>
      </c>
      <c r="Q569" t="s" s="3219">
        <v>744</v>
      </c>
      <c r="R569" t="s" s="3219">
        <v>755</v>
      </c>
      <c r="S569" s="3154"/>
      <c r="T569" s="3154"/>
      <c r="U569" s="3154"/>
      <c r="AA569" s="3154"/>
      <c r="AB569" s="3154"/>
      <c r="AC569" s="3154"/>
    </row>
    <row r="570" ht="15.75" customHeight="true">
      <c r="A570" s="3214"/>
      <c r="B570" t="s" s="3157">
        <v>738</v>
      </c>
      <c r="C570" t="s" s="3218">
        <v>1450</v>
      </c>
      <c r="D570" t="s" s="3218">
        <v>1450</v>
      </c>
      <c r="E570" t="s" s="3218">
        <v>1450</v>
      </c>
      <c r="F570" t="s" s="3218">
        <v>1450</v>
      </c>
      <c r="G570" t="s" s="3218">
        <v>1450</v>
      </c>
      <c r="H570" t="s" s="3218">
        <v>1450</v>
      </c>
      <c r="I570" t="s" s="3218">
        <v>1450</v>
      </c>
      <c r="J570" s="3169"/>
      <c r="K570" t="s" s="3157">
        <v>738</v>
      </c>
      <c r="L570" t="s" s="3218">
        <v>755</v>
      </c>
      <c r="M570" t="s" s="3218">
        <v>755</v>
      </c>
      <c r="N570" t="s" s="3218">
        <v>755</v>
      </c>
      <c r="O570" t="s" s="3218">
        <v>755</v>
      </c>
      <c r="P570" t="s" s="3218">
        <v>755</v>
      </c>
      <c r="Q570" t="s" s="3218">
        <v>755</v>
      </c>
      <c r="R570" t="s" s="3218">
        <v>755</v>
      </c>
      <c r="S570" s="3154"/>
      <c r="T570" s="3154"/>
      <c r="U570" s="3154"/>
      <c r="AA570" s="3154"/>
      <c r="AB570" s="3154"/>
      <c r="AC570" s="3154"/>
    </row>
    <row r="571" ht="15.75" customHeight="true">
      <c r="A571" s="3154"/>
      <c r="B571" s="3220"/>
      <c r="C571" s="3154"/>
      <c r="D571" s="3154"/>
      <c r="E571" s="3154"/>
      <c r="F571" s="3154"/>
      <c r="G571" s="3154"/>
      <c r="H571" s="3154"/>
      <c r="I571" s="3154"/>
      <c r="J571" s="3169"/>
      <c r="K571" s="3220"/>
      <c r="L571" s="3154"/>
      <c r="M571" s="3154"/>
      <c r="N571" s="3154"/>
      <c r="O571" s="3154"/>
      <c r="P571" s="3154"/>
      <c r="Q571" s="3154"/>
      <c r="R571" s="3154"/>
      <c r="S571" s="3154"/>
      <c r="T571" s="3154"/>
      <c r="U571" s="3154"/>
      <c r="V571" s="3154"/>
      <c r="AA571" s="3154"/>
      <c r="AB571" s="3154"/>
      <c r="AC571" s="3154"/>
    </row>
    <row r="572" ht="15.75" customHeight="true"/>
    <row r="573" ht="15.75" customHeight="true">
      <c r="A573" s="3214"/>
      <c r="B573" t="s" s="3215">
        <v>224</v>
      </c>
      <c r="I573" t="s" s="3216">
        <f>HYPERLINK("#B369","Top ↑")</f>
      </c>
      <c r="J573" s="3214"/>
      <c r="K573" t="s" s="3215">
        <v>134</v>
      </c>
      <c r="R573" t="s" s="3216">
        <f>HYPERLINK("#B369","Top ↑")</f>
      </c>
    </row>
    <row r="574" ht="15.75" customHeight="true">
      <c r="A574" s="3210"/>
      <c r="B574" t="s" s="3217">
        <v>1480</v>
      </c>
      <c r="C574" s="3217"/>
      <c r="D574" s="3217"/>
      <c r="E574" s="3217"/>
      <c r="F574" s="3217"/>
      <c r="G574" s="3217"/>
      <c r="H574" s="3217"/>
      <c r="I574" s="3217"/>
      <c r="K574" t="s" s="3217">
        <v>1481</v>
      </c>
      <c r="L574" s="3217"/>
      <c r="M574" s="3217"/>
      <c r="N574" s="3217"/>
      <c r="O574" s="3217"/>
      <c r="P574" s="3217"/>
      <c r="Q574" s="3217"/>
      <c r="R574" s="3217"/>
    </row>
    <row r="575" ht="15.75" customHeight="true">
      <c r="A575" s="3210"/>
      <c r="B575" t="s" s="3153">
        <v>731</v>
      </c>
      <c r="C575" t="s" s="3148">
        <v>727</v>
      </c>
      <c r="D575" s="3148"/>
      <c r="E575" s="3148"/>
      <c r="F575" s="3148"/>
      <c r="G575" s="3148"/>
      <c r="H575" s="3148"/>
      <c r="I575" s="3150"/>
      <c r="K575" t="s" s="3153">
        <v>731</v>
      </c>
      <c r="L575" t="s" s="3148">
        <v>727</v>
      </c>
      <c r="M575" s="3148"/>
      <c r="N575" s="3148"/>
      <c r="O575" s="3148"/>
      <c r="P575" s="3148"/>
      <c r="Q575" s="3148"/>
      <c r="R575" s="3150"/>
    </row>
    <row r="576" ht="30.0" customHeight="true">
      <c r="A576" s="3214"/>
      <c r="B576" s="3155"/>
      <c r="C576" t="s" s="3153">
        <v>732</v>
      </c>
      <c r="D576" t="s" s="3153">
        <v>733</v>
      </c>
      <c r="E576" t="s" s="3153">
        <v>734</v>
      </c>
      <c r="F576" t="s" s="3153">
        <v>735</v>
      </c>
      <c r="G576" t="s" s="3153">
        <v>736</v>
      </c>
      <c r="H576" t="s" s="3153">
        <v>737</v>
      </c>
      <c r="I576" t="s" s="3153">
        <v>738</v>
      </c>
      <c r="K576" s="3155"/>
      <c r="L576" t="s" s="3153">
        <v>732</v>
      </c>
      <c r="M576" t="s" s="3153">
        <v>733</v>
      </c>
      <c r="N576" t="s" s="3153">
        <v>734</v>
      </c>
      <c r="O576" t="s" s="3153">
        <v>735</v>
      </c>
      <c r="P576" t="s" s="3153">
        <v>736</v>
      </c>
      <c r="Q576" t="s" s="3153">
        <v>737</v>
      </c>
      <c r="R576" t="s" s="3153">
        <v>738</v>
      </c>
    </row>
    <row r="577" ht="15.75" customHeight="true">
      <c r="A577" s="3214"/>
      <c r="B577" t="s" s="3157">
        <v>732</v>
      </c>
      <c r="C577" t="s" s="3218">
        <v>744</v>
      </c>
      <c r="D577" t="s" s="3218">
        <v>744</v>
      </c>
      <c r="E577" t="s" s="3218">
        <v>744</v>
      </c>
      <c r="F577" t="s" s="3218">
        <v>745</v>
      </c>
      <c r="G577" t="s" s="3218">
        <v>746</v>
      </c>
      <c r="H577" t="s" s="3218">
        <v>747</v>
      </c>
      <c r="I577" t="s" s="3218">
        <v>748</v>
      </c>
      <c r="K577" t="s" s="3157">
        <v>732</v>
      </c>
      <c r="L577" t="s" s="3218">
        <v>1449</v>
      </c>
      <c r="M577" t="s" s="3218">
        <v>1449</v>
      </c>
      <c r="N577" t="s" s="3218">
        <v>1449</v>
      </c>
      <c r="O577" t="s" s="3218">
        <v>748</v>
      </c>
      <c r="P577" t="s" s="3218">
        <v>1169</v>
      </c>
      <c r="Q577" t="s" s="3218">
        <v>1168</v>
      </c>
      <c r="R577" t="s" s="3218">
        <v>1162</v>
      </c>
    </row>
    <row r="578" ht="15.75" customHeight="true">
      <c r="A578" s="3214"/>
      <c r="B578" t="s" s="3159">
        <v>752</v>
      </c>
      <c r="C578" t="s" s="3219">
        <v>744</v>
      </c>
      <c r="D578" t="s" s="3219">
        <v>744</v>
      </c>
      <c r="E578" t="s" s="3219">
        <v>744</v>
      </c>
      <c r="F578" t="s" s="3219">
        <v>753</v>
      </c>
      <c r="G578" t="s" s="3219">
        <v>754</v>
      </c>
      <c r="H578" t="s" s="3219">
        <v>755</v>
      </c>
      <c r="I578" t="s" s="3219">
        <v>755</v>
      </c>
      <c r="K578" t="s" s="3159">
        <v>752</v>
      </c>
      <c r="L578" t="s" s="3219">
        <v>1449</v>
      </c>
      <c r="M578" t="s" s="3219">
        <v>1449</v>
      </c>
      <c r="N578" t="s" s="3219">
        <v>1449</v>
      </c>
      <c r="O578" t="s" s="3219">
        <v>755</v>
      </c>
      <c r="P578" t="s" s="3219">
        <v>1029</v>
      </c>
      <c r="Q578" t="s" s="3219">
        <v>1450</v>
      </c>
      <c r="R578" t="s" s="3219">
        <v>1450</v>
      </c>
    </row>
    <row r="579" ht="15.75" customHeight="true">
      <c r="A579" s="3214"/>
      <c r="B579" t="s" s="3157">
        <v>759</v>
      </c>
      <c r="C579" t="s" s="3218">
        <v>744</v>
      </c>
      <c r="D579" t="s" s="3218">
        <v>744</v>
      </c>
      <c r="E579" t="s" s="3218">
        <v>744</v>
      </c>
      <c r="F579" t="s" s="3218">
        <v>753</v>
      </c>
      <c r="G579" t="s" s="3218">
        <v>760</v>
      </c>
      <c r="H579" t="s" s="3218">
        <v>748</v>
      </c>
      <c r="I579" t="s" s="3218">
        <v>748</v>
      </c>
      <c r="K579" t="s" s="3157">
        <v>759</v>
      </c>
      <c r="L579" t="s" s="3218">
        <v>1449</v>
      </c>
      <c r="M579" t="s" s="3218">
        <v>1449</v>
      </c>
      <c r="N579" t="s" s="3218">
        <v>1449</v>
      </c>
      <c r="O579" t="s" s="3218">
        <v>755</v>
      </c>
      <c r="P579" t="s" s="3218">
        <v>1168</v>
      </c>
      <c r="Q579" t="s" s="3218">
        <v>1162</v>
      </c>
      <c r="R579" t="s" s="3218">
        <v>1162</v>
      </c>
    </row>
    <row r="580" ht="15.75" customHeight="true">
      <c r="A580" s="3214"/>
      <c r="B580" t="s" s="3159">
        <v>735</v>
      </c>
      <c r="C580" t="s" s="3219">
        <v>764</v>
      </c>
      <c r="D580" t="s" s="3219">
        <v>764</v>
      </c>
      <c r="E580" t="s" s="3219">
        <v>744</v>
      </c>
      <c r="F580" t="s" s="3219">
        <v>744</v>
      </c>
      <c r="G580" t="s" s="3219">
        <v>755</v>
      </c>
      <c r="H580" t="s" s="3219">
        <v>764</v>
      </c>
      <c r="I580" t="s" s="3219">
        <v>755</v>
      </c>
      <c r="K580" t="s" s="3159">
        <v>735</v>
      </c>
      <c r="L580" t="s" s="3219">
        <v>764</v>
      </c>
      <c r="M580" t="s" s="3219">
        <v>764</v>
      </c>
      <c r="N580" t="s" s="3219">
        <v>1449</v>
      </c>
      <c r="O580" t="s" s="3219">
        <v>1449</v>
      </c>
      <c r="P580" t="s" s="3219">
        <v>1450</v>
      </c>
      <c r="Q580" t="s" s="3219">
        <v>764</v>
      </c>
      <c r="R580" t="s" s="3219">
        <v>1450</v>
      </c>
    </row>
    <row r="581" ht="15.75" customHeight="true">
      <c r="A581" s="3214"/>
      <c r="B581" t="s" s="3157">
        <v>736</v>
      </c>
      <c r="C581" t="s" s="3218">
        <v>764</v>
      </c>
      <c r="D581" t="s" s="3218">
        <v>764</v>
      </c>
      <c r="E581" t="s" s="3218">
        <v>744</v>
      </c>
      <c r="F581" t="s" s="3218">
        <v>764</v>
      </c>
      <c r="G581" t="s" s="3218">
        <v>744</v>
      </c>
      <c r="H581" t="s" s="3218">
        <v>764</v>
      </c>
      <c r="I581" t="s" s="3218">
        <v>755</v>
      </c>
      <c r="K581" t="s" s="3157">
        <v>736</v>
      </c>
      <c r="L581" t="s" s="3218">
        <v>764</v>
      </c>
      <c r="M581" t="s" s="3218">
        <v>764</v>
      </c>
      <c r="N581" t="s" s="3218">
        <v>1449</v>
      </c>
      <c r="O581" t="s" s="3218">
        <v>764</v>
      </c>
      <c r="P581" t="s" s="3218">
        <v>1449</v>
      </c>
      <c r="Q581" t="s" s="3218">
        <v>764</v>
      </c>
      <c r="R581" t="s" s="3218">
        <v>1450</v>
      </c>
    </row>
    <row r="582" ht="15.75" customHeight="true">
      <c r="A582" s="3214"/>
      <c r="B582" t="s" s="3159">
        <v>737</v>
      </c>
      <c r="C582" t="s" s="3219">
        <v>764</v>
      </c>
      <c r="D582" t="s" s="3219">
        <v>764</v>
      </c>
      <c r="E582" t="s" s="3219">
        <v>744</v>
      </c>
      <c r="F582" t="s" s="3219">
        <v>748</v>
      </c>
      <c r="G582" t="s" s="3219">
        <v>753</v>
      </c>
      <c r="H582" t="s" s="3219">
        <v>744</v>
      </c>
      <c r="I582" t="s" s="3219">
        <v>755</v>
      </c>
      <c r="K582" t="s" s="3159">
        <v>737</v>
      </c>
      <c r="L582" t="s" s="3219">
        <v>764</v>
      </c>
      <c r="M582" t="s" s="3219">
        <v>764</v>
      </c>
      <c r="N582" t="s" s="3219">
        <v>1449</v>
      </c>
      <c r="O582" t="s" s="3219">
        <v>1162</v>
      </c>
      <c r="P582" t="s" s="3219">
        <v>755</v>
      </c>
      <c r="Q582" t="s" s="3219">
        <v>1449</v>
      </c>
      <c r="R582" t="s" s="3219">
        <v>1450</v>
      </c>
    </row>
    <row r="583" ht="15.75" customHeight="true">
      <c r="A583" s="3214"/>
      <c r="B583" t="s" s="3157">
        <v>738</v>
      </c>
      <c r="C583" t="s" s="3218">
        <v>755</v>
      </c>
      <c r="D583" t="s" s="3218">
        <v>755</v>
      </c>
      <c r="E583" t="s" s="3218">
        <v>755</v>
      </c>
      <c r="F583" t="s" s="3218">
        <v>755</v>
      </c>
      <c r="G583" t="s" s="3218">
        <v>755</v>
      </c>
      <c r="H583" t="s" s="3218">
        <v>755</v>
      </c>
      <c r="I583" t="s" s="3218">
        <v>755</v>
      </c>
      <c r="K583" t="s" s="3157">
        <v>738</v>
      </c>
      <c r="L583" t="s" s="3218">
        <v>1450</v>
      </c>
      <c r="M583" t="s" s="3218">
        <v>1450</v>
      </c>
      <c r="N583" t="s" s="3218">
        <v>1450</v>
      </c>
      <c r="O583" t="s" s="3218">
        <v>1450</v>
      </c>
      <c r="P583" t="s" s="3218">
        <v>1450</v>
      </c>
      <c r="Q583" t="s" s="3218">
        <v>1450</v>
      </c>
      <c r="R583" t="s" s="3218">
        <v>1450</v>
      </c>
    </row>
    <row r="584" ht="15.75" customHeight="true">
      <c r="B584" s="3220"/>
      <c r="K584" s="3220"/>
    </row>
    <row r="585" ht="15.75" customHeight="true"/>
    <row r="586" ht="15.75" customHeight="true">
      <c r="A586" s="3214"/>
      <c r="B586" t="s" s="3215">
        <v>233</v>
      </c>
      <c r="I586" t="s" s="3216">
        <f>HYPERLINK("#B369","Top ↑")</f>
      </c>
      <c r="J586" s="3214"/>
      <c r="K586" t="s" s="3215">
        <v>138</v>
      </c>
      <c r="R586" t="s" s="3216">
        <f>HYPERLINK("#B369","Top ↑")</f>
      </c>
    </row>
    <row r="587" ht="15.75" customHeight="true">
      <c r="A587" s="3210"/>
      <c r="B587" t="s" s="3217">
        <v>1482</v>
      </c>
      <c r="C587" s="3217"/>
      <c r="D587" s="3217"/>
      <c r="E587" s="3217"/>
      <c r="F587" s="3217"/>
      <c r="G587" s="3217"/>
      <c r="H587" s="3217"/>
      <c r="I587" s="3217"/>
      <c r="K587" t="s" s="3217">
        <v>1483</v>
      </c>
      <c r="L587" s="3217"/>
      <c r="M587" s="3217"/>
      <c r="N587" s="3217"/>
      <c r="O587" s="3217"/>
      <c r="P587" s="3217"/>
      <c r="Q587" s="3217"/>
      <c r="R587" s="3217"/>
    </row>
    <row r="588" ht="15.75" customHeight="true">
      <c r="A588" s="3210"/>
      <c r="B588" t="s" s="3153">
        <v>731</v>
      </c>
      <c r="C588" t="s" s="3148">
        <v>727</v>
      </c>
      <c r="D588" s="3148"/>
      <c r="E588" s="3148"/>
      <c r="F588" s="3148"/>
      <c r="G588" s="3148"/>
      <c r="H588" s="3148"/>
      <c r="I588" s="3150"/>
      <c r="K588" t="s" s="3153">
        <v>731</v>
      </c>
      <c r="L588" t="s" s="3148">
        <v>727</v>
      </c>
      <c r="M588" s="3148"/>
      <c r="N588" s="3148"/>
      <c r="O588" s="3148"/>
      <c r="P588" s="3148"/>
      <c r="Q588" s="3148"/>
      <c r="R588" s="3150"/>
    </row>
    <row r="589" ht="30.0" customHeight="true">
      <c r="A589" s="3214"/>
      <c r="B589" s="3155"/>
      <c r="C589" t="s" s="3153">
        <v>732</v>
      </c>
      <c r="D589" t="s" s="3153">
        <v>733</v>
      </c>
      <c r="E589" t="s" s="3153">
        <v>734</v>
      </c>
      <c r="F589" t="s" s="3153">
        <v>735</v>
      </c>
      <c r="G589" t="s" s="3153">
        <v>736</v>
      </c>
      <c r="H589" t="s" s="3153">
        <v>737</v>
      </c>
      <c r="I589" t="s" s="3153">
        <v>738</v>
      </c>
      <c r="K589" s="3155"/>
      <c r="L589" t="s" s="3153">
        <v>732</v>
      </c>
      <c r="M589" t="s" s="3153">
        <v>733</v>
      </c>
      <c r="N589" t="s" s="3153">
        <v>734</v>
      </c>
      <c r="O589" t="s" s="3153">
        <v>735</v>
      </c>
      <c r="P589" t="s" s="3153">
        <v>736</v>
      </c>
      <c r="Q589" t="s" s="3153">
        <v>737</v>
      </c>
      <c r="R589" t="s" s="3153">
        <v>738</v>
      </c>
    </row>
    <row r="590" ht="15.75" customHeight="true">
      <c r="A590" s="3214"/>
      <c r="B590" t="s" s="3157">
        <v>732</v>
      </c>
      <c r="C590" t="s" s="3218">
        <v>744</v>
      </c>
      <c r="D590" t="s" s="3218">
        <v>744</v>
      </c>
      <c r="E590" t="s" s="3218">
        <v>744</v>
      </c>
      <c r="F590" t="s" s="3218">
        <v>745</v>
      </c>
      <c r="G590" t="s" s="3218">
        <v>746</v>
      </c>
      <c r="H590" t="s" s="3218">
        <v>747</v>
      </c>
      <c r="I590" t="s" s="3218">
        <v>748</v>
      </c>
      <c r="K590" t="s" s="3157">
        <v>732</v>
      </c>
      <c r="L590" t="s" s="3218">
        <v>1449</v>
      </c>
      <c r="M590" t="s" s="3218">
        <v>1449</v>
      </c>
      <c r="N590" t="s" s="3218">
        <v>1449</v>
      </c>
      <c r="O590" t="s" s="3218">
        <v>748</v>
      </c>
      <c r="P590" t="s" s="3218">
        <v>1169</v>
      </c>
      <c r="Q590" t="s" s="3218">
        <v>1168</v>
      </c>
      <c r="R590" t="s" s="3218">
        <v>1162</v>
      </c>
    </row>
    <row r="591" ht="15.75" customHeight="true">
      <c r="A591" s="3214"/>
      <c r="B591" t="s" s="3159">
        <v>752</v>
      </c>
      <c r="C591" t="s" s="3219">
        <v>744</v>
      </c>
      <c r="D591" t="s" s="3219">
        <v>744</v>
      </c>
      <c r="E591" t="s" s="3219">
        <v>744</v>
      </c>
      <c r="F591" t="s" s="3219">
        <v>753</v>
      </c>
      <c r="G591" t="s" s="3219">
        <v>754</v>
      </c>
      <c r="H591" t="s" s="3219">
        <v>755</v>
      </c>
      <c r="I591" t="s" s="3219">
        <v>755</v>
      </c>
      <c r="K591" t="s" s="3159">
        <v>752</v>
      </c>
      <c r="L591" t="s" s="3219">
        <v>1449</v>
      </c>
      <c r="M591" t="s" s="3219">
        <v>1449</v>
      </c>
      <c r="N591" t="s" s="3219">
        <v>1449</v>
      </c>
      <c r="O591" t="s" s="3219">
        <v>755</v>
      </c>
      <c r="P591" t="s" s="3219">
        <v>1029</v>
      </c>
      <c r="Q591" t="s" s="3219">
        <v>1450</v>
      </c>
      <c r="R591" t="s" s="3219">
        <v>1450</v>
      </c>
    </row>
    <row r="592" ht="15.75" customHeight="true">
      <c r="A592" s="3214"/>
      <c r="B592" t="s" s="3157">
        <v>759</v>
      </c>
      <c r="C592" t="s" s="3218">
        <v>744</v>
      </c>
      <c r="D592" t="s" s="3218">
        <v>744</v>
      </c>
      <c r="E592" t="s" s="3218">
        <v>744</v>
      </c>
      <c r="F592" t="s" s="3218">
        <v>753</v>
      </c>
      <c r="G592" t="s" s="3218">
        <v>760</v>
      </c>
      <c r="H592" t="s" s="3218">
        <v>748</v>
      </c>
      <c r="I592" t="s" s="3218">
        <v>748</v>
      </c>
      <c r="K592" t="s" s="3157">
        <v>759</v>
      </c>
      <c r="L592" t="s" s="3218">
        <v>1449</v>
      </c>
      <c r="M592" t="s" s="3218">
        <v>1449</v>
      </c>
      <c r="N592" t="s" s="3218">
        <v>1449</v>
      </c>
      <c r="O592" t="s" s="3218">
        <v>755</v>
      </c>
      <c r="P592" t="s" s="3218">
        <v>1168</v>
      </c>
      <c r="Q592" t="s" s="3218">
        <v>1162</v>
      </c>
      <c r="R592" t="s" s="3218">
        <v>1162</v>
      </c>
    </row>
    <row r="593" ht="15.75" customHeight="true">
      <c r="A593" s="3214"/>
      <c r="B593" t="s" s="3159">
        <v>735</v>
      </c>
      <c r="C593" t="s" s="3219">
        <v>764</v>
      </c>
      <c r="D593" t="s" s="3219">
        <v>764</v>
      </c>
      <c r="E593" t="s" s="3219">
        <v>744</v>
      </c>
      <c r="F593" t="s" s="3219">
        <v>744</v>
      </c>
      <c r="G593" t="s" s="3219">
        <v>755</v>
      </c>
      <c r="H593" t="s" s="3219">
        <v>764</v>
      </c>
      <c r="I593" t="s" s="3219">
        <v>755</v>
      </c>
      <c r="K593" t="s" s="3159">
        <v>735</v>
      </c>
      <c r="L593" t="s" s="3219">
        <v>764</v>
      </c>
      <c r="M593" t="s" s="3219">
        <v>764</v>
      </c>
      <c r="N593" t="s" s="3219">
        <v>1449</v>
      </c>
      <c r="O593" t="s" s="3219">
        <v>1449</v>
      </c>
      <c r="P593" t="s" s="3219">
        <v>1450</v>
      </c>
      <c r="Q593" t="s" s="3219">
        <v>764</v>
      </c>
      <c r="R593" t="s" s="3219">
        <v>1450</v>
      </c>
    </row>
    <row r="594" ht="15.75" customHeight="true">
      <c r="A594" s="3214"/>
      <c r="B594" t="s" s="3157">
        <v>736</v>
      </c>
      <c r="C594" t="s" s="3218">
        <v>764</v>
      </c>
      <c r="D594" t="s" s="3218">
        <v>764</v>
      </c>
      <c r="E594" t="s" s="3218">
        <v>744</v>
      </c>
      <c r="F594" t="s" s="3218">
        <v>764</v>
      </c>
      <c r="G594" t="s" s="3218">
        <v>744</v>
      </c>
      <c r="H594" t="s" s="3218">
        <v>764</v>
      </c>
      <c r="I594" t="s" s="3218">
        <v>755</v>
      </c>
      <c r="K594" t="s" s="3157">
        <v>736</v>
      </c>
      <c r="L594" t="s" s="3218">
        <v>764</v>
      </c>
      <c r="M594" t="s" s="3218">
        <v>764</v>
      </c>
      <c r="N594" t="s" s="3218">
        <v>1449</v>
      </c>
      <c r="O594" t="s" s="3218">
        <v>764</v>
      </c>
      <c r="P594" t="s" s="3218">
        <v>1449</v>
      </c>
      <c r="Q594" t="s" s="3218">
        <v>764</v>
      </c>
      <c r="R594" t="s" s="3218">
        <v>1450</v>
      </c>
    </row>
    <row r="595" ht="15.75" customHeight="true">
      <c r="A595" s="3214"/>
      <c r="B595" t="s" s="3159">
        <v>737</v>
      </c>
      <c r="C595" t="s" s="3219">
        <v>764</v>
      </c>
      <c r="D595" t="s" s="3219">
        <v>764</v>
      </c>
      <c r="E595" t="s" s="3219">
        <v>744</v>
      </c>
      <c r="F595" t="s" s="3219">
        <v>748</v>
      </c>
      <c r="G595" t="s" s="3219">
        <v>753</v>
      </c>
      <c r="H595" t="s" s="3219">
        <v>744</v>
      </c>
      <c r="I595" t="s" s="3219">
        <v>755</v>
      </c>
      <c r="K595" t="s" s="3159">
        <v>737</v>
      </c>
      <c r="L595" t="s" s="3219">
        <v>764</v>
      </c>
      <c r="M595" t="s" s="3219">
        <v>764</v>
      </c>
      <c r="N595" t="s" s="3219">
        <v>1449</v>
      </c>
      <c r="O595" t="s" s="3219">
        <v>1162</v>
      </c>
      <c r="P595" t="s" s="3219">
        <v>755</v>
      </c>
      <c r="Q595" t="s" s="3219">
        <v>1449</v>
      </c>
      <c r="R595" t="s" s="3219">
        <v>1450</v>
      </c>
    </row>
    <row r="596" ht="15.75" customHeight="true">
      <c r="A596" s="3214"/>
      <c r="B596" t="s" s="3157">
        <v>738</v>
      </c>
      <c r="C596" t="s" s="3218">
        <v>755</v>
      </c>
      <c r="D596" t="s" s="3218">
        <v>755</v>
      </c>
      <c r="E596" t="s" s="3218">
        <v>755</v>
      </c>
      <c r="F596" t="s" s="3218">
        <v>755</v>
      </c>
      <c r="G596" t="s" s="3218">
        <v>755</v>
      </c>
      <c r="H596" t="s" s="3218">
        <v>755</v>
      </c>
      <c r="I596" t="s" s="3218">
        <v>755</v>
      </c>
      <c r="K596" t="s" s="3157">
        <v>738</v>
      </c>
      <c r="L596" t="s" s="3218">
        <v>1450</v>
      </c>
      <c r="M596" t="s" s="3218">
        <v>1450</v>
      </c>
      <c r="N596" t="s" s="3218">
        <v>1450</v>
      </c>
      <c r="O596" t="s" s="3218">
        <v>1450</v>
      </c>
      <c r="P596" t="s" s="3218">
        <v>1450</v>
      </c>
      <c r="Q596" t="s" s="3218">
        <v>1450</v>
      </c>
      <c r="R596" t="s" s="3218">
        <v>1450</v>
      </c>
    </row>
    <row r="597" ht="15.75" customHeight="true">
      <c r="B597" s="3220"/>
      <c r="K597" s="3220"/>
    </row>
    <row r="598" ht="15.75" customHeight="true"/>
    <row r="599" ht="15.75" customHeight="true">
      <c r="A599" s="3214"/>
      <c r="B599" t="s" s="3215">
        <v>253</v>
      </c>
      <c r="I599" t="s" s="3216">
        <f>HYPERLINK("#B369","Top ↑")</f>
      </c>
      <c r="J599" s="3214"/>
      <c r="K599" t="s" s="3215">
        <v>142</v>
      </c>
      <c r="R599" t="s" s="3216">
        <f>HYPERLINK("#B369","Top ↑")</f>
      </c>
      <c r="T599" s="3170"/>
    </row>
    <row r="600" ht="15.75" customHeight="true">
      <c r="A600" s="3210"/>
      <c r="B600" t="s" s="3217">
        <v>1484</v>
      </c>
      <c r="C600" s="3217"/>
      <c r="D600" s="3217"/>
      <c r="E600" s="3217"/>
      <c r="F600" s="3217"/>
      <c r="G600" s="3217"/>
      <c r="H600" s="3217"/>
      <c r="I600" s="3217"/>
      <c r="K600" t="s" s="3217">
        <v>1485</v>
      </c>
      <c r="L600" s="3217"/>
      <c r="M600" s="3217"/>
      <c r="N600" s="3217"/>
      <c r="O600" s="3217"/>
      <c r="P600" s="3217"/>
      <c r="Q600" s="3217"/>
      <c r="R600" s="3217"/>
    </row>
    <row r="601" ht="15.75" customHeight="true">
      <c r="A601" s="3210"/>
      <c r="B601" t="s" s="3153">
        <v>731</v>
      </c>
      <c r="C601" t="s" s="3148">
        <v>727</v>
      </c>
      <c r="D601" s="3148"/>
      <c r="E601" s="3148"/>
      <c r="F601" s="3148"/>
      <c r="G601" s="3148"/>
      <c r="H601" s="3148"/>
      <c r="I601" s="3150"/>
      <c r="K601" t="s" s="3153">
        <v>731</v>
      </c>
      <c r="L601" t="s" s="3148">
        <v>727</v>
      </c>
      <c r="M601" s="3148"/>
      <c r="N601" s="3148"/>
      <c r="O601" s="3148"/>
      <c r="P601" s="3148"/>
      <c r="Q601" s="3148"/>
      <c r="R601" s="3150"/>
    </row>
    <row r="602" ht="30.0" customHeight="true">
      <c r="A602" s="3214"/>
      <c r="B602" s="3155"/>
      <c r="C602" t="s" s="3153">
        <v>732</v>
      </c>
      <c r="D602" t="s" s="3153">
        <v>733</v>
      </c>
      <c r="E602" t="s" s="3153">
        <v>734</v>
      </c>
      <c r="F602" t="s" s="3153">
        <v>735</v>
      </c>
      <c r="G602" t="s" s="3153">
        <v>736</v>
      </c>
      <c r="H602" t="s" s="3153">
        <v>737</v>
      </c>
      <c r="I602" t="s" s="3153">
        <v>738</v>
      </c>
      <c r="K602" s="3155"/>
      <c r="L602" t="s" s="3153">
        <v>732</v>
      </c>
      <c r="M602" t="s" s="3153">
        <v>733</v>
      </c>
      <c r="N602" t="s" s="3153">
        <v>734</v>
      </c>
      <c r="O602" t="s" s="3153">
        <v>735</v>
      </c>
      <c r="P602" t="s" s="3153">
        <v>736</v>
      </c>
      <c r="Q602" t="s" s="3153">
        <v>737</v>
      </c>
      <c r="R602" t="s" s="3153">
        <v>738</v>
      </c>
      <c r="T602" s="3174"/>
    </row>
    <row r="603" ht="15.75" customHeight="true">
      <c r="A603" s="3214"/>
      <c r="B603" t="s" s="3157">
        <v>732</v>
      </c>
      <c r="C603" t="s" s="3218">
        <v>744</v>
      </c>
      <c r="D603" t="s" s="3218">
        <v>744</v>
      </c>
      <c r="E603" t="s" s="3218">
        <v>744</v>
      </c>
      <c r="F603" t="s" s="3218">
        <v>745</v>
      </c>
      <c r="G603" t="s" s="3218">
        <v>746</v>
      </c>
      <c r="H603" t="s" s="3218">
        <v>747</v>
      </c>
      <c r="I603" t="s" s="3218">
        <v>748</v>
      </c>
      <c r="K603" t="s" s="3157">
        <v>732</v>
      </c>
      <c r="L603" t="s" s="3218">
        <v>1449</v>
      </c>
      <c r="M603" t="s" s="3218">
        <v>1449</v>
      </c>
      <c r="N603" t="s" s="3218">
        <v>1449</v>
      </c>
      <c r="O603" t="s" s="3218">
        <v>748</v>
      </c>
      <c r="P603" t="s" s="3218">
        <v>1169</v>
      </c>
      <c r="Q603" t="s" s="3218">
        <v>1168</v>
      </c>
      <c r="R603" t="s" s="3218">
        <v>1162</v>
      </c>
      <c r="T603" s="3168"/>
    </row>
    <row r="604" ht="15.75" customHeight="true">
      <c r="A604" s="3214"/>
      <c r="B604" t="s" s="3159">
        <v>752</v>
      </c>
      <c r="C604" t="s" s="3219">
        <v>744</v>
      </c>
      <c r="D604" t="s" s="3219">
        <v>744</v>
      </c>
      <c r="E604" t="s" s="3219">
        <v>744</v>
      </c>
      <c r="F604" t="s" s="3219">
        <v>753</v>
      </c>
      <c r="G604" t="s" s="3219">
        <v>754</v>
      </c>
      <c r="H604" t="s" s="3219">
        <v>755</v>
      </c>
      <c r="I604" t="s" s="3219">
        <v>755</v>
      </c>
      <c r="K604" t="s" s="3159">
        <v>752</v>
      </c>
      <c r="L604" t="s" s="3219">
        <v>1449</v>
      </c>
      <c r="M604" t="s" s="3219">
        <v>1449</v>
      </c>
      <c r="N604" t="s" s="3219">
        <v>1449</v>
      </c>
      <c r="O604" t="s" s="3219">
        <v>755</v>
      </c>
      <c r="P604" t="s" s="3219">
        <v>1029</v>
      </c>
      <c r="Q604" t="s" s="3219">
        <v>1450</v>
      </c>
      <c r="R604" t="s" s="3219">
        <v>1450</v>
      </c>
      <c r="T604" s="3174"/>
      <c r="U604" s="3170"/>
    </row>
    <row r="605" ht="15.75" customHeight="true">
      <c r="A605" s="3214"/>
      <c r="B605" t="s" s="3157">
        <v>759</v>
      </c>
      <c r="C605" t="s" s="3218">
        <v>744</v>
      </c>
      <c r="D605" t="s" s="3218">
        <v>744</v>
      </c>
      <c r="E605" t="s" s="3218">
        <v>744</v>
      </c>
      <c r="F605" t="s" s="3218">
        <v>753</v>
      </c>
      <c r="G605" t="s" s="3218">
        <v>760</v>
      </c>
      <c r="H605" t="s" s="3218">
        <v>748</v>
      </c>
      <c r="I605" t="s" s="3218">
        <v>748</v>
      </c>
      <c r="K605" t="s" s="3157">
        <v>759</v>
      </c>
      <c r="L605" t="s" s="3218">
        <v>1449</v>
      </c>
      <c r="M605" t="s" s="3218">
        <v>1449</v>
      </c>
      <c r="N605" t="s" s="3218">
        <v>1449</v>
      </c>
      <c r="O605" t="s" s="3218">
        <v>755</v>
      </c>
      <c r="P605" t="s" s="3218">
        <v>1168</v>
      </c>
      <c r="Q605" t="s" s="3218">
        <v>1162</v>
      </c>
      <c r="R605" t="s" s="3218">
        <v>1162</v>
      </c>
      <c r="T605" s="3174"/>
    </row>
    <row r="606" ht="15.75" customHeight="true">
      <c r="A606" s="3214"/>
      <c r="B606" t="s" s="3159">
        <v>735</v>
      </c>
      <c r="C606" t="s" s="3219">
        <v>764</v>
      </c>
      <c r="D606" t="s" s="3219">
        <v>764</v>
      </c>
      <c r="E606" t="s" s="3219">
        <v>744</v>
      </c>
      <c r="F606" t="s" s="3219">
        <v>744</v>
      </c>
      <c r="G606" t="s" s="3219">
        <v>755</v>
      </c>
      <c r="H606" t="s" s="3219">
        <v>764</v>
      </c>
      <c r="I606" t="s" s="3219">
        <v>755</v>
      </c>
      <c r="K606" t="s" s="3159">
        <v>735</v>
      </c>
      <c r="L606" t="s" s="3219">
        <v>764</v>
      </c>
      <c r="M606" t="s" s="3219">
        <v>764</v>
      </c>
      <c r="N606" t="s" s="3219">
        <v>1449</v>
      </c>
      <c r="O606" t="s" s="3219">
        <v>1449</v>
      </c>
      <c r="P606" t="s" s="3219">
        <v>1450</v>
      </c>
      <c r="Q606" t="s" s="3219">
        <v>764</v>
      </c>
      <c r="R606" t="s" s="3219">
        <v>1450</v>
      </c>
      <c r="T606" s="3174"/>
    </row>
    <row r="607" ht="15.75" customHeight="true">
      <c r="A607" s="3214"/>
      <c r="B607" t="s" s="3157">
        <v>736</v>
      </c>
      <c r="C607" t="s" s="3218">
        <v>764</v>
      </c>
      <c r="D607" t="s" s="3218">
        <v>764</v>
      </c>
      <c r="E607" t="s" s="3218">
        <v>744</v>
      </c>
      <c r="F607" t="s" s="3218">
        <v>764</v>
      </c>
      <c r="G607" t="s" s="3218">
        <v>744</v>
      </c>
      <c r="H607" t="s" s="3218">
        <v>764</v>
      </c>
      <c r="I607" t="s" s="3218">
        <v>755</v>
      </c>
      <c r="K607" t="s" s="3157">
        <v>736</v>
      </c>
      <c r="L607" t="s" s="3218">
        <v>764</v>
      </c>
      <c r="M607" t="s" s="3218">
        <v>764</v>
      </c>
      <c r="N607" t="s" s="3218">
        <v>1449</v>
      </c>
      <c r="O607" t="s" s="3218">
        <v>764</v>
      </c>
      <c r="P607" t="s" s="3218">
        <v>1449</v>
      </c>
      <c r="Q607" t="s" s="3218">
        <v>764</v>
      </c>
      <c r="R607" t="s" s="3218">
        <v>1450</v>
      </c>
      <c r="T607" s="3174"/>
      <c r="U607" s="3174"/>
    </row>
    <row r="608" ht="15.75" customHeight="true">
      <c r="A608" s="3214"/>
      <c r="B608" t="s" s="3159">
        <v>737</v>
      </c>
      <c r="C608" t="s" s="3219">
        <v>764</v>
      </c>
      <c r="D608" t="s" s="3219">
        <v>764</v>
      </c>
      <c r="E608" t="s" s="3219">
        <v>744</v>
      </c>
      <c r="F608" t="s" s="3219">
        <v>748</v>
      </c>
      <c r="G608" t="s" s="3219">
        <v>753</v>
      </c>
      <c r="H608" t="s" s="3219">
        <v>744</v>
      </c>
      <c r="I608" t="s" s="3219">
        <v>755</v>
      </c>
      <c r="K608" t="s" s="3159">
        <v>737</v>
      </c>
      <c r="L608" t="s" s="3219">
        <v>764</v>
      </c>
      <c r="M608" t="s" s="3219">
        <v>764</v>
      </c>
      <c r="N608" t="s" s="3219">
        <v>1449</v>
      </c>
      <c r="O608" t="s" s="3219">
        <v>1162</v>
      </c>
      <c r="P608" t="s" s="3219">
        <v>755</v>
      </c>
      <c r="Q608" t="s" s="3219">
        <v>1449</v>
      </c>
      <c r="R608" t="s" s="3219">
        <v>1450</v>
      </c>
      <c r="T608" s="3174"/>
      <c r="U608" s="3168"/>
    </row>
    <row r="609" ht="15.75" customHeight="true">
      <c r="A609" s="3214"/>
      <c r="B609" t="s" s="3157">
        <v>738</v>
      </c>
      <c r="C609" t="s" s="3218">
        <v>755</v>
      </c>
      <c r="D609" t="s" s="3218">
        <v>755</v>
      </c>
      <c r="E609" t="s" s="3218">
        <v>755</v>
      </c>
      <c r="F609" t="s" s="3218">
        <v>755</v>
      </c>
      <c r="G609" t="s" s="3218">
        <v>755</v>
      </c>
      <c r="H609" t="s" s="3218">
        <v>755</v>
      </c>
      <c r="I609" t="s" s="3218">
        <v>755</v>
      </c>
      <c r="K609" t="s" s="3157">
        <v>738</v>
      </c>
      <c r="L609" t="s" s="3218">
        <v>1450</v>
      </c>
      <c r="M609" t="s" s="3218">
        <v>1450</v>
      </c>
      <c r="N609" t="s" s="3218">
        <v>1450</v>
      </c>
      <c r="O609" t="s" s="3218">
        <v>1450</v>
      </c>
      <c r="P609" t="s" s="3218">
        <v>1450</v>
      </c>
      <c r="Q609" t="s" s="3218">
        <v>1450</v>
      </c>
      <c r="R609" t="s" s="3218">
        <v>1450</v>
      </c>
      <c r="T609" s="3174"/>
      <c r="U609" s="3174"/>
    </row>
    <row r="610" ht="15.75" customHeight="true">
      <c r="B610" s="3220"/>
      <c r="K610" s="3220"/>
      <c r="T610" s="3174"/>
      <c r="U610" s="3174"/>
    </row>
    <row r="611" ht="15.75" customHeight="true">
      <c r="T611" s="3174"/>
      <c r="U611" s="3174"/>
    </row>
    <row r="612" ht="15.75" customHeight="true">
      <c r="A612" s="3214"/>
      <c r="B612" t="s" s="3215">
        <v>269</v>
      </c>
      <c r="I612" t="s" s="3216">
        <f>HYPERLINK("#B369","Top ↑")</f>
      </c>
      <c r="J612" s="3214"/>
      <c r="K612" t="s" s="3215">
        <v>146</v>
      </c>
      <c r="R612" t="s" s="3216">
        <f>HYPERLINK("#B369","Top ↑")</f>
      </c>
      <c r="U612" s="3174"/>
    </row>
    <row r="613" ht="15.75" customHeight="true">
      <c r="A613" s="3210"/>
      <c r="B613" t="s" s="3217">
        <v>1486</v>
      </c>
      <c r="C613" s="3217"/>
      <c r="D613" s="3217"/>
      <c r="E613" s="3217"/>
      <c r="F613" s="3217"/>
      <c r="G613" s="3217"/>
      <c r="H613" s="3217"/>
      <c r="I613" s="3217"/>
      <c r="K613" t="s" s="3217">
        <v>1487</v>
      </c>
      <c r="L613" s="3217"/>
      <c r="M613" s="3217"/>
      <c r="N613" s="3217"/>
      <c r="O613" s="3217"/>
      <c r="P613" s="3217"/>
      <c r="Q613" s="3217"/>
      <c r="R613" s="3217"/>
      <c r="U613" s="3174"/>
    </row>
    <row r="614" ht="15.75" customHeight="true">
      <c r="A614" s="3210"/>
      <c r="B614" t="s" s="3153">
        <v>731</v>
      </c>
      <c r="C614" t="s" s="3148">
        <v>727</v>
      </c>
      <c r="D614" s="3148"/>
      <c r="E614" s="3148"/>
      <c r="F614" s="3148"/>
      <c r="G614" s="3148"/>
      <c r="H614" s="3148"/>
      <c r="I614" s="3150"/>
      <c r="K614" t="s" s="3153">
        <v>731</v>
      </c>
      <c r="L614" t="s" s="3148">
        <v>727</v>
      </c>
      <c r="M614" s="3148"/>
      <c r="N614" s="3148"/>
      <c r="O614" s="3148"/>
      <c r="P614" s="3148"/>
      <c r="Q614" s="3148"/>
      <c r="R614" s="3150"/>
      <c r="U614" s="3174"/>
    </row>
    <row r="615" ht="30.0" customHeight="true">
      <c r="A615" s="3214"/>
      <c r="B615" s="3155"/>
      <c r="C615" t="s" s="3153">
        <v>732</v>
      </c>
      <c r="D615" t="s" s="3153">
        <v>733</v>
      </c>
      <c r="E615" t="s" s="3153">
        <v>734</v>
      </c>
      <c r="F615" t="s" s="3153">
        <v>735</v>
      </c>
      <c r="G615" t="s" s="3153">
        <v>736</v>
      </c>
      <c r="H615" t="s" s="3153">
        <v>737</v>
      </c>
      <c r="I615" t="s" s="3153">
        <v>738</v>
      </c>
      <c r="K615" s="3155"/>
      <c r="L615" t="s" s="3153">
        <v>732</v>
      </c>
      <c r="M615" t="s" s="3153">
        <v>733</v>
      </c>
      <c r="N615" t="s" s="3153">
        <v>734</v>
      </c>
      <c r="O615" t="s" s="3153">
        <v>735</v>
      </c>
      <c r="P615" t="s" s="3153">
        <v>736</v>
      </c>
      <c r="Q615" t="s" s="3153">
        <v>737</v>
      </c>
      <c r="R615" t="s" s="3153">
        <v>738</v>
      </c>
      <c r="U615" s="3174"/>
    </row>
    <row r="616" ht="15.75" customHeight="true">
      <c r="A616" s="3214"/>
      <c r="B616" t="s" s="3157">
        <v>732</v>
      </c>
      <c r="C616" t="s" s="3218">
        <v>1449</v>
      </c>
      <c r="D616" t="s" s="3218">
        <v>1449</v>
      </c>
      <c r="E616" t="s" s="3218">
        <v>1449</v>
      </c>
      <c r="F616" t="s" s="3218">
        <v>748</v>
      </c>
      <c r="G616" t="s" s="3218">
        <v>1169</v>
      </c>
      <c r="H616" t="s" s="3218">
        <v>1168</v>
      </c>
      <c r="I616" t="s" s="3218">
        <v>1162</v>
      </c>
      <c r="K616" t="s" s="3157">
        <v>732</v>
      </c>
      <c r="L616" t="s" s="3218">
        <v>1449</v>
      </c>
      <c r="M616" t="s" s="3218">
        <v>1449</v>
      </c>
      <c r="N616" t="s" s="3218">
        <v>1449</v>
      </c>
      <c r="O616" t="s" s="3218">
        <v>748</v>
      </c>
      <c r="P616" t="s" s="3218">
        <v>1169</v>
      </c>
      <c r="Q616" t="s" s="3218">
        <v>1168</v>
      </c>
      <c r="R616" t="s" s="3218">
        <v>1162</v>
      </c>
      <c r="U616" s="3174"/>
    </row>
    <row r="617" ht="15.75" customHeight="true">
      <c r="A617" s="3214"/>
      <c r="B617" t="s" s="3159">
        <v>752</v>
      </c>
      <c r="C617" t="s" s="3219">
        <v>1449</v>
      </c>
      <c r="D617" t="s" s="3219">
        <v>1449</v>
      </c>
      <c r="E617" t="s" s="3219">
        <v>1449</v>
      </c>
      <c r="F617" t="s" s="3219">
        <v>755</v>
      </c>
      <c r="G617" t="s" s="3219">
        <v>1029</v>
      </c>
      <c r="H617" t="s" s="3219">
        <v>1450</v>
      </c>
      <c r="I617" t="s" s="3219">
        <v>1450</v>
      </c>
      <c r="K617" t="s" s="3159">
        <v>752</v>
      </c>
      <c r="L617" t="s" s="3219">
        <v>1449</v>
      </c>
      <c r="M617" t="s" s="3219">
        <v>1449</v>
      </c>
      <c r="N617" t="s" s="3219">
        <v>1449</v>
      </c>
      <c r="O617" t="s" s="3219">
        <v>755</v>
      </c>
      <c r="P617" t="s" s="3219">
        <v>1029</v>
      </c>
      <c r="Q617" t="s" s="3219">
        <v>1450</v>
      </c>
      <c r="R617" t="s" s="3219">
        <v>1450</v>
      </c>
      <c r="U617" s="3174"/>
    </row>
    <row r="618" ht="15.75" customHeight="true">
      <c r="A618" s="3214"/>
      <c r="B618" t="s" s="3157">
        <v>759</v>
      </c>
      <c r="C618" t="s" s="3218">
        <v>1449</v>
      </c>
      <c r="D618" t="s" s="3218">
        <v>1449</v>
      </c>
      <c r="E618" t="s" s="3218">
        <v>1449</v>
      </c>
      <c r="F618" t="s" s="3218">
        <v>755</v>
      </c>
      <c r="G618" t="s" s="3218">
        <v>1168</v>
      </c>
      <c r="H618" t="s" s="3218">
        <v>1162</v>
      </c>
      <c r="I618" t="s" s="3218">
        <v>1162</v>
      </c>
      <c r="K618" t="s" s="3157">
        <v>759</v>
      </c>
      <c r="L618" t="s" s="3218">
        <v>1449</v>
      </c>
      <c r="M618" t="s" s="3218">
        <v>1449</v>
      </c>
      <c r="N618" t="s" s="3218">
        <v>1449</v>
      </c>
      <c r="O618" t="s" s="3218">
        <v>755</v>
      </c>
      <c r="P618" t="s" s="3218">
        <v>1168</v>
      </c>
      <c r="Q618" t="s" s="3218">
        <v>1162</v>
      </c>
      <c r="R618" t="s" s="3218">
        <v>1162</v>
      </c>
    </row>
    <row r="619" ht="15.75" customHeight="true">
      <c r="A619" s="3214"/>
      <c r="B619" t="s" s="3159">
        <v>735</v>
      </c>
      <c r="C619" t="s" s="3219">
        <v>764</v>
      </c>
      <c r="D619" t="s" s="3219">
        <v>764</v>
      </c>
      <c r="E619" t="s" s="3219">
        <v>1449</v>
      </c>
      <c r="F619" t="s" s="3219">
        <v>1449</v>
      </c>
      <c r="G619" t="s" s="3219">
        <v>1450</v>
      </c>
      <c r="H619" t="s" s="3219">
        <v>764</v>
      </c>
      <c r="I619" t="s" s="3219">
        <v>1450</v>
      </c>
      <c r="K619" t="s" s="3159">
        <v>735</v>
      </c>
      <c r="L619" t="s" s="3219">
        <v>764</v>
      </c>
      <c r="M619" t="s" s="3219">
        <v>764</v>
      </c>
      <c r="N619" t="s" s="3219">
        <v>1449</v>
      </c>
      <c r="O619" t="s" s="3219">
        <v>1449</v>
      </c>
      <c r="P619" t="s" s="3219">
        <v>1450</v>
      </c>
      <c r="Q619" t="s" s="3219">
        <v>764</v>
      </c>
      <c r="R619" t="s" s="3219">
        <v>1450</v>
      </c>
    </row>
    <row r="620" ht="15.75" customHeight="true">
      <c r="A620" s="3214"/>
      <c r="B620" t="s" s="3157">
        <v>736</v>
      </c>
      <c r="C620" t="s" s="3218">
        <v>764</v>
      </c>
      <c r="D620" t="s" s="3218">
        <v>764</v>
      </c>
      <c r="E620" t="s" s="3218">
        <v>1449</v>
      </c>
      <c r="F620" t="s" s="3218">
        <v>764</v>
      </c>
      <c r="G620" t="s" s="3218">
        <v>1449</v>
      </c>
      <c r="H620" t="s" s="3218">
        <v>764</v>
      </c>
      <c r="I620" t="s" s="3218">
        <v>1450</v>
      </c>
      <c r="K620" t="s" s="3157">
        <v>736</v>
      </c>
      <c r="L620" t="s" s="3218">
        <v>764</v>
      </c>
      <c r="M620" t="s" s="3218">
        <v>764</v>
      </c>
      <c r="N620" t="s" s="3218">
        <v>1449</v>
      </c>
      <c r="O620" t="s" s="3218">
        <v>764</v>
      </c>
      <c r="P620" t="s" s="3218">
        <v>1449</v>
      </c>
      <c r="Q620" t="s" s="3218">
        <v>764</v>
      </c>
      <c r="R620" t="s" s="3218">
        <v>1450</v>
      </c>
      <c r="V620" s="3170"/>
    </row>
    <row r="621" ht="15.75" customHeight="true">
      <c r="A621" s="3214"/>
      <c r="B621" t="s" s="3159">
        <v>737</v>
      </c>
      <c r="C621" t="s" s="3219">
        <v>764</v>
      </c>
      <c r="D621" t="s" s="3219">
        <v>764</v>
      </c>
      <c r="E621" t="s" s="3219">
        <v>1449</v>
      </c>
      <c r="F621" t="s" s="3219">
        <v>1162</v>
      </c>
      <c r="G621" t="s" s="3219">
        <v>755</v>
      </c>
      <c r="H621" t="s" s="3219">
        <v>1449</v>
      </c>
      <c r="I621" t="s" s="3219">
        <v>1450</v>
      </c>
      <c r="J621" s="3169"/>
      <c r="K621" t="s" s="3159">
        <v>737</v>
      </c>
      <c r="L621" t="s" s="3219">
        <v>764</v>
      </c>
      <c r="M621" t="s" s="3219">
        <v>764</v>
      </c>
      <c r="N621" t="s" s="3219">
        <v>1449</v>
      </c>
      <c r="O621" t="s" s="3219">
        <v>1162</v>
      </c>
      <c r="P621" t="s" s="3219">
        <v>755</v>
      </c>
      <c r="Q621" t="s" s="3219">
        <v>1449</v>
      </c>
      <c r="R621" t="s" s="3219">
        <v>1450</v>
      </c>
      <c r="S621" s="3154"/>
      <c r="T621" s="3154"/>
      <c r="U621" s="3154"/>
      <c r="V621" s="3154"/>
      <c r="AA621" s="3154"/>
      <c r="AB621" s="3154"/>
      <c r="AC621" s="3154"/>
    </row>
    <row r="622" ht="15.75" customHeight="true">
      <c r="A622" s="3214"/>
      <c r="B622" t="s" s="3157">
        <v>738</v>
      </c>
      <c r="C622" t="s" s="3218">
        <v>1450</v>
      </c>
      <c r="D622" t="s" s="3218">
        <v>1450</v>
      </c>
      <c r="E622" t="s" s="3218">
        <v>1450</v>
      </c>
      <c r="F622" t="s" s="3218">
        <v>1450</v>
      </c>
      <c r="G622" t="s" s="3218">
        <v>1450</v>
      </c>
      <c r="H622" t="s" s="3218">
        <v>1450</v>
      </c>
      <c r="I622" t="s" s="3218">
        <v>1450</v>
      </c>
      <c r="K622" t="s" s="3157">
        <v>738</v>
      </c>
      <c r="L622" t="s" s="3218">
        <v>1450</v>
      </c>
      <c r="M622" t="s" s="3218">
        <v>1450</v>
      </c>
      <c r="N622" t="s" s="3218">
        <v>1450</v>
      </c>
      <c r="O622" t="s" s="3218">
        <v>1450</v>
      </c>
      <c r="P622" t="s" s="3218">
        <v>1450</v>
      </c>
      <c r="Q622" t="s" s="3218">
        <v>1450</v>
      </c>
      <c r="R622" t="s" s="3218">
        <v>1450</v>
      </c>
    </row>
    <row r="623" ht="15.75" customHeight="true">
      <c r="B623" s="3220"/>
      <c r="K623" s="3220"/>
      <c r="V623" s="3174"/>
    </row>
    <row r="624" ht="15.75" customHeight="true">
      <c r="A624" s="3154"/>
      <c r="B624" s="3154"/>
      <c r="C624" s="3154"/>
      <c r="D624" s="3154"/>
      <c r="E624" s="3154"/>
      <c r="F624" s="3154"/>
      <c r="G624" s="3154"/>
      <c r="H624" s="3154"/>
      <c r="I624" s="3154"/>
      <c r="J624" s="3169"/>
      <c r="K624" s="3154"/>
      <c r="L624" s="3154"/>
      <c r="M624" s="3154"/>
      <c r="N624" s="3154"/>
      <c r="O624" s="3154"/>
      <c r="P624" s="3154"/>
      <c r="Q624" s="3154"/>
      <c r="R624" s="3154"/>
      <c r="S624" s="3154"/>
      <c r="T624" s="3154"/>
      <c r="U624" s="3154"/>
      <c r="V624" s="3168"/>
      <c r="AA624" s="3154"/>
      <c r="AB624" s="3154"/>
      <c r="AC624" s="3154"/>
    </row>
    <row r="625" ht="15.75" customHeight="true">
      <c r="A625" s="3214"/>
      <c r="B625" t="s" s="3215">
        <v>289</v>
      </c>
      <c r="C625" s="3154"/>
      <c r="D625" s="3154"/>
      <c r="E625" s="3154"/>
      <c r="F625" s="3154"/>
      <c r="G625" s="3154"/>
      <c r="H625" s="3154"/>
      <c r="I625" t="s" s="3216">
        <f>HYPERLINK("#B369","Top ↑")</f>
      </c>
      <c r="J625" s="3214"/>
      <c r="K625" t="s" s="3215">
        <v>150</v>
      </c>
      <c r="L625" s="3154"/>
      <c r="M625" s="3154"/>
      <c r="N625" s="3154"/>
      <c r="O625" s="3154"/>
      <c r="P625" s="3154"/>
      <c r="Q625" s="3154"/>
      <c r="R625" t="s" s="3216">
        <f>HYPERLINK("#B369","Top ↑")</f>
      </c>
      <c r="S625" s="3154"/>
      <c r="T625" s="3154"/>
      <c r="U625" s="3154"/>
      <c r="V625" s="3174"/>
      <c r="AA625" s="3154"/>
      <c r="AB625" s="3154"/>
      <c r="AC625" s="3154"/>
    </row>
    <row r="626" ht="15.75" customHeight="true">
      <c r="A626" s="3210"/>
      <c r="B626" t="s" s="3217">
        <v>1488</v>
      </c>
      <c r="C626" s="3217"/>
      <c r="D626" s="3217"/>
      <c r="E626" s="3217"/>
      <c r="F626" s="3217"/>
      <c r="G626" s="3217"/>
      <c r="H626" s="3217"/>
      <c r="I626" s="3217"/>
      <c r="J626" s="3169"/>
      <c r="K626" t="s" s="3217">
        <v>1489</v>
      </c>
      <c r="L626" s="3217"/>
      <c r="M626" s="3217"/>
      <c r="N626" s="3217"/>
      <c r="O626" s="3217"/>
      <c r="P626" s="3217"/>
      <c r="Q626" s="3217"/>
      <c r="R626" s="3217"/>
      <c r="S626" s="3154"/>
      <c r="T626" s="3154"/>
      <c r="U626" s="3154"/>
      <c r="AA626" s="3154"/>
      <c r="AB626" s="3154"/>
      <c r="AC626" s="3154"/>
    </row>
    <row r="627" ht="15.75" customHeight="true">
      <c r="A627" s="3210"/>
      <c r="B627" t="s" s="3153">
        <v>731</v>
      </c>
      <c r="C627" t="s" s="3148">
        <v>727</v>
      </c>
      <c r="D627" s="3148"/>
      <c r="E627" s="3148"/>
      <c r="F627" s="3148"/>
      <c r="G627" s="3148"/>
      <c r="H627" s="3148"/>
      <c r="I627" s="3150"/>
      <c r="J627" s="3169"/>
      <c r="K627" t="s" s="3153">
        <v>731</v>
      </c>
      <c r="L627" t="s" s="3148">
        <v>727</v>
      </c>
      <c r="M627" s="3148"/>
      <c r="N627" s="3148"/>
      <c r="O627" s="3148"/>
      <c r="P627" s="3148"/>
      <c r="Q627" s="3148"/>
      <c r="R627" s="3150"/>
      <c r="S627" s="3154"/>
      <c r="T627" s="3154"/>
      <c r="U627" s="3154"/>
      <c r="AA627" s="3154"/>
      <c r="AB627" s="3154"/>
      <c r="AC627" s="3154"/>
    </row>
    <row r="628" ht="30.0" customHeight="true">
      <c r="A628" s="3214"/>
      <c r="B628" s="3155"/>
      <c r="C628" t="s" s="3153">
        <v>732</v>
      </c>
      <c r="D628" t="s" s="3153">
        <v>733</v>
      </c>
      <c r="E628" t="s" s="3153">
        <v>734</v>
      </c>
      <c r="F628" t="s" s="3153">
        <v>735</v>
      </c>
      <c r="G628" t="s" s="3153">
        <v>736</v>
      </c>
      <c r="H628" t="s" s="3153">
        <v>737</v>
      </c>
      <c r="I628" t="s" s="3153">
        <v>738</v>
      </c>
      <c r="J628" s="3169"/>
      <c r="K628" s="3155"/>
      <c r="L628" t="s" s="3153">
        <v>732</v>
      </c>
      <c r="M628" t="s" s="3153">
        <v>733</v>
      </c>
      <c r="N628" t="s" s="3153">
        <v>734</v>
      </c>
      <c r="O628" t="s" s="3153">
        <v>735</v>
      </c>
      <c r="P628" t="s" s="3153">
        <v>736</v>
      </c>
      <c r="Q628" t="s" s="3153">
        <v>737</v>
      </c>
      <c r="R628" t="s" s="3153">
        <v>738</v>
      </c>
      <c r="S628" s="3154"/>
      <c r="T628" s="3154"/>
      <c r="U628" s="3154"/>
      <c r="AA628" s="3154"/>
      <c r="AB628" s="3154"/>
      <c r="AC628" s="3154"/>
    </row>
    <row r="629" ht="15.75" customHeight="true">
      <c r="A629" s="3214"/>
      <c r="B629" t="s" s="3157">
        <v>732</v>
      </c>
      <c r="C629" t="s" s="3218">
        <v>1449</v>
      </c>
      <c r="D629" t="s" s="3218">
        <v>1449</v>
      </c>
      <c r="E629" t="s" s="3218">
        <v>1449</v>
      </c>
      <c r="F629" t="s" s="3218">
        <v>748</v>
      </c>
      <c r="G629" t="s" s="3218">
        <v>1169</v>
      </c>
      <c r="H629" t="s" s="3218">
        <v>1168</v>
      </c>
      <c r="I629" t="s" s="3218">
        <v>1162</v>
      </c>
      <c r="J629" s="3169"/>
      <c r="K629" t="s" s="3157">
        <v>732</v>
      </c>
      <c r="L629" t="s" s="3218">
        <v>1449</v>
      </c>
      <c r="M629" t="s" s="3218">
        <v>1449</v>
      </c>
      <c r="N629" t="s" s="3218">
        <v>1449</v>
      </c>
      <c r="O629" t="s" s="3218">
        <v>748</v>
      </c>
      <c r="P629" t="s" s="3218">
        <v>1169</v>
      </c>
      <c r="Q629" t="s" s="3218">
        <v>1168</v>
      </c>
      <c r="R629" t="s" s="3218">
        <v>1162</v>
      </c>
      <c r="S629" s="3154"/>
      <c r="T629" s="3154"/>
      <c r="U629" s="3154"/>
      <c r="AA629" s="3154"/>
      <c r="AB629" s="3154"/>
      <c r="AC629" s="3154"/>
    </row>
    <row r="630" ht="15.75" customHeight="true">
      <c r="A630" s="3214"/>
      <c r="B630" t="s" s="3159">
        <v>752</v>
      </c>
      <c r="C630" t="s" s="3219">
        <v>1449</v>
      </c>
      <c r="D630" t="s" s="3219">
        <v>1449</v>
      </c>
      <c r="E630" t="s" s="3219">
        <v>1449</v>
      </c>
      <c r="F630" t="s" s="3219">
        <v>755</v>
      </c>
      <c r="G630" t="s" s="3219">
        <v>1029</v>
      </c>
      <c r="H630" t="s" s="3219">
        <v>1450</v>
      </c>
      <c r="I630" t="s" s="3219">
        <v>1450</v>
      </c>
      <c r="J630" s="3169"/>
      <c r="K630" t="s" s="3159">
        <v>752</v>
      </c>
      <c r="L630" t="s" s="3219">
        <v>1449</v>
      </c>
      <c r="M630" t="s" s="3219">
        <v>1449</v>
      </c>
      <c r="N630" t="s" s="3219">
        <v>1449</v>
      </c>
      <c r="O630" t="s" s="3219">
        <v>755</v>
      </c>
      <c r="P630" t="s" s="3219">
        <v>1029</v>
      </c>
      <c r="Q630" t="s" s="3219">
        <v>1450</v>
      </c>
      <c r="R630" t="s" s="3219">
        <v>1450</v>
      </c>
      <c r="S630" s="3154"/>
      <c r="T630" s="3154"/>
      <c r="U630" s="3154"/>
      <c r="AA630" s="3154"/>
      <c r="AB630" s="3154"/>
      <c r="AC630" s="3154"/>
    </row>
    <row r="631" ht="15.75" customHeight="true">
      <c r="A631" s="3214"/>
      <c r="B631" t="s" s="3157">
        <v>759</v>
      </c>
      <c r="C631" t="s" s="3218">
        <v>1449</v>
      </c>
      <c r="D631" t="s" s="3218">
        <v>1449</v>
      </c>
      <c r="E631" t="s" s="3218">
        <v>1449</v>
      </c>
      <c r="F631" t="s" s="3218">
        <v>755</v>
      </c>
      <c r="G631" t="s" s="3218">
        <v>1168</v>
      </c>
      <c r="H631" t="s" s="3218">
        <v>1162</v>
      </c>
      <c r="I631" t="s" s="3218">
        <v>1162</v>
      </c>
      <c r="J631" s="3169"/>
      <c r="K631" t="s" s="3157">
        <v>759</v>
      </c>
      <c r="L631" t="s" s="3218">
        <v>1449</v>
      </c>
      <c r="M631" t="s" s="3218">
        <v>1449</v>
      </c>
      <c r="N631" t="s" s="3218">
        <v>1449</v>
      </c>
      <c r="O631" t="s" s="3218">
        <v>755</v>
      </c>
      <c r="P631" t="s" s="3218">
        <v>1168</v>
      </c>
      <c r="Q631" t="s" s="3218">
        <v>1162</v>
      </c>
      <c r="R631" t="s" s="3218">
        <v>1162</v>
      </c>
      <c r="S631" s="3154"/>
      <c r="T631" s="3154"/>
      <c r="U631" s="3154"/>
      <c r="AA631" s="3154"/>
      <c r="AB631" s="3154"/>
      <c r="AC631" s="3154"/>
    </row>
    <row r="632" ht="15.75" customHeight="true">
      <c r="A632" s="3214"/>
      <c r="B632" t="s" s="3159">
        <v>735</v>
      </c>
      <c r="C632" t="s" s="3219">
        <v>764</v>
      </c>
      <c r="D632" t="s" s="3219">
        <v>764</v>
      </c>
      <c r="E632" t="s" s="3219">
        <v>1449</v>
      </c>
      <c r="F632" t="s" s="3219">
        <v>1449</v>
      </c>
      <c r="G632" t="s" s="3219">
        <v>1450</v>
      </c>
      <c r="H632" t="s" s="3219">
        <v>764</v>
      </c>
      <c r="I632" t="s" s="3219">
        <v>1450</v>
      </c>
      <c r="J632" s="3169"/>
      <c r="K632" t="s" s="3159">
        <v>735</v>
      </c>
      <c r="L632" t="s" s="3219">
        <v>764</v>
      </c>
      <c r="M632" t="s" s="3219">
        <v>764</v>
      </c>
      <c r="N632" t="s" s="3219">
        <v>1449</v>
      </c>
      <c r="O632" t="s" s="3219">
        <v>1449</v>
      </c>
      <c r="P632" t="s" s="3219">
        <v>1450</v>
      </c>
      <c r="Q632" t="s" s="3219">
        <v>764</v>
      </c>
      <c r="R632" t="s" s="3219">
        <v>1450</v>
      </c>
      <c r="S632" s="3154"/>
      <c r="T632" s="3154"/>
      <c r="U632" s="3154"/>
      <c r="AA632" s="3154"/>
      <c r="AB632" s="3154"/>
      <c r="AC632" s="3154"/>
    </row>
    <row r="633" ht="15.75" customHeight="true">
      <c r="A633" s="3214"/>
      <c r="B633" t="s" s="3157">
        <v>736</v>
      </c>
      <c r="C633" t="s" s="3218">
        <v>764</v>
      </c>
      <c r="D633" t="s" s="3218">
        <v>764</v>
      </c>
      <c r="E633" t="s" s="3218">
        <v>1449</v>
      </c>
      <c r="F633" t="s" s="3218">
        <v>764</v>
      </c>
      <c r="G633" t="s" s="3218">
        <v>1449</v>
      </c>
      <c r="H633" t="s" s="3218">
        <v>764</v>
      </c>
      <c r="I633" t="s" s="3218">
        <v>1450</v>
      </c>
      <c r="J633" s="3169"/>
      <c r="K633" t="s" s="3157">
        <v>736</v>
      </c>
      <c r="L633" t="s" s="3218">
        <v>764</v>
      </c>
      <c r="M633" t="s" s="3218">
        <v>764</v>
      </c>
      <c r="N633" t="s" s="3218">
        <v>1449</v>
      </c>
      <c r="O633" t="s" s="3218">
        <v>764</v>
      </c>
      <c r="P633" t="s" s="3218">
        <v>1449</v>
      </c>
      <c r="Q633" t="s" s="3218">
        <v>764</v>
      </c>
      <c r="R633" t="s" s="3218">
        <v>1450</v>
      </c>
      <c r="S633" s="3154"/>
      <c r="T633" s="3154"/>
      <c r="U633" s="3154"/>
      <c r="AA633" s="3154"/>
      <c r="AB633" s="3154"/>
      <c r="AC633" s="3154"/>
    </row>
    <row r="634" ht="15.75" customHeight="true">
      <c r="A634" s="3214"/>
      <c r="B634" t="s" s="3159">
        <v>737</v>
      </c>
      <c r="C634" t="s" s="3219">
        <v>764</v>
      </c>
      <c r="D634" t="s" s="3219">
        <v>764</v>
      </c>
      <c r="E634" t="s" s="3219">
        <v>1449</v>
      </c>
      <c r="F634" t="s" s="3219">
        <v>1162</v>
      </c>
      <c r="G634" t="s" s="3219">
        <v>755</v>
      </c>
      <c r="H634" t="s" s="3219">
        <v>1449</v>
      </c>
      <c r="I634" t="s" s="3219">
        <v>1450</v>
      </c>
      <c r="J634" s="3169"/>
      <c r="K634" t="s" s="3159">
        <v>737</v>
      </c>
      <c r="L634" t="s" s="3219">
        <v>764</v>
      </c>
      <c r="M634" t="s" s="3219">
        <v>764</v>
      </c>
      <c r="N634" t="s" s="3219">
        <v>1449</v>
      </c>
      <c r="O634" t="s" s="3219">
        <v>1162</v>
      </c>
      <c r="P634" t="s" s="3219">
        <v>755</v>
      </c>
      <c r="Q634" t="s" s="3219">
        <v>1449</v>
      </c>
      <c r="R634" t="s" s="3219">
        <v>1450</v>
      </c>
      <c r="S634" s="3154"/>
      <c r="T634" s="3154"/>
      <c r="U634" s="3154"/>
      <c r="V634" s="3154"/>
      <c r="AA634" s="3154"/>
      <c r="AB634" s="3154"/>
      <c r="AC634" s="3154"/>
    </row>
    <row r="635" ht="15.75" customHeight="true">
      <c r="A635" s="3214"/>
      <c r="B635" t="s" s="3157">
        <v>738</v>
      </c>
      <c r="C635" t="s" s="3218">
        <v>1450</v>
      </c>
      <c r="D635" t="s" s="3218">
        <v>1450</v>
      </c>
      <c r="E635" t="s" s="3218">
        <v>1450</v>
      </c>
      <c r="F635" t="s" s="3218">
        <v>1450</v>
      </c>
      <c r="G635" t="s" s="3218">
        <v>1450</v>
      </c>
      <c r="H635" t="s" s="3218">
        <v>1450</v>
      </c>
      <c r="I635" t="s" s="3218">
        <v>1450</v>
      </c>
      <c r="K635" t="s" s="3157">
        <v>738</v>
      </c>
      <c r="L635" t="s" s="3218">
        <v>1450</v>
      </c>
      <c r="M635" t="s" s="3218">
        <v>1450</v>
      </c>
      <c r="N635" t="s" s="3218">
        <v>1450</v>
      </c>
      <c r="O635" t="s" s="3218">
        <v>1450</v>
      </c>
      <c r="P635" t="s" s="3218">
        <v>1450</v>
      </c>
      <c r="Q635" t="s" s="3218">
        <v>1450</v>
      </c>
      <c r="R635" t="s" s="3218">
        <v>1450</v>
      </c>
    </row>
    <row r="636" ht="15.75" customHeight="true">
      <c r="B636" s="3220"/>
      <c r="K636" s="3220"/>
    </row>
    <row r="637" ht="15.75" customHeight="true"/>
    <row r="638" ht="15.75" customHeight="true">
      <c r="A638" s="3214"/>
      <c r="B638" t="s" s="3215">
        <v>1490</v>
      </c>
      <c r="I638" t="s" s="3216">
        <f>HYPERLINK("#B369","Top ↑")</f>
      </c>
      <c r="J638" s="3214"/>
      <c r="K638" t="s" s="3215">
        <v>154</v>
      </c>
      <c r="R638" t="s" s="3216">
        <f>HYPERLINK("#B369","Top ↑")</f>
      </c>
    </row>
    <row r="639" ht="15.75" customHeight="true">
      <c r="A639" s="3210"/>
      <c r="B639" t="s" s="3217">
        <v>1491</v>
      </c>
      <c r="C639" s="3217"/>
      <c r="D639" s="3217"/>
      <c r="E639" s="3217"/>
      <c r="F639" s="3217"/>
      <c r="G639" s="3217"/>
      <c r="H639" s="3217"/>
      <c r="I639" s="3217"/>
      <c r="K639" t="s" s="3217">
        <v>1492</v>
      </c>
      <c r="L639" s="3217"/>
      <c r="M639" s="3217"/>
      <c r="N639" s="3217"/>
      <c r="O639" s="3217"/>
      <c r="P639" s="3217"/>
      <c r="Q639" s="3217"/>
      <c r="R639" s="3217"/>
    </row>
    <row r="640" ht="15.75" customHeight="true">
      <c r="A640" s="3210"/>
      <c r="B640" t="s" s="3153">
        <v>731</v>
      </c>
      <c r="C640" t="s" s="3148">
        <v>727</v>
      </c>
      <c r="D640" s="3148"/>
      <c r="E640" s="3148"/>
      <c r="F640" s="3148"/>
      <c r="G640" s="3148"/>
      <c r="H640" s="3148"/>
      <c r="I640" s="3150"/>
      <c r="K640" t="s" s="3153">
        <v>731</v>
      </c>
      <c r="L640" t="s" s="3148">
        <v>727</v>
      </c>
      <c r="M640" s="3148"/>
      <c r="N640" s="3148"/>
      <c r="O640" s="3148"/>
      <c r="P640" s="3148"/>
      <c r="Q640" s="3148"/>
      <c r="R640" s="3150"/>
    </row>
    <row r="641" ht="30.0" customHeight="true">
      <c r="A641" s="3214"/>
      <c r="B641" s="3155"/>
      <c r="C641" t="s" s="3153">
        <v>732</v>
      </c>
      <c r="D641" t="s" s="3153">
        <v>733</v>
      </c>
      <c r="E641" t="s" s="3153">
        <v>734</v>
      </c>
      <c r="F641" t="s" s="3153">
        <v>735</v>
      </c>
      <c r="G641" t="s" s="3153">
        <v>736</v>
      </c>
      <c r="H641" t="s" s="3153">
        <v>737</v>
      </c>
      <c r="I641" t="s" s="3153">
        <v>738</v>
      </c>
      <c r="K641" s="3155"/>
      <c r="L641" t="s" s="3153">
        <v>732</v>
      </c>
      <c r="M641" t="s" s="3153">
        <v>733</v>
      </c>
      <c r="N641" t="s" s="3153">
        <v>734</v>
      </c>
      <c r="O641" t="s" s="3153">
        <v>735</v>
      </c>
      <c r="P641" t="s" s="3153">
        <v>736</v>
      </c>
      <c r="Q641" t="s" s="3153">
        <v>737</v>
      </c>
      <c r="R641" t="s" s="3153">
        <v>738</v>
      </c>
    </row>
    <row r="642" ht="15.75" customHeight="true">
      <c r="A642" s="3214"/>
      <c r="B642" t="s" s="3157">
        <v>732</v>
      </c>
      <c r="C642" t="s" s="3218">
        <v>1449</v>
      </c>
      <c r="D642" t="s" s="3218">
        <v>1449</v>
      </c>
      <c r="E642" t="s" s="3218">
        <v>1449</v>
      </c>
      <c r="F642" t="s" s="3218">
        <v>748</v>
      </c>
      <c r="G642" t="s" s="3218">
        <v>1169</v>
      </c>
      <c r="H642" t="s" s="3218">
        <v>1168</v>
      </c>
      <c r="I642" t="s" s="3218">
        <v>1162</v>
      </c>
      <c r="K642" t="s" s="3157">
        <v>732</v>
      </c>
      <c r="L642" t="s" s="3218">
        <v>1449</v>
      </c>
      <c r="M642" t="s" s="3218">
        <v>1449</v>
      </c>
      <c r="N642" t="s" s="3218">
        <v>1449</v>
      </c>
      <c r="O642" t="s" s="3218">
        <v>748</v>
      </c>
      <c r="P642" t="s" s="3218">
        <v>1169</v>
      </c>
      <c r="Q642" t="s" s="3218">
        <v>1168</v>
      </c>
      <c r="R642" t="s" s="3218">
        <v>1162</v>
      </c>
    </row>
    <row r="643" ht="15.75" customHeight="true">
      <c r="A643" s="3214"/>
      <c r="B643" t="s" s="3159">
        <v>752</v>
      </c>
      <c r="C643" t="s" s="3219">
        <v>1449</v>
      </c>
      <c r="D643" t="s" s="3219">
        <v>1449</v>
      </c>
      <c r="E643" t="s" s="3219">
        <v>1449</v>
      </c>
      <c r="F643" t="s" s="3219">
        <v>755</v>
      </c>
      <c r="G643" t="s" s="3219">
        <v>1029</v>
      </c>
      <c r="H643" t="s" s="3219">
        <v>1450</v>
      </c>
      <c r="I643" t="s" s="3219">
        <v>1450</v>
      </c>
      <c r="K643" t="s" s="3159">
        <v>752</v>
      </c>
      <c r="L643" t="s" s="3219">
        <v>1449</v>
      </c>
      <c r="M643" t="s" s="3219">
        <v>1449</v>
      </c>
      <c r="N643" t="s" s="3219">
        <v>1449</v>
      </c>
      <c r="O643" t="s" s="3219">
        <v>755</v>
      </c>
      <c r="P643" t="s" s="3219">
        <v>1029</v>
      </c>
      <c r="Q643" t="s" s="3219">
        <v>1450</v>
      </c>
      <c r="R643" t="s" s="3219">
        <v>1450</v>
      </c>
    </row>
    <row r="644" ht="15.75" customHeight="true">
      <c r="A644" s="3214"/>
      <c r="B644" t="s" s="3157">
        <v>759</v>
      </c>
      <c r="C644" t="s" s="3218">
        <v>1449</v>
      </c>
      <c r="D644" t="s" s="3218">
        <v>1449</v>
      </c>
      <c r="E644" t="s" s="3218">
        <v>1449</v>
      </c>
      <c r="F644" t="s" s="3218">
        <v>755</v>
      </c>
      <c r="G644" t="s" s="3218">
        <v>1168</v>
      </c>
      <c r="H644" t="s" s="3218">
        <v>1162</v>
      </c>
      <c r="I644" t="s" s="3218">
        <v>1162</v>
      </c>
      <c r="K644" t="s" s="3157">
        <v>759</v>
      </c>
      <c r="L644" t="s" s="3218">
        <v>1449</v>
      </c>
      <c r="M644" t="s" s="3218">
        <v>1449</v>
      </c>
      <c r="N644" t="s" s="3218">
        <v>1449</v>
      </c>
      <c r="O644" t="s" s="3218">
        <v>755</v>
      </c>
      <c r="P644" t="s" s="3218">
        <v>1168</v>
      </c>
      <c r="Q644" t="s" s="3218">
        <v>1162</v>
      </c>
      <c r="R644" t="s" s="3218">
        <v>1162</v>
      </c>
    </row>
    <row r="645" ht="15.75" customHeight="true">
      <c r="A645" s="3214"/>
      <c r="B645" t="s" s="3159">
        <v>735</v>
      </c>
      <c r="C645" t="s" s="3219">
        <v>764</v>
      </c>
      <c r="D645" t="s" s="3219">
        <v>764</v>
      </c>
      <c r="E645" t="s" s="3219">
        <v>1449</v>
      </c>
      <c r="F645" t="s" s="3219">
        <v>1449</v>
      </c>
      <c r="G645" t="s" s="3219">
        <v>1450</v>
      </c>
      <c r="H645" t="s" s="3219">
        <v>764</v>
      </c>
      <c r="I645" t="s" s="3219">
        <v>1450</v>
      </c>
      <c r="K645" t="s" s="3159">
        <v>735</v>
      </c>
      <c r="L645" t="s" s="3219">
        <v>764</v>
      </c>
      <c r="M645" t="s" s="3219">
        <v>764</v>
      </c>
      <c r="N645" t="s" s="3219">
        <v>1449</v>
      </c>
      <c r="O645" t="s" s="3219">
        <v>1449</v>
      </c>
      <c r="P645" t="s" s="3219">
        <v>1450</v>
      </c>
      <c r="Q645" t="s" s="3219">
        <v>764</v>
      </c>
      <c r="R645" t="s" s="3219">
        <v>1450</v>
      </c>
    </row>
    <row r="646" ht="15.75" customHeight="true">
      <c r="A646" s="3214"/>
      <c r="B646" t="s" s="3157">
        <v>736</v>
      </c>
      <c r="C646" t="s" s="3218">
        <v>764</v>
      </c>
      <c r="D646" t="s" s="3218">
        <v>764</v>
      </c>
      <c r="E646" t="s" s="3218">
        <v>1449</v>
      </c>
      <c r="F646" t="s" s="3218">
        <v>764</v>
      </c>
      <c r="G646" t="s" s="3218">
        <v>1449</v>
      </c>
      <c r="H646" t="s" s="3218">
        <v>764</v>
      </c>
      <c r="I646" t="s" s="3218">
        <v>1450</v>
      </c>
      <c r="K646" t="s" s="3157">
        <v>736</v>
      </c>
      <c r="L646" t="s" s="3218">
        <v>764</v>
      </c>
      <c r="M646" t="s" s="3218">
        <v>764</v>
      </c>
      <c r="N646" t="s" s="3218">
        <v>1449</v>
      </c>
      <c r="O646" t="s" s="3218">
        <v>764</v>
      </c>
      <c r="P646" t="s" s="3218">
        <v>1449</v>
      </c>
      <c r="Q646" t="s" s="3218">
        <v>764</v>
      </c>
      <c r="R646" t="s" s="3218">
        <v>1450</v>
      </c>
    </row>
    <row r="647" ht="15.75" customHeight="true">
      <c r="A647" s="3214"/>
      <c r="B647" t="s" s="3159">
        <v>737</v>
      </c>
      <c r="C647" t="s" s="3219">
        <v>764</v>
      </c>
      <c r="D647" t="s" s="3219">
        <v>764</v>
      </c>
      <c r="E647" t="s" s="3219">
        <v>1449</v>
      </c>
      <c r="F647" t="s" s="3219">
        <v>1162</v>
      </c>
      <c r="G647" t="s" s="3219">
        <v>755</v>
      </c>
      <c r="H647" t="s" s="3219">
        <v>1449</v>
      </c>
      <c r="I647" t="s" s="3219">
        <v>1450</v>
      </c>
      <c r="K647" t="s" s="3159">
        <v>737</v>
      </c>
      <c r="L647" t="s" s="3219">
        <v>764</v>
      </c>
      <c r="M647" t="s" s="3219">
        <v>764</v>
      </c>
      <c r="N647" t="s" s="3219">
        <v>1449</v>
      </c>
      <c r="O647" t="s" s="3219">
        <v>1162</v>
      </c>
      <c r="P647" t="s" s="3219">
        <v>755</v>
      </c>
      <c r="Q647" t="s" s="3219">
        <v>1449</v>
      </c>
      <c r="R647" t="s" s="3219">
        <v>1450</v>
      </c>
    </row>
    <row r="648" ht="15.75" customHeight="true">
      <c r="A648" s="3214"/>
      <c r="B648" t="s" s="3157">
        <v>738</v>
      </c>
      <c r="C648" t="s" s="3218">
        <v>1450</v>
      </c>
      <c r="D648" t="s" s="3218">
        <v>1450</v>
      </c>
      <c r="E648" t="s" s="3218">
        <v>1450</v>
      </c>
      <c r="F648" t="s" s="3218">
        <v>1450</v>
      </c>
      <c r="G648" t="s" s="3218">
        <v>1450</v>
      </c>
      <c r="H648" t="s" s="3218">
        <v>1450</v>
      </c>
      <c r="I648" t="s" s="3218">
        <v>1450</v>
      </c>
      <c r="K648" t="s" s="3157">
        <v>738</v>
      </c>
      <c r="L648" t="s" s="3218">
        <v>1450</v>
      </c>
      <c r="M648" t="s" s="3218">
        <v>1450</v>
      </c>
      <c r="N648" t="s" s="3218">
        <v>1450</v>
      </c>
      <c r="O648" t="s" s="3218">
        <v>1450</v>
      </c>
      <c r="P648" t="s" s="3218">
        <v>1450</v>
      </c>
      <c r="Q648" t="s" s="3218">
        <v>1450</v>
      </c>
      <c r="R648" t="s" s="3218">
        <v>1450</v>
      </c>
    </row>
    <row r="649" ht="15.75" customHeight="true">
      <c r="B649" s="3220"/>
      <c r="K649" s="3220"/>
    </row>
    <row r="650" ht="15.75" customHeight="true"/>
    <row r="651" ht="15.75" customHeight="true">
      <c r="A651" s="3214"/>
      <c r="B651" t="s" s="3215">
        <v>297</v>
      </c>
      <c r="I651" t="s" s="3216">
        <f>HYPERLINK("#B369","Top ↑")</f>
      </c>
      <c r="J651" s="3214"/>
      <c r="K651" t="s" s="3215">
        <v>162</v>
      </c>
      <c r="R651" t="s" s="3216">
        <f>HYPERLINK("#B369","Top ↑")</f>
      </c>
    </row>
    <row r="652" ht="15.75" customHeight="true">
      <c r="A652" s="3210"/>
      <c r="B652" t="s" s="3217">
        <v>1493</v>
      </c>
      <c r="C652" s="3217"/>
      <c r="D652" s="3217"/>
      <c r="E652" s="3217"/>
      <c r="F652" s="3217"/>
      <c r="G652" s="3217"/>
      <c r="H652" s="3217"/>
      <c r="I652" s="3217"/>
      <c r="K652" t="s" s="3217">
        <v>1494</v>
      </c>
      <c r="L652" s="3217"/>
      <c r="M652" s="3217"/>
      <c r="N652" s="3217"/>
      <c r="O652" s="3217"/>
      <c r="P652" s="3217"/>
      <c r="Q652" s="3217"/>
      <c r="R652" s="3217"/>
    </row>
    <row r="653" ht="15.75" customHeight="true">
      <c r="A653" s="3210"/>
      <c r="B653" t="s" s="3153">
        <v>731</v>
      </c>
      <c r="C653" t="s" s="3148">
        <v>727</v>
      </c>
      <c r="D653" s="3148"/>
      <c r="E653" s="3148"/>
      <c r="F653" s="3148"/>
      <c r="G653" s="3148"/>
      <c r="H653" s="3148"/>
      <c r="I653" s="3150"/>
      <c r="K653" t="s" s="3153">
        <v>731</v>
      </c>
      <c r="L653" t="s" s="3148">
        <v>727</v>
      </c>
      <c r="M653" s="3148"/>
      <c r="N653" s="3148"/>
      <c r="O653" s="3148"/>
      <c r="P653" s="3148"/>
      <c r="Q653" s="3148"/>
      <c r="R653" s="3150"/>
    </row>
    <row r="654" ht="30.0" customHeight="true">
      <c r="A654" s="3214"/>
      <c r="B654" s="3155"/>
      <c r="C654" t="s" s="3153">
        <v>732</v>
      </c>
      <c r="D654" t="s" s="3153">
        <v>733</v>
      </c>
      <c r="E654" t="s" s="3153">
        <v>734</v>
      </c>
      <c r="F654" t="s" s="3153">
        <v>735</v>
      </c>
      <c r="G654" t="s" s="3153">
        <v>736</v>
      </c>
      <c r="H654" t="s" s="3153">
        <v>737</v>
      </c>
      <c r="I654" t="s" s="3153">
        <v>738</v>
      </c>
      <c r="K654" s="3155"/>
      <c r="L654" t="s" s="3153">
        <v>732</v>
      </c>
      <c r="M654" t="s" s="3153">
        <v>733</v>
      </c>
      <c r="N654" t="s" s="3153">
        <v>734</v>
      </c>
      <c r="O654" t="s" s="3153">
        <v>735</v>
      </c>
      <c r="P654" t="s" s="3153">
        <v>736</v>
      </c>
      <c r="Q654" t="s" s="3153">
        <v>737</v>
      </c>
      <c r="R654" t="s" s="3153">
        <v>738</v>
      </c>
    </row>
    <row r="655" ht="15.75" customHeight="true">
      <c r="A655" s="3214"/>
      <c r="B655" t="s" s="3157">
        <v>732</v>
      </c>
      <c r="C655" t="s" s="3218">
        <v>744</v>
      </c>
      <c r="D655" t="s" s="3218">
        <v>744</v>
      </c>
      <c r="E655" t="s" s="3218">
        <v>744</v>
      </c>
      <c r="F655" t="s" s="3218">
        <v>745</v>
      </c>
      <c r="G655" t="s" s="3218">
        <v>746</v>
      </c>
      <c r="H655" t="s" s="3218">
        <v>747</v>
      </c>
      <c r="I655" t="s" s="3218">
        <v>748</v>
      </c>
      <c r="K655" t="s" s="3157">
        <v>732</v>
      </c>
      <c r="L655" t="s" s="3218">
        <v>744</v>
      </c>
      <c r="M655" t="s" s="3218">
        <v>744</v>
      </c>
      <c r="N655" t="s" s="3218">
        <v>744</v>
      </c>
      <c r="O655" t="s" s="3218">
        <v>745</v>
      </c>
      <c r="P655" t="s" s="3218">
        <v>746</v>
      </c>
      <c r="Q655" t="s" s="3218">
        <v>747</v>
      </c>
      <c r="R655" t="s" s="3218">
        <v>748</v>
      </c>
    </row>
    <row r="656" ht="15.75" customHeight="true">
      <c r="A656" s="3214"/>
      <c r="B656" t="s" s="3159">
        <v>752</v>
      </c>
      <c r="C656" t="s" s="3219">
        <v>744</v>
      </c>
      <c r="D656" t="s" s="3219">
        <v>744</v>
      </c>
      <c r="E656" t="s" s="3219">
        <v>744</v>
      </c>
      <c r="F656" t="s" s="3219">
        <v>753</v>
      </c>
      <c r="G656" t="s" s="3219">
        <v>754</v>
      </c>
      <c r="H656" t="s" s="3219">
        <v>755</v>
      </c>
      <c r="I656" t="s" s="3219">
        <v>755</v>
      </c>
      <c r="K656" t="s" s="3159">
        <v>752</v>
      </c>
      <c r="L656" t="s" s="3219">
        <v>744</v>
      </c>
      <c r="M656" t="s" s="3219">
        <v>744</v>
      </c>
      <c r="N656" t="s" s="3219">
        <v>744</v>
      </c>
      <c r="O656" t="s" s="3219">
        <v>753</v>
      </c>
      <c r="P656" t="s" s="3219">
        <v>754</v>
      </c>
      <c r="Q656" t="s" s="3219">
        <v>755</v>
      </c>
      <c r="R656" t="s" s="3219">
        <v>755</v>
      </c>
    </row>
    <row r="657" ht="15.75" customHeight="true">
      <c r="A657" s="3214"/>
      <c r="B657" t="s" s="3157">
        <v>759</v>
      </c>
      <c r="C657" t="s" s="3218">
        <v>744</v>
      </c>
      <c r="D657" t="s" s="3218">
        <v>744</v>
      </c>
      <c r="E657" t="s" s="3218">
        <v>744</v>
      </c>
      <c r="F657" t="s" s="3218">
        <v>753</v>
      </c>
      <c r="G657" t="s" s="3218">
        <v>760</v>
      </c>
      <c r="H657" t="s" s="3218">
        <v>748</v>
      </c>
      <c r="I657" t="s" s="3218">
        <v>748</v>
      </c>
      <c r="K657" t="s" s="3157">
        <v>759</v>
      </c>
      <c r="L657" t="s" s="3218">
        <v>744</v>
      </c>
      <c r="M657" t="s" s="3218">
        <v>744</v>
      </c>
      <c r="N657" t="s" s="3218">
        <v>744</v>
      </c>
      <c r="O657" t="s" s="3218">
        <v>753</v>
      </c>
      <c r="P657" t="s" s="3218">
        <v>760</v>
      </c>
      <c r="Q657" t="s" s="3218">
        <v>748</v>
      </c>
      <c r="R657" t="s" s="3218">
        <v>748</v>
      </c>
    </row>
    <row r="658" ht="15.75" customHeight="true">
      <c r="A658" s="3214"/>
      <c r="B658" t="s" s="3159">
        <v>735</v>
      </c>
      <c r="C658" t="s" s="3219">
        <v>764</v>
      </c>
      <c r="D658" t="s" s="3219">
        <v>764</v>
      </c>
      <c r="E658" t="s" s="3219">
        <v>744</v>
      </c>
      <c r="F658" t="s" s="3219">
        <v>744</v>
      </c>
      <c r="G658" t="s" s="3219">
        <v>755</v>
      </c>
      <c r="H658" t="s" s="3219">
        <v>764</v>
      </c>
      <c r="I658" t="s" s="3219">
        <v>755</v>
      </c>
      <c r="K658" t="s" s="3159">
        <v>735</v>
      </c>
      <c r="L658" t="s" s="3219">
        <v>764</v>
      </c>
      <c r="M658" t="s" s="3219">
        <v>764</v>
      </c>
      <c r="N658" t="s" s="3219">
        <v>744</v>
      </c>
      <c r="O658" t="s" s="3219">
        <v>744</v>
      </c>
      <c r="P658" t="s" s="3219">
        <v>755</v>
      </c>
      <c r="Q658" t="s" s="3219">
        <v>764</v>
      </c>
      <c r="R658" t="s" s="3219">
        <v>755</v>
      </c>
    </row>
    <row r="659" ht="15.75" customHeight="true">
      <c r="A659" s="3214"/>
      <c r="B659" t="s" s="3157">
        <v>736</v>
      </c>
      <c r="C659" t="s" s="3218">
        <v>764</v>
      </c>
      <c r="D659" t="s" s="3218">
        <v>764</v>
      </c>
      <c r="E659" t="s" s="3218">
        <v>744</v>
      </c>
      <c r="F659" t="s" s="3218">
        <v>764</v>
      </c>
      <c r="G659" t="s" s="3218">
        <v>744</v>
      </c>
      <c r="H659" t="s" s="3218">
        <v>764</v>
      </c>
      <c r="I659" t="s" s="3218">
        <v>755</v>
      </c>
      <c r="K659" t="s" s="3157">
        <v>736</v>
      </c>
      <c r="L659" t="s" s="3218">
        <v>764</v>
      </c>
      <c r="M659" t="s" s="3218">
        <v>764</v>
      </c>
      <c r="N659" t="s" s="3218">
        <v>744</v>
      </c>
      <c r="O659" t="s" s="3218">
        <v>764</v>
      </c>
      <c r="P659" t="s" s="3218">
        <v>744</v>
      </c>
      <c r="Q659" t="s" s="3218">
        <v>764</v>
      </c>
      <c r="R659" t="s" s="3218">
        <v>755</v>
      </c>
    </row>
    <row r="660" ht="15.75" customHeight="true">
      <c r="A660" s="3214"/>
      <c r="B660" t="s" s="3159">
        <v>737</v>
      </c>
      <c r="C660" t="s" s="3219">
        <v>764</v>
      </c>
      <c r="D660" t="s" s="3219">
        <v>764</v>
      </c>
      <c r="E660" t="s" s="3219">
        <v>744</v>
      </c>
      <c r="F660" t="s" s="3219">
        <v>748</v>
      </c>
      <c r="G660" t="s" s="3219">
        <v>753</v>
      </c>
      <c r="H660" t="s" s="3219">
        <v>744</v>
      </c>
      <c r="I660" t="s" s="3219">
        <v>755</v>
      </c>
      <c r="K660" t="s" s="3159">
        <v>737</v>
      </c>
      <c r="L660" t="s" s="3219">
        <v>764</v>
      </c>
      <c r="M660" t="s" s="3219">
        <v>764</v>
      </c>
      <c r="N660" t="s" s="3219">
        <v>744</v>
      </c>
      <c r="O660" t="s" s="3219">
        <v>748</v>
      </c>
      <c r="P660" t="s" s="3219">
        <v>753</v>
      </c>
      <c r="Q660" t="s" s="3219">
        <v>744</v>
      </c>
      <c r="R660" t="s" s="3219">
        <v>755</v>
      </c>
    </row>
    <row r="661" ht="15.75" customHeight="true">
      <c r="A661" s="3214"/>
      <c r="B661" t="s" s="3157">
        <v>738</v>
      </c>
      <c r="C661" t="s" s="3218">
        <v>755</v>
      </c>
      <c r="D661" t="s" s="3218">
        <v>755</v>
      </c>
      <c r="E661" t="s" s="3218">
        <v>755</v>
      </c>
      <c r="F661" t="s" s="3218">
        <v>755</v>
      </c>
      <c r="G661" t="s" s="3218">
        <v>755</v>
      </c>
      <c r="H661" t="s" s="3218">
        <v>755</v>
      </c>
      <c r="I661" t="s" s="3218">
        <v>755</v>
      </c>
      <c r="K661" t="s" s="3157">
        <v>738</v>
      </c>
      <c r="L661" t="s" s="3218">
        <v>755</v>
      </c>
      <c r="M661" t="s" s="3218">
        <v>755</v>
      </c>
      <c r="N661" t="s" s="3218">
        <v>755</v>
      </c>
      <c r="O661" t="s" s="3218">
        <v>755</v>
      </c>
      <c r="P661" t="s" s="3218">
        <v>755</v>
      </c>
      <c r="Q661" t="s" s="3218">
        <v>755</v>
      </c>
      <c r="R661" t="s" s="3218">
        <v>755</v>
      </c>
      <c r="T661" s="3170"/>
    </row>
    <row r="662" ht="15.75" customHeight="true">
      <c r="B662" s="3220"/>
      <c r="K662" s="3220"/>
    </row>
    <row r="663" ht="15.75" customHeight="true"/>
    <row r="664" ht="15.75" customHeight="true">
      <c r="A664" s="3214"/>
      <c r="B664" t="s" s="3215">
        <v>62</v>
      </c>
      <c r="I664" t="s" s="3216">
        <f>HYPERLINK("#B369","Top ↑")</f>
      </c>
      <c r="J664" s="3214"/>
      <c r="K664" t="s" s="3215">
        <v>1495</v>
      </c>
      <c r="R664" t="s" s="3216">
        <f>HYPERLINK("#B369","Top ↑")</f>
      </c>
      <c r="T664" s="3174"/>
    </row>
    <row r="665" ht="15.75" customHeight="true">
      <c r="A665" s="3210"/>
      <c r="B665" t="s" s="3217">
        <v>1496</v>
      </c>
      <c r="C665" s="3217"/>
      <c r="D665" s="3217"/>
      <c r="E665" s="3217"/>
      <c r="F665" s="3217"/>
      <c r="G665" s="3217"/>
      <c r="H665" s="3217"/>
      <c r="I665" s="3217"/>
      <c r="K665" t="s" s="3217">
        <v>1497</v>
      </c>
      <c r="L665" s="3217"/>
      <c r="M665" s="3217"/>
      <c r="N665" s="3217"/>
      <c r="O665" s="3217"/>
      <c r="P665" s="3217"/>
      <c r="Q665" s="3217"/>
      <c r="R665" s="3217"/>
      <c r="T665" s="3168"/>
    </row>
    <row r="666" ht="15.75" customHeight="true">
      <c r="A666" s="3210"/>
      <c r="B666" t="s" s="3153">
        <v>731</v>
      </c>
      <c r="C666" t="s" s="3148">
        <v>727</v>
      </c>
      <c r="D666" s="3148"/>
      <c r="E666" s="3148"/>
      <c r="F666" s="3148"/>
      <c r="G666" s="3148"/>
      <c r="H666" s="3148"/>
      <c r="I666" s="3150"/>
      <c r="K666" t="s" s="3153">
        <v>731</v>
      </c>
      <c r="L666" t="s" s="3148">
        <v>727</v>
      </c>
      <c r="M666" s="3148"/>
      <c r="N666" s="3148"/>
      <c r="O666" s="3148"/>
      <c r="P666" s="3148"/>
      <c r="Q666" s="3148"/>
      <c r="R666" s="3150"/>
      <c r="T666" s="3174"/>
    </row>
    <row r="667" ht="30.0" customHeight="true">
      <c r="A667" s="3214"/>
      <c r="B667" s="3155"/>
      <c r="C667" t="s" s="3153">
        <v>732</v>
      </c>
      <c r="D667" t="s" s="3153">
        <v>733</v>
      </c>
      <c r="E667" t="s" s="3153">
        <v>734</v>
      </c>
      <c r="F667" t="s" s="3153">
        <v>735</v>
      </c>
      <c r="G667" t="s" s="3153">
        <v>736</v>
      </c>
      <c r="H667" t="s" s="3153">
        <v>737</v>
      </c>
      <c r="I667" t="s" s="3153">
        <v>738</v>
      </c>
      <c r="K667" s="3155"/>
      <c r="L667" t="s" s="3153">
        <v>732</v>
      </c>
      <c r="M667" t="s" s="3153">
        <v>733</v>
      </c>
      <c r="N667" t="s" s="3153">
        <v>734</v>
      </c>
      <c r="O667" t="s" s="3153">
        <v>735</v>
      </c>
      <c r="P667" t="s" s="3153">
        <v>736</v>
      </c>
      <c r="Q667" t="s" s="3153">
        <v>737</v>
      </c>
      <c r="R667" t="s" s="3153">
        <v>738</v>
      </c>
      <c r="T667" s="3174"/>
    </row>
    <row r="668" ht="15.75" customHeight="true">
      <c r="A668" s="3214"/>
      <c r="B668" t="s" s="3157">
        <v>732</v>
      </c>
      <c r="C668" t="s" s="3218">
        <v>744</v>
      </c>
      <c r="D668" t="s" s="3218">
        <v>744</v>
      </c>
      <c r="E668" t="s" s="3218">
        <v>744</v>
      </c>
      <c r="F668" t="s" s="3218">
        <v>745</v>
      </c>
      <c r="G668" t="s" s="3218">
        <v>746</v>
      </c>
      <c r="H668" t="s" s="3218">
        <v>747</v>
      </c>
      <c r="I668" t="s" s="3218">
        <v>748</v>
      </c>
      <c r="K668" t="s" s="3157">
        <v>732</v>
      </c>
      <c r="L668" t="s" s="3218">
        <v>1449</v>
      </c>
      <c r="M668" t="s" s="3218">
        <v>1449</v>
      </c>
      <c r="N668" t="s" s="3218">
        <v>1449</v>
      </c>
      <c r="O668" t="s" s="3218">
        <v>748</v>
      </c>
      <c r="P668" t="s" s="3218">
        <v>1169</v>
      </c>
      <c r="Q668" t="s" s="3218">
        <v>1168</v>
      </c>
      <c r="R668" t="s" s="3218">
        <v>1162</v>
      </c>
      <c r="T668" s="3174"/>
    </row>
    <row r="669" ht="15.75" customHeight="true">
      <c r="A669" s="3214"/>
      <c r="B669" t="s" s="3159">
        <v>752</v>
      </c>
      <c r="C669" t="s" s="3219">
        <v>744</v>
      </c>
      <c r="D669" t="s" s="3219">
        <v>744</v>
      </c>
      <c r="E669" t="s" s="3219">
        <v>744</v>
      </c>
      <c r="F669" t="s" s="3219">
        <v>753</v>
      </c>
      <c r="G669" t="s" s="3219">
        <v>754</v>
      </c>
      <c r="H669" t="s" s="3219">
        <v>755</v>
      </c>
      <c r="I669" t="s" s="3219">
        <v>755</v>
      </c>
      <c r="K669" t="s" s="3159">
        <v>752</v>
      </c>
      <c r="L669" t="s" s="3219">
        <v>1449</v>
      </c>
      <c r="M669" t="s" s="3219">
        <v>1449</v>
      </c>
      <c r="N669" t="s" s="3219">
        <v>1449</v>
      </c>
      <c r="O669" t="s" s="3219">
        <v>755</v>
      </c>
      <c r="P669" t="s" s="3219">
        <v>1029</v>
      </c>
      <c r="Q669" t="s" s="3219">
        <v>1450</v>
      </c>
      <c r="R669" t="s" s="3219">
        <v>1450</v>
      </c>
      <c r="T669" s="3174"/>
    </row>
    <row r="670" ht="15.75" customHeight="true">
      <c r="A670" s="3214"/>
      <c r="B670" t="s" s="3157">
        <v>759</v>
      </c>
      <c r="C670" t="s" s="3218">
        <v>744</v>
      </c>
      <c r="D670" t="s" s="3218">
        <v>744</v>
      </c>
      <c r="E670" t="s" s="3218">
        <v>744</v>
      </c>
      <c r="F670" t="s" s="3218">
        <v>753</v>
      </c>
      <c r="G670" t="s" s="3218">
        <v>760</v>
      </c>
      <c r="H670" t="s" s="3218">
        <v>748</v>
      </c>
      <c r="I670" t="s" s="3218">
        <v>748</v>
      </c>
      <c r="K670" t="s" s="3157">
        <v>759</v>
      </c>
      <c r="L670" t="s" s="3218">
        <v>1449</v>
      </c>
      <c r="M670" t="s" s="3218">
        <v>1449</v>
      </c>
      <c r="N670" t="s" s="3218">
        <v>1449</v>
      </c>
      <c r="O670" t="s" s="3218">
        <v>755</v>
      </c>
      <c r="P670" t="s" s="3218">
        <v>1168</v>
      </c>
      <c r="Q670" t="s" s="3218">
        <v>1162</v>
      </c>
      <c r="R670" t="s" s="3218">
        <v>1162</v>
      </c>
      <c r="T670" s="3174"/>
    </row>
    <row r="671" ht="15.75" customHeight="true">
      <c r="A671" s="3214"/>
      <c r="B671" t="s" s="3159">
        <v>735</v>
      </c>
      <c r="C671" t="s" s="3219">
        <v>764</v>
      </c>
      <c r="D671" t="s" s="3219">
        <v>764</v>
      </c>
      <c r="E671" t="s" s="3219">
        <v>744</v>
      </c>
      <c r="F671" t="s" s="3219">
        <v>744</v>
      </c>
      <c r="G671" t="s" s="3219">
        <v>755</v>
      </c>
      <c r="H671" t="s" s="3219">
        <v>764</v>
      </c>
      <c r="I671" t="s" s="3219">
        <v>755</v>
      </c>
      <c r="K671" t="s" s="3159">
        <v>735</v>
      </c>
      <c r="L671" t="s" s="3219">
        <v>764</v>
      </c>
      <c r="M671" t="s" s="3219">
        <v>764</v>
      </c>
      <c r="N671" t="s" s="3219">
        <v>1449</v>
      </c>
      <c r="O671" t="s" s="3219">
        <v>1449</v>
      </c>
      <c r="P671" t="s" s="3219">
        <v>1450</v>
      </c>
      <c r="Q671" t="s" s="3219">
        <v>764</v>
      </c>
      <c r="R671" t="s" s="3219">
        <v>1450</v>
      </c>
      <c r="T671" s="3174"/>
    </row>
    <row r="672" ht="15.75" customHeight="true">
      <c r="A672" s="3214"/>
      <c r="B672" t="s" s="3157">
        <v>736</v>
      </c>
      <c r="C672" t="s" s="3218">
        <v>764</v>
      </c>
      <c r="D672" t="s" s="3218">
        <v>764</v>
      </c>
      <c r="E672" t="s" s="3218">
        <v>744</v>
      </c>
      <c r="F672" t="s" s="3218">
        <v>764</v>
      </c>
      <c r="G672" t="s" s="3218">
        <v>744</v>
      </c>
      <c r="H672" t="s" s="3218">
        <v>764</v>
      </c>
      <c r="I672" t="s" s="3218">
        <v>755</v>
      </c>
      <c r="K672" t="s" s="3157">
        <v>736</v>
      </c>
      <c r="L672" t="s" s="3218">
        <v>764</v>
      </c>
      <c r="M672" t="s" s="3218">
        <v>764</v>
      </c>
      <c r="N672" t="s" s="3218">
        <v>1449</v>
      </c>
      <c r="O672" t="s" s="3218">
        <v>764</v>
      </c>
      <c r="P672" t="s" s="3218">
        <v>1449</v>
      </c>
      <c r="Q672" t="s" s="3218">
        <v>764</v>
      </c>
      <c r="R672" t="s" s="3218">
        <v>1450</v>
      </c>
      <c r="T672" s="3174"/>
    </row>
    <row r="673" ht="15.75" customHeight="true">
      <c r="A673" s="3214"/>
      <c r="B673" t="s" s="3159">
        <v>737</v>
      </c>
      <c r="C673" t="s" s="3219">
        <v>764</v>
      </c>
      <c r="D673" t="s" s="3219">
        <v>764</v>
      </c>
      <c r="E673" t="s" s="3219">
        <v>744</v>
      </c>
      <c r="F673" t="s" s="3219">
        <v>748</v>
      </c>
      <c r="G673" t="s" s="3219">
        <v>753</v>
      </c>
      <c r="H673" t="s" s="3219">
        <v>744</v>
      </c>
      <c r="I673" t="s" s="3219">
        <v>755</v>
      </c>
      <c r="K673" t="s" s="3159">
        <v>737</v>
      </c>
      <c r="L673" t="s" s="3219">
        <v>764</v>
      </c>
      <c r="M673" t="s" s="3219">
        <v>764</v>
      </c>
      <c r="N673" t="s" s="3219">
        <v>1449</v>
      </c>
      <c r="O673" t="s" s="3219">
        <v>1162</v>
      </c>
      <c r="P673" t="s" s="3219">
        <v>755</v>
      </c>
      <c r="Q673" t="s" s="3219">
        <v>1449</v>
      </c>
      <c r="R673" t="s" s="3219">
        <v>1450</v>
      </c>
      <c r="T673" s="3174"/>
    </row>
    <row r="674" ht="15.75" customHeight="true">
      <c r="A674" s="3214"/>
      <c r="B674" t="s" s="3157">
        <v>738</v>
      </c>
      <c r="C674" t="s" s="3218">
        <v>755</v>
      </c>
      <c r="D674" t="s" s="3218">
        <v>755</v>
      </c>
      <c r="E674" t="s" s="3218">
        <v>755</v>
      </c>
      <c r="F674" t="s" s="3218">
        <v>755</v>
      </c>
      <c r="G674" t="s" s="3218">
        <v>755</v>
      </c>
      <c r="H674" t="s" s="3218">
        <v>755</v>
      </c>
      <c r="I674" t="s" s="3218">
        <v>755</v>
      </c>
      <c r="K674" t="s" s="3157">
        <v>738</v>
      </c>
      <c r="L674" t="s" s="3218">
        <v>1450</v>
      </c>
      <c r="M674" t="s" s="3218">
        <v>1450</v>
      </c>
      <c r="N674" t="s" s="3218">
        <v>1450</v>
      </c>
      <c r="O674" t="s" s="3218">
        <v>1450</v>
      </c>
      <c r="P674" t="s" s="3218">
        <v>1450</v>
      </c>
      <c r="Q674" t="s" s="3218">
        <v>1450</v>
      </c>
      <c r="R674" t="s" s="3218">
        <v>1450</v>
      </c>
      <c r="T674" s="3174"/>
    </row>
    <row r="675" ht="15.75" customHeight="true">
      <c r="B675" s="3220"/>
      <c r="K675" s="3220"/>
    </row>
    <row r="676" ht="15.75" customHeight="true"/>
    <row r="677" ht="15.75" customHeight="true">
      <c r="A677" s="3214"/>
      <c r="B677" t="s" s="3215">
        <v>106</v>
      </c>
      <c r="I677" t="s" s="3216">
        <f>HYPERLINK("#B369","Top ↑")</f>
      </c>
      <c r="J677" s="3214"/>
      <c r="K677" t="s" s="3215">
        <v>1498</v>
      </c>
      <c r="R677" t="s" s="3216">
        <f>HYPERLINK("#B369","Top ↑")</f>
      </c>
    </row>
    <row r="678" ht="15.75" customHeight="true">
      <c r="A678" s="3210"/>
      <c r="B678" t="s" s="3217">
        <v>1499</v>
      </c>
      <c r="C678" s="3217"/>
      <c r="D678" s="3217"/>
      <c r="E678" s="3217"/>
      <c r="F678" s="3217"/>
      <c r="G678" s="3217"/>
      <c r="H678" s="3217"/>
      <c r="I678" s="3217"/>
      <c r="K678" t="s" s="3217">
        <v>1500</v>
      </c>
      <c r="L678" s="3217"/>
      <c r="M678" s="3217"/>
      <c r="N678" s="3217"/>
      <c r="O678" s="3217"/>
      <c r="P678" s="3217"/>
      <c r="Q678" s="3217"/>
      <c r="R678" s="3217"/>
    </row>
    <row r="679" ht="15.75" customHeight="true">
      <c r="A679" s="3210"/>
      <c r="B679" t="s" s="3153">
        <v>731</v>
      </c>
      <c r="C679" t="s" s="3148">
        <v>727</v>
      </c>
      <c r="D679" s="3148"/>
      <c r="E679" s="3148"/>
      <c r="F679" s="3148"/>
      <c r="G679" s="3148"/>
      <c r="H679" s="3148"/>
      <c r="I679" s="3150"/>
      <c r="K679" t="s" s="3153">
        <v>731</v>
      </c>
      <c r="L679" t="s" s="3148">
        <v>727</v>
      </c>
      <c r="M679" s="3148"/>
      <c r="N679" s="3148"/>
      <c r="O679" s="3148"/>
      <c r="P679" s="3148"/>
      <c r="Q679" s="3148"/>
      <c r="R679" s="3150"/>
    </row>
    <row r="680" ht="30.0" customHeight="true">
      <c r="A680" s="3214"/>
      <c r="B680" s="3155"/>
      <c r="C680" t="s" s="3153">
        <v>732</v>
      </c>
      <c r="D680" t="s" s="3153">
        <v>733</v>
      </c>
      <c r="E680" t="s" s="3153">
        <v>734</v>
      </c>
      <c r="F680" t="s" s="3153">
        <v>735</v>
      </c>
      <c r="G680" t="s" s="3153">
        <v>736</v>
      </c>
      <c r="H680" t="s" s="3153">
        <v>737</v>
      </c>
      <c r="I680" t="s" s="3153">
        <v>738</v>
      </c>
      <c r="K680" s="3155"/>
      <c r="L680" t="s" s="3153">
        <v>732</v>
      </c>
      <c r="M680" t="s" s="3153">
        <v>733</v>
      </c>
      <c r="N680" t="s" s="3153">
        <v>734</v>
      </c>
      <c r="O680" t="s" s="3153">
        <v>735</v>
      </c>
      <c r="P680" t="s" s="3153">
        <v>736</v>
      </c>
      <c r="Q680" t="s" s="3153">
        <v>737</v>
      </c>
      <c r="R680" t="s" s="3153">
        <v>738</v>
      </c>
    </row>
    <row r="681" ht="15.75" customHeight="true">
      <c r="A681" s="3214"/>
      <c r="B681" t="s" s="3157">
        <v>732</v>
      </c>
      <c r="C681" t="s" s="3218">
        <v>744</v>
      </c>
      <c r="D681" t="s" s="3218">
        <v>744</v>
      </c>
      <c r="E681" t="s" s="3218">
        <v>744</v>
      </c>
      <c r="F681" t="s" s="3218">
        <v>754</v>
      </c>
      <c r="G681" t="s" s="3218">
        <v>1034</v>
      </c>
      <c r="H681" t="s" s="3218">
        <v>760</v>
      </c>
      <c r="I681" t="s" s="3218">
        <v>1029</v>
      </c>
      <c r="K681" t="s" s="3157">
        <v>732</v>
      </c>
      <c r="L681" t="s" s="3218">
        <v>1449</v>
      </c>
      <c r="M681" t="s" s="3218">
        <v>1449</v>
      </c>
      <c r="N681" t="s" s="3218">
        <v>1449</v>
      </c>
      <c r="O681" t="s" s="3218">
        <v>748</v>
      </c>
      <c r="P681" t="s" s="3218">
        <v>1169</v>
      </c>
      <c r="Q681" t="s" s="3218">
        <v>1168</v>
      </c>
      <c r="R681" t="s" s="3218">
        <v>1162</v>
      </c>
    </row>
    <row r="682" ht="15.75" customHeight="true">
      <c r="A682" s="3214"/>
      <c r="B682" t="s" s="3159">
        <v>752</v>
      </c>
      <c r="C682" t="s" s="3219">
        <v>744</v>
      </c>
      <c r="D682" t="s" s="3219">
        <v>744</v>
      </c>
      <c r="E682" t="s" s="3219">
        <v>744</v>
      </c>
      <c r="F682" t="s" s="3219">
        <v>1169</v>
      </c>
      <c r="G682" t="s" s="3219">
        <v>1170</v>
      </c>
      <c r="H682" t="s" s="3219">
        <v>755</v>
      </c>
      <c r="I682" t="s" s="3219">
        <v>755</v>
      </c>
      <c r="K682" t="s" s="3159">
        <v>752</v>
      </c>
      <c r="L682" t="s" s="3219">
        <v>1449</v>
      </c>
      <c r="M682" t="s" s="3219">
        <v>1449</v>
      </c>
      <c r="N682" t="s" s="3219">
        <v>1449</v>
      </c>
      <c r="O682" t="s" s="3219">
        <v>755</v>
      </c>
      <c r="P682" t="s" s="3219">
        <v>1029</v>
      </c>
      <c r="Q682" t="s" s="3219">
        <v>1450</v>
      </c>
      <c r="R682" t="s" s="3219">
        <v>1450</v>
      </c>
    </row>
    <row r="683" ht="15.75" customHeight="true">
      <c r="A683" s="3214"/>
      <c r="B683" t="s" s="3157">
        <v>759</v>
      </c>
      <c r="C683" t="s" s="3218">
        <v>744</v>
      </c>
      <c r="D683" t="s" s="3218">
        <v>744</v>
      </c>
      <c r="E683" t="s" s="3218">
        <v>744</v>
      </c>
      <c r="F683" t="s" s="3218">
        <v>1169</v>
      </c>
      <c r="G683" t="s" s="3218">
        <v>1021</v>
      </c>
      <c r="H683" t="s" s="3218">
        <v>1029</v>
      </c>
      <c r="I683" t="s" s="3218">
        <v>1029</v>
      </c>
      <c r="K683" t="s" s="3157">
        <v>759</v>
      </c>
      <c r="L683" t="s" s="3218">
        <v>1449</v>
      </c>
      <c r="M683" t="s" s="3218">
        <v>1449</v>
      </c>
      <c r="N683" t="s" s="3218">
        <v>1449</v>
      </c>
      <c r="O683" t="s" s="3218">
        <v>755</v>
      </c>
      <c r="P683" t="s" s="3218">
        <v>1168</v>
      </c>
      <c r="Q683" t="s" s="3218">
        <v>1162</v>
      </c>
      <c r="R683" t="s" s="3218">
        <v>1162</v>
      </c>
    </row>
    <row r="684" ht="15.75" customHeight="true">
      <c r="A684" s="3214"/>
      <c r="B684" t="s" s="3159">
        <v>735</v>
      </c>
      <c r="C684" t="s" s="3219">
        <v>764</v>
      </c>
      <c r="D684" t="s" s="3219">
        <v>764</v>
      </c>
      <c r="E684" t="s" s="3219">
        <v>744</v>
      </c>
      <c r="F684" t="s" s="3219">
        <v>744</v>
      </c>
      <c r="G684" t="s" s="3219">
        <v>755</v>
      </c>
      <c r="H684" t="s" s="3219">
        <v>764</v>
      </c>
      <c r="I684" t="s" s="3219">
        <v>755</v>
      </c>
      <c r="K684" t="s" s="3159">
        <v>735</v>
      </c>
      <c r="L684" t="s" s="3219">
        <v>764</v>
      </c>
      <c r="M684" t="s" s="3219">
        <v>764</v>
      </c>
      <c r="N684" t="s" s="3219">
        <v>1449</v>
      </c>
      <c r="O684" t="s" s="3219">
        <v>1449</v>
      </c>
      <c r="P684" t="s" s="3219">
        <v>1450</v>
      </c>
      <c r="Q684" t="s" s="3219">
        <v>764</v>
      </c>
      <c r="R684" t="s" s="3219">
        <v>1450</v>
      </c>
    </row>
    <row r="685" ht="15.75" customHeight="true">
      <c r="A685" s="3214"/>
      <c r="B685" t="s" s="3157">
        <v>736</v>
      </c>
      <c r="C685" t="s" s="3218">
        <v>764</v>
      </c>
      <c r="D685" t="s" s="3218">
        <v>764</v>
      </c>
      <c r="E685" t="s" s="3218">
        <v>744</v>
      </c>
      <c r="F685" t="s" s="3218">
        <v>764</v>
      </c>
      <c r="G685" t="s" s="3218">
        <v>744</v>
      </c>
      <c r="H685" t="s" s="3218">
        <v>764</v>
      </c>
      <c r="I685" t="s" s="3218">
        <v>755</v>
      </c>
      <c r="K685" t="s" s="3157">
        <v>736</v>
      </c>
      <c r="L685" t="s" s="3218">
        <v>764</v>
      </c>
      <c r="M685" t="s" s="3218">
        <v>764</v>
      </c>
      <c r="N685" t="s" s="3218">
        <v>1449</v>
      </c>
      <c r="O685" t="s" s="3218">
        <v>764</v>
      </c>
      <c r="P685" t="s" s="3218">
        <v>1449</v>
      </c>
      <c r="Q685" t="s" s="3218">
        <v>764</v>
      </c>
      <c r="R685" t="s" s="3218">
        <v>1450</v>
      </c>
    </row>
    <row r="686" ht="15.75" customHeight="true">
      <c r="A686" s="3214"/>
      <c r="B686" t="s" s="3159">
        <v>737</v>
      </c>
      <c r="C686" t="s" s="3219">
        <v>764</v>
      </c>
      <c r="D686" t="s" s="3219">
        <v>764</v>
      </c>
      <c r="E686" t="s" s="3219">
        <v>744</v>
      </c>
      <c r="F686" t="s" s="3219">
        <v>1029</v>
      </c>
      <c r="G686" t="s" s="3219">
        <v>1169</v>
      </c>
      <c r="H686" t="s" s="3219">
        <v>744</v>
      </c>
      <c r="I686" t="s" s="3219">
        <v>755</v>
      </c>
      <c r="K686" t="s" s="3159">
        <v>737</v>
      </c>
      <c r="L686" t="s" s="3219">
        <v>764</v>
      </c>
      <c r="M686" t="s" s="3219">
        <v>764</v>
      </c>
      <c r="N686" t="s" s="3219">
        <v>1449</v>
      </c>
      <c r="O686" t="s" s="3219">
        <v>1162</v>
      </c>
      <c r="P686" t="s" s="3219">
        <v>755</v>
      </c>
      <c r="Q686" t="s" s="3219">
        <v>1449</v>
      </c>
      <c r="R686" t="s" s="3219">
        <v>1450</v>
      </c>
    </row>
    <row r="687" ht="15.75" customHeight="true">
      <c r="A687" s="3214"/>
      <c r="B687" t="s" s="3157">
        <v>738</v>
      </c>
      <c r="C687" t="s" s="3218">
        <v>755</v>
      </c>
      <c r="D687" t="s" s="3218">
        <v>755</v>
      </c>
      <c r="E687" t="s" s="3218">
        <v>755</v>
      </c>
      <c r="F687" t="s" s="3218">
        <v>755</v>
      </c>
      <c r="G687" t="s" s="3218">
        <v>755</v>
      </c>
      <c r="H687" t="s" s="3218">
        <v>755</v>
      </c>
      <c r="I687" t="s" s="3218">
        <v>755</v>
      </c>
      <c r="K687" t="s" s="3157">
        <v>738</v>
      </c>
      <c r="L687" t="s" s="3218">
        <v>1450</v>
      </c>
      <c r="M687" t="s" s="3218">
        <v>1450</v>
      </c>
      <c r="N687" t="s" s="3218">
        <v>1450</v>
      </c>
      <c r="O687" t="s" s="3218">
        <v>1450</v>
      </c>
      <c r="P687" t="s" s="3218">
        <v>1450</v>
      </c>
      <c r="Q687" t="s" s="3218">
        <v>1450</v>
      </c>
      <c r="R687" t="s" s="3218">
        <v>1450</v>
      </c>
    </row>
    <row r="688" ht="15.75" customHeight="true">
      <c r="B688" s="3220"/>
      <c r="K688" s="3220"/>
    </row>
    <row r="689" ht="15.75" customHeight="true"/>
    <row r="690" ht="15.75" customHeight="true">
      <c r="A690" s="3214"/>
      <c r="B690" t="s" s="3215">
        <v>144</v>
      </c>
      <c r="I690" t="s" s="3216">
        <f>HYPERLINK("#B369","Top ↑")</f>
      </c>
      <c r="J690" s="3214"/>
      <c r="K690" t="s" s="3215">
        <v>256</v>
      </c>
      <c r="R690" t="s" s="3216">
        <f>HYPERLINK("#B369","Top ↑")</f>
      </c>
    </row>
    <row r="691" ht="15.75" customHeight="true">
      <c r="A691" s="3210"/>
      <c r="B691" t="s" s="3217">
        <v>1501</v>
      </c>
      <c r="C691" s="3217"/>
      <c r="D691" s="3217"/>
      <c r="E691" s="3217"/>
      <c r="F691" s="3217"/>
      <c r="G691" s="3217"/>
      <c r="H691" s="3217"/>
      <c r="I691" s="3217"/>
      <c r="K691" t="s" s="3217">
        <v>1502</v>
      </c>
      <c r="L691" s="3217"/>
      <c r="M691" s="3217"/>
      <c r="N691" s="3217"/>
      <c r="O691" s="3217"/>
      <c r="P691" s="3217"/>
      <c r="Q691" s="3217"/>
      <c r="R691" s="3217"/>
    </row>
    <row r="692" ht="15.75" customHeight="true">
      <c r="A692" s="3210"/>
      <c r="B692" t="s" s="3153">
        <v>731</v>
      </c>
      <c r="C692" t="s" s="3148">
        <v>727</v>
      </c>
      <c r="D692" s="3148"/>
      <c r="E692" s="3148"/>
      <c r="F692" s="3148"/>
      <c r="G692" s="3148"/>
      <c r="H692" s="3148"/>
      <c r="I692" s="3150"/>
      <c r="K692" t="s" s="3153">
        <v>731</v>
      </c>
      <c r="L692" t="s" s="3148">
        <v>727</v>
      </c>
      <c r="M692" s="3148"/>
      <c r="N692" s="3148"/>
      <c r="O692" s="3148"/>
      <c r="P692" s="3148"/>
      <c r="Q692" s="3148"/>
      <c r="R692" s="3150"/>
    </row>
    <row r="693" ht="30.0" customHeight="true">
      <c r="A693" s="3214"/>
      <c r="B693" s="3155"/>
      <c r="C693" t="s" s="3153">
        <v>732</v>
      </c>
      <c r="D693" t="s" s="3153">
        <v>733</v>
      </c>
      <c r="E693" t="s" s="3153">
        <v>734</v>
      </c>
      <c r="F693" t="s" s="3153">
        <v>735</v>
      </c>
      <c r="G693" t="s" s="3153">
        <v>736</v>
      </c>
      <c r="H693" t="s" s="3153">
        <v>737</v>
      </c>
      <c r="I693" t="s" s="3153">
        <v>738</v>
      </c>
      <c r="K693" s="3155"/>
      <c r="L693" t="s" s="3153">
        <v>732</v>
      </c>
      <c r="M693" t="s" s="3153">
        <v>733</v>
      </c>
      <c r="N693" t="s" s="3153">
        <v>734</v>
      </c>
      <c r="O693" t="s" s="3153">
        <v>735</v>
      </c>
      <c r="P693" t="s" s="3153">
        <v>736</v>
      </c>
      <c r="Q693" t="s" s="3153">
        <v>737</v>
      </c>
      <c r="R693" t="s" s="3153">
        <v>738</v>
      </c>
    </row>
    <row r="694" ht="15.75" customHeight="true">
      <c r="A694" s="3214"/>
      <c r="B694" t="s" s="3157">
        <v>732</v>
      </c>
      <c r="C694" t="s" s="3218">
        <v>1449</v>
      </c>
      <c r="D694" t="s" s="3218">
        <v>1449</v>
      </c>
      <c r="E694" t="s" s="3218">
        <v>1449</v>
      </c>
      <c r="F694" t="s" s="3218">
        <v>748</v>
      </c>
      <c r="G694" t="s" s="3218">
        <v>1169</v>
      </c>
      <c r="H694" t="s" s="3218">
        <v>1168</v>
      </c>
      <c r="I694" t="s" s="3218">
        <v>1162</v>
      </c>
      <c r="K694" t="s" s="3157">
        <v>732</v>
      </c>
      <c r="L694" t="s" s="3218">
        <v>744</v>
      </c>
      <c r="M694" t="s" s="3218">
        <v>744</v>
      </c>
      <c r="N694" t="s" s="3218">
        <v>744</v>
      </c>
      <c r="O694" t="s" s="3218">
        <v>745</v>
      </c>
      <c r="P694" t="s" s="3218">
        <v>746</v>
      </c>
      <c r="Q694" t="s" s="3218">
        <v>747</v>
      </c>
      <c r="R694" t="s" s="3218">
        <v>748</v>
      </c>
    </row>
    <row r="695" ht="15.75" customHeight="true">
      <c r="A695" s="3214"/>
      <c r="B695" t="s" s="3159">
        <v>752</v>
      </c>
      <c r="C695" t="s" s="3219">
        <v>1449</v>
      </c>
      <c r="D695" t="s" s="3219">
        <v>1449</v>
      </c>
      <c r="E695" t="s" s="3219">
        <v>1449</v>
      </c>
      <c r="F695" t="s" s="3219">
        <v>755</v>
      </c>
      <c r="G695" t="s" s="3219">
        <v>1029</v>
      </c>
      <c r="H695" t="s" s="3219">
        <v>1450</v>
      </c>
      <c r="I695" t="s" s="3219">
        <v>1450</v>
      </c>
      <c r="K695" t="s" s="3159">
        <v>752</v>
      </c>
      <c r="L695" t="s" s="3219">
        <v>744</v>
      </c>
      <c r="M695" t="s" s="3219">
        <v>744</v>
      </c>
      <c r="N695" t="s" s="3219">
        <v>744</v>
      </c>
      <c r="O695" t="s" s="3219">
        <v>753</v>
      </c>
      <c r="P695" t="s" s="3219">
        <v>754</v>
      </c>
      <c r="Q695" t="s" s="3219">
        <v>755</v>
      </c>
      <c r="R695" t="s" s="3219">
        <v>755</v>
      </c>
    </row>
    <row r="696" ht="15.75" customHeight="true">
      <c r="A696" s="3214"/>
      <c r="B696" t="s" s="3157">
        <v>759</v>
      </c>
      <c r="C696" t="s" s="3218">
        <v>1449</v>
      </c>
      <c r="D696" t="s" s="3218">
        <v>1449</v>
      </c>
      <c r="E696" t="s" s="3218">
        <v>1449</v>
      </c>
      <c r="F696" t="s" s="3218">
        <v>755</v>
      </c>
      <c r="G696" t="s" s="3218">
        <v>1168</v>
      </c>
      <c r="H696" t="s" s="3218">
        <v>1162</v>
      </c>
      <c r="I696" t="s" s="3218">
        <v>1162</v>
      </c>
      <c r="K696" t="s" s="3157">
        <v>759</v>
      </c>
      <c r="L696" t="s" s="3218">
        <v>744</v>
      </c>
      <c r="M696" t="s" s="3218">
        <v>744</v>
      </c>
      <c r="N696" t="s" s="3218">
        <v>744</v>
      </c>
      <c r="O696" t="s" s="3218">
        <v>753</v>
      </c>
      <c r="P696" t="s" s="3218">
        <v>760</v>
      </c>
      <c r="Q696" t="s" s="3218">
        <v>748</v>
      </c>
      <c r="R696" t="s" s="3218">
        <v>748</v>
      </c>
    </row>
    <row r="697" ht="15.75" customHeight="true">
      <c r="A697" s="3214"/>
      <c r="B697" t="s" s="3159">
        <v>735</v>
      </c>
      <c r="C697" t="s" s="3219">
        <v>764</v>
      </c>
      <c r="D697" t="s" s="3219">
        <v>764</v>
      </c>
      <c r="E697" t="s" s="3219">
        <v>1449</v>
      </c>
      <c r="F697" t="s" s="3219">
        <v>1449</v>
      </c>
      <c r="G697" t="s" s="3219">
        <v>1450</v>
      </c>
      <c r="H697" t="s" s="3219">
        <v>764</v>
      </c>
      <c r="I697" t="s" s="3219">
        <v>1450</v>
      </c>
      <c r="K697" t="s" s="3159">
        <v>735</v>
      </c>
      <c r="L697" t="s" s="3219">
        <v>764</v>
      </c>
      <c r="M697" t="s" s="3219">
        <v>764</v>
      </c>
      <c r="N697" t="s" s="3219">
        <v>744</v>
      </c>
      <c r="O697" t="s" s="3219">
        <v>744</v>
      </c>
      <c r="P697" t="s" s="3219">
        <v>755</v>
      </c>
      <c r="Q697" t="s" s="3219">
        <v>764</v>
      </c>
      <c r="R697" t="s" s="3219">
        <v>755</v>
      </c>
    </row>
    <row r="698" ht="15.75" customHeight="true">
      <c r="A698" s="3214"/>
      <c r="B698" t="s" s="3157">
        <v>736</v>
      </c>
      <c r="C698" t="s" s="3218">
        <v>764</v>
      </c>
      <c r="D698" t="s" s="3218">
        <v>764</v>
      </c>
      <c r="E698" t="s" s="3218">
        <v>1449</v>
      </c>
      <c r="F698" t="s" s="3218">
        <v>764</v>
      </c>
      <c r="G698" t="s" s="3218">
        <v>1449</v>
      </c>
      <c r="H698" t="s" s="3218">
        <v>764</v>
      </c>
      <c r="I698" t="s" s="3218">
        <v>1450</v>
      </c>
      <c r="K698" t="s" s="3157">
        <v>736</v>
      </c>
      <c r="L698" t="s" s="3218">
        <v>764</v>
      </c>
      <c r="M698" t="s" s="3218">
        <v>764</v>
      </c>
      <c r="N698" t="s" s="3218">
        <v>744</v>
      </c>
      <c r="O698" t="s" s="3218">
        <v>764</v>
      </c>
      <c r="P698" t="s" s="3218">
        <v>744</v>
      </c>
      <c r="Q698" t="s" s="3218">
        <v>764</v>
      </c>
      <c r="R698" t="s" s="3218">
        <v>755</v>
      </c>
    </row>
    <row r="699" ht="15.75" customHeight="true">
      <c r="A699" s="3214"/>
      <c r="B699" t="s" s="3159">
        <v>737</v>
      </c>
      <c r="C699" t="s" s="3219">
        <v>764</v>
      </c>
      <c r="D699" t="s" s="3219">
        <v>764</v>
      </c>
      <c r="E699" t="s" s="3219">
        <v>1449</v>
      </c>
      <c r="F699" t="s" s="3219">
        <v>1162</v>
      </c>
      <c r="G699" t="s" s="3219">
        <v>755</v>
      </c>
      <c r="H699" t="s" s="3219">
        <v>1449</v>
      </c>
      <c r="I699" t="s" s="3219">
        <v>1450</v>
      </c>
      <c r="K699" t="s" s="3159">
        <v>737</v>
      </c>
      <c r="L699" t="s" s="3219">
        <v>764</v>
      </c>
      <c r="M699" t="s" s="3219">
        <v>764</v>
      </c>
      <c r="N699" t="s" s="3219">
        <v>744</v>
      </c>
      <c r="O699" t="s" s="3219">
        <v>748</v>
      </c>
      <c r="P699" t="s" s="3219">
        <v>753</v>
      </c>
      <c r="Q699" t="s" s="3219">
        <v>744</v>
      </c>
      <c r="R699" t="s" s="3219">
        <v>755</v>
      </c>
    </row>
    <row r="700" ht="15.75" customHeight="true">
      <c r="A700" s="3214"/>
      <c r="B700" t="s" s="3157">
        <v>738</v>
      </c>
      <c r="C700" t="s" s="3218">
        <v>1450</v>
      </c>
      <c r="D700" t="s" s="3218">
        <v>1450</v>
      </c>
      <c r="E700" t="s" s="3218">
        <v>1450</v>
      </c>
      <c r="F700" t="s" s="3218">
        <v>1450</v>
      </c>
      <c r="G700" t="s" s="3218">
        <v>1450</v>
      </c>
      <c r="H700" t="s" s="3218">
        <v>1450</v>
      </c>
      <c r="I700" t="s" s="3218">
        <v>1450</v>
      </c>
      <c r="K700" t="s" s="3157">
        <v>738</v>
      </c>
      <c r="L700" t="s" s="3218">
        <v>755</v>
      </c>
      <c r="M700" t="s" s="3218">
        <v>755</v>
      </c>
      <c r="N700" t="s" s="3218">
        <v>755</v>
      </c>
      <c r="O700" t="s" s="3218">
        <v>755</v>
      </c>
      <c r="P700" t="s" s="3218">
        <v>755</v>
      </c>
      <c r="Q700" t="s" s="3218">
        <v>755</v>
      </c>
      <c r="R700" t="s" s="3218">
        <v>755</v>
      </c>
    </row>
    <row r="701" ht="15.75" customHeight="true">
      <c r="B701" s="3220"/>
      <c r="K701" s="3220"/>
    </row>
    <row r="702" ht="15.75" customHeight="true"/>
    <row r="703" ht="15.75" customHeight="true">
      <c r="A703" s="3214"/>
      <c r="B703" t="s" s="3215">
        <v>148</v>
      </c>
      <c r="I703" t="s" s="3216">
        <f>HYPERLINK("#B369","Top ↑")</f>
      </c>
      <c r="J703" s="3214"/>
      <c r="K703" t="s" s="3215">
        <v>272</v>
      </c>
      <c r="R703" t="s" s="3216">
        <f>HYPERLINK("#B369","Top ↑")</f>
      </c>
    </row>
    <row r="704" ht="15.75" customHeight="true">
      <c r="A704" s="3210"/>
      <c r="B704" t="s" s="3217">
        <v>1503</v>
      </c>
      <c r="C704" s="3217"/>
      <c r="D704" s="3217"/>
      <c r="E704" s="3217"/>
      <c r="F704" s="3217"/>
      <c r="G704" s="3217"/>
      <c r="H704" s="3217"/>
      <c r="I704" s="3217"/>
      <c r="K704" t="s" s="3217">
        <v>1504</v>
      </c>
      <c r="L704" s="3217"/>
      <c r="M704" s="3217"/>
      <c r="N704" s="3217"/>
      <c r="O704" s="3217"/>
      <c r="P704" s="3217"/>
      <c r="Q704" s="3217"/>
      <c r="R704" s="3217"/>
    </row>
    <row r="705" ht="15.75" customHeight="true">
      <c r="A705" s="3210"/>
      <c r="B705" t="s" s="3153">
        <v>731</v>
      </c>
      <c r="C705" t="s" s="3148">
        <v>727</v>
      </c>
      <c r="D705" s="3148"/>
      <c r="E705" s="3148"/>
      <c r="F705" s="3148"/>
      <c r="G705" s="3148"/>
      <c r="H705" s="3148"/>
      <c r="I705" s="3150"/>
      <c r="K705" t="s" s="3153">
        <v>731</v>
      </c>
      <c r="L705" t="s" s="3148">
        <v>727</v>
      </c>
      <c r="M705" s="3148"/>
      <c r="N705" s="3148"/>
      <c r="O705" s="3148"/>
      <c r="P705" s="3148"/>
      <c r="Q705" s="3148"/>
      <c r="R705" s="3150"/>
    </row>
    <row r="706" ht="30.0" customHeight="true">
      <c r="A706" s="3214"/>
      <c r="B706" s="3155"/>
      <c r="C706" t="s" s="3153">
        <v>732</v>
      </c>
      <c r="D706" t="s" s="3153">
        <v>733</v>
      </c>
      <c r="E706" t="s" s="3153">
        <v>734</v>
      </c>
      <c r="F706" t="s" s="3153">
        <v>735</v>
      </c>
      <c r="G706" t="s" s="3153">
        <v>736</v>
      </c>
      <c r="H706" t="s" s="3153">
        <v>737</v>
      </c>
      <c r="I706" t="s" s="3153">
        <v>738</v>
      </c>
      <c r="K706" s="3155"/>
      <c r="L706" t="s" s="3153">
        <v>732</v>
      </c>
      <c r="M706" t="s" s="3153">
        <v>733</v>
      </c>
      <c r="N706" t="s" s="3153">
        <v>734</v>
      </c>
      <c r="O706" t="s" s="3153">
        <v>735</v>
      </c>
      <c r="P706" t="s" s="3153">
        <v>736</v>
      </c>
      <c r="Q706" t="s" s="3153">
        <v>737</v>
      </c>
      <c r="R706" t="s" s="3153">
        <v>738</v>
      </c>
    </row>
    <row r="707" ht="15.75" customHeight="true">
      <c r="A707" s="3214"/>
      <c r="B707" t="s" s="3157">
        <v>732</v>
      </c>
      <c r="C707" t="s" s="3218">
        <v>744</v>
      </c>
      <c r="D707" t="s" s="3218">
        <v>744</v>
      </c>
      <c r="E707" t="s" s="3218">
        <v>744</v>
      </c>
      <c r="F707" t="s" s="3218">
        <v>754</v>
      </c>
      <c r="G707" t="s" s="3218">
        <v>1034</v>
      </c>
      <c r="H707" t="s" s="3218">
        <v>760</v>
      </c>
      <c r="I707" t="s" s="3218">
        <v>1029</v>
      </c>
      <c r="K707" t="s" s="3157">
        <v>732</v>
      </c>
      <c r="L707" t="s" s="3218">
        <v>744</v>
      </c>
      <c r="M707" t="s" s="3218">
        <v>744</v>
      </c>
      <c r="N707" t="s" s="3218">
        <v>744</v>
      </c>
      <c r="O707" t="s" s="3218">
        <v>745</v>
      </c>
      <c r="P707" t="s" s="3218">
        <v>746</v>
      </c>
      <c r="Q707" t="s" s="3218">
        <v>747</v>
      </c>
      <c r="R707" t="s" s="3218">
        <v>748</v>
      </c>
    </row>
    <row r="708" ht="15.75" customHeight="true">
      <c r="A708" s="3214"/>
      <c r="B708" t="s" s="3159">
        <v>752</v>
      </c>
      <c r="C708" t="s" s="3219">
        <v>744</v>
      </c>
      <c r="D708" t="s" s="3219">
        <v>744</v>
      </c>
      <c r="E708" t="s" s="3219">
        <v>744</v>
      </c>
      <c r="F708" t="s" s="3219">
        <v>1169</v>
      </c>
      <c r="G708" t="s" s="3219">
        <v>1170</v>
      </c>
      <c r="H708" t="s" s="3219">
        <v>755</v>
      </c>
      <c r="I708" t="s" s="3219">
        <v>755</v>
      </c>
      <c r="K708" t="s" s="3159">
        <v>752</v>
      </c>
      <c r="L708" t="s" s="3219">
        <v>744</v>
      </c>
      <c r="M708" t="s" s="3219">
        <v>744</v>
      </c>
      <c r="N708" t="s" s="3219">
        <v>744</v>
      </c>
      <c r="O708" t="s" s="3219">
        <v>753</v>
      </c>
      <c r="P708" t="s" s="3219">
        <v>754</v>
      </c>
      <c r="Q708" t="s" s="3219">
        <v>755</v>
      </c>
      <c r="R708" t="s" s="3219">
        <v>755</v>
      </c>
    </row>
    <row r="709" ht="15.75" customHeight="true">
      <c r="A709" s="3214"/>
      <c r="B709" t="s" s="3157">
        <v>759</v>
      </c>
      <c r="C709" t="s" s="3218">
        <v>744</v>
      </c>
      <c r="D709" t="s" s="3218">
        <v>744</v>
      </c>
      <c r="E709" t="s" s="3218">
        <v>744</v>
      </c>
      <c r="F709" t="s" s="3218">
        <v>1169</v>
      </c>
      <c r="G709" t="s" s="3218">
        <v>1021</v>
      </c>
      <c r="H709" t="s" s="3218">
        <v>1029</v>
      </c>
      <c r="I709" t="s" s="3218">
        <v>1029</v>
      </c>
      <c r="K709" t="s" s="3157">
        <v>759</v>
      </c>
      <c r="L709" t="s" s="3218">
        <v>744</v>
      </c>
      <c r="M709" t="s" s="3218">
        <v>744</v>
      </c>
      <c r="N709" t="s" s="3218">
        <v>744</v>
      </c>
      <c r="O709" t="s" s="3218">
        <v>753</v>
      </c>
      <c r="P709" t="s" s="3218">
        <v>760</v>
      </c>
      <c r="Q709" t="s" s="3218">
        <v>748</v>
      </c>
      <c r="R709" t="s" s="3218">
        <v>748</v>
      </c>
    </row>
    <row r="710" ht="15.75" customHeight="true">
      <c r="A710" s="3214"/>
      <c r="B710" t="s" s="3159">
        <v>735</v>
      </c>
      <c r="C710" t="s" s="3219">
        <v>764</v>
      </c>
      <c r="D710" t="s" s="3219">
        <v>764</v>
      </c>
      <c r="E710" t="s" s="3219">
        <v>744</v>
      </c>
      <c r="F710" t="s" s="3219">
        <v>744</v>
      </c>
      <c r="G710" t="s" s="3219">
        <v>755</v>
      </c>
      <c r="H710" t="s" s="3219">
        <v>764</v>
      </c>
      <c r="I710" t="s" s="3219">
        <v>755</v>
      </c>
      <c r="K710" t="s" s="3159">
        <v>735</v>
      </c>
      <c r="L710" t="s" s="3219">
        <v>764</v>
      </c>
      <c r="M710" t="s" s="3219">
        <v>764</v>
      </c>
      <c r="N710" t="s" s="3219">
        <v>744</v>
      </c>
      <c r="O710" t="s" s="3219">
        <v>744</v>
      </c>
      <c r="P710" t="s" s="3219">
        <v>755</v>
      </c>
      <c r="Q710" t="s" s="3219">
        <v>764</v>
      </c>
      <c r="R710" t="s" s="3219">
        <v>755</v>
      </c>
    </row>
    <row r="711" ht="15.75" customHeight="true">
      <c r="A711" s="3214"/>
      <c r="B711" t="s" s="3157">
        <v>736</v>
      </c>
      <c r="C711" t="s" s="3218">
        <v>764</v>
      </c>
      <c r="D711" t="s" s="3218">
        <v>764</v>
      </c>
      <c r="E711" t="s" s="3218">
        <v>744</v>
      </c>
      <c r="F711" t="s" s="3218">
        <v>764</v>
      </c>
      <c r="G711" t="s" s="3218">
        <v>744</v>
      </c>
      <c r="H711" t="s" s="3218">
        <v>764</v>
      </c>
      <c r="I711" t="s" s="3218">
        <v>755</v>
      </c>
      <c r="K711" t="s" s="3157">
        <v>736</v>
      </c>
      <c r="L711" t="s" s="3218">
        <v>764</v>
      </c>
      <c r="M711" t="s" s="3218">
        <v>764</v>
      </c>
      <c r="N711" t="s" s="3218">
        <v>744</v>
      </c>
      <c r="O711" t="s" s="3218">
        <v>764</v>
      </c>
      <c r="P711" t="s" s="3218">
        <v>744</v>
      </c>
      <c r="Q711" t="s" s="3218">
        <v>764</v>
      </c>
      <c r="R711" t="s" s="3218">
        <v>755</v>
      </c>
    </row>
    <row r="712" ht="15.75" customHeight="true">
      <c r="A712" s="3214"/>
      <c r="B712" t="s" s="3159">
        <v>737</v>
      </c>
      <c r="C712" t="s" s="3219">
        <v>764</v>
      </c>
      <c r="D712" t="s" s="3219">
        <v>764</v>
      </c>
      <c r="E712" t="s" s="3219">
        <v>744</v>
      </c>
      <c r="F712" t="s" s="3219">
        <v>1029</v>
      </c>
      <c r="G712" t="s" s="3219">
        <v>1169</v>
      </c>
      <c r="H712" t="s" s="3219">
        <v>744</v>
      </c>
      <c r="I712" t="s" s="3219">
        <v>755</v>
      </c>
      <c r="K712" t="s" s="3159">
        <v>737</v>
      </c>
      <c r="L712" t="s" s="3219">
        <v>764</v>
      </c>
      <c r="M712" t="s" s="3219">
        <v>764</v>
      </c>
      <c r="N712" t="s" s="3219">
        <v>744</v>
      </c>
      <c r="O712" t="s" s="3219">
        <v>748</v>
      </c>
      <c r="P712" t="s" s="3219">
        <v>753</v>
      </c>
      <c r="Q712" t="s" s="3219">
        <v>744</v>
      </c>
      <c r="R712" t="s" s="3219">
        <v>755</v>
      </c>
    </row>
    <row r="713" ht="15.75" customHeight="true">
      <c r="A713" s="3214"/>
      <c r="B713" t="s" s="3157">
        <v>738</v>
      </c>
      <c r="C713" t="s" s="3218">
        <v>755</v>
      </c>
      <c r="D713" t="s" s="3218">
        <v>755</v>
      </c>
      <c r="E713" t="s" s="3218">
        <v>755</v>
      </c>
      <c r="F713" t="s" s="3218">
        <v>755</v>
      </c>
      <c r="G713" t="s" s="3218">
        <v>755</v>
      </c>
      <c r="H713" t="s" s="3218">
        <v>755</v>
      </c>
      <c r="I713" t="s" s="3218">
        <v>755</v>
      </c>
      <c r="K713" t="s" s="3157">
        <v>738</v>
      </c>
      <c r="L713" t="s" s="3218">
        <v>755</v>
      </c>
      <c r="M713" t="s" s="3218">
        <v>755</v>
      </c>
      <c r="N713" t="s" s="3218">
        <v>755</v>
      </c>
      <c r="O713" t="s" s="3218">
        <v>755</v>
      </c>
      <c r="P713" t="s" s="3218">
        <v>755</v>
      </c>
      <c r="Q713" t="s" s="3218">
        <v>755</v>
      </c>
      <c r="R713" t="s" s="3218">
        <v>755</v>
      </c>
    </row>
    <row r="714" ht="15.75" customHeight="true">
      <c r="B714" s="3220"/>
      <c r="K714" s="3220"/>
    </row>
    <row r="715" ht="15.75" customHeight="true"/>
    <row r="716" ht="15.75" customHeight="true">
      <c r="A716" s="3214"/>
      <c r="B716" t="s" s="3215">
        <v>156</v>
      </c>
      <c r="I716" t="s" s="3216">
        <f>HYPERLINK("#B369","Top ↑")</f>
      </c>
      <c r="J716" s="3214"/>
      <c r="K716" t="s" s="3215">
        <v>1505</v>
      </c>
      <c r="R716" t="s" s="3216">
        <f>HYPERLINK("#B369","Top ↑")</f>
      </c>
    </row>
    <row r="717" ht="15.75" customHeight="true">
      <c r="A717" s="3210"/>
      <c r="B717" t="s" s="3217">
        <v>1506</v>
      </c>
      <c r="C717" s="3217"/>
      <c r="D717" s="3217"/>
      <c r="E717" s="3217"/>
      <c r="F717" s="3217"/>
      <c r="G717" s="3217"/>
      <c r="H717" s="3217"/>
      <c r="I717" s="3217"/>
      <c r="K717" t="s" s="3217">
        <v>1507</v>
      </c>
      <c r="L717" s="3217"/>
      <c r="M717" s="3217"/>
      <c r="N717" s="3217"/>
      <c r="O717" s="3217"/>
      <c r="P717" s="3217"/>
      <c r="Q717" s="3217"/>
      <c r="R717" s="3217"/>
    </row>
    <row r="718" ht="15.75" customHeight="true">
      <c r="A718" s="3210"/>
      <c r="B718" t="s" s="3153">
        <v>731</v>
      </c>
      <c r="C718" t="s" s="3148">
        <v>727</v>
      </c>
      <c r="D718" s="3148"/>
      <c r="E718" s="3148"/>
      <c r="F718" s="3148"/>
      <c r="G718" s="3148"/>
      <c r="H718" s="3148"/>
      <c r="I718" s="3150"/>
      <c r="K718" t="s" s="3153">
        <v>731</v>
      </c>
      <c r="L718" t="s" s="3148">
        <v>727</v>
      </c>
      <c r="M718" s="3148"/>
      <c r="N718" s="3148"/>
      <c r="O718" s="3148"/>
      <c r="P718" s="3148"/>
      <c r="Q718" s="3148"/>
      <c r="R718" s="3150"/>
    </row>
    <row r="719" ht="30.0" customHeight="true">
      <c r="A719" s="3214"/>
      <c r="B719" s="3155"/>
      <c r="C719" t="s" s="3153">
        <v>732</v>
      </c>
      <c r="D719" t="s" s="3153">
        <v>733</v>
      </c>
      <c r="E719" t="s" s="3153">
        <v>734</v>
      </c>
      <c r="F719" t="s" s="3153">
        <v>735</v>
      </c>
      <c r="G719" t="s" s="3153">
        <v>736</v>
      </c>
      <c r="H719" t="s" s="3153">
        <v>737</v>
      </c>
      <c r="I719" t="s" s="3153">
        <v>738</v>
      </c>
      <c r="K719" s="3155"/>
      <c r="L719" t="s" s="3153">
        <v>732</v>
      </c>
      <c r="M719" t="s" s="3153">
        <v>733</v>
      </c>
      <c r="N719" t="s" s="3153">
        <v>734</v>
      </c>
      <c r="O719" t="s" s="3153">
        <v>735</v>
      </c>
      <c r="P719" t="s" s="3153">
        <v>736</v>
      </c>
      <c r="Q719" t="s" s="3153">
        <v>737</v>
      </c>
      <c r="R719" t="s" s="3153">
        <v>738</v>
      </c>
    </row>
    <row r="720" ht="15.75" customHeight="true">
      <c r="A720" s="3214"/>
      <c r="B720" t="s" s="3157">
        <v>732</v>
      </c>
      <c r="C720" t="s" s="3218">
        <v>744</v>
      </c>
      <c r="D720" t="s" s="3218">
        <v>744</v>
      </c>
      <c r="E720" t="s" s="3218">
        <v>744</v>
      </c>
      <c r="F720" t="s" s="3218">
        <v>745</v>
      </c>
      <c r="G720" t="s" s="3218">
        <v>746</v>
      </c>
      <c r="H720" t="s" s="3218">
        <v>747</v>
      </c>
      <c r="I720" t="s" s="3218">
        <v>748</v>
      </c>
      <c r="K720" t="s" s="3157">
        <v>732</v>
      </c>
      <c r="L720" t="s" s="3218">
        <v>1449</v>
      </c>
      <c r="M720" t="s" s="3218">
        <v>1449</v>
      </c>
      <c r="N720" t="s" s="3218">
        <v>1449</v>
      </c>
      <c r="O720" t="s" s="3218">
        <v>748</v>
      </c>
      <c r="P720" t="s" s="3218">
        <v>1169</v>
      </c>
      <c r="Q720" t="s" s="3218">
        <v>1168</v>
      </c>
      <c r="R720" t="s" s="3218">
        <v>1162</v>
      </c>
    </row>
    <row r="721" ht="15.75" customHeight="true">
      <c r="A721" s="3214"/>
      <c r="B721" t="s" s="3159">
        <v>752</v>
      </c>
      <c r="C721" t="s" s="3219">
        <v>744</v>
      </c>
      <c r="D721" t="s" s="3219">
        <v>744</v>
      </c>
      <c r="E721" t="s" s="3219">
        <v>744</v>
      </c>
      <c r="F721" t="s" s="3219">
        <v>753</v>
      </c>
      <c r="G721" t="s" s="3219">
        <v>754</v>
      </c>
      <c r="H721" t="s" s="3219">
        <v>755</v>
      </c>
      <c r="I721" t="s" s="3219">
        <v>755</v>
      </c>
      <c r="K721" t="s" s="3159">
        <v>752</v>
      </c>
      <c r="L721" t="s" s="3219">
        <v>1449</v>
      </c>
      <c r="M721" t="s" s="3219">
        <v>1449</v>
      </c>
      <c r="N721" t="s" s="3219">
        <v>1449</v>
      </c>
      <c r="O721" t="s" s="3219">
        <v>755</v>
      </c>
      <c r="P721" t="s" s="3219">
        <v>1029</v>
      </c>
      <c r="Q721" t="s" s="3219">
        <v>1450</v>
      </c>
      <c r="R721" t="s" s="3219">
        <v>1450</v>
      </c>
    </row>
    <row r="722" ht="15.75" customHeight="true">
      <c r="A722" s="3214"/>
      <c r="B722" t="s" s="3157">
        <v>759</v>
      </c>
      <c r="C722" t="s" s="3218">
        <v>744</v>
      </c>
      <c r="D722" t="s" s="3218">
        <v>744</v>
      </c>
      <c r="E722" t="s" s="3218">
        <v>744</v>
      </c>
      <c r="F722" t="s" s="3218">
        <v>753</v>
      </c>
      <c r="G722" t="s" s="3218">
        <v>760</v>
      </c>
      <c r="H722" t="s" s="3218">
        <v>748</v>
      </c>
      <c r="I722" t="s" s="3218">
        <v>748</v>
      </c>
      <c r="K722" t="s" s="3157">
        <v>759</v>
      </c>
      <c r="L722" t="s" s="3218">
        <v>1449</v>
      </c>
      <c r="M722" t="s" s="3218">
        <v>1449</v>
      </c>
      <c r="N722" t="s" s="3218">
        <v>1449</v>
      </c>
      <c r="O722" t="s" s="3218">
        <v>755</v>
      </c>
      <c r="P722" t="s" s="3218">
        <v>1168</v>
      </c>
      <c r="Q722" t="s" s="3218">
        <v>1162</v>
      </c>
      <c r="R722" t="s" s="3218">
        <v>1162</v>
      </c>
    </row>
    <row r="723" ht="15.75" customHeight="true">
      <c r="A723" s="3214"/>
      <c r="B723" t="s" s="3159">
        <v>735</v>
      </c>
      <c r="C723" t="s" s="3219">
        <v>764</v>
      </c>
      <c r="D723" t="s" s="3219">
        <v>764</v>
      </c>
      <c r="E723" t="s" s="3219">
        <v>744</v>
      </c>
      <c r="F723" t="s" s="3219">
        <v>744</v>
      </c>
      <c r="G723" t="s" s="3219">
        <v>755</v>
      </c>
      <c r="H723" t="s" s="3219">
        <v>764</v>
      </c>
      <c r="I723" t="s" s="3219">
        <v>755</v>
      </c>
      <c r="K723" t="s" s="3159">
        <v>735</v>
      </c>
      <c r="L723" t="s" s="3219">
        <v>764</v>
      </c>
      <c r="M723" t="s" s="3219">
        <v>764</v>
      </c>
      <c r="N723" t="s" s="3219">
        <v>1449</v>
      </c>
      <c r="O723" t="s" s="3219">
        <v>1449</v>
      </c>
      <c r="P723" t="s" s="3219">
        <v>1450</v>
      </c>
      <c r="Q723" t="s" s="3219">
        <v>764</v>
      </c>
      <c r="R723" t="s" s="3219">
        <v>1450</v>
      </c>
    </row>
    <row r="724" ht="15.75" customHeight="true">
      <c r="A724" s="3214"/>
      <c r="B724" t="s" s="3157">
        <v>736</v>
      </c>
      <c r="C724" t="s" s="3218">
        <v>764</v>
      </c>
      <c r="D724" t="s" s="3218">
        <v>764</v>
      </c>
      <c r="E724" t="s" s="3218">
        <v>744</v>
      </c>
      <c r="F724" t="s" s="3218">
        <v>764</v>
      </c>
      <c r="G724" t="s" s="3218">
        <v>744</v>
      </c>
      <c r="H724" t="s" s="3218">
        <v>764</v>
      </c>
      <c r="I724" t="s" s="3218">
        <v>755</v>
      </c>
      <c r="K724" t="s" s="3157">
        <v>736</v>
      </c>
      <c r="L724" t="s" s="3218">
        <v>764</v>
      </c>
      <c r="M724" t="s" s="3218">
        <v>764</v>
      </c>
      <c r="N724" t="s" s="3218">
        <v>1449</v>
      </c>
      <c r="O724" t="s" s="3218">
        <v>764</v>
      </c>
      <c r="P724" t="s" s="3218">
        <v>1449</v>
      </c>
      <c r="Q724" t="s" s="3218">
        <v>764</v>
      </c>
      <c r="R724" t="s" s="3218">
        <v>1450</v>
      </c>
    </row>
    <row r="725" ht="15.75" customHeight="true">
      <c r="A725" s="3214"/>
      <c r="B725" t="s" s="3159">
        <v>737</v>
      </c>
      <c r="C725" t="s" s="3219">
        <v>764</v>
      </c>
      <c r="D725" t="s" s="3219">
        <v>764</v>
      </c>
      <c r="E725" t="s" s="3219">
        <v>744</v>
      </c>
      <c r="F725" t="s" s="3219">
        <v>748</v>
      </c>
      <c r="G725" t="s" s="3219">
        <v>753</v>
      </c>
      <c r="H725" t="s" s="3219">
        <v>744</v>
      </c>
      <c r="I725" t="s" s="3219">
        <v>755</v>
      </c>
      <c r="K725" t="s" s="3159">
        <v>737</v>
      </c>
      <c r="L725" t="s" s="3219">
        <v>764</v>
      </c>
      <c r="M725" t="s" s="3219">
        <v>764</v>
      </c>
      <c r="N725" t="s" s="3219">
        <v>1449</v>
      </c>
      <c r="O725" t="s" s="3219">
        <v>1162</v>
      </c>
      <c r="P725" t="s" s="3219">
        <v>755</v>
      </c>
      <c r="Q725" t="s" s="3219">
        <v>1449</v>
      </c>
      <c r="R725" t="s" s="3219">
        <v>1450</v>
      </c>
    </row>
    <row r="726" ht="15.75" customHeight="true">
      <c r="A726" s="3214"/>
      <c r="B726" t="s" s="3157">
        <v>738</v>
      </c>
      <c r="C726" t="s" s="3218">
        <v>755</v>
      </c>
      <c r="D726" t="s" s="3218">
        <v>755</v>
      </c>
      <c r="E726" t="s" s="3218">
        <v>755</v>
      </c>
      <c r="F726" t="s" s="3218">
        <v>755</v>
      </c>
      <c r="G726" t="s" s="3218">
        <v>755</v>
      </c>
      <c r="H726" t="s" s="3218">
        <v>755</v>
      </c>
      <c r="I726" t="s" s="3218">
        <v>755</v>
      </c>
      <c r="K726" t="s" s="3157">
        <v>738</v>
      </c>
      <c r="L726" t="s" s="3218">
        <v>1450</v>
      </c>
      <c r="M726" t="s" s="3218">
        <v>1450</v>
      </c>
      <c r="N726" t="s" s="3218">
        <v>1450</v>
      </c>
      <c r="O726" t="s" s="3218">
        <v>1450</v>
      </c>
      <c r="P726" t="s" s="3218">
        <v>1450</v>
      </c>
      <c r="Q726" t="s" s="3218">
        <v>1450</v>
      </c>
      <c r="R726" t="s" s="3218">
        <v>1450</v>
      </c>
    </row>
    <row r="727" ht="15.75" customHeight="true">
      <c r="B727" s="3220"/>
      <c r="K727" s="3220"/>
    </row>
    <row r="728" ht="15.75" customHeight="true"/>
    <row r="729" ht="38.15" customHeight="true">
      <c r="A729" s="3179"/>
      <c r="B729" s="3179"/>
      <c r="C729" t="s" s="3183">
        <f>HYPERLINK("#B79","Asia Pacific")</f>
      </c>
      <c r="D729" s="3186"/>
      <c r="E729" s="3182"/>
      <c r="F729" t="s" s="3183">
        <f>HYPERLINK("#B365","Americas")</f>
      </c>
      <c r="G729" s="3184"/>
      <c r="H729" s="3184"/>
      <c r="I729" t="s" s="3230">
        <f>HYPERLINK("#B760","Europe")</f>
      </c>
      <c r="J729" s="3181"/>
      <c r="K729" s="3179"/>
      <c r="L729" t="s" s="3187">
        <f>HYPERLINK("#B1143","Middle East &amp; North Africa")</f>
      </c>
      <c r="M729" s="3187"/>
      <c r="N729" s="3187"/>
      <c r="O729" s="3183"/>
      <c r="P729" t="s" s="3187">
        <f>HYPERLINK("#B1302","Sub Saharan Africa")</f>
      </c>
      <c r="Q729" s="3187"/>
      <c r="R729" s="3188"/>
      <c r="S729" s="3188"/>
    </row>
    <row r="730" ht="15.75" customHeight="true"/>
    <row r="731" ht="15.75" customHeight="true"/>
    <row r="732" ht="15.75" customHeight="true">
      <c r="A732" s="3174"/>
      <c r="B732" t="s" s="3199">
        <v>735</v>
      </c>
      <c r="C732" s="3199"/>
      <c r="D732" s="3199"/>
      <c r="E732" s="3199"/>
      <c r="F732" s="3199"/>
      <c r="G732" s="3199"/>
      <c r="H732" s="3199"/>
      <c r="I732" s="3199"/>
      <c r="K732" s="3174"/>
      <c r="S732" s="3227"/>
    </row>
    <row r="733" ht="15.75" customHeight="true">
      <c r="A733" s="3168"/>
      <c r="B733" s="3199"/>
      <c r="C733" s="3199"/>
      <c r="D733" s="3199"/>
      <c r="E733" s="3199"/>
      <c r="F733" s="3199"/>
      <c r="G733" s="3199"/>
      <c r="H733" s="3199"/>
      <c r="I733" s="3199"/>
      <c r="J733" s="3165"/>
      <c r="K733" s="3168"/>
      <c r="L733" s="3201"/>
      <c r="M733" s="3201"/>
      <c r="N733" s="3201"/>
      <c r="O733" s="3201"/>
      <c r="P733" s="3213"/>
      <c r="Q733" s="3213"/>
      <c r="R733" s="3201"/>
      <c r="S733" s="3201"/>
    </row>
    <row r="734" ht="15.75" customHeight="true">
      <c r="A734" s="3174"/>
      <c r="B734" s="3199"/>
      <c r="C734" s="3199"/>
      <c r="D734" s="3199"/>
      <c r="E734" s="3199"/>
      <c r="F734" s="3199"/>
      <c r="G734" s="3199"/>
      <c r="H734" s="3199"/>
      <c r="I734" s="3199"/>
      <c r="K734" s="3174"/>
      <c r="Q734" s="3228"/>
      <c r="R734" s="3200"/>
      <c r="S734" s="3227"/>
    </row>
    <row r="735" ht="15.75" customHeight="true">
      <c r="A735" s="3174"/>
      <c r="B735" s="3143"/>
      <c r="C735" s="3135"/>
      <c r="D735" s="3135"/>
      <c r="E735" s="3135"/>
      <c r="F735" s="3135"/>
      <c r="G735" s="3135"/>
      <c r="H735" s="3135"/>
      <c r="I735" s="3135"/>
      <c r="K735" s="3174"/>
      <c r="Q735" s="3228"/>
      <c r="R735" s="3200"/>
      <c r="S735" s="3227"/>
    </row>
    <row r="736" ht="15.75" customHeight="true">
      <c r="A736" s="3174"/>
      <c r="B736" t="s" s="3202">
        <v>952</v>
      </c>
      <c r="C736" s="3202"/>
      <c r="D736" s="3202"/>
      <c r="E736" s="3202"/>
      <c r="F736" s="3202"/>
      <c r="G736" s="3202"/>
      <c r="H736" s="3202"/>
      <c r="I736" s="3135"/>
      <c r="K736" s="3174"/>
      <c r="Q736" s="3228"/>
      <c r="R736" s="3200"/>
      <c r="S736" s="3227"/>
    </row>
    <row r="737" ht="15.75" customHeight="true">
      <c r="A737" s="3174"/>
      <c r="B737" s="3143"/>
      <c r="C737" s="3135"/>
      <c r="D737" s="3135"/>
      <c r="E737" s="3135"/>
      <c r="F737" s="3135"/>
      <c r="G737" s="3135"/>
      <c r="H737" s="3135"/>
      <c r="I737" s="3135"/>
      <c r="K737" s="3174"/>
      <c r="Q737" s="3228"/>
      <c r="R737" s="3200"/>
      <c r="S737" s="3227"/>
    </row>
    <row r="738" ht="15.75" customHeight="true">
      <c r="A738" s="3174"/>
      <c r="B738" t="s" s="3228">
        <f>HYPERLINK("#B770","Albania (AL)")</f>
      </c>
      <c r="C738" s="3200"/>
      <c r="D738" t="s" s="3228">
        <f>HYPERLINK("#B1004","Gibraltar (GI)")</f>
      </c>
      <c r="E738" s="3204"/>
      <c r="G738" t="s" s="3228">
        <f>HYPERLINK("#K874","Netherlands, The (NL)")</f>
      </c>
      <c r="H738" s="3135"/>
      <c r="I738" s="3135"/>
      <c r="K738" s="3174"/>
      <c r="P738" s="3231"/>
      <c r="S738" s="3227"/>
    </row>
    <row r="739" ht="15.75" customHeight="true">
      <c r="A739" s="3174"/>
      <c r="B739" t="s" s="3228">
        <f>HYPERLINK("#B783","Armenia (AM)")</f>
      </c>
      <c r="C739" s="3200"/>
      <c r="D739" t="s" s="3228">
        <f>HYPERLINK("#B1017","Greece (GR)")</f>
      </c>
      <c r="E739" s="3204"/>
      <c r="G739" t="s" s="3228">
        <f>HYPERLINK("#K887","North Macedonia (MK)")</f>
      </c>
      <c r="H739" s="3135"/>
      <c r="I739" s="3135"/>
      <c r="K739" s="3174"/>
      <c r="P739" s="3231"/>
      <c r="S739" s="3227"/>
    </row>
    <row r="740" ht="15.75" customHeight="true">
      <c r="A740" s="3174"/>
      <c r="B740" t="s" s="3228">
        <f>HYPERLINK("#B796","Austria (AT)")</f>
      </c>
      <c r="C740" s="3200"/>
      <c r="D740" t="s" s="3228">
        <f>HYPERLINK("#B1030","Guernsey (GG)")</f>
      </c>
      <c r="E740" s="3204"/>
      <c r="G740" t="s" s="3228">
        <f>HYPERLINK("#K900","Norway (NO)")</f>
      </c>
      <c r="H740" s="3135"/>
      <c r="I740" s="3135"/>
      <c r="K740" s="3174"/>
      <c r="P740" s="3231"/>
      <c r="S740" s="3227"/>
    </row>
    <row r="741" ht="15.75" customHeight="true">
      <c r="A741" s="3174"/>
      <c r="B741" t="s" s="3228">
        <f>HYPERLINK("#B809","Azerbaijan (AZ)")</f>
      </c>
      <c r="C741" s="3200"/>
      <c r="D741" t="s" s="3228">
        <f>HYPERLINK("#B1043","Hungary (HU)")</f>
      </c>
      <c r="E741" s="3204"/>
      <c r="G741" t="s" s="3228">
        <f>HYPERLINK("#K913","Poland (PL)")</f>
      </c>
      <c r="H741" s="3135"/>
      <c r="I741" s="3135"/>
      <c r="K741" s="3174"/>
      <c r="P741" s="3231"/>
      <c r="S741" s="3198"/>
    </row>
    <row r="742" ht="15.75" customHeight="true">
      <c r="A742" s="3174"/>
      <c r="B742" t="s" s="3228">
        <f>HYPERLINK("#B822","Belarus (BY)")</f>
      </c>
      <c r="C742" s="3200"/>
      <c r="D742" t="s" s="3228">
        <f>HYPERLINK("#B1056","Iceland (IS)")</f>
      </c>
      <c r="E742" s="3204"/>
      <c r="G742" t="s" s="3228">
        <f>HYPERLINK("#K926","Portugal (PT)")</f>
      </c>
      <c r="H742" s="3135"/>
      <c r="I742" s="3135"/>
      <c r="K742" s="3174"/>
      <c r="P742" s="3231"/>
      <c r="S742" s="3198"/>
    </row>
    <row r="743" ht="15.75" customHeight="true">
      <c r="A743" s="3174"/>
      <c r="B743" t="s" s="3228">
        <f>HYPERLINK("#B835","Belgium (BE)")</f>
      </c>
      <c r="C743" s="3200"/>
      <c r="D743" t="s" s="3228">
        <f>HYPERLINK("#B1069","Ireland, Republic Of (IE)")</f>
      </c>
      <c r="E743" s="3204"/>
      <c r="G743" t="s" s="3228">
        <f>HYPERLINK("#K939","Romania (RO)")</f>
      </c>
      <c r="H743" s="3174"/>
      <c r="I743" s="3174"/>
      <c r="K743" s="3174"/>
      <c r="P743" s="3231"/>
      <c r="S743" s="3198"/>
    </row>
    <row r="744" ht="15.75" customHeight="true">
      <c r="A744" s="3174"/>
      <c r="B744" t="s" s="3228">
        <f>HYPERLINK("#B848","Bosnia And Herzegovina (BA)")</f>
      </c>
      <c r="C744" s="3204"/>
      <c r="D744" t="s" s="3228">
        <f>HYPERLINK("#B1082","Israel (IL)")</f>
      </c>
      <c r="E744" s="3204"/>
      <c r="G744" t="s" s="3228">
        <f>HYPERLINK("#K952","Russian Federation, The (RU)")</f>
      </c>
      <c r="H744" s="3174"/>
      <c r="I744" s="3174"/>
      <c r="K744" s="3174"/>
      <c r="P744" s="3231"/>
      <c r="S744" s="3198"/>
    </row>
    <row r="745" ht="15.75" customHeight="true">
      <c r="A745" s="3174"/>
      <c r="B745" t="s" s="3228">
        <f>HYPERLINK("#B861","Bulgaria (BG)")</f>
      </c>
      <c r="C745" s="3204"/>
      <c r="D745" t="s" s="3228">
        <f>HYPERLINK("#B1095","Italy (IT)")</f>
      </c>
      <c r="E745" s="3204"/>
      <c r="G745" t="s" s="3228">
        <f>HYPERLINK("#K965","Serbia, Republic Of (RS)")</f>
      </c>
      <c r="H745" s="3174"/>
      <c r="I745" s="3174"/>
      <c r="K745" s="3174"/>
      <c r="P745" s="3231"/>
      <c r="S745" s="3198"/>
    </row>
    <row r="746" ht="15.75" customHeight="true">
      <c r="A746" s="3174"/>
      <c r="B746" t="s" s="3228">
        <f>HYPERLINK("#B874","Croatia (HR)")</f>
      </c>
      <c r="C746" s="3204"/>
      <c r="D746" t="s" s="3228">
        <f>HYPERLINK("#B1108","Jersey (JE)")</f>
      </c>
      <c r="E746" s="3204"/>
      <c r="G746" t="s" s="3228">
        <f>HYPERLINK("#K978","Slovakia (SK)")</f>
      </c>
      <c r="H746" s="3174"/>
      <c r="I746" s="3174"/>
      <c r="K746" s="3174"/>
      <c r="P746" s="3231"/>
      <c r="S746" s="3198"/>
    </row>
    <row r="747" ht="15.75" customHeight="true">
      <c r="A747" s="3174"/>
      <c r="B747" t="s" s="3228">
        <f>HYPERLINK("#B887","Cyprus (CY)")</f>
      </c>
      <c r="C747" s="3204"/>
      <c r="D747" t="s" s="3232">
        <f>HYPERLINK("#B1121","Kazakhstan (KZ)")</f>
      </c>
      <c r="E747" s="3204"/>
      <c r="G747" t="s" s="3228">
        <f>HYPERLINK("#K991","Slovenia (SI)")</f>
      </c>
      <c r="H747" s="3174"/>
      <c r="I747" s="3174"/>
      <c r="K747" s="3174"/>
      <c r="P747" s="3231"/>
      <c r="S747" s="3198"/>
    </row>
    <row r="748" ht="15.75" customHeight="true">
      <c r="A748" s="3174"/>
      <c r="B748" t="s" s="3228">
        <f>HYPERLINK("#B900","Czech Republic, The (CZ)")</f>
      </c>
      <c r="C748" s="3204"/>
      <c r="D748" t="s" s="3232">
        <f>HYPERLINK("#K770","Kosovo (KV)")</f>
      </c>
      <c r="E748" s="3204"/>
      <c r="G748" t="s" s="3228">
        <f>HYPERLINK("#K1004","Spain (ES)")</f>
      </c>
      <c r="H748" s="3174"/>
      <c r="I748" s="3174"/>
      <c r="K748" s="3174"/>
      <c r="P748" s="3231"/>
      <c r="S748" s="3198"/>
    </row>
    <row r="749" ht="15.75" customHeight="true">
      <c r="A749" s="3174"/>
      <c r="B749" t="s" s="3228">
        <f>HYPERLINK("#B913","Denmark (DK)")</f>
      </c>
      <c r="C749" s="3204"/>
      <c r="D749" t="s" s="3232">
        <f>HYPERLINK("#K783","Kyrgyzstan (KG)")</f>
      </c>
      <c r="E749" s="3204"/>
      <c r="G749" t="s" s="3228">
        <f>HYPERLINK("#K1017","Sweden (SE)")</f>
      </c>
      <c r="H749" s="3174"/>
      <c r="I749" s="3174"/>
      <c r="K749" s="3174"/>
      <c r="P749" s="3231"/>
      <c r="S749" s="3198"/>
    </row>
    <row r="750" ht="15.75" customHeight="true">
      <c r="A750" s="3174"/>
      <c r="B750" t="s" s="3228">
        <f>HYPERLINK("#B926","Estonia (EE)")</f>
      </c>
      <c r="C750" s="3204"/>
      <c r="D750" t="s" s="3228">
        <f>HYPERLINK("#K796","Latvia (LV)")</f>
      </c>
      <c r="E750" s="3204"/>
      <c r="G750" t="s" s="3228">
        <f>HYPERLINK("#K1030","Switzerland (CH)")</f>
      </c>
      <c r="H750" s="3174"/>
      <c r="I750" s="3174"/>
      <c r="K750" s="3174"/>
      <c r="P750" s="3231"/>
      <c r="S750" s="3198"/>
    </row>
    <row r="751" ht="15.75" customHeight="true">
      <c r="A751" s="3174"/>
      <c r="B751" t="s" s="3228">
        <f>HYPERLINK("#B939","Falkland Islands (FK)")</f>
      </c>
      <c r="C751" s="3204"/>
      <c r="D751" t="s" s="3228">
        <f>HYPERLINK("#K809","Lithuania (LT)")</f>
      </c>
      <c r="E751" s="3204"/>
      <c r="G751" t="s" s="3228">
        <f>HYPERLINK("#K1043","Tajikistan (TJ)")</f>
      </c>
      <c r="H751" s="3174"/>
      <c r="I751" s="3174"/>
      <c r="K751" s="3174"/>
      <c r="P751" s="3231"/>
      <c r="S751" s="3198"/>
    </row>
    <row r="752" ht="15.75" customHeight="true">
      <c r="A752" s="3174"/>
      <c r="B752" t="s" s="3228">
        <f>HYPERLINK("#B952","Finland (FI)")</f>
      </c>
      <c r="C752" s="3204"/>
      <c r="D752" t="s" s="3228">
        <f>HYPERLINK("#K822","Luxembourg (LU)")</f>
      </c>
      <c r="E752" s="3204"/>
      <c r="G752" t="s" s="3228">
        <f>HYPERLINK("#K1056","Turkey (TR)")</f>
      </c>
      <c r="H752" s="3174"/>
      <c r="I752" s="3174"/>
      <c r="K752" s="3174"/>
      <c r="P752" s="3231"/>
      <c r="S752" s="3198"/>
    </row>
    <row r="753" ht="15.75" customHeight="true">
      <c r="A753" s="3174"/>
      <c r="B753" t="s" s="3228">
        <f>HYPERLINK("#B965","France (FR)")</f>
      </c>
      <c r="C753" s="3204"/>
      <c r="D753" t="s" s="3228">
        <f>HYPERLINK("#K835","Malta (MT)")</f>
      </c>
      <c r="E753" s="3204"/>
      <c r="G753" t="s" s="3228">
        <f>HYPERLINK("#K1069","Turkmenistan (TM)")</f>
      </c>
      <c r="H753" s="3174"/>
      <c r="I753" s="3174"/>
      <c r="K753" s="3174"/>
      <c r="P753" s="3231"/>
      <c r="S753" s="3198"/>
    </row>
    <row r="754" ht="15.75" customHeight="true">
      <c r="A754" s="3174"/>
      <c r="B754" t="s" s="3228">
        <f>HYPERLINK("#B978","Georgia (GE)")</f>
      </c>
      <c r="C754" s="3204"/>
      <c r="D754" t="s" s="3228">
        <f>HYPERLINK("#K848","Moldova, Republic Of (MD)")</f>
      </c>
      <c r="E754" s="3204"/>
      <c r="G754" t="s" s="3228">
        <f>HYPERLINK("#K1082","Ukraine (UA)")</f>
      </c>
      <c r="H754" s="3174"/>
      <c r="I754" s="3174"/>
      <c r="K754" s="3174"/>
      <c r="M754" s="3231"/>
      <c r="P754" s="3231"/>
      <c r="S754" s="3198"/>
    </row>
    <row r="755" ht="15.75" customHeight="true">
      <c r="A755" s="3174"/>
      <c r="B755" t="s" s="3228">
        <f>HYPERLINK("#B991","Germany (DE)")</f>
      </c>
      <c r="C755" s="3204"/>
      <c r="D755" t="s" s="3228">
        <f>HYPERLINK("#K861","Montenegro, Republic Of (ME)")</f>
      </c>
      <c r="E755" s="3204"/>
      <c r="G755" t="s" s="3228">
        <f>HYPERLINK("#K1095","United Kingdom (GB)")</f>
      </c>
      <c r="H755" s="3174"/>
      <c r="I755" s="3174"/>
      <c r="K755" s="3174"/>
      <c r="M755" s="3231"/>
      <c r="P755" s="3231"/>
      <c r="S755" s="3198"/>
    </row>
    <row r="756" ht="15.75" customHeight="true">
      <c r="B756" s="3200"/>
      <c r="C756" s="3204"/>
      <c r="D756" s="3200"/>
      <c r="E756" s="3204"/>
      <c r="G756" t="s" s="3228">
        <f>HYPERLINK("#K1108","Uzbekistan (UZ)")</f>
      </c>
      <c r="L756" s="3233"/>
      <c r="M756" s="3233"/>
      <c r="N756" s="3233"/>
      <c r="O756" s="3233"/>
      <c r="P756" s="3130"/>
    </row>
    <row r="757" ht="15.75" customHeight="true">
      <c r="L757" s="3233"/>
      <c r="M757" s="3233"/>
      <c r="N757" s="3233"/>
      <c r="O757" s="3233"/>
      <c r="P757" s="3233"/>
      <c r="Q757" s="3233"/>
      <c r="R757" s="3233"/>
    </row>
    <row r="758" ht="15.75" customHeight="true">
      <c r="L758" s="3233"/>
      <c r="M758" s="3233"/>
      <c r="N758" s="3233"/>
      <c r="O758" s="3233"/>
      <c r="P758" s="3233"/>
      <c r="Q758" s="3233"/>
      <c r="R758" s="3233"/>
    </row>
    <row r="759" ht="15.75" customHeight="true">
      <c r="L759" s="3233"/>
      <c r="M759" s="3233"/>
      <c r="N759" s="3233"/>
      <c r="O759" s="3233"/>
      <c r="P759" s="3233"/>
      <c r="Q759" s="3233"/>
      <c r="R759" s="3233"/>
    </row>
    <row r="760" ht="15.75" customHeight="true">
      <c r="A760" s="3214"/>
      <c r="B760" t="s" s="3215">
        <v>61</v>
      </c>
      <c r="I760" t="s" s="3216">
        <f>HYPERLINK("#B736","Top ↑")</f>
      </c>
      <c r="J760" s="3214"/>
      <c r="K760" t="s" s="3215">
        <v>266</v>
      </c>
      <c r="R760" t="s" s="3216">
        <f>HYPERLINK("#B736","Top ↑")</f>
      </c>
    </row>
    <row r="761" ht="15.75" customHeight="true">
      <c r="A761" s="3210"/>
      <c r="B761" t="s" s="3217">
        <v>1508</v>
      </c>
      <c r="C761" s="3217"/>
      <c r="D761" s="3217"/>
      <c r="E761" s="3217"/>
      <c r="F761" s="3217"/>
      <c r="G761" s="3217"/>
      <c r="H761" s="3217"/>
      <c r="I761" s="3217"/>
      <c r="K761" t="s" s="3217">
        <v>1509</v>
      </c>
      <c r="L761" s="3217"/>
      <c r="M761" s="3217"/>
      <c r="N761" s="3217"/>
      <c r="O761" s="3217"/>
      <c r="P761" s="3217"/>
      <c r="Q761" s="3217"/>
      <c r="R761" s="3217"/>
    </row>
    <row r="762" ht="15.75" customHeight="true">
      <c r="A762" s="3210"/>
      <c r="B762" t="s" s="3153">
        <v>731</v>
      </c>
      <c r="C762" t="s" s="3148">
        <v>727</v>
      </c>
      <c r="D762" s="3148"/>
      <c r="E762" s="3148"/>
      <c r="F762" s="3148"/>
      <c r="G762" s="3148"/>
      <c r="H762" s="3148"/>
      <c r="I762" s="3150"/>
      <c r="K762" t="s" s="3153">
        <v>731</v>
      </c>
      <c r="L762" t="s" s="3148">
        <v>727</v>
      </c>
      <c r="M762" s="3148"/>
      <c r="N762" s="3148"/>
      <c r="O762" s="3148"/>
      <c r="P762" s="3148"/>
      <c r="Q762" s="3148"/>
      <c r="R762" s="3150"/>
    </row>
    <row r="763" ht="30.0" customHeight="true">
      <c r="A763" s="3214"/>
      <c r="B763" s="3155"/>
      <c r="C763" t="s" s="3153">
        <v>732</v>
      </c>
      <c r="D763" t="s" s="3153">
        <v>733</v>
      </c>
      <c r="E763" t="s" s="3153">
        <v>734</v>
      </c>
      <c r="F763" t="s" s="3153">
        <v>735</v>
      </c>
      <c r="G763" t="s" s="3153">
        <v>736</v>
      </c>
      <c r="H763" t="s" s="3153">
        <v>737</v>
      </c>
      <c r="I763" t="s" s="3153">
        <v>738</v>
      </c>
      <c r="K763" s="3155"/>
      <c r="L763" t="s" s="3153">
        <v>732</v>
      </c>
      <c r="M763" t="s" s="3153">
        <v>733</v>
      </c>
      <c r="N763" t="s" s="3153">
        <v>734</v>
      </c>
      <c r="O763" t="s" s="3153">
        <v>735</v>
      </c>
      <c r="P763" t="s" s="3153">
        <v>736</v>
      </c>
      <c r="Q763" t="s" s="3153">
        <v>737</v>
      </c>
      <c r="R763" t="s" s="3153">
        <v>738</v>
      </c>
    </row>
    <row r="764" ht="15.75" customHeight="true">
      <c r="A764" s="3214"/>
      <c r="B764" t="s" s="3157">
        <v>732</v>
      </c>
      <c r="C764" t="s" s="3218">
        <v>744</v>
      </c>
      <c r="D764" t="s" s="3218">
        <v>744</v>
      </c>
      <c r="E764" t="s" s="3218">
        <v>744</v>
      </c>
      <c r="F764" t="s" s="3218">
        <v>754</v>
      </c>
      <c r="G764" t="s" s="3218">
        <v>1034</v>
      </c>
      <c r="H764" t="s" s="3218">
        <v>760</v>
      </c>
      <c r="I764" t="s" s="3218">
        <v>1029</v>
      </c>
      <c r="K764" t="s" s="3157">
        <v>732</v>
      </c>
      <c r="L764" t="s" s="3218">
        <v>744</v>
      </c>
      <c r="M764" t="s" s="3218">
        <v>744</v>
      </c>
      <c r="N764" t="s" s="3218">
        <v>744</v>
      </c>
      <c r="O764" t="s" s="3218">
        <v>754</v>
      </c>
      <c r="P764" t="s" s="3218">
        <v>1034</v>
      </c>
      <c r="Q764" t="s" s="3218">
        <v>760</v>
      </c>
      <c r="R764" t="s" s="3218">
        <v>1029</v>
      </c>
    </row>
    <row r="765" ht="15.75" customHeight="true">
      <c r="A765" s="3214"/>
      <c r="B765" t="s" s="3159">
        <v>752</v>
      </c>
      <c r="C765" t="s" s="3219">
        <v>744</v>
      </c>
      <c r="D765" t="s" s="3219">
        <v>744</v>
      </c>
      <c r="E765" t="s" s="3219">
        <v>744</v>
      </c>
      <c r="F765" t="s" s="3219">
        <v>1169</v>
      </c>
      <c r="G765" t="s" s="3219">
        <v>1170</v>
      </c>
      <c r="H765" t="s" s="3219">
        <v>755</v>
      </c>
      <c r="I765" t="s" s="3219">
        <v>755</v>
      </c>
      <c r="K765" t="s" s="3159">
        <v>752</v>
      </c>
      <c r="L765" t="s" s="3219">
        <v>744</v>
      </c>
      <c r="M765" t="s" s="3219">
        <v>744</v>
      </c>
      <c r="N765" t="s" s="3219">
        <v>744</v>
      </c>
      <c r="O765" t="s" s="3219">
        <v>1169</v>
      </c>
      <c r="P765" t="s" s="3219">
        <v>1170</v>
      </c>
      <c r="Q765" t="s" s="3219">
        <v>755</v>
      </c>
      <c r="R765" t="s" s="3219">
        <v>755</v>
      </c>
    </row>
    <row r="766" ht="15.75" customHeight="true">
      <c r="A766" s="3214"/>
      <c r="B766" t="s" s="3157">
        <v>759</v>
      </c>
      <c r="C766" t="s" s="3218">
        <v>744</v>
      </c>
      <c r="D766" t="s" s="3218">
        <v>744</v>
      </c>
      <c r="E766" t="s" s="3218">
        <v>744</v>
      </c>
      <c r="F766" t="s" s="3218">
        <v>1169</v>
      </c>
      <c r="G766" t="s" s="3218">
        <v>1021</v>
      </c>
      <c r="H766" t="s" s="3218">
        <v>1029</v>
      </c>
      <c r="I766" t="s" s="3218">
        <v>1029</v>
      </c>
      <c r="K766" t="s" s="3157">
        <v>759</v>
      </c>
      <c r="L766" t="s" s="3218">
        <v>744</v>
      </c>
      <c r="M766" t="s" s="3218">
        <v>744</v>
      </c>
      <c r="N766" t="s" s="3218">
        <v>744</v>
      </c>
      <c r="O766" t="s" s="3218">
        <v>1169</v>
      </c>
      <c r="P766" t="s" s="3218">
        <v>1021</v>
      </c>
      <c r="Q766" t="s" s="3218">
        <v>1029</v>
      </c>
      <c r="R766" t="s" s="3218">
        <v>1029</v>
      </c>
    </row>
    <row r="767" ht="15.75" customHeight="true">
      <c r="A767" s="3214"/>
      <c r="B767" t="s" s="3159">
        <v>735</v>
      </c>
      <c r="C767" t="s" s="3219">
        <v>764</v>
      </c>
      <c r="D767" t="s" s="3219">
        <v>764</v>
      </c>
      <c r="E767" t="s" s="3219">
        <v>744</v>
      </c>
      <c r="F767" t="s" s="3219">
        <v>744</v>
      </c>
      <c r="G767" t="s" s="3219">
        <v>755</v>
      </c>
      <c r="H767" t="s" s="3219">
        <v>764</v>
      </c>
      <c r="I767" t="s" s="3219">
        <v>755</v>
      </c>
      <c r="K767" t="s" s="3159">
        <v>735</v>
      </c>
      <c r="L767" t="s" s="3219">
        <v>764</v>
      </c>
      <c r="M767" t="s" s="3219">
        <v>764</v>
      </c>
      <c r="N767" t="s" s="3219">
        <v>744</v>
      </c>
      <c r="O767" t="s" s="3219">
        <v>744</v>
      </c>
      <c r="P767" t="s" s="3219">
        <v>755</v>
      </c>
      <c r="Q767" t="s" s="3219">
        <v>764</v>
      </c>
      <c r="R767" t="s" s="3219">
        <v>755</v>
      </c>
    </row>
    <row r="768" ht="15.75" customHeight="true">
      <c r="A768" s="3214"/>
      <c r="B768" t="s" s="3157">
        <v>736</v>
      </c>
      <c r="C768" t="s" s="3218">
        <v>764</v>
      </c>
      <c r="D768" t="s" s="3218">
        <v>764</v>
      </c>
      <c r="E768" t="s" s="3218">
        <v>744</v>
      </c>
      <c r="F768" t="s" s="3218">
        <v>764</v>
      </c>
      <c r="G768" t="s" s="3218">
        <v>744</v>
      </c>
      <c r="H768" t="s" s="3218">
        <v>764</v>
      </c>
      <c r="I768" t="s" s="3218">
        <v>755</v>
      </c>
      <c r="K768" t="s" s="3157">
        <v>736</v>
      </c>
      <c r="L768" t="s" s="3218">
        <v>764</v>
      </c>
      <c r="M768" t="s" s="3218">
        <v>764</v>
      </c>
      <c r="N768" t="s" s="3218">
        <v>744</v>
      </c>
      <c r="O768" t="s" s="3218">
        <v>764</v>
      </c>
      <c r="P768" t="s" s="3218">
        <v>744</v>
      </c>
      <c r="Q768" t="s" s="3218">
        <v>764</v>
      </c>
      <c r="R768" t="s" s="3218">
        <v>755</v>
      </c>
    </row>
    <row r="769" ht="15.75" customHeight="true">
      <c r="A769" s="3214"/>
      <c r="B769" t="s" s="3159">
        <v>737</v>
      </c>
      <c r="C769" t="s" s="3219">
        <v>764</v>
      </c>
      <c r="D769" t="s" s="3219">
        <v>764</v>
      </c>
      <c r="E769" t="s" s="3219">
        <v>744</v>
      </c>
      <c r="F769" t="s" s="3219">
        <v>1029</v>
      </c>
      <c r="G769" t="s" s="3219">
        <v>1169</v>
      </c>
      <c r="H769" t="s" s="3219">
        <v>744</v>
      </c>
      <c r="I769" t="s" s="3219">
        <v>755</v>
      </c>
      <c r="K769" t="s" s="3159">
        <v>737</v>
      </c>
      <c r="L769" t="s" s="3219">
        <v>764</v>
      </c>
      <c r="M769" t="s" s="3219">
        <v>764</v>
      </c>
      <c r="N769" t="s" s="3219">
        <v>744</v>
      </c>
      <c r="O769" t="s" s="3219">
        <v>1029</v>
      </c>
      <c r="P769" t="s" s="3219">
        <v>1169</v>
      </c>
      <c r="Q769" t="s" s="3219">
        <v>744</v>
      </c>
      <c r="R769" t="s" s="3219">
        <v>755</v>
      </c>
    </row>
    <row r="770" ht="15.75" customHeight="true">
      <c r="A770" s="3214"/>
      <c r="B770" t="s" s="3157">
        <v>738</v>
      </c>
      <c r="C770" t="s" s="3218">
        <v>755</v>
      </c>
      <c r="D770" t="s" s="3218">
        <v>755</v>
      </c>
      <c r="E770" t="s" s="3218">
        <v>755</v>
      </c>
      <c r="F770" t="s" s="3218">
        <v>755</v>
      </c>
      <c r="G770" t="s" s="3218">
        <v>755</v>
      </c>
      <c r="H770" t="s" s="3218">
        <v>755</v>
      </c>
      <c r="I770" t="s" s="3218">
        <v>755</v>
      </c>
      <c r="K770" t="s" s="3157">
        <v>738</v>
      </c>
      <c r="L770" t="s" s="3218">
        <v>755</v>
      </c>
      <c r="M770" t="s" s="3218">
        <v>755</v>
      </c>
      <c r="N770" t="s" s="3218">
        <v>755</v>
      </c>
      <c r="O770" t="s" s="3218">
        <v>755</v>
      </c>
      <c r="P770" t="s" s="3218">
        <v>755</v>
      </c>
      <c r="Q770" t="s" s="3218">
        <v>755</v>
      </c>
      <c r="R770" t="s" s="3218">
        <v>755</v>
      </c>
    </row>
    <row r="771" ht="15.75" customHeight="true">
      <c r="B771" s="3220"/>
      <c r="K771" s="3220"/>
    </row>
    <row r="772" ht="15.75" customHeight="true"/>
    <row r="773" ht="15.75" customHeight="true">
      <c r="A773" s="3214"/>
      <c r="B773" t="s" s="3215">
        <v>97</v>
      </c>
      <c r="I773" t="s" s="3216">
        <f>HYPERLINK("#B736","Top ↑")</f>
      </c>
      <c r="J773" s="3214"/>
      <c r="K773" t="s" s="3215">
        <v>274</v>
      </c>
      <c r="R773" t="s" s="3216">
        <f>HYPERLINK("#B736","Top ↑")</f>
      </c>
    </row>
    <row r="774" ht="15.75" customHeight="true">
      <c r="A774" s="3210"/>
      <c r="B774" t="s" s="3217">
        <v>1510</v>
      </c>
      <c r="C774" s="3217"/>
      <c r="D774" s="3217"/>
      <c r="E774" s="3217"/>
      <c r="F774" s="3217"/>
      <c r="G774" s="3217"/>
      <c r="H774" s="3217"/>
      <c r="I774" s="3217"/>
      <c r="K774" t="s" s="3217">
        <v>1511</v>
      </c>
      <c r="L774" s="3217"/>
      <c r="M774" s="3217"/>
      <c r="N774" s="3217"/>
      <c r="O774" s="3217"/>
      <c r="P774" s="3217"/>
      <c r="Q774" s="3217"/>
      <c r="R774" s="3217"/>
    </row>
    <row r="775" ht="15.75" customHeight="true">
      <c r="A775" s="3210"/>
      <c r="B775" t="s" s="3153">
        <v>731</v>
      </c>
      <c r="C775" t="s" s="3148">
        <v>727</v>
      </c>
      <c r="D775" s="3148"/>
      <c r="E775" s="3148"/>
      <c r="F775" s="3148"/>
      <c r="G775" s="3148"/>
      <c r="H775" s="3148"/>
      <c r="I775" s="3150"/>
      <c r="K775" t="s" s="3153">
        <v>731</v>
      </c>
      <c r="L775" t="s" s="3148">
        <v>727</v>
      </c>
      <c r="M775" s="3148"/>
      <c r="N775" s="3148"/>
      <c r="O775" s="3148"/>
      <c r="P775" s="3148"/>
      <c r="Q775" s="3148"/>
      <c r="R775" s="3150"/>
    </row>
    <row r="776" ht="30.0" customHeight="true">
      <c r="A776" s="3214"/>
      <c r="B776" s="3155"/>
      <c r="C776" t="s" s="3153">
        <v>732</v>
      </c>
      <c r="D776" t="s" s="3153">
        <v>733</v>
      </c>
      <c r="E776" t="s" s="3153">
        <v>734</v>
      </c>
      <c r="F776" t="s" s="3153">
        <v>735</v>
      </c>
      <c r="G776" t="s" s="3153">
        <v>736</v>
      </c>
      <c r="H776" t="s" s="3153">
        <v>737</v>
      </c>
      <c r="I776" t="s" s="3153">
        <v>738</v>
      </c>
      <c r="K776" s="3155"/>
      <c r="L776" t="s" s="3153">
        <v>732</v>
      </c>
      <c r="M776" t="s" s="3153">
        <v>733</v>
      </c>
      <c r="N776" t="s" s="3153">
        <v>734</v>
      </c>
      <c r="O776" t="s" s="3153">
        <v>735</v>
      </c>
      <c r="P776" t="s" s="3153">
        <v>736</v>
      </c>
      <c r="Q776" t="s" s="3153">
        <v>737</v>
      </c>
      <c r="R776" t="s" s="3153">
        <v>738</v>
      </c>
    </row>
    <row r="777" ht="15.75" customHeight="true">
      <c r="A777" s="3214"/>
      <c r="B777" t="s" s="3157">
        <v>732</v>
      </c>
      <c r="C777" t="s" s="3218">
        <v>744</v>
      </c>
      <c r="D777" t="s" s="3218">
        <v>744</v>
      </c>
      <c r="E777" t="s" s="3218">
        <v>744</v>
      </c>
      <c r="F777" t="s" s="3218">
        <v>754</v>
      </c>
      <c r="G777" t="s" s="3218">
        <v>1034</v>
      </c>
      <c r="H777" t="s" s="3218">
        <v>760</v>
      </c>
      <c r="I777" t="s" s="3218">
        <v>1029</v>
      </c>
      <c r="K777" t="s" s="3157">
        <v>732</v>
      </c>
      <c r="L777" t="s" s="3218">
        <v>744</v>
      </c>
      <c r="M777" t="s" s="3218">
        <v>744</v>
      </c>
      <c r="N777" t="s" s="3218">
        <v>744</v>
      </c>
      <c r="O777" t="s" s="3218">
        <v>754</v>
      </c>
      <c r="P777" t="s" s="3218">
        <v>1034</v>
      </c>
      <c r="Q777" t="s" s="3218">
        <v>760</v>
      </c>
      <c r="R777" t="s" s="3218">
        <v>1029</v>
      </c>
    </row>
    <row r="778" ht="15.75" customHeight="true">
      <c r="A778" s="3214"/>
      <c r="B778" t="s" s="3159">
        <v>752</v>
      </c>
      <c r="C778" t="s" s="3219">
        <v>744</v>
      </c>
      <c r="D778" t="s" s="3219">
        <v>744</v>
      </c>
      <c r="E778" t="s" s="3219">
        <v>744</v>
      </c>
      <c r="F778" t="s" s="3219">
        <v>1169</v>
      </c>
      <c r="G778" t="s" s="3219">
        <v>1170</v>
      </c>
      <c r="H778" t="s" s="3219">
        <v>755</v>
      </c>
      <c r="I778" t="s" s="3219">
        <v>755</v>
      </c>
      <c r="K778" t="s" s="3159">
        <v>752</v>
      </c>
      <c r="L778" t="s" s="3219">
        <v>744</v>
      </c>
      <c r="M778" t="s" s="3219">
        <v>744</v>
      </c>
      <c r="N778" t="s" s="3219">
        <v>744</v>
      </c>
      <c r="O778" t="s" s="3219">
        <v>1169</v>
      </c>
      <c r="P778" t="s" s="3219">
        <v>1170</v>
      </c>
      <c r="Q778" t="s" s="3219">
        <v>755</v>
      </c>
      <c r="R778" t="s" s="3219">
        <v>755</v>
      </c>
    </row>
    <row r="779" ht="15.75" customHeight="true">
      <c r="A779" s="3214"/>
      <c r="B779" t="s" s="3157">
        <v>759</v>
      </c>
      <c r="C779" t="s" s="3218">
        <v>744</v>
      </c>
      <c r="D779" t="s" s="3218">
        <v>744</v>
      </c>
      <c r="E779" t="s" s="3218">
        <v>744</v>
      </c>
      <c r="F779" t="s" s="3218">
        <v>1169</v>
      </c>
      <c r="G779" t="s" s="3218">
        <v>1021</v>
      </c>
      <c r="H779" t="s" s="3218">
        <v>1029</v>
      </c>
      <c r="I779" t="s" s="3218">
        <v>1029</v>
      </c>
      <c r="K779" t="s" s="3157">
        <v>759</v>
      </c>
      <c r="L779" t="s" s="3218">
        <v>744</v>
      </c>
      <c r="M779" t="s" s="3218">
        <v>744</v>
      </c>
      <c r="N779" t="s" s="3218">
        <v>744</v>
      </c>
      <c r="O779" t="s" s="3218">
        <v>1169</v>
      </c>
      <c r="P779" t="s" s="3218">
        <v>1021</v>
      </c>
      <c r="Q779" t="s" s="3218">
        <v>1029</v>
      </c>
      <c r="R779" t="s" s="3218">
        <v>1029</v>
      </c>
    </row>
    <row r="780" ht="15.75" customHeight="true">
      <c r="A780" s="3214"/>
      <c r="B780" t="s" s="3159">
        <v>735</v>
      </c>
      <c r="C780" t="s" s="3219">
        <v>764</v>
      </c>
      <c r="D780" t="s" s="3219">
        <v>764</v>
      </c>
      <c r="E780" t="s" s="3219">
        <v>744</v>
      </c>
      <c r="F780" t="s" s="3219">
        <v>744</v>
      </c>
      <c r="G780" t="s" s="3219">
        <v>755</v>
      </c>
      <c r="H780" t="s" s="3219">
        <v>764</v>
      </c>
      <c r="I780" t="s" s="3219">
        <v>755</v>
      </c>
      <c r="K780" t="s" s="3159">
        <v>735</v>
      </c>
      <c r="L780" t="s" s="3219">
        <v>764</v>
      </c>
      <c r="M780" t="s" s="3219">
        <v>764</v>
      </c>
      <c r="N780" t="s" s="3219">
        <v>744</v>
      </c>
      <c r="O780" t="s" s="3219">
        <v>744</v>
      </c>
      <c r="P780" t="s" s="3219">
        <v>755</v>
      </c>
      <c r="Q780" t="s" s="3219">
        <v>764</v>
      </c>
      <c r="R780" t="s" s="3219">
        <v>755</v>
      </c>
    </row>
    <row r="781" ht="15.75" customHeight="true">
      <c r="A781" s="3214"/>
      <c r="B781" t="s" s="3157">
        <v>736</v>
      </c>
      <c r="C781" t="s" s="3218">
        <v>764</v>
      </c>
      <c r="D781" t="s" s="3218">
        <v>764</v>
      </c>
      <c r="E781" t="s" s="3218">
        <v>744</v>
      </c>
      <c r="F781" t="s" s="3218">
        <v>764</v>
      </c>
      <c r="G781" t="s" s="3218">
        <v>744</v>
      </c>
      <c r="H781" t="s" s="3218">
        <v>764</v>
      </c>
      <c r="I781" t="s" s="3218">
        <v>755</v>
      </c>
      <c r="K781" t="s" s="3157">
        <v>736</v>
      </c>
      <c r="L781" t="s" s="3218">
        <v>764</v>
      </c>
      <c r="M781" t="s" s="3218">
        <v>764</v>
      </c>
      <c r="N781" t="s" s="3218">
        <v>744</v>
      </c>
      <c r="O781" t="s" s="3218">
        <v>764</v>
      </c>
      <c r="P781" t="s" s="3218">
        <v>744</v>
      </c>
      <c r="Q781" t="s" s="3218">
        <v>764</v>
      </c>
      <c r="R781" t="s" s="3218">
        <v>755</v>
      </c>
    </row>
    <row r="782" ht="15.75" customHeight="true">
      <c r="A782" s="3214"/>
      <c r="B782" t="s" s="3159">
        <v>737</v>
      </c>
      <c r="C782" t="s" s="3219">
        <v>764</v>
      </c>
      <c r="D782" t="s" s="3219">
        <v>764</v>
      </c>
      <c r="E782" t="s" s="3219">
        <v>744</v>
      </c>
      <c r="F782" t="s" s="3219">
        <v>1029</v>
      </c>
      <c r="G782" t="s" s="3219">
        <v>1169</v>
      </c>
      <c r="H782" t="s" s="3219">
        <v>744</v>
      </c>
      <c r="I782" t="s" s="3219">
        <v>755</v>
      </c>
      <c r="K782" t="s" s="3159">
        <v>737</v>
      </c>
      <c r="L782" t="s" s="3219">
        <v>764</v>
      </c>
      <c r="M782" t="s" s="3219">
        <v>764</v>
      </c>
      <c r="N782" t="s" s="3219">
        <v>744</v>
      </c>
      <c r="O782" t="s" s="3219">
        <v>1029</v>
      </c>
      <c r="P782" t="s" s="3219">
        <v>1169</v>
      </c>
      <c r="Q782" t="s" s="3219">
        <v>744</v>
      </c>
      <c r="R782" t="s" s="3219">
        <v>755</v>
      </c>
    </row>
    <row r="783" ht="15.75" customHeight="true">
      <c r="A783" s="3214"/>
      <c r="B783" t="s" s="3157">
        <v>738</v>
      </c>
      <c r="C783" t="s" s="3218">
        <v>755</v>
      </c>
      <c r="D783" t="s" s="3218">
        <v>755</v>
      </c>
      <c r="E783" t="s" s="3218">
        <v>755</v>
      </c>
      <c r="F783" t="s" s="3218">
        <v>755</v>
      </c>
      <c r="G783" t="s" s="3218">
        <v>755</v>
      </c>
      <c r="H783" t="s" s="3218">
        <v>755</v>
      </c>
      <c r="I783" t="s" s="3218">
        <v>755</v>
      </c>
      <c r="K783" t="s" s="3157">
        <v>738</v>
      </c>
      <c r="L783" t="s" s="3218">
        <v>755</v>
      </c>
      <c r="M783" t="s" s="3218">
        <v>755</v>
      </c>
      <c r="N783" t="s" s="3218">
        <v>755</v>
      </c>
      <c r="O783" t="s" s="3218">
        <v>755</v>
      </c>
      <c r="P783" t="s" s="3218">
        <v>755</v>
      </c>
      <c r="Q783" t="s" s="3218">
        <v>755</v>
      </c>
      <c r="R783" t="s" s="3218">
        <v>755</v>
      </c>
    </row>
    <row r="784" ht="15.75" customHeight="true">
      <c r="B784" s="3220"/>
      <c r="K784" s="3220"/>
    </row>
    <row r="785" ht="15.75" customHeight="true"/>
    <row r="786" ht="15.75" customHeight="true">
      <c r="A786" s="3214"/>
      <c r="B786" t="s" s="3215">
        <v>105</v>
      </c>
      <c r="I786" t="s" s="3216">
        <f>HYPERLINK("#B736","Top ↑")</f>
      </c>
      <c r="J786" s="3214"/>
      <c r="K786" t="s" s="3215">
        <v>282</v>
      </c>
      <c r="R786" t="s" s="3216">
        <f>HYPERLINK("#B736","Top ↑")</f>
      </c>
    </row>
    <row r="787" ht="15.75" customHeight="true">
      <c r="A787" s="3210"/>
      <c r="B787" t="s" s="3217">
        <v>1512</v>
      </c>
      <c r="C787" s="3217"/>
      <c r="D787" s="3217"/>
      <c r="E787" s="3217"/>
      <c r="F787" s="3217"/>
      <c r="G787" s="3217"/>
      <c r="H787" s="3217"/>
      <c r="I787" s="3217"/>
      <c r="K787" t="s" s="3217">
        <v>1513</v>
      </c>
      <c r="L787" s="3217"/>
      <c r="M787" s="3217"/>
      <c r="N787" s="3217"/>
      <c r="O787" s="3217"/>
      <c r="P787" s="3217"/>
      <c r="Q787" s="3217"/>
      <c r="R787" s="3217"/>
    </row>
    <row r="788" ht="15.75" customHeight="true">
      <c r="A788" s="3210"/>
      <c r="B788" t="s" s="3153">
        <v>731</v>
      </c>
      <c r="C788" t="s" s="3148">
        <v>727</v>
      </c>
      <c r="D788" s="3148"/>
      <c r="E788" s="3148"/>
      <c r="F788" s="3148"/>
      <c r="G788" s="3148"/>
      <c r="H788" s="3148"/>
      <c r="I788" s="3150"/>
      <c r="K788" t="s" s="3153">
        <v>731</v>
      </c>
      <c r="L788" t="s" s="3148">
        <v>727</v>
      </c>
      <c r="M788" s="3148"/>
      <c r="N788" s="3148"/>
      <c r="O788" s="3148"/>
      <c r="P788" s="3148"/>
      <c r="Q788" s="3148"/>
      <c r="R788" s="3150"/>
    </row>
    <row r="789" ht="30.0" customHeight="true">
      <c r="A789" s="3214"/>
      <c r="B789" s="3155"/>
      <c r="C789" t="s" s="3153">
        <v>732</v>
      </c>
      <c r="D789" t="s" s="3153">
        <v>733</v>
      </c>
      <c r="E789" t="s" s="3153">
        <v>734</v>
      </c>
      <c r="F789" t="s" s="3153">
        <v>735</v>
      </c>
      <c r="G789" t="s" s="3153">
        <v>736</v>
      </c>
      <c r="H789" t="s" s="3153">
        <v>737</v>
      </c>
      <c r="I789" t="s" s="3153">
        <v>738</v>
      </c>
      <c r="K789" s="3155"/>
      <c r="L789" t="s" s="3153">
        <v>732</v>
      </c>
      <c r="M789" t="s" s="3153">
        <v>733</v>
      </c>
      <c r="N789" t="s" s="3153">
        <v>734</v>
      </c>
      <c r="O789" t="s" s="3153">
        <v>735</v>
      </c>
      <c r="P789" t="s" s="3153">
        <v>736</v>
      </c>
      <c r="Q789" t="s" s="3153">
        <v>737</v>
      </c>
      <c r="R789" t="s" s="3153">
        <v>738</v>
      </c>
    </row>
    <row r="790" ht="15.75" customHeight="true">
      <c r="A790" s="3214"/>
      <c r="B790" t="s" s="3157">
        <v>732</v>
      </c>
      <c r="C790" t="s" s="3218">
        <v>744</v>
      </c>
      <c r="D790" t="s" s="3218">
        <v>744</v>
      </c>
      <c r="E790" t="s" s="3218">
        <v>744</v>
      </c>
      <c r="F790" t="s" s="3218">
        <v>754</v>
      </c>
      <c r="G790" t="s" s="3218">
        <v>1034</v>
      </c>
      <c r="H790" t="s" s="3218">
        <v>760</v>
      </c>
      <c r="I790" t="s" s="3218">
        <v>1029</v>
      </c>
      <c r="K790" t="s" s="3157">
        <v>732</v>
      </c>
      <c r="L790" t="s" s="3218">
        <v>744</v>
      </c>
      <c r="M790" t="s" s="3218">
        <v>744</v>
      </c>
      <c r="N790" t="s" s="3218">
        <v>744</v>
      </c>
      <c r="O790" t="s" s="3218">
        <v>754</v>
      </c>
      <c r="P790" t="s" s="3218">
        <v>1034</v>
      </c>
      <c r="Q790" t="s" s="3218">
        <v>760</v>
      </c>
      <c r="R790" t="s" s="3218">
        <v>1029</v>
      </c>
    </row>
    <row r="791" ht="15.75" customHeight="true">
      <c r="A791" s="3214"/>
      <c r="B791" t="s" s="3159">
        <v>752</v>
      </c>
      <c r="C791" t="s" s="3219">
        <v>744</v>
      </c>
      <c r="D791" t="s" s="3219">
        <v>744</v>
      </c>
      <c r="E791" t="s" s="3219">
        <v>744</v>
      </c>
      <c r="F791" t="s" s="3219">
        <v>1169</v>
      </c>
      <c r="G791" t="s" s="3219">
        <v>1170</v>
      </c>
      <c r="H791" t="s" s="3219">
        <v>755</v>
      </c>
      <c r="I791" t="s" s="3219">
        <v>755</v>
      </c>
      <c r="K791" t="s" s="3159">
        <v>752</v>
      </c>
      <c r="L791" t="s" s="3219">
        <v>744</v>
      </c>
      <c r="M791" t="s" s="3219">
        <v>744</v>
      </c>
      <c r="N791" t="s" s="3219">
        <v>744</v>
      </c>
      <c r="O791" t="s" s="3219">
        <v>1169</v>
      </c>
      <c r="P791" t="s" s="3219">
        <v>1170</v>
      </c>
      <c r="Q791" t="s" s="3219">
        <v>755</v>
      </c>
      <c r="R791" t="s" s="3219">
        <v>755</v>
      </c>
    </row>
    <row r="792" ht="15.75" customHeight="true">
      <c r="A792" s="3214"/>
      <c r="B792" t="s" s="3157">
        <v>759</v>
      </c>
      <c r="C792" t="s" s="3218">
        <v>744</v>
      </c>
      <c r="D792" t="s" s="3218">
        <v>744</v>
      </c>
      <c r="E792" t="s" s="3218">
        <v>744</v>
      </c>
      <c r="F792" t="s" s="3218">
        <v>1169</v>
      </c>
      <c r="G792" t="s" s="3218">
        <v>1021</v>
      </c>
      <c r="H792" t="s" s="3218">
        <v>1029</v>
      </c>
      <c r="I792" t="s" s="3218">
        <v>1029</v>
      </c>
      <c r="K792" t="s" s="3157">
        <v>759</v>
      </c>
      <c r="L792" t="s" s="3218">
        <v>744</v>
      </c>
      <c r="M792" t="s" s="3218">
        <v>744</v>
      </c>
      <c r="N792" t="s" s="3218">
        <v>744</v>
      </c>
      <c r="O792" t="s" s="3218">
        <v>1169</v>
      </c>
      <c r="P792" t="s" s="3218">
        <v>1021</v>
      </c>
      <c r="Q792" t="s" s="3218">
        <v>1029</v>
      </c>
      <c r="R792" t="s" s="3218">
        <v>1029</v>
      </c>
    </row>
    <row r="793" ht="15.75" customHeight="true">
      <c r="A793" s="3214"/>
      <c r="B793" t="s" s="3159">
        <v>735</v>
      </c>
      <c r="C793" t="s" s="3219">
        <v>764</v>
      </c>
      <c r="D793" t="s" s="3219">
        <v>764</v>
      </c>
      <c r="E793" t="s" s="3219">
        <v>744</v>
      </c>
      <c r="F793" t="s" s="3219">
        <v>744</v>
      </c>
      <c r="G793" t="s" s="3219">
        <v>755</v>
      </c>
      <c r="H793" t="s" s="3219">
        <v>764</v>
      </c>
      <c r="I793" t="s" s="3219">
        <v>755</v>
      </c>
      <c r="K793" t="s" s="3159">
        <v>735</v>
      </c>
      <c r="L793" t="s" s="3219">
        <v>764</v>
      </c>
      <c r="M793" t="s" s="3219">
        <v>764</v>
      </c>
      <c r="N793" t="s" s="3219">
        <v>744</v>
      </c>
      <c r="O793" t="s" s="3219">
        <v>744</v>
      </c>
      <c r="P793" t="s" s="3219">
        <v>755</v>
      </c>
      <c r="Q793" t="s" s="3219">
        <v>764</v>
      </c>
      <c r="R793" t="s" s="3219">
        <v>755</v>
      </c>
    </row>
    <row r="794" ht="15.75" customHeight="true">
      <c r="A794" s="3214"/>
      <c r="B794" t="s" s="3157">
        <v>736</v>
      </c>
      <c r="C794" t="s" s="3218">
        <v>764</v>
      </c>
      <c r="D794" t="s" s="3218">
        <v>764</v>
      </c>
      <c r="E794" t="s" s="3218">
        <v>744</v>
      </c>
      <c r="F794" t="s" s="3218">
        <v>764</v>
      </c>
      <c r="G794" t="s" s="3218">
        <v>744</v>
      </c>
      <c r="H794" t="s" s="3218">
        <v>764</v>
      </c>
      <c r="I794" t="s" s="3218">
        <v>755</v>
      </c>
      <c r="K794" t="s" s="3157">
        <v>736</v>
      </c>
      <c r="L794" t="s" s="3218">
        <v>764</v>
      </c>
      <c r="M794" t="s" s="3218">
        <v>764</v>
      </c>
      <c r="N794" t="s" s="3218">
        <v>744</v>
      </c>
      <c r="O794" t="s" s="3218">
        <v>764</v>
      </c>
      <c r="P794" t="s" s="3218">
        <v>744</v>
      </c>
      <c r="Q794" t="s" s="3218">
        <v>764</v>
      </c>
      <c r="R794" t="s" s="3218">
        <v>755</v>
      </c>
    </row>
    <row r="795" ht="15.75" customHeight="true">
      <c r="A795" s="3214"/>
      <c r="B795" t="s" s="3159">
        <v>737</v>
      </c>
      <c r="C795" t="s" s="3219">
        <v>764</v>
      </c>
      <c r="D795" t="s" s="3219">
        <v>764</v>
      </c>
      <c r="E795" t="s" s="3219">
        <v>744</v>
      </c>
      <c r="F795" t="s" s="3219">
        <v>1029</v>
      </c>
      <c r="G795" t="s" s="3219">
        <v>1169</v>
      </c>
      <c r="H795" t="s" s="3219">
        <v>744</v>
      </c>
      <c r="I795" t="s" s="3219">
        <v>755</v>
      </c>
      <c r="K795" t="s" s="3159">
        <v>737</v>
      </c>
      <c r="L795" t="s" s="3219">
        <v>764</v>
      </c>
      <c r="M795" t="s" s="3219">
        <v>764</v>
      </c>
      <c r="N795" t="s" s="3219">
        <v>744</v>
      </c>
      <c r="O795" t="s" s="3219">
        <v>1029</v>
      </c>
      <c r="P795" t="s" s="3219">
        <v>1169</v>
      </c>
      <c r="Q795" t="s" s="3219">
        <v>744</v>
      </c>
      <c r="R795" t="s" s="3219">
        <v>755</v>
      </c>
    </row>
    <row r="796" ht="15.75" customHeight="true">
      <c r="A796" s="3214"/>
      <c r="B796" t="s" s="3157">
        <v>738</v>
      </c>
      <c r="C796" t="s" s="3218">
        <v>755</v>
      </c>
      <c r="D796" t="s" s="3218">
        <v>755</v>
      </c>
      <c r="E796" t="s" s="3218">
        <v>755</v>
      </c>
      <c r="F796" t="s" s="3218">
        <v>755</v>
      </c>
      <c r="G796" t="s" s="3218">
        <v>755</v>
      </c>
      <c r="H796" t="s" s="3218">
        <v>755</v>
      </c>
      <c r="I796" t="s" s="3218">
        <v>755</v>
      </c>
      <c r="K796" t="s" s="3157">
        <v>738</v>
      </c>
      <c r="L796" t="s" s="3218">
        <v>755</v>
      </c>
      <c r="M796" t="s" s="3218">
        <v>755</v>
      </c>
      <c r="N796" t="s" s="3218">
        <v>755</v>
      </c>
      <c r="O796" t="s" s="3218">
        <v>755</v>
      </c>
      <c r="P796" t="s" s="3218">
        <v>755</v>
      </c>
      <c r="Q796" t="s" s="3218">
        <v>755</v>
      </c>
      <c r="R796" t="s" s="3218">
        <v>755</v>
      </c>
    </row>
    <row r="797" ht="15.75" customHeight="true">
      <c r="B797" s="3220"/>
      <c r="K797" s="3220"/>
    </row>
    <row r="798" ht="15.75" customHeight="true"/>
    <row r="799" ht="15.75" customHeight="true">
      <c r="A799" s="3214"/>
      <c r="B799" t="s" s="3215">
        <v>109</v>
      </c>
      <c r="I799" t="s" s="3216">
        <f>HYPERLINK("#B736","Top ↑")</f>
      </c>
      <c r="J799" s="3214"/>
      <c r="K799" t="s" s="3215">
        <v>68</v>
      </c>
      <c r="R799" t="s" s="3216">
        <f>HYPERLINK("#B736","Top ↑")</f>
      </c>
    </row>
    <row r="800" ht="15.75" customHeight="true">
      <c r="A800" s="3210"/>
      <c r="B800" t="s" s="3217">
        <v>1514</v>
      </c>
      <c r="C800" s="3217"/>
      <c r="D800" s="3217"/>
      <c r="E800" s="3217"/>
      <c r="F800" s="3217"/>
      <c r="G800" s="3217"/>
      <c r="H800" s="3217"/>
      <c r="I800" s="3217"/>
      <c r="K800" t="s" s="3217">
        <v>1515</v>
      </c>
      <c r="L800" s="3217"/>
      <c r="M800" s="3217"/>
      <c r="N800" s="3217"/>
      <c r="O800" s="3217"/>
      <c r="P800" s="3217"/>
      <c r="Q800" s="3217"/>
      <c r="R800" s="3217"/>
    </row>
    <row r="801" ht="15.75" customHeight="true">
      <c r="A801" s="3210"/>
      <c r="B801" t="s" s="3153">
        <v>731</v>
      </c>
      <c r="C801" t="s" s="3148">
        <v>727</v>
      </c>
      <c r="D801" s="3148"/>
      <c r="E801" s="3148"/>
      <c r="F801" s="3148"/>
      <c r="G801" s="3148"/>
      <c r="H801" s="3148"/>
      <c r="I801" s="3150"/>
      <c r="K801" t="s" s="3153">
        <v>731</v>
      </c>
      <c r="L801" t="s" s="3148">
        <v>727</v>
      </c>
      <c r="M801" s="3148"/>
      <c r="N801" s="3148"/>
      <c r="O801" s="3148"/>
      <c r="P801" s="3148"/>
      <c r="Q801" s="3148"/>
      <c r="R801" s="3150"/>
    </row>
    <row r="802" ht="30.0" customHeight="true">
      <c r="A802" s="3214"/>
      <c r="B802" s="3155"/>
      <c r="C802" t="s" s="3153">
        <v>732</v>
      </c>
      <c r="D802" t="s" s="3153">
        <v>733</v>
      </c>
      <c r="E802" t="s" s="3153">
        <v>734</v>
      </c>
      <c r="F802" t="s" s="3153">
        <v>735</v>
      </c>
      <c r="G802" t="s" s="3153">
        <v>736</v>
      </c>
      <c r="H802" t="s" s="3153">
        <v>737</v>
      </c>
      <c r="I802" t="s" s="3153">
        <v>738</v>
      </c>
      <c r="K802" s="3155"/>
      <c r="L802" t="s" s="3153">
        <v>732</v>
      </c>
      <c r="M802" t="s" s="3153">
        <v>733</v>
      </c>
      <c r="N802" t="s" s="3153">
        <v>734</v>
      </c>
      <c r="O802" t="s" s="3153">
        <v>735</v>
      </c>
      <c r="P802" t="s" s="3153">
        <v>736</v>
      </c>
      <c r="Q802" t="s" s="3153">
        <v>737</v>
      </c>
      <c r="R802" t="s" s="3153">
        <v>738</v>
      </c>
    </row>
    <row r="803" ht="15.75" customHeight="true">
      <c r="A803" s="3214"/>
      <c r="B803" t="s" s="3157">
        <v>732</v>
      </c>
      <c r="C803" t="s" s="3218">
        <v>744</v>
      </c>
      <c r="D803" t="s" s="3218">
        <v>744</v>
      </c>
      <c r="E803" t="s" s="3218">
        <v>744</v>
      </c>
      <c r="F803" t="s" s="3218">
        <v>754</v>
      </c>
      <c r="G803" t="s" s="3218">
        <v>1034</v>
      </c>
      <c r="H803" t="s" s="3218">
        <v>760</v>
      </c>
      <c r="I803" t="s" s="3218">
        <v>1029</v>
      </c>
      <c r="K803" t="s" s="3157">
        <v>732</v>
      </c>
      <c r="L803" t="s" s="3218">
        <v>744</v>
      </c>
      <c r="M803" t="s" s="3218">
        <v>744</v>
      </c>
      <c r="N803" t="s" s="3218">
        <v>744</v>
      </c>
      <c r="O803" t="s" s="3218">
        <v>754</v>
      </c>
      <c r="P803" t="s" s="3218">
        <v>1034</v>
      </c>
      <c r="Q803" t="s" s="3218">
        <v>760</v>
      </c>
      <c r="R803" t="s" s="3218">
        <v>1029</v>
      </c>
    </row>
    <row r="804" ht="15.75" customHeight="true">
      <c r="A804" s="3214"/>
      <c r="B804" t="s" s="3159">
        <v>752</v>
      </c>
      <c r="C804" t="s" s="3219">
        <v>744</v>
      </c>
      <c r="D804" t="s" s="3219">
        <v>744</v>
      </c>
      <c r="E804" t="s" s="3219">
        <v>744</v>
      </c>
      <c r="F804" t="s" s="3219">
        <v>1169</v>
      </c>
      <c r="G804" t="s" s="3219">
        <v>1170</v>
      </c>
      <c r="H804" t="s" s="3219">
        <v>755</v>
      </c>
      <c r="I804" t="s" s="3219">
        <v>755</v>
      </c>
      <c r="K804" t="s" s="3159">
        <v>752</v>
      </c>
      <c r="L804" t="s" s="3219">
        <v>744</v>
      </c>
      <c r="M804" t="s" s="3219">
        <v>744</v>
      </c>
      <c r="N804" t="s" s="3219">
        <v>744</v>
      </c>
      <c r="O804" t="s" s="3219">
        <v>1169</v>
      </c>
      <c r="P804" t="s" s="3219">
        <v>1170</v>
      </c>
      <c r="Q804" t="s" s="3219">
        <v>755</v>
      </c>
      <c r="R804" t="s" s="3219">
        <v>755</v>
      </c>
    </row>
    <row r="805" ht="15.75" customHeight="true">
      <c r="A805" s="3214"/>
      <c r="B805" t="s" s="3157">
        <v>759</v>
      </c>
      <c r="C805" t="s" s="3218">
        <v>744</v>
      </c>
      <c r="D805" t="s" s="3218">
        <v>744</v>
      </c>
      <c r="E805" t="s" s="3218">
        <v>744</v>
      </c>
      <c r="F805" t="s" s="3218">
        <v>1169</v>
      </c>
      <c r="G805" t="s" s="3218">
        <v>1021</v>
      </c>
      <c r="H805" t="s" s="3218">
        <v>1029</v>
      </c>
      <c r="I805" t="s" s="3218">
        <v>1029</v>
      </c>
      <c r="K805" t="s" s="3157">
        <v>759</v>
      </c>
      <c r="L805" t="s" s="3218">
        <v>744</v>
      </c>
      <c r="M805" t="s" s="3218">
        <v>744</v>
      </c>
      <c r="N805" t="s" s="3218">
        <v>744</v>
      </c>
      <c r="O805" t="s" s="3218">
        <v>1169</v>
      </c>
      <c r="P805" t="s" s="3218">
        <v>1021</v>
      </c>
      <c r="Q805" t="s" s="3218">
        <v>1029</v>
      </c>
      <c r="R805" t="s" s="3218">
        <v>1029</v>
      </c>
    </row>
    <row r="806" ht="15.75" customHeight="true">
      <c r="A806" s="3214"/>
      <c r="B806" t="s" s="3159">
        <v>735</v>
      </c>
      <c r="C806" t="s" s="3219">
        <v>764</v>
      </c>
      <c r="D806" t="s" s="3219">
        <v>764</v>
      </c>
      <c r="E806" t="s" s="3219">
        <v>744</v>
      </c>
      <c r="F806" t="s" s="3219">
        <v>744</v>
      </c>
      <c r="G806" t="s" s="3219">
        <v>755</v>
      </c>
      <c r="H806" t="s" s="3219">
        <v>764</v>
      </c>
      <c r="I806" t="s" s="3219">
        <v>755</v>
      </c>
      <c r="K806" t="s" s="3159">
        <v>735</v>
      </c>
      <c r="L806" t="s" s="3219">
        <v>764</v>
      </c>
      <c r="M806" t="s" s="3219">
        <v>764</v>
      </c>
      <c r="N806" t="s" s="3219">
        <v>744</v>
      </c>
      <c r="O806" t="s" s="3219">
        <v>744</v>
      </c>
      <c r="P806" t="s" s="3219">
        <v>755</v>
      </c>
      <c r="Q806" t="s" s="3219">
        <v>764</v>
      </c>
      <c r="R806" t="s" s="3219">
        <v>755</v>
      </c>
    </row>
    <row r="807" ht="15.75" customHeight="true">
      <c r="A807" s="3214"/>
      <c r="B807" t="s" s="3157">
        <v>736</v>
      </c>
      <c r="C807" t="s" s="3218">
        <v>764</v>
      </c>
      <c r="D807" t="s" s="3218">
        <v>764</v>
      </c>
      <c r="E807" t="s" s="3218">
        <v>744</v>
      </c>
      <c r="F807" t="s" s="3218">
        <v>764</v>
      </c>
      <c r="G807" t="s" s="3218">
        <v>744</v>
      </c>
      <c r="H807" t="s" s="3218">
        <v>764</v>
      </c>
      <c r="I807" t="s" s="3218">
        <v>755</v>
      </c>
      <c r="K807" t="s" s="3157">
        <v>736</v>
      </c>
      <c r="L807" t="s" s="3218">
        <v>764</v>
      </c>
      <c r="M807" t="s" s="3218">
        <v>764</v>
      </c>
      <c r="N807" t="s" s="3218">
        <v>744</v>
      </c>
      <c r="O807" t="s" s="3218">
        <v>764</v>
      </c>
      <c r="P807" t="s" s="3218">
        <v>744</v>
      </c>
      <c r="Q807" t="s" s="3218">
        <v>764</v>
      </c>
      <c r="R807" t="s" s="3218">
        <v>755</v>
      </c>
    </row>
    <row r="808" ht="15.75" customHeight="true">
      <c r="A808" s="3214"/>
      <c r="B808" t="s" s="3159">
        <v>737</v>
      </c>
      <c r="C808" t="s" s="3219">
        <v>764</v>
      </c>
      <c r="D808" t="s" s="3219">
        <v>764</v>
      </c>
      <c r="E808" t="s" s="3219">
        <v>744</v>
      </c>
      <c r="F808" t="s" s="3219">
        <v>1029</v>
      </c>
      <c r="G808" t="s" s="3219">
        <v>1169</v>
      </c>
      <c r="H808" t="s" s="3219">
        <v>744</v>
      </c>
      <c r="I808" t="s" s="3219">
        <v>755</v>
      </c>
      <c r="K808" t="s" s="3159">
        <v>737</v>
      </c>
      <c r="L808" t="s" s="3219">
        <v>764</v>
      </c>
      <c r="M808" t="s" s="3219">
        <v>764</v>
      </c>
      <c r="N808" t="s" s="3219">
        <v>744</v>
      </c>
      <c r="O808" t="s" s="3219">
        <v>1029</v>
      </c>
      <c r="P808" t="s" s="3219">
        <v>1169</v>
      </c>
      <c r="Q808" t="s" s="3219">
        <v>744</v>
      </c>
      <c r="R808" t="s" s="3219">
        <v>755</v>
      </c>
    </row>
    <row r="809" ht="15.75" customHeight="true">
      <c r="A809" s="3214"/>
      <c r="B809" t="s" s="3157">
        <v>738</v>
      </c>
      <c r="C809" t="s" s="3218">
        <v>755</v>
      </c>
      <c r="D809" t="s" s="3218">
        <v>755</v>
      </c>
      <c r="E809" t="s" s="3218">
        <v>755</v>
      </c>
      <c r="F809" t="s" s="3218">
        <v>755</v>
      </c>
      <c r="G809" t="s" s="3218">
        <v>755</v>
      </c>
      <c r="H809" t="s" s="3218">
        <v>755</v>
      </c>
      <c r="I809" t="s" s="3218">
        <v>755</v>
      </c>
      <c r="K809" t="s" s="3157">
        <v>738</v>
      </c>
      <c r="L809" t="s" s="3218">
        <v>755</v>
      </c>
      <c r="M809" t="s" s="3218">
        <v>755</v>
      </c>
      <c r="N809" t="s" s="3218">
        <v>755</v>
      </c>
      <c r="O809" t="s" s="3218">
        <v>755</v>
      </c>
      <c r="P809" t="s" s="3218">
        <v>755</v>
      </c>
      <c r="Q809" t="s" s="3218">
        <v>755</v>
      </c>
      <c r="R809" t="s" s="3218">
        <v>755</v>
      </c>
    </row>
    <row r="810" ht="15.75" customHeight="true">
      <c r="B810" s="3220"/>
      <c r="K810" s="3220"/>
    </row>
    <row r="811" ht="15.75" customHeight="true"/>
    <row r="812" ht="15.75" customHeight="true">
      <c r="A812" s="3214"/>
      <c r="B812" t="s" s="3215">
        <v>131</v>
      </c>
      <c r="I812" t="s" s="3216">
        <f>HYPERLINK("#B736","Top ↑")</f>
      </c>
      <c r="J812" s="3214"/>
      <c r="K812" t="s" s="3215">
        <v>74</v>
      </c>
      <c r="R812" t="s" s="3216">
        <f>HYPERLINK("#B736","Top ↑")</f>
      </c>
    </row>
    <row r="813" ht="15.75" customHeight="true">
      <c r="A813" s="3210"/>
      <c r="B813" t="s" s="3217">
        <v>1516</v>
      </c>
      <c r="C813" s="3217"/>
      <c r="D813" s="3217"/>
      <c r="E813" s="3217"/>
      <c r="F813" s="3217"/>
      <c r="G813" s="3217"/>
      <c r="H813" s="3217"/>
      <c r="I813" s="3217"/>
      <c r="K813" t="s" s="3217">
        <v>1517</v>
      </c>
      <c r="L813" s="3217"/>
      <c r="M813" s="3217"/>
      <c r="N813" s="3217"/>
      <c r="O813" s="3217"/>
      <c r="P813" s="3217"/>
      <c r="Q813" s="3217"/>
      <c r="R813" s="3217"/>
    </row>
    <row r="814" ht="15.75" customHeight="true">
      <c r="A814" s="3210"/>
      <c r="B814" t="s" s="3153">
        <v>731</v>
      </c>
      <c r="C814" t="s" s="3148">
        <v>727</v>
      </c>
      <c r="D814" s="3148"/>
      <c r="E814" s="3148"/>
      <c r="F814" s="3148"/>
      <c r="G814" s="3148"/>
      <c r="H814" s="3148"/>
      <c r="I814" s="3150"/>
      <c r="K814" t="s" s="3153">
        <v>731</v>
      </c>
      <c r="L814" t="s" s="3148">
        <v>727</v>
      </c>
      <c r="M814" s="3148"/>
      <c r="N814" s="3148"/>
      <c r="O814" s="3148"/>
      <c r="P814" s="3148"/>
      <c r="Q814" s="3148"/>
      <c r="R814" s="3150"/>
    </row>
    <row r="815" ht="30.0" customHeight="true">
      <c r="A815" s="3214"/>
      <c r="B815" s="3155"/>
      <c r="C815" t="s" s="3153">
        <v>732</v>
      </c>
      <c r="D815" t="s" s="3153">
        <v>733</v>
      </c>
      <c r="E815" t="s" s="3153">
        <v>734</v>
      </c>
      <c r="F815" t="s" s="3153">
        <v>735</v>
      </c>
      <c r="G815" t="s" s="3153">
        <v>736</v>
      </c>
      <c r="H815" t="s" s="3153">
        <v>737</v>
      </c>
      <c r="I815" t="s" s="3153">
        <v>738</v>
      </c>
      <c r="K815" s="3155"/>
      <c r="L815" t="s" s="3153">
        <v>732</v>
      </c>
      <c r="M815" t="s" s="3153">
        <v>733</v>
      </c>
      <c r="N815" t="s" s="3153">
        <v>734</v>
      </c>
      <c r="O815" t="s" s="3153">
        <v>735</v>
      </c>
      <c r="P815" t="s" s="3153">
        <v>736</v>
      </c>
      <c r="Q815" t="s" s="3153">
        <v>737</v>
      </c>
      <c r="R815" t="s" s="3153">
        <v>738</v>
      </c>
    </row>
    <row r="816" ht="15.75" customHeight="true">
      <c r="A816" s="3214"/>
      <c r="B816" t="s" s="3157">
        <v>732</v>
      </c>
      <c r="C816" t="s" s="3218">
        <v>744</v>
      </c>
      <c r="D816" t="s" s="3218">
        <v>744</v>
      </c>
      <c r="E816" t="s" s="3218">
        <v>744</v>
      </c>
      <c r="F816" t="s" s="3218">
        <v>754</v>
      </c>
      <c r="G816" t="s" s="3218">
        <v>1034</v>
      </c>
      <c r="H816" t="s" s="3218">
        <v>760</v>
      </c>
      <c r="I816" t="s" s="3218">
        <v>1029</v>
      </c>
      <c r="K816" t="s" s="3157">
        <v>732</v>
      </c>
      <c r="L816" t="s" s="3218">
        <v>744</v>
      </c>
      <c r="M816" t="s" s="3218">
        <v>744</v>
      </c>
      <c r="N816" t="s" s="3218">
        <v>744</v>
      </c>
      <c r="O816" t="s" s="3218">
        <v>754</v>
      </c>
      <c r="P816" t="s" s="3218">
        <v>1034</v>
      </c>
      <c r="Q816" t="s" s="3218">
        <v>760</v>
      </c>
      <c r="R816" t="s" s="3218">
        <v>1029</v>
      </c>
    </row>
    <row r="817" ht="15.75" customHeight="true">
      <c r="A817" s="3214"/>
      <c r="B817" t="s" s="3159">
        <v>752</v>
      </c>
      <c r="C817" t="s" s="3219">
        <v>744</v>
      </c>
      <c r="D817" t="s" s="3219">
        <v>744</v>
      </c>
      <c r="E817" t="s" s="3219">
        <v>744</v>
      </c>
      <c r="F817" t="s" s="3219">
        <v>1169</v>
      </c>
      <c r="G817" t="s" s="3219">
        <v>1170</v>
      </c>
      <c r="H817" t="s" s="3219">
        <v>755</v>
      </c>
      <c r="I817" t="s" s="3219">
        <v>755</v>
      </c>
      <c r="K817" t="s" s="3159">
        <v>752</v>
      </c>
      <c r="L817" t="s" s="3219">
        <v>744</v>
      </c>
      <c r="M817" t="s" s="3219">
        <v>744</v>
      </c>
      <c r="N817" t="s" s="3219">
        <v>744</v>
      </c>
      <c r="O817" t="s" s="3219">
        <v>1169</v>
      </c>
      <c r="P817" t="s" s="3219">
        <v>1170</v>
      </c>
      <c r="Q817" t="s" s="3219">
        <v>755</v>
      </c>
      <c r="R817" t="s" s="3219">
        <v>755</v>
      </c>
    </row>
    <row r="818" ht="15.75" customHeight="true">
      <c r="A818" s="3214"/>
      <c r="B818" t="s" s="3157">
        <v>759</v>
      </c>
      <c r="C818" t="s" s="3218">
        <v>744</v>
      </c>
      <c r="D818" t="s" s="3218">
        <v>744</v>
      </c>
      <c r="E818" t="s" s="3218">
        <v>744</v>
      </c>
      <c r="F818" t="s" s="3218">
        <v>1169</v>
      </c>
      <c r="G818" t="s" s="3218">
        <v>1021</v>
      </c>
      <c r="H818" t="s" s="3218">
        <v>1029</v>
      </c>
      <c r="I818" t="s" s="3218">
        <v>1029</v>
      </c>
      <c r="K818" t="s" s="3157">
        <v>759</v>
      </c>
      <c r="L818" t="s" s="3218">
        <v>744</v>
      </c>
      <c r="M818" t="s" s="3218">
        <v>744</v>
      </c>
      <c r="N818" t="s" s="3218">
        <v>744</v>
      </c>
      <c r="O818" t="s" s="3218">
        <v>1169</v>
      </c>
      <c r="P818" t="s" s="3218">
        <v>1021</v>
      </c>
      <c r="Q818" t="s" s="3218">
        <v>1029</v>
      </c>
      <c r="R818" t="s" s="3218">
        <v>1029</v>
      </c>
    </row>
    <row r="819" ht="15.75" customHeight="true">
      <c r="A819" s="3214"/>
      <c r="B819" t="s" s="3159">
        <v>735</v>
      </c>
      <c r="C819" t="s" s="3219">
        <v>764</v>
      </c>
      <c r="D819" t="s" s="3219">
        <v>764</v>
      </c>
      <c r="E819" t="s" s="3219">
        <v>744</v>
      </c>
      <c r="F819" t="s" s="3219">
        <v>744</v>
      </c>
      <c r="G819" t="s" s="3219">
        <v>755</v>
      </c>
      <c r="H819" t="s" s="3219">
        <v>764</v>
      </c>
      <c r="I819" t="s" s="3219">
        <v>755</v>
      </c>
      <c r="K819" t="s" s="3159">
        <v>735</v>
      </c>
      <c r="L819" t="s" s="3219">
        <v>764</v>
      </c>
      <c r="M819" t="s" s="3219">
        <v>764</v>
      </c>
      <c r="N819" t="s" s="3219">
        <v>744</v>
      </c>
      <c r="O819" t="s" s="3219">
        <v>744</v>
      </c>
      <c r="P819" t="s" s="3219">
        <v>755</v>
      </c>
      <c r="Q819" t="s" s="3219">
        <v>764</v>
      </c>
      <c r="R819" t="s" s="3219">
        <v>755</v>
      </c>
    </row>
    <row r="820" ht="15.75" customHeight="true">
      <c r="A820" s="3214"/>
      <c r="B820" t="s" s="3157">
        <v>736</v>
      </c>
      <c r="C820" t="s" s="3218">
        <v>764</v>
      </c>
      <c r="D820" t="s" s="3218">
        <v>764</v>
      </c>
      <c r="E820" t="s" s="3218">
        <v>744</v>
      </c>
      <c r="F820" t="s" s="3218">
        <v>764</v>
      </c>
      <c r="G820" t="s" s="3218">
        <v>744</v>
      </c>
      <c r="H820" t="s" s="3218">
        <v>764</v>
      </c>
      <c r="I820" t="s" s="3218">
        <v>755</v>
      </c>
      <c r="K820" t="s" s="3157">
        <v>736</v>
      </c>
      <c r="L820" t="s" s="3218">
        <v>764</v>
      </c>
      <c r="M820" t="s" s="3218">
        <v>764</v>
      </c>
      <c r="N820" t="s" s="3218">
        <v>744</v>
      </c>
      <c r="O820" t="s" s="3218">
        <v>764</v>
      </c>
      <c r="P820" t="s" s="3218">
        <v>744</v>
      </c>
      <c r="Q820" t="s" s="3218">
        <v>764</v>
      </c>
      <c r="R820" t="s" s="3218">
        <v>755</v>
      </c>
    </row>
    <row r="821" ht="15.75" customHeight="true">
      <c r="A821" s="3214"/>
      <c r="B821" t="s" s="3159">
        <v>737</v>
      </c>
      <c r="C821" t="s" s="3219">
        <v>764</v>
      </c>
      <c r="D821" t="s" s="3219">
        <v>764</v>
      </c>
      <c r="E821" t="s" s="3219">
        <v>744</v>
      </c>
      <c r="F821" t="s" s="3219">
        <v>1029</v>
      </c>
      <c r="G821" t="s" s="3219">
        <v>1169</v>
      </c>
      <c r="H821" t="s" s="3219">
        <v>744</v>
      </c>
      <c r="I821" t="s" s="3219">
        <v>755</v>
      </c>
      <c r="K821" t="s" s="3159">
        <v>737</v>
      </c>
      <c r="L821" t="s" s="3219">
        <v>764</v>
      </c>
      <c r="M821" t="s" s="3219">
        <v>764</v>
      </c>
      <c r="N821" t="s" s="3219">
        <v>744</v>
      </c>
      <c r="O821" t="s" s="3219">
        <v>1029</v>
      </c>
      <c r="P821" t="s" s="3219">
        <v>1169</v>
      </c>
      <c r="Q821" t="s" s="3219">
        <v>744</v>
      </c>
      <c r="R821" t="s" s="3219">
        <v>755</v>
      </c>
    </row>
    <row r="822" ht="15.75" customHeight="true">
      <c r="A822" s="3214"/>
      <c r="B822" t="s" s="3157">
        <v>738</v>
      </c>
      <c r="C822" t="s" s="3218">
        <v>755</v>
      </c>
      <c r="D822" t="s" s="3218">
        <v>755</v>
      </c>
      <c r="E822" t="s" s="3218">
        <v>755</v>
      </c>
      <c r="F822" t="s" s="3218">
        <v>755</v>
      </c>
      <c r="G822" t="s" s="3218">
        <v>755</v>
      </c>
      <c r="H822" t="s" s="3218">
        <v>755</v>
      </c>
      <c r="I822" t="s" s="3218">
        <v>755</v>
      </c>
      <c r="K822" t="s" s="3157">
        <v>738</v>
      </c>
      <c r="L822" t="s" s="3218">
        <v>755</v>
      </c>
      <c r="M822" t="s" s="3218">
        <v>755</v>
      </c>
      <c r="N822" t="s" s="3218">
        <v>755</v>
      </c>
      <c r="O822" t="s" s="3218">
        <v>755</v>
      </c>
      <c r="P822" t="s" s="3218">
        <v>755</v>
      </c>
      <c r="Q822" t="s" s="3218">
        <v>755</v>
      </c>
      <c r="R822" t="s" s="3218">
        <v>755</v>
      </c>
    </row>
    <row r="823" ht="15.75" customHeight="true">
      <c r="B823" s="3220"/>
      <c r="K823" s="3220"/>
    </row>
    <row r="824" ht="15.75" customHeight="true"/>
    <row r="825" ht="15.75" customHeight="true">
      <c r="A825" s="3214"/>
      <c r="B825" t="s" s="3215">
        <v>135</v>
      </c>
      <c r="I825" t="s" s="3216">
        <f>HYPERLINK("#B736","Top ↑")</f>
      </c>
      <c r="J825" s="3214"/>
      <c r="K825" t="s" s="3215">
        <v>103</v>
      </c>
      <c r="R825" t="s" s="3216">
        <f>HYPERLINK("#B736","Top ↑")</f>
      </c>
    </row>
    <row r="826" ht="15.75" customHeight="true">
      <c r="A826" s="3210"/>
      <c r="B826" t="s" s="3217">
        <v>1518</v>
      </c>
      <c r="C826" s="3217"/>
      <c r="D826" s="3217"/>
      <c r="E826" s="3217"/>
      <c r="F826" s="3217"/>
      <c r="G826" s="3217"/>
      <c r="H826" s="3217"/>
      <c r="I826" s="3217"/>
      <c r="K826" t="s" s="3217">
        <v>1519</v>
      </c>
      <c r="L826" s="3217"/>
      <c r="M826" s="3217"/>
      <c r="N826" s="3217"/>
      <c r="O826" s="3217"/>
      <c r="P826" s="3217"/>
      <c r="Q826" s="3217"/>
      <c r="R826" s="3217"/>
    </row>
    <row r="827" ht="15.75" customHeight="true">
      <c r="A827" s="3210"/>
      <c r="B827" t="s" s="3153">
        <v>731</v>
      </c>
      <c r="C827" t="s" s="3148">
        <v>727</v>
      </c>
      <c r="D827" s="3148"/>
      <c r="E827" s="3148"/>
      <c r="F827" s="3148"/>
      <c r="G827" s="3148"/>
      <c r="H827" s="3148"/>
      <c r="I827" s="3150"/>
      <c r="K827" t="s" s="3153">
        <v>731</v>
      </c>
      <c r="L827" t="s" s="3148">
        <v>727</v>
      </c>
      <c r="M827" s="3148"/>
      <c r="N827" s="3148"/>
      <c r="O827" s="3148"/>
      <c r="P827" s="3148"/>
      <c r="Q827" s="3148"/>
      <c r="R827" s="3150"/>
    </row>
    <row r="828" ht="30.0" customHeight="true">
      <c r="A828" s="3214"/>
      <c r="B828" s="3155"/>
      <c r="C828" t="s" s="3153">
        <v>732</v>
      </c>
      <c r="D828" t="s" s="3153">
        <v>733</v>
      </c>
      <c r="E828" t="s" s="3153">
        <v>734</v>
      </c>
      <c r="F828" t="s" s="3153">
        <v>735</v>
      </c>
      <c r="G828" t="s" s="3153">
        <v>736</v>
      </c>
      <c r="H828" t="s" s="3153">
        <v>737</v>
      </c>
      <c r="I828" t="s" s="3153">
        <v>738</v>
      </c>
      <c r="K828" s="3155"/>
      <c r="L828" t="s" s="3153">
        <v>732</v>
      </c>
      <c r="M828" t="s" s="3153">
        <v>733</v>
      </c>
      <c r="N828" t="s" s="3153">
        <v>734</v>
      </c>
      <c r="O828" t="s" s="3153">
        <v>735</v>
      </c>
      <c r="P828" t="s" s="3153">
        <v>736</v>
      </c>
      <c r="Q828" t="s" s="3153">
        <v>737</v>
      </c>
      <c r="R828" t="s" s="3153">
        <v>738</v>
      </c>
    </row>
    <row r="829" ht="15.75" customHeight="true">
      <c r="A829" s="3214"/>
      <c r="B829" t="s" s="3157">
        <v>732</v>
      </c>
      <c r="C829" t="s" s="3218">
        <v>744</v>
      </c>
      <c r="D829" t="s" s="3218">
        <v>744</v>
      </c>
      <c r="E829" t="s" s="3218">
        <v>744</v>
      </c>
      <c r="F829" t="s" s="3218">
        <v>754</v>
      </c>
      <c r="G829" t="s" s="3218">
        <v>1034</v>
      </c>
      <c r="H829" t="s" s="3218">
        <v>760</v>
      </c>
      <c r="I829" t="s" s="3218">
        <v>1029</v>
      </c>
      <c r="K829" t="s" s="3157">
        <v>732</v>
      </c>
      <c r="L829" t="s" s="3218">
        <v>744</v>
      </c>
      <c r="M829" t="s" s="3218">
        <v>744</v>
      </c>
      <c r="N829" t="s" s="3218">
        <v>744</v>
      </c>
      <c r="O829" t="s" s="3218">
        <v>754</v>
      </c>
      <c r="P829" t="s" s="3218">
        <v>1034</v>
      </c>
      <c r="Q829" t="s" s="3218">
        <v>760</v>
      </c>
      <c r="R829" t="s" s="3218">
        <v>1029</v>
      </c>
    </row>
    <row r="830" ht="15.75" customHeight="true">
      <c r="A830" s="3214"/>
      <c r="B830" t="s" s="3159">
        <v>752</v>
      </c>
      <c r="C830" t="s" s="3219">
        <v>744</v>
      </c>
      <c r="D830" t="s" s="3219">
        <v>744</v>
      </c>
      <c r="E830" t="s" s="3219">
        <v>744</v>
      </c>
      <c r="F830" t="s" s="3219">
        <v>1169</v>
      </c>
      <c r="G830" t="s" s="3219">
        <v>1170</v>
      </c>
      <c r="H830" t="s" s="3219">
        <v>755</v>
      </c>
      <c r="I830" t="s" s="3219">
        <v>755</v>
      </c>
      <c r="K830" t="s" s="3159">
        <v>752</v>
      </c>
      <c r="L830" t="s" s="3219">
        <v>744</v>
      </c>
      <c r="M830" t="s" s="3219">
        <v>744</v>
      </c>
      <c r="N830" t="s" s="3219">
        <v>744</v>
      </c>
      <c r="O830" t="s" s="3219">
        <v>1169</v>
      </c>
      <c r="P830" t="s" s="3219">
        <v>1170</v>
      </c>
      <c r="Q830" t="s" s="3219">
        <v>755</v>
      </c>
      <c r="R830" t="s" s="3219">
        <v>755</v>
      </c>
    </row>
    <row r="831" ht="15.75" customHeight="true">
      <c r="A831" s="3214"/>
      <c r="B831" t="s" s="3157">
        <v>759</v>
      </c>
      <c r="C831" t="s" s="3218">
        <v>744</v>
      </c>
      <c r="D831" t="s" s="3218">
        <v>744</v>
      </c>
      <c r="E831" t="s" s="3218">
        <v>744</v>
      </c>
      <c r="F831" t="s" s="3218">
        <v>1169</v>
      </c>
      <c r="G831" t="s" s="3218">
        <v>1021</v>
      </c>
      <c r="H831" t="s" s="3218">
        <v>1029</v>
      </c>
      <c r="I831" t="s" s="3218">
        <v>1029</v>
      </c>
      <c r="K831" t="s" s="3157">
        <v>759</v>
      </c>
      <c r="L831" t="s" s="3218">
        <v>744</v>
      </c>
      <c r="M831" t="s" s="3218">
        <v>744</v>
      </c>
      <c r="N831" t="s" s="3218">
        <v>744</v>
      </c>
      <c r="O831" t="s" s="3218">
        <v>1169</v>
      </c>
      <c r="P831" t="s" s="3218">
        <v>1021</v>
      </c>
      <c r="Q831" t="s" s="3218">
        <v>1029</v>
      </c>
      <c r="R831" t="s" s="3218">
        <v>1029</v>
      </c>
    </row>
    <row r="832" ht="15.75" customHeight="true">
      <c r="A832" s="3214"/>
      <c r="B832" t="s" s="3159">
        <v>735</v>
      </c>
      <c r="C832" t="s" s="3219">
        <v>764</v>
      </c>
      <c r="D832" t="s" s="3219">
        <v>764</v>
      </c>
      <c r="E832" t="s" s="3219">
        <v>744</v>
      </c>
      <c r="F832" t="s" s="3219">
        <v>744</v>
      </c>
      <c r="G832" t="s" s="3219">
        <v>755</v>
      </c>
      <c r="H832" t="s" s="3219">
        <v>764</v>
      </c>
      <c r="I832" t="s" s="3219">
        <v>755</v>
      </c>
      <c r="K832" t="s" s="3159">
        <v>735</v>
      </c>
      <c r="L832" t="s" s="3219">
        <v>764</v>
      </c>
      <c r="M832" t="s" s="3219">
        <v>764</v>
      </c>
      <c r="N832" t="s" s="3219">
        <v>744</v>
      </c>
      <c r="O832" t="s" s="3219">
        <v>744</v>
      </c>
      <c r="P832" t="s" s="3219">
        <v>755</v>
      </c>
      <c r="Q832" t="s" s="3219">
        <v>764</v>
      </c>
      <c r="R832" t="s" s="3219">
        <v>755</v>
      </c>
    </row>
    <row r="833" ht="15.75" customHeight="true">
      <c r="A833" s="3214"/>
      <c r="B833" t="s" s="3157">
        <v>736</v>
      </c>
      <c r="C833" t="s" s="3218">
        <v>764</v>
      </c>
      <c r="D833" t="s" s="3218">
        <v>764</v>
      </c>
      <c r="E833" t="s" s="3218">
        <v>744</v>
      </c>
      <c r="F833" t="s" s="3218">
        <v>764</v>
      </c>
      <c r="G833" t="s" s="3218">
        <v>744</v>
      </c>
      <c r="H833" t="s" s="3218">
        <v>764</v>
      </c>
      <c r="I833" t="s" s="3218">
        <v>755</v>
      </c>
      <c r="K833" t="s" s="3157">
        <v>736</v>
      </c>
      <c r="L833" t="s" s="3218">
        <v>764</v>
      </c>
      <c r="M833" t="s" s="3218">
        <v>764</v>
      </c>
      <c r="N833" t="s" s="3218">
        <v>744</v>
      </c>
      <c r="O833" t="s" s="3218">
        <v>764</v>
      </c>
      <c r="P833" t="s" s="3218">
        <v>744</v>
      </c>
      <c r="Q833" t="s" s="3218">
        <v>764</v>
      </c>
      <c r="R833" t="s" s="3218">
        <v>755</v>
      </c>
    </row>
    <row r="834" ht="15.75" customHeight="true">
      <c r="A834" s="3214"/>
      <c r="B834" t="s" s="3159">
        <v>737</v>
      </c>
      <c r="C834" t="s" s="3219">
        <v>764</v>
      </c>
      <c r="D834" t="s" s="3219">
        <v>764</v>
      </c>
      <c r="E834" t="s" s="3219">
        <v>744</v>
      </c>
      <c r="F834" t="s" s="3219">
        <v>1029</v>
      </c>
      <c r="G834" t="s" s="3219">
        <v>1169</v>
      </c>
      <c r="H834" t="s" s="3219">
        <v>744</v>
      </c>
      <c r="I834" t="s" s="3219">
        <v>755</v>
      </c>
      <c r="K834" t="s" s="3159">
        <v>737</v>
      </c>
      <c r="L834" t="s" s="3219">
        <v>764</v>
      </c>
      <c r="M834" t="s" s="3219">
        <v>764</v>
      </c>
      <c r="N834" t="s" s="3219">
        <v>744</v>
      </c>
      <c r="O834" t="s" s="3219">
        <v>1029</v>
      </c>
      <c r="P834" t="s" s="3219">
        <v>1169</v>
      </c>
      <c r="Q834" t="s" s="3219">
        <v>744</v>
      </c>
      <c r="R834" t="s" s="3219">
        <v>755</v>
      </c>
    </row>
    <row r="835" ht="15.75" customHeight="true">
      <c r="A835" s="3214"/>
      <c r="B835" t="s" s="3157">
        <v>738</v>
      </c>
      <c r="C835" t="s" s="3218">
        <v>755</v>
      </c>
      <c r="D835" t="s" s="3218">
        <v>755</v>
      </c>
      <c r="E835" t="s" s="3218">
        <v>755</v>
      </c>
      <c r="F835" t="s" s="3218">
        <v>755</v>
      </c>
      <c r="G835" t="s" s="3218">
        <v>755</v>
      </c>
      <c r="H835" t="s" s="3218">
        <v>755</v>
      </c>
      <c r="I835" t="s" s="3218">
        <v>755</v>
      </c>
      <c r="K835" t="s" s="3157">
        <v>738</v>
      </c>
      <c r="L835" t="s" s="3218">
        <v>755</v>
      </c>
      <c r="M835" t="s" s="3218">
        <v>755</v>
      </c>
      <c r="N835" t="s" s="3218">
        <v>755</v>
      </c>
      <c r="O835" t="s" s="3218">
        <v>755</v>
      </c>
      <c r="P835" t="s" s="3218">
        <v>755</v>
      </c>
      <c r="Q835" t="s" s="3218">
        <v>755</v>
      </c>
      <c r="R835" t="s" s="3218">
        <v>755</v>
      </c>
    </row>
    <row r="836" ht="15.75" customHeight="true">
      <c r="B836" s="3220"/>
      <c r="K836" s="3220"/>
    </row>
    <row r="837" ht="15.75" customHeight="true"/>
    <row r="838" ht="15.75" customHeight="true">
      <c r="A838" s="3214"/>
      <c r="B838" t="s" s="3215">
        <v>1520</v>
      </c>
      <c r="I838" t="s" s="3216">
        <f>HYPERLINK("#B736","Top ↑")</f>
      </c>
      <c r="J838" s="3214"/>
      <c r="K838" t="s" s="3215">
        <v>1521</v>
      </c>
      <c r="R838" t="s" s="3216">
        <f>HYPERLINK("#B736","Top ↑")</f>
      </c>
    </row>
    <row r="839" ht="15.75" customHeight="true">
      <c r="A839" s="3210"/>
      <c r="B839" t="s" s="3217">
        <v>1522</v>
      </c>
      <c r="C839" s="3217"/>
      <c r="D839" s="3217"/>
      <c r="E839" s="3217"/>
      <c r="F839" s="3217"/>
      <c r="G839" s="3217"/>
      <c r="H839" s="3217"/>
      <c r="I839" s="3217"/>
      <c r="K839" t="s" s="3217">
        <v>1523</v>
      </c>
      <c r="L839" s="3217"/>
      <c r="M839" s="3217"/>
      <c r="N839" s="3217"/>
      <c r="O839" s="3217"/>
      <c r="P839" s="3217"/>
      <c r="Q839" s="3217"/>
      <c r="R839" s="3217"/>
    </row>
    <row r="840" ht="15.75" customHeight="true">
      <c r="A840" s="3210"/>
      <c r="B840" t="s" s="3153">
        <v>731</v>
      </c>
      <c r="C840" t="s" s="3148">
        <v>727</v>
      </c>
      <c r="D840" s="3148"/>
      <c r="E840" s="3148"/>
      <c r="F840" s="3148"/>
      <c r="G840" s="3148"/>
      <c r="H840" s="3148"/>
      <c r="I840" s="3150"/>
      <c r="K840" t="s" s="3153">
        <v>731</v>
      </c>
      <c r="L840" t="s" s="3148">
        <v>727</v>
      </c>
      <c r="M840" s="3148"/>
      <c r="N840" s="3148"/>
      <c r="O840" s="3148"/>
      <c r="P840" s="3148"/>
      <c r="Q840" s="3148"/>
      <c r="R840" s="3150"/>
    </row>
    <row r="841" ht="30.0" customHeight="true">
      <c r="A841" s="3214"/>
      <c r="B841" s="3155"/>
      <c r="C841" t="s" s="3153">
        <v>732</v>
      </c>
      <c r="D841" t="s" s="3153">
        <v>733</v>
      </c>
      <c r="E841" t="s" s="3153">
        <v>734</v>
      </c>
      <c r="F841" t="s" s="3153">
        <v>735</v>
      </c>
      <c r="G841" t="s" s="3153">
        <v>736</v>
      </c>
      <c r="H841" t="s" s="3153">
        <v>737</v>
      </c>
      <c r="I841" t="s" s="3153">
        <v>738</v>
      </c>
      <c r="K841" s="3155"/>
      <c r="L841" t="s" s="3153">
        <v>732</v>
      </c>
      <c r="M841" t="s" s="3153">
        <v>733</v>
      </c>
      <c r="N841" t="s" s="3153">
        <v>734</v>
      </c>
      <c r="O841" t="s" s="3153">
        <v>735</v>
      </c>
      <c r="P841" t="s" s="3153">
        <v>736</v>
      </c>
      <c r="Q841" t="s" s="3153">
        <v>737</v>
      </c>
      <c r="R841" t="s" s="3153">
        <v>738</v>
      </c>
    </row>
    <row r="842" ht="15.75" customHeight="true">
      <c r="A842" s="3214"/>
      <c r="B842" t="s" s="3157">
        <v>732</v>
      </c>
      <c r="C842" t="s" s="3218">
        <v>755</v>
      </c>
      <c r="D842" t="s" s="3218">
        <v>755</v>
      </c>
      <c r="E842" t="s" s="3218">
        <v>755</v>
      </c>
      <c r="F842" t="s" s="3218">
        <v>1341</v>
      </c>
      <c r="G842" t="s" s="3218">
        <v>1339</v>
      </c>
      <c r="H842" t="s" s="3218">
        <v>1030</v>
      </c>
      <c r="I842" t="s" s="3218">
        <v>747</v>
      </c>
      <c r="K842" t="s" s="3157">
        <v>732</v>
      </c>
      <c r="L842" t="s" s="3218">
        <v>744</v>
      </c>
      <c r="M842" t="s" s="3218">
        <v>744</v>
      </c>
      <c r="N842" t="s" s="3218">
        <v>744</v>
      </c>
      <c r="O842" t="s" s="3218">
        <v>754</v>
      </c>
      <c r="P842" t="s" s="3218">
        <v>1034</v>
      </c>
      <c r="Q842" t="s" s="3218">
        <v>760</v>
      </c>
      <c r="R842" t="s" s="3218">
        <v>1029</v>
      </c>
    </row>
    <row r="843" ht="15.75" customHeight="true">
      <c r="A843" s="3214"/>
      <c r="B843" t="s" s="3159">
        <v>752</v>
      </c>
      <c r="C843" t="s" s="3219">
        <v>755</v>
      </c>
      <c r="D843" t="s" s="3219">
        <v>755</v>
      </c>
      <c r="E843" t="s" s="3219">
        <v>755</v>
      </c>
      <c r="F843" t="s" s="3219">
        <v>1164</v>
      </c>
      <c r="G843" t="s" s="3219">
        <v>1524</v>
      </c>
      <c r="H843" t="s" s="3219">
        <v>748</v>
      </c>
      <c r="I843" t="s" s="3219">
        <v>748</v>
      </c>
      <c r="K843" t="s" s="3159">
        <v>752</v>
      </c>
      <c r="L843" t="s" s="3219">
        <v>744</v>
      </c>
      <c r="M843" t="s" s="3219">
        <v>744</v>
      </c>
      <c r="N843" t="s" s="3219">
        <v>744</v>
      </c>
      <c r="O843" t="s" s="3219">
        <v>1169</v>
      </c>
      <c r="P843" t="s" s="3219">
        <v>1170</v>
      </c>
      <c r="Q843" t="s" s="3219">
        <v>755</v>
      </c>
      <c r="R843" t="s" s="3219">
        <v>755</v>
      </c>
    </row>
    <row r="844" ht="15.75" customHeight="true">
      <c r="A844" s="3214"/>
      <c r="B844" t="s" s="3157">
        <v>759</v>
      </c>
      <c r="C844" t="s" s="3218">
        <v>755</v>
      </c>
      <c r="D844" t="s" s="3218">
        <v>755</v>
      </c>
      <c r="E844" t="s" s="3218">
        <v>755</v>
      </c>
      <c r="F844" t="s" s="3218">
        <v>1164</v>
      </c>
      <c r="G844" t="s" s="3218">
        <v>1028</v>
      </c>
      <c r="H844" t="s" s="3218">
        <v>747</v>
      </c>
      <c r="I844" t="s" s="3218">
        <v>747</v>
      </c>
      <c r="K844" t="s" s="3157">
        <v>759</v>
      </c>
      <c r="L844" t="s" s="3218">
        <v>744</v>
      </c>
      <c r="M844" t="s" s="3218">
        <v>744</v>
      </c>
      <c r="N844" t="s" s="3218">
        <v>744</v>
      </c>
      <c r="O844" t="s" s="3218">
        <v>1169</v>
      </c>
      <c r="P844" t="s" s="3218">
        <v>1021</v>
      </c>
      <c r="Q844" t="s" s="3218">
        <v>1029</v>
      </c>
      <c r="R844" t="s" s="3218">
        <v>1029</v>
      </c>
    </row>
    <row r="845" ht="15.75" customHeight="true">
      <c r="A845" s="3214"/>
      <c r="B845" t="s" s="3159">
        <v>735</v>
      </c>
      <c r="C845" t="s" s="3219">
        <v>764</v>
      </c>
      <c r="D845" t="s" s="3219">
        <v>764</v>
      </c>
      <c r="E845" t="s" s="3219">
        <v>755</v>
      </c>
      <c r="F845" t="s" s="3219">
        <v>755</v>
      </c>
      <c r="G845" t="s" s="3219">
        <v>748</v>
      </c>
      <c r="H845" t="s" s="3219">
        <v>764</v>
      </c>
      <c r="I845" t="s" s="3219">
        <v>748</v>
      </c>
      <c r="K845" t="s" s="3159">
        <v>735</v>
      </c>
      <c r="L845" t="s" s="3219">
        <v>764</v>
      </c>
      <c r="M845" t="s" s="3219">
        <v>764</v>
      </c>
      <c r="N845" t="s" s="3219">
        <v>744</v>
      </c>
      <c r="O845" t="s" s="3219">
        <v>744</v>
      </c>
      <c r="P845" t="s" s="3219">
        <v>755</v>
      </c>
      <c r="Q845" t="s" s="3219">
        <v>764</v>
      </c>
      <c r="R845" t="s" s="3219">
        <v>755</v>
      </c>
    </row>
    <row r="846" ht="15.75" customHeight="true">
      <c r="A846" s="3214"/>
      <c r="B846" t="s" s="3157">
        <v>736</v>
      </c>
      <c r="C846" t="s" s="3218">
        <v>764</v>
      </c>
      <c r="D846" t="s" s="3218">
        <v>764</v>
      </c>
      <c r="E846" t="s" s="3218">
        <v>755</v>
      </c>
      <c r="F846" t="s" s="3218">
        <v>764</v>
      </c>
      <c r="G846" t="s" s="3218">
        <v>755</v>
      </c>
      <c r="H846" t="s" s="3218">
        <v>764</v>
      </c>
      <c r="I846" t="s" s="3218">
        <v>748</v>
      </c>
      <c r="K846" t="s" s="3157">
        <v>736</v>
      </c>
      <c r="L846" t="s" s="3218">
        <v>764</v>
      </c>
      <c r="M846" t="s" s="3218">
        <v>764</v>
      </c>
      <c r="N846" t="s" s="3218">
        <v>744</v>
      </c>
      <c r="O846" t="s" s="3218">
        <v>764</v>
      </c>
      <c r="P846" t="s" s="3218">
        <v>744</v>
      </c>
      <c r="Q846" t="s" s="3218">
        <v>764</v>
      </c>
      <c r="R846" t="s" s="3218">
        <v>755</v>
      </c>
    </row>
    <row r="847" ht="15.75" customHeight="true">
      <c r="A847" s="3214"/>
      <c r="B847" t="s" s="3159">
        <v>737</v>
      </c>
      <c r="C847" t="s" s="3219">
        <v>764</v>
      </c>
      <c r="D847" t="s" s="3219">
        <v>764</v>
      </c>
      <c r="E847" t="s" s="3219">
        <v>755</v>
      </c>
      <c r="F847" t="s" s="3219">
        <v>747</v>
      </c>
      <c r="G847" t="s" s="3219">
        <v>1164</v>
      </c>
      <c r="H847" t="s" s="3219">
        <v>755</v>
      </c>
      <c r="I847" t="s" s="3219">
        <v>748</v>
      </c>
      <c r="K847" t="s" s="3159">
        <v>737</v>
      </c>
      <c r="L847" t="s" s="3219">
        <v>764</v>
      </c>
      <c r="M847" t="s" s="3219">
        <v>764</v>
      </c>
      <c r="N847" t="s" s="3219">
        <v>744</v>
      </c>
      <c r="O847" t="s" s="3219">
        <v>1029</v>
      </c>
      <c r="P847" t="s" s="3219">
        <v>1169</v>
      </c>
      <c r="Q847" t="s" s="3219">
        <v>744</v>
      </c>
      <c r="R847" t="s" s="3219">
        <v>755</v>
      </c>
    </row>
    <row r="848" ht="15.75" customHeight="true">
      <c r="A848" s="3214"/>
      <c r="B848" t="s" s="3157">
        <v>738</v>
      </c>
      <c r="C848" t="s" s="3218">
        <v>748</v>
      </c>
      <c r="D848" t="s" s="3218">
        <v>748</v>
      </c>
      <c r="E848" t="s" s="3218">
        <v>748</v>
      </c>
      <c r="F848" t="s" s="3218">
        <v>748</v>
      </c>
      <c r="G848" t="s" s="3218">
        <v>748</v>
      </c>
      <c r="H848" t="s" s="3218">
        <v>748</v>
      </c>
      <c r="I848" t="s" s="3218">
        <v>748</v>
      </c>
      <c r="K848" t="s" s="3157">
        <v>738</v>
      </c>
      <c r="L848" t="s" s="3218">
        <v>755</v>
      </c>
      <c r="M848" t="s" s="3218">
        <v>755</v>
      </c>
      <c r="N848" t="s" s="3218">
        <v>755</v>
      </c>
      <c r="O848" t="s" s="3218">
        <v>755</v>
      </c>
      <c r="P848" t="s" s="3218">
        <v>755</v>
      </c>
      <c r="Q848" t="s" s="3218">
        <v>755</v>
      </c>
      <c r="R848" t="s" s="3218">
        <v>755</v>
      </c>
    </row>
    <row r="849" ht="15.75" customHeight="true">
      <c r="B849" s="3220"/>
      <c r="K849" s="3220"/>
    </row>
    <row r="850" ht="15.75" customHeight="true"/>
    <row r="851" ht="15.75" customHeight="true">
      <c r="A851" s="3214"/>
      <c r="B851" t="s" s="3215">
        <v>179</v>
      </c>
      <c r="I851" t="s" s="3216">
        <f>HYPERLINK("#B736","Top ↑")</f>
      </c>
      <c r="J851" s="3214"/>
      <c r="K851" t="s" s="3215">
        <v>1525</v>
      </c>
      <c r="R851" t="s" s="3216">
        <f>HYPERLINK("#B736","Top ↑")</f>
      </c>
    </row>
    <row r="852" ht="15.75" customHeight="true">
      <c r="A852" s="3210"/>
      <c r="B852" t="s" s="3217">
        <v>1526</v>
      </c>
      <c r="C852" s="3217"/>
      <c r="D852" s="3217"/>
      <c r="E852" s="3217"/>
      <c r="F852" s="3217"/>
      <c r="G852" s="3217"/>
      <c r="H852" s="3217"/>
      <c r="I852" s="3217"/>
      <c r="K852" t="s" s="3217">
        <v>1527</v>
      </c>
      <c r="L852" s="3217"/>
      <c r="M852" s="3217"/>
      <c r="N852" s="3217"/>
      <c r="O852" s="3217"/>
      <c r="P852" s="3217"/>
      <c r="Q852" s="3217"/>
      <c r="R852" s="3217"/>
    </row>
    <row r="853" ht="15.75" customHeight="true">
      <c r="A853" s="3210"/>
      <c r="B853" t="s" s="3153">
        <v>731</v>
      </c>
      <c r="C853" t="s" s="3148">
        <v>727</v>
      </c>
      <c r="D853" s="3148"/>
      <c r="E853" s="3148"/>
      <c r="F853" s="3148"/>
      <c r="G853" s="3148"/>
      <c r="H853" s="3148"/>
      <c r="I853" s="3150"/>
      <c r="K853" t="s" s="3153">
        <v>731</v>
      </c>
      <c r="L853" t="s" s="3148">
        <v>727</v>
      </c>
      <c r="M853" s="3148"/>
      <c r="N853" s="3148"/>
      <c r="O853" s="3148"/>
      <c r="P853" s="3148"/>
      <c r="Q853" s="3148"/>
      <c r="R853" s="3150"/>
    </row>
    <row r="854" ht="30.0" customHeight="true">
      <c r="A854" s="3214"/>
      <c r="B854" s="3155"/>
      <c r="C854" t="s" s="3153">
        <v>732</v>
      </c>
      <c r="D854" t="s" s="3153">
        <v>733</v>
      </c>
      <c r="E854" t="s" s="3153">
        <v>734</v>
      </c>
      <c r="F854" t="s" s="3153">
        <v>735</v>
      </c>
      <c r="G854" t="s" s="3153">
        <v>736</v>
      </c>
      <c r="H854" t="s" s="3153">
        <v>737</v>
      </c>
      <c r="I854" t="s" s="3153">
        <v>738</v>
      </c>
      <c r="K854" s="3155"/>
      <c r="L854" t="s" s="3153">
        <v>732</v>
      </c>
      <c r="M854" t="s" s="3153">
        <v>733</v>
      </c>
      <c r="N854" t="s" s="3153">
        <v>734</v>
      </c>
      <c r="O854" t="s" s="3153">
        <v>735</v>
      </c>
      <c r="P854" t="s" s="3153">
        <v>736</v>
      </c>
      <c r="Q854" t="s" s="3153">
        <v>737</v>
      </c>
      <c r="R854" t="s" s="3153">
        <v>738</v>
      </c>
    </row>
    <row r="855" ht="15.75" customHeight="true">
      <c r="A855" s="3214"/>
      <c r="B855" t="s" s="3157">
        <v>732</v>
      </c>
      <c r="C855" t="s" s="3218">
        <v>755</v>
      </c>
      <c r="D855" t="s" s="3218">
        <v>755</v>
      </c>
      <c r="E855" t="s" s="3218">
        <v>755</v>
      </c>
      <c r="F855" t="s" s="3218">
        <v>1341</v>
      </c>
      <c r="G855" t="s" s="3218">
        <v>1339</v>
      </c>
      <c r="H855" t="s" s="3218">
        <v>1030</v>
      </c>
      <c r="I855" t="s" s="3218">
        <v>747</v>
      </c>
      <c r="K855" t="s" s="3157">
        <v>732</v>
      </c>
      <c r="L855" t="s" s="3218">
        <v>744</v>
      </c>
      <c r="M855" t="s" s="3218">
        <v>744</v>
      </c>
      <c r="N855" t="s" s="3218">
        <v>744</v>
      </c>
      <c r="O855" t="s" s="3218">
        <v>754</v>
      </c>
      <c r="P855" t="s" s="3218">
        <v>1034</v>
      </c>
      <c r="Q855" t="s" s="3218">
        <v>760</v>
      </c>
      <c r="R855" t="s" s="3218">
        <v>1029</v>
      </c>
    </row>
    <row r="856" ht="15.75" customHeight="true">
      <c r="A856" s="3214"/>
      <c r="B856" t="s" s="3159">
        <v>752</v>
      </c>
      <c r="C856" t="s" s="3219">
        <v>755</v>
      </c>
      <c r="D856" t="s" s="3219">
        <v>755</v>
      </c>
      <c r="E856" t="s" s="3219">
        <v>755</v>
      </c>
      <c r="F856" t="s" s="3219">
        <v>1164</v>
      </c>
      <c r="G856" t="s" s="3219">
        <v>1524</v>
      </c>
      <c r="H856" t="s" s="3219">
        <v>748</v>
      </c>
      <c r="I856" t="s" s="3219">
        <v>748</v>
      </c>
      <c r="K856" t="s" s="3159">
        <v>752</v>
      </c>
      <c r="L856" t="s" s="3219">
        <v>744</v>
      </c>
      <c r="M856" t="s" s="3219">
        <v>744</v>
      </c>
      <c r="N856" t="s" s="3219">
        <v>744</v>
      </c>
      <c r="O856" t="s" s="3219">
        <v>1169</v>
      </c>
      <c r="P856" t="s" s="3219">
        <v>1170</v>
      </c>
      <c r="Q856" t="s" s="3219">
        <v>755</v>
      </c>
      <c r="R856" t="s" s="3219">
        <v>755</v>
      </c>
    </row>
    <row r="857" ht="15.75" customHeight="true">
      <c r="A857" s="3214"/>
      <c r="B857" t="s" s="3157">
        <v>759</v>
      </c>
      <c r="C857" t="s" s="3218">
        <v>755</v>
      </c>
      <c r="D857" t="s" s="3218">
        <v>755</v>
      </c>
      <c r="E857" t="s" s="3218">
        <v>755</v>
      </c>
      <c r="F857" t="s" s="3218">
        <v>1164</v>
      </c>
      <c r="G857" t="s" s="3218">
        <v>1028</v>
      </c>
      <c r="H857" t="s" s="3218">
        <v>747</v>
      </c>
      <c r="I857" t="s" s="3218">
        <v>747</v>
      </c>
      <c r="K857" t="s" s="3157">
        <v>759</v>
      </c>
      <c r="L857" t="s" s="3218">
        <v>744</v>
      </c>
      <c r="M857" t="s" s="3218">
        <v>744</v>
      </c>
      <c r="N857" t="s" s="3218">
        <v>744</v>
      </c>
      <c r="O857" t="s" s="3218">
        <v>1169</v>
      </c>
      <c r="P857" t="s" s="3218">
        <v>1021</v>
      </c>
      <c r="Q857" t="s" s="3218">
        <v>1029</v>
      </c>
      <c r="R857" t="s" s="3218">
        <v>1029</v>
      </c>
    </row>
    <row r="858" ht="15.75" customHeight="true">
      <c r="A858" s="3214"/>
      <c r="B858" t="s" s="3159">
        <v>735</v>
      </c>
      <c r="C858" t="s" s="3219">
        <v>764</v>
      </c>
      <c r="D858" t="s" s="3219">
        <v>764</v>
      </c>
      <c r="E858" t="s" s="3219">
        <v>755</v>
      </c>
      <c r="F858" t="s" s="3219">
        <v>755</v>
      </c>
      <c r="G858" t="s" s="3219">
        <v>748</v>
      </c>
      <c r="H858" t="s" s="3219">
        <v>764</v>
      </c>
      <c r="I858" t="s" s="3219">
        <v>748</v>
      </c>
      <c r="K858" t="s" s="3159">
        <v>735</v>
      </c>
      <c r="L858" t="s" s="3219">
        <v>764</v>
      </c>
      <c r="M858" t="s" s="3219">
        <v>764</v>
      </c>
      <c r="N858" t="s" s="3219">
        <v>744</v>
      </c>
      <c r="O858" t="s" s="3219">
        <v>744</v>
      </c>
      <c r="P858" t="s" s="3219">
        <v>755</v>
      </c>
      <c r="Q858" t="s" s="3219">
        <v>764</v>
      </c>
      <c r="R858" t="s" s="3219">
        <v>755</v>
      </c>
    </row>
    <row r="859" ht="15.75" customHeight="true">
      <c r="A859" s="3214"/>
      <c r="B859" t="s" s="3157">
        <v>736</v>
      </c>
      <c r="C859" t="s" s="3218">
        <v>764</v>
      </c>
      <c r="D859" t="s" s="3218">
        <v>764</v>
      </c>
      <c r="E859" t="s" s="3218">
        <v>755</v>
      </c>
      <c r="F859" t="s" s="3218">
        <v>764</v>
      </c>
      <c r="G859" t="s" s="3218">
        <v>755</v>
      </c>
      <c r="H859" t="s" s="3218">
        <v>764</v>
      </c>
      <c r="I859" t="s" s="3218">
        <v>748</v>
      </c>
      <c r="K859" t="s" s="3157">
        <v>736</v>
      </c>
      <c r="L859" t="s" s="3218">
        <v>764</v>
      </c>
      <c r="M859" t="s" s="3218">
        <v>764</v>
      </c>
      <c r="N859" t="s" s="3218">
        <v>744</v>
      </c>
      <c r="O859" t="s" s="3218">
        <v>764</v>
      </c>
      <c r="P859" t="s" s="3218">
        <v>744</v>
      </c>
      <c r="Q859" t="s" s="3218">
        <v>764</v>
      </c>
      <c r="R859" t="s" s="3218">
        <v>755</v>
      </c>
    </row>
    <row r="860" ht="15.75" customHeight="true">
      <c r="A860" s="3214"/>
      <c r="B860" t="s" s="3159">
        <v>737</v>
      </c>
      <c r="C860" t="s" s="3219">
        <v>764</v>
      </c>
      <c r="D860" t="s" s="3219">
        <v>764</v>
      </c>
      <c r="E860" t="s" s="3219">
        <v>755</v>
      </c>
      <c r="F860" t="s" s="3219">
        <v>747</v>
      </c>
      <c r="G860" t="s" s="3219">
        <v>1164</v>
      </c>
      <c r="H860" t="s" s="3219">
        <v>755</v>
      </c>
      <c r="I860" t="s" s="3219">
        <v>748</v>
      </c>
      <c r="K860" t="s" s="3159">
        <v>737</v>
      </c>
      <c r="L860" t="s" s="3219">
        <v>764</v>
      </c>
      <c r="M860" t="s" s="3219">
        <v>764</v>
      </c>
      <c r="N860" t="s" s="3219">
        <v>744</v>
      </c>
      <c r="O860" t="s" s="3219">
        <v>1029</v>
      </c>
      <c r="P860" t="s" s="3219">
        <v>1169</v>
      </c>
      <c r="Q860" t="s" s="3219">
        <v>744</v>
      </c>
      <c r="R860" t="s" s="3219">
        <v>755</v>
      </c>
    </row>
    <row r="861" ht="15.75" customHeight="true">
      <c r="A861" s="3214"/>
      <c r="B861" t="s" s="3157">
        <v>738</v>
      </c>
      <c r="C861" t="s" s="3218">
        <v>748</v>
      </c>
      <c r="D861" t="s" s="3218">
        <v>748</v>
      </c>
      <c r="E861" t="s" s="3218">
        <v>748</v>
      </c>
      <c r="F861" t="s" s="3218">
        <v>748</v>
      </c>
      <c r="G861" t="s" s="3218">
        <v>748</v>
      </c>
      <c r="H861" t="s" s="3218">
        <v>748</v>
      </c>
      <c r="I861" t="s" s="3218">
        <v>748</v>
      </c>
      <c r="K861" t="s" s="3157">
        <v>738</v>
      </c>
      <c r="L861" t="s" s="3218">
        <v>755</v>
      </c>
      <c r="M861" t="s" s="3218">
        <v>755</v>
      </c>
      <c r="N861" t="s" s="3218">
        <v>755</v>
      </c>
      <c r="O861" t="s" s="3218">
        <v>755</v>
      </c>
      <c r="P861" t="s" s="3218">
        <v>755</v>
      </c>
      <c r="Q861" t="s" s="3218">
        <v>755</v>
      </c>
      <c r="R861" t="s" s="3218">
        <v>755</v>
      </c>
    </row>
    <row r="862" ht="15.75" customHeight="true">
      <c r="B862" s="3220"/>
      <c r="K862" s="3220"/>
    </row>
    <row r="863" ht="15.75" customHeight="true"/>
    <row r="864" ht="15.75" customHeight="true">
      <c r="A864" s="3214"/>
      <c r="B864" t="s" s="3215">
        <v>261</v>
      </c>
      <c r="I864" t="s" s="3216">
        <f>HYPERLINK("#B736","Top ↑")</f>
      </c>
      <c r="J864" s="3214"/>
      <c r="K864" t="s" s="3215">
        <v>181</v>
      </c>
      <c r="R864" t="s" s="3216">
        <f>HYPERLINK("#B736","Top ↑")</f>
      </c>
    </row>
    <row r="865" ht="15.75" customHeight="true">
      <c r="A865" s="3210"/>
      <c r="B865" t="s" s="3217">
        <v>1528</v>
      </c>
      <c r="C865" s="3217"/>
      <c r="D865" s="3217"/>
      <c r="E865" s="3217"/>
      <c r="F865" s="3217"/>
      <c r="G865" s="3217"/>
      <c r="H865" s="3217"/>
      <c r="I865" s="3217"/>
      <c r="K865" t="s" s="3217">
        <v>1529</v>
      </c>
      <c r="L865" s="3217"/>
      <c r="M865" s="3217"/>
      <c r="N865" s="3217"/>
      <c r="O865" s="3217"/>
      <c r="P865" s="3217"/>
      <c r="Q865" s="3217"/>
      <c r="R865" s="3217"/>
    </row>
    <row r="866" ht="15.75" customHeight="true">
      <c r="A866" s="3210"/>
      <c r="B866" t="s" s="3153">
        <v>731</v>
      </c>
      <c r="C866" t="s" s="3148">
        <v>727</v>
      </c>
      <c r="D866" s="3148"/>
      <c r="E866" s="3148"/>
      <c r="F866" s="3148"/>
      <c r="G866" s="3148"/>
      <c r="H866" s="3148"/>
      <c r="I866" s="3150"/>
      <c r="K866" t="s" s="3153">
        <v>731</v>
      </c>
      <c r="L866" t="s" s="3148">
        <v>727</v>
      </c>
      <c r="M866" s="3148"/>
      <c r="N866" s="3148"/>
      <c r="O866" s="3148"/>
      <c r="P866" s="3148"/>
      <c r="Q866" s="3148"/>
      <c r="R866" s="3150"/>
    </row>
    <row r="867" ht="30.0" customHeight="true">
      <c r="A867" s="3214"/>
      <c r="B867" s="3155"/>
      <c r="C867" t="s" s="3153">
        <v>732</v>
      </c>
      <c r="D867" t="s" s="3153">
        <v>733</v>
      </c>
      <c r="E867" t="s" s="3153">
        <v>734</v>
      </c>
      <c r="F867" t="s" s="3153">
        <v>735</v>
      </c>
      <c r="G867" t="s" s="3153">
        <v>736</v>
      </c>
      <c r="H867" t="s" s="3153">
        <v>737</v>
      </c>
      <c r="I867" t="s" s="3153">
        <v>738</v>
      </c>
      <c r="K867" s="3155"/>
      <c r="L867" t="s" s="3153">
        <v>732</v>
      </c>
      <c r="M867" t="s" s="3153">
        <v>733</v>
      </c>
      <c r="N867" t="s" s="3153">
        <v>734</v>
      </c>
      <c r="O867" t="s" s="3153">
        <v>735</v>
      </c>
      <c r="P867" t="s" s="3153">
        <v>736</v>
      </c>
      <c r="Q867" t="s" s="3153">
        <v>737</v>
      </c>
      <c r="R867" t="s" s="3153">
        <v>738</v>
      </c>
    </row>
    <row r="868" ht="15.75" customHeight="true">
      <c r="A868" s="3214"/>
      <c r="B868" t="s" s="3157">
        <v>732</v>
      </c>
      <c r="C868" t="s" s="3218">
        <v>744</v>
      </c>
      <c r="D868" t="s" s="3218">
        <v>744</v>
      </c>
      <c r="E868" t="s" s="3218">
        <v>744</v>
      </c>
      <c r="F868" t="s" s="3218">
        <v>754</v>
      </c>
      <c r="G868" t="s" s="3218">
        <v>1034</v>
      </c>
      <c r="H868" t="s" s="3218">
        <v>760</v>
      </c>
      <c r="I868" t="s" s="3218">
        <v>1029</v>
      </c>
      <c r="K868" t="s" s="3157">
        <v>732</v>
      </c>
      <c r="L868" t="s" s="3218">
        <v>744</v>
      </c>
      <c r="M868" t="s" s="3218">
        <v>744</v>
      </c>
      <c r="N868" t="s" s="3218">
        <v>744</v>
      </c>
      <c r="O868" t="s" s="3218">
        <v>754</v>
      </c>
      <c r="P868" t="s" s="3218">
        <v>1034</v>
      </c>
      <c r="Q868" t="s" s="3218">
        <v>760</v>
      </c>
      <c r="R868" t="s" s="3218">
        <v>1029</v>
      </c>
    </row>
    <row r="869" ht="15.75" customHeight="true">
      <c r="A869" s="3214"/>
      <c r="B869" t="s" s="3159">
        <v>752</v>
      </c>
      <c r="C869" t="s" s="3219">
        <v>744</v>
      </c>
      <c r="D869" t="s" s="3219">
        <v>744</v>
      </c>
      <c r="E869" t="s" s="3219">
        <v>744</v>
      </c>
      <c r="F869" t="s" s="3219">
        <v>1169</v>
      </c>
      <c r="G869" t="s" s="3219">
        <v>1170</v>
      </c>
      <c r="H869" t="s" s="3219">
        <v>755</v>
      </c>
      <c r="I869" t="s" s="3219">
        <v>755</v>
      </c>
      <c r="K869" t="s" s="3159">
        <v>752</v>
      </c>
      <c r="L869" t="s" s="3219">
        <v>744</v>
      </c>
      <c r="M869" t="s" s="3219">
        <v>744</v>
      </c>
      <c r="N869" t="s" s="3219">
        <v>744</v>
      </c>
      <c r="O869" t="s" s="3219">
        <v>1169</v>
      </c>
      <c r="P869" t="s" s="3219">
        <v>1170</v>
      </c>
      <c r="Q869" t="s" s="3219">
        <v>755</v>
      </c>
      <c r="R869" t="s" s="3219">
        <v>755</v>
      </c>
    </row>
    <row r="870" ht="15.75" customHeight="true">
      <c r="A870" s="3214"/>
      <c r="B870" t="s" s="3157">
        <v>759</v>
      </c>
      <c r="C870" t="s" s="3218">
        <v>744</v>
      </c>
      <c r="D870" t="s" s="3218">
        <v>744</v>
      </c>
      <c r="E870" t="s" s="3218">
        <v>744</v>
      </c>
      <c r="F870" t="s" s="3218">
        <v>1169</v>
      </c>
      <c r="G870" t="s" s="3218">
        <v>1021</v>
      </c>
      <c r="H870" t="s" s="3218">
        <v>1029</v>
      </c>
      <c r="I870" t="s" s="3218">
        <v>1029</v>
      </c>
      <c r="K870" t="s" s="3157">
        <v>759</v>
      </c>
      <c r="L870" t="s" s="3218">
        <v>744</v>
      </c>
      <c r="M870" t="s" s="3218">
        <v>744</v>
      </c>
      <c r="N870" t="s" s="3218">
        <v>744</v>
      </c>
      <c r="O870" t="s" s="3218">
        <v>1169</v>
      </c>
      <c r="P870" t="s" s="3218">
        <v>1021</v>
      </c>
      <c r="Q870" t="s" s="3218">
        <v>1029</v>
      </c>
      <c r="R870" t="s" s="3218">
        <v>1029</v>
      </c>
    </row>
    <row r="871" ht="15.75" customHeight="true">
      <c r="A871" s="3214"/>
      <c r="B871" t="s" s="3159">
        <v>735</v>
      </c>
      <c r="C871" t="s" s="3219">
        <v>764</v>
      </c>
      <c r="D871" t="s" s="3219">
        <v>764</v>
      </c>
      <c r="E871" t="s" s="3219">
        <v>744</v>
      </c>
      <c r="F871" t="s" s="3219">
        <v>744</v>
      </c>
      <c r="G871" t="s" s="3219">
        <v>755</v>
      </c>
      <c r="H871" t="s" s="3219">
        <v>764</v>
      </c>
      <c r="I871" t="s" s="3219">
        <v>755</v>
      </c>
      <c r="K871" t="s" s="3159">
        <v>735</v>
      </c>
      <c r="L871" t="s" s="3219">
        <v>764</v>
      </c>
      <c r="M871" t="s" s="3219">
        <v>764</v>
      </c>
      <c r="N871" t="s" s="3219">
        <v>744</v>
      </c>
      <c r="O871" t="s" s="3219">
        <v>744</v>
      </c>
      <c r="P871" t="s" s="3219">
        <v>755</v>
      </c>
      <c r="Q871" t="s" s="3219">
        <v>764</v>
      </c>
      <c r="R871" t="s" s="3219">
        <v>755</v>
      </c>
    </row>
    <row r="872" ht="15.75" customHeight="true">
      <c r="A872" s="3214"/>
      <c r="B872" t="s" s="3157">
        <v>736</v>
      </c>
      <c r="C872" t="s" s="3218">
        <v>764</v>
      </c>
      <c r="D872" t="s" s="3218">
        <v>764</v>
      </c>
      <c r="E872" t="s" s="3218">
        <v>744</v>
      </c>
      <c r="F872" t="s" s="3218">
        <v>764</v>
      </c>
      <c r="G872" t="s" s="3218">
        <v>744</v>
      </c>
      <c r="H872" t="s" s="3218">
        <v>764</v>
      </c>
      <c r="I872" t="s" s="3218">
        <v>755</v>
      </c>
      <c r="K872" t="s" s="3157">
        <v>736</v>
      </c>
      <c r="L872" t="s" s="3218">
        <v>764</v>
      </c>
      <c r="M872" t="s" s="3218">
        <v>764</v>
      </c>
      <c r="N872" t="s" s="3218">
        <v>744</v>
      </c>
      <c r="O872" t="s" s="3218">
        <v>764</v>
      </c>
      <c r="P872" t="s" s="3218">
        <v>744</v>
      </c>
      <c r="Q872" t="s" s="3218">
        <v>764</v>
      </c>
      <c r="R872" t="s" s="3218">
        <v>755</v>
      </c>
    </row>
    <row r="873" ht="15.75" customHeight="true">
      <c r="A873" s="3214"/>
      <c r="B873" t="s" s="3159">
        <v>737</v>
      </c>
      <c r="C873" t="s" s="3219">
        <v>764</v>
      </c>
      <c r="D873" t="s" s="3219">
        <v>764</v>
      </c>
      <c r="E873" t="s" s="3219">
        <v>744</v>
      </c>
      <c r="F873" t="s" s="3219">
        <v>1029</v>
      </c>
      <c r="G873" t="s" s="3219">
        <v>1169</v>
      </c>
      <c r="H873" t="s" s="3219">
        <v>744</v>
      </c>
      <c r="I873" t="s" s="3219">
        <v>755</v>
      </c>
      <c r="K873" t="s" s="3159">
        <v>737</v>
      </c>
      <c r="L873" t="s" s="3219">
        <v>764</v>
      </c>
      <c r="M873" t="s" s="3219">
        <v>764</v>
      </c>
      <c r="N873" t="s" s="3219">
        <v>744</v>
      </c>
      <c r="O873" t="s" s="3219">
        <v>1029</v>
      </c>
      <c r="P873" t="s" s="3219">
        <v>1169</v>
      </c>
      <c r="Q873" t="s" s="3219">
        <v>744</v>
      </c>
      <c r="R873" t="s" s="3219">
        <v>755</v>
      </c>
    </row>
    <row r="874" ht="15.75" customHeight="true">
      <c r="A874" s="3214"/>
      <c r="B874" t="s" s="3157">
        <v>738</v>
      </c>
      <c r="C874" t="s" s="3218">
        <v>755</v>
      </c>
      <c r="D874" t="s" s="3218">
        <v>755</v>
      </c>
      <c r="E874" t="s" s="3218">
        <v>755</v>
      </c>
      <c r="F874" t="s" s="3218">
        <v>755</v>
      </c>
      <c r="G874" t="s" s="3218">
        <v>755</v>
      </c>
      <c r="H874" t="s" s="3218">
        <v>755</v>
      </c>
      <c r="I874" t="s" s="3218">
        <v>755</v>
      </c>
      <c r="K874" t="s" s="3157">
        <v>738</v>
      </c>
      <c r="L874" t="s" s="3218">
        <v>755</v>
      </c>
      <c r="M874" t="s" s="3218">
        <v>755</v>
      </c>
      <c r="N874" t="s" s="3218">
        <v>755</v>
      </c>
      <c r="O874" t="s" s="3218">
        <v>755</v>
      </c>
      <c r="P874" t="s" s="3218">
        <v>755</v>
      </c>
      <c r="Q874" t="s" s="3218">
        <v>755</v>
      </c>
      <c r="R874" t="s" s="3218">
        <v>755</v>
      </c>
    </row>
    <row r="875" ht="15.75" customHeight="true">
      <c r="B875" s="3220"/>
      <c r="K875" s="3220"/>
    </row>
    <row r="876" ht="15.75" customHeight="true"/>
    <row r="877" ht="15.75" customHeight="true">
      <c r="A877" s="3214"/>
      <c r="B877" t="s" s="3215">
        <v>273</v>
      </c>
      <c r="I877" t="s" s="3216">
        <f>HYPERLINK("#B736","Top ↑")</f>
      </c>
      <c r="J877" s="3214"/>
      <c r="K877" t="s" s="3215">
        <v>214</v>
      </c>
      <c r="R877" t="s" s="3216">
        <f>HYPERLINK("#B736","Top ↑")</f>
      </c>
    </row>
    <row r="878" ht="15.75" customHeight="true">
      <c r="A878" s="3210"/>
      <c r="B878" t="s" s="3217">
        <v>1530</v>
      </c>
      <c r="C878" s="3217"/>
      <c r="D878" s="3217"/>
      <c r="E878" s="3217"/>
      <c r="F878" s="3217"/>
      <c r="G878" s="3217"/>
      <c r="H878" s="3217"/>
      <c r="I878" s="3217"/>
      <c r="K878" t="s" s="3217">
        <v>1531</v>
      </c>
      <c r="L878" s="3217"/>
      <c r="M878" s="3217"/>
      <c r="N878" s="3217"/>
      <c r="O878" s="3217"/>
      <c r="P878" s="3217"/>
      <c r="Q878" s="3217"/>
      <c r="R878" s="3217"/>
    </row>
    <row r="879" ht="15.75" customHeight="true">
      <c r="A879" s="3210"/>
      <c r="B879" t="s" s="3153">
        <v>731</v>
      </c>
      <c r="C879" t="s" s="3148">
        <v>727</v>
      </c>
      <c r="D879" s="3148"/>
      <c r="E879" s="3148"/>
      <c r="F879" s="3148"/>
      <c r="G879" s="3148"/>
      <c r="H879" s="3148"/>
      <c r="I879" s="3150"/>
      <c r="K879" t="s" s="3153">
        <v>731</v>
      </c>
      <c r="L879" t="s" s="3148">
        <v>727</v>
      </c>
      <c r="M879" s="3148"/>
      <c r="N879" s="3148"/>
      <c r="O879" s="3148"/>
      <c r="P879" s="3148"/>
      <c r="Q879" s="3148"/>
      <c r="R879" s="3150"/>
    </row>
    <row r="880" ht="30.0" customHeight="true">
      <c r="A880" s="3214"/>
      <c r="B880" s="3155"/>
      <c r="C880" t="s" s="3153">
        <v>732</v>
      </c>
      <c r="D880" t="s" s="3153">
        <v>733</v>
      </c>
      <c r="E880" t="s" s="3153">
        <v>734</v>
      </c>
      <c r="F880" t="s" s="3153">
        <v>735</v>
      </c>
      <c r="G880" t="s" s="3153">
        <v>736</v>
      </c>
      <c r="H880" t="s" s="3153">
        <v>737</v>
      </c>
      <c r="I880" t="s" s="3153">
        <v>738</v>
      </c>
      <c r="K880" s="3155"/>
      <c r="L880" t="s" s="3153">
        <v>732</v>
      </c>
      <c r="M880" t="s" s="3153">
        <v>733</v>
      </c>
      <c r="N880" t="s" s="3153">
        <v>734</v>
      </c>
      <c r="O880" t="s" s="3153">
        <v>735</v>
      </c>
      <c r="P880" t="s" s="3153">
        <v>736</v>
      </c>
      <c r="Q880" t="s" s="3153">
        <v>737</v>
      </c>
      <c r="R880" t="s" s="3153">
        <v>738</v>
      </c>
    </row>
    <row r="881" ht="15.75" customHeight="true">
      <c r="A881" s="3214"/>
      <c r="B881" t="s" s="3157">
        <v>732</v>
      </c>
      <c r="C881" t="s" s="3218">
        <v>744</v>
      </c>
      <c r="D881" t="s" s="3218">
        <v>744</v>
      </c>
      <c r="E881" t="s" s="3218">
        <v>744</v>
      </c>
      <c r="F881" t="s" s="3218">
        <v>754</v>
      </c>
      <c r="G881" t="s" s="3218">
        <v>1034</v>
      </c>
      <c r="H881" t="s" s="3218">
        <v>760</v>
      </c>
      <c r="I881" t="s" s="3218">
        <v>1029</v>
      </c>
      <c r="K881" t="s" s="3157">
        <v>732</v>
      </c>
      <c r="L881" t="s" s="3222">
        <v>304</v>
      </c>
      <c r="M881" t="s" s="3222">
        <v>304</v>
      </c>
      <c r="N881" t="s" s="3222">
        <v>304</v>
      </c>
      <c r="O881" t="s" s="3222">
        <v>1532</v>
      </c>
      <c r="P881" t="s" s="3222">
        <v>1533</v>
      </c>
      <c r="Q881" t="s" s="3222">
        <v>1534</v>
      </c>
      <c r="R881" t="s" s="3222">
        <v>1535</v>
      </c>
    </row>
    <row r="882" ht="15.75" customHeight="true">
      <c r="A882" s="3214"/>
      <c r="B882" t="s" s="3159">
        <v>752</v>
      </c>
      <c r="C882" t="s" s="3219">
        <v>744</v>
      </c>
      <c r="D882" t="s" s="3219">
        <v>744</v>
      </c>
      <c r="E882" t="s" s="3219">
        <v>744</v>
      </c>
      <c r="F882" t="s" s="3219">
        <v>1169</v>
      </c>
      <c r="G882" t="s" s="3219">
        <v>1170</v>
      </c>
      <c r="H882" t="s" s="3219">
        <v>755</v>
      </c>
      <c r="I882" t="s" s="3219">
        <v>755</v>
      </c>
      <c r="K882" t="s" s="3159">
        <v>752</v>
      </c>
      <c r="L882" t="s" s="3223">
        <v>304</v>
      </c>
      <c r="M882" t="s" s="3223">
        <v>304</v>
      </c>
      <c r="N882" t="s" s="3223">
        <v>304</v>
      </c>
      <c r="O882" t="s" s="3223">
        <v>1536</v>
      </c>
      <c r="P882" t="s" s="3223">
        <v>1537</v>
      </c>
      <c r="Q882" t="s" s="3223">
        <v>1538</v>
      </c>
      <c r="R882" t="s" s="3223">
        <v>1538</v>
      </c>
    </row>
    <row r="883" ht="15.75" customHeight="true">
      <c r="A883" s="3214"/>
      <c r="B883" t="s" s="3157">
        <v>759</v>
      </c>
      <c r="C883" t="s" s="3218">
        <v>744</v>
      </c>
      <c r="D883" t="s" s="3218">
        <v>744</v>
      </c>
      <c r="E883" t="s" s="3218">
        <v>744</v>
      </c>
      <c r="F883" t="s" s="3218">
        <v>1169</v>
      </c>
      <c r="G883" t="s" s="3218">
        <v>1021</v>
      </c>
      <c r="H883" t="s" s="3218">
        <v>1029</v>
      </c>
      <c r="I883" t="s" s="3218">
        <v>1029</v>
      </c>
      <c r="K883" t="s" s="3157">
        <v>759</v>
      </c>
      <c r="L883" t="s" s="3222">
        <v>304</v>
      </c>
      <c r="M883" t="s" s="3222">
        <v>304</v>
      </c>
      <c r="N883" t="s" s="3222">
        <v>304</v>
      </c>
      <c r="O883" t="s" s="3222">
        <v>1536</v>
      </c>
      <c r="P883" t="s" s="3222">
        <v>1539</v>
      </c>
      <c r="Q883" t="s" s="3222">
        <v>1535</v>
      </c>
      <c r="R883" t="s" s="3222">
        <v>1535</v>
      </c>
    </row>
    <row r="884" ht="15.75" customHeight="true">
      <c r="A884" s="3214"/>
      <c r="B884" t="s" s="3159">
        <v>735</v>
      </c>
      <c r="C884" t="s" s="3219">
        <v>764</v>
      </c>
      <c r="D884" t="s" s="3219">
        <v>764</v>
      </c>
      <c r="E884" t="s" s="3219">
        <v>744</v>
      </c>
      <c r="F884" t="s" s="3219">
        <v>744</v>
      </c>
      <c r="G884" t="s" s="3219">
        <v>755</v>
      </c>
      <c r="H884" t="s" s="3219">
        <v>764</v>
      </c>
      <c r="I884" t="s" s="3219">
        <v>755</v>
      </c>
      <c r="K884" t="s" s="3159">
        <v>735</v>
      </c>
      <c r="L884" t="s" s="3223">
        <v>1377</v>
      </c>
      <c r="M884" t="s" s="3223">
        <v>1377</v>
      </c>
      <c r="N884" t="s" s="3223">
        <v>304</v>
      </c>
      <c r="O884" t="s" s="3223">
        <v>304</v>
      </c>
      <c r="P884" t="s" s="3223">
        <v>1538</v>
      </c>
      <c r="Q884" t="s" s="3223">
        <v>1377</v>
      </c>
      <c r="R884" t="s" s="3223">
        <v>1538</v>
      </c>
    </row>
    <row r="885" ht="15.75" customHeight="true">
      <c r="A885" s="3214"/>
      <c r="B885" t="s" s="3157">
        <v>736</v>
      </c>
      <c r="C885" t="s" s="3218">
        <v>764</v>
      </c>
      <c r="D885" t="s" s="3218">
        <v>764</v>
      </c>
      <c r="E885" t="s" s="3218">
        <v>744</v>
      </c>
      <c r="F885" t="s" s="3218">
        <v>764</v>
      </c>
      <c r="G885" t="s" s="3218">
        <v>744</v>
      </c>
      <c r="H885" t="s" s="3218">
        <v>764</v>
      </c>
      <c r="I885" t="s" s="3218">
        <v>755</v>
      </c>
      <c r="K885" t="s" s="3157">
        <v>736</v>
      </c>
      <c r="L885" t="s" s="3222">
        <v>1377</v>
      </c>
      <c r="M885" t="s" s="3222">
        <v>1377</v>
      </c>
      <c r="N885" t="s" s="3222">
        <v>304</v>
      </c>
      <c r="O885" t="s" s="3222">
        <v>1377</v>
      </c>
      <c r="P885" t="s" s="3222">
        <v>304</v>
      </c>
      <c r="Q885" t="s" s="3222">
        <v>1377</v>
      </c>
      <c r="R885" t="s" s="3222">
        <v>1538</v>
      </c>
    </row>
    <row r="886" ht="15.75" customHeight="true">
      <c r="A886" s="3214"/>
      <c r="B886" t="s" s="3159">
        <v>737</v>
      </c>
      <c r="C886" t="s" s="3219">
        <v>764</v>
      </c>
      <c r="D886" t="s" s="3219">
        <v>764</v>
      </c>
      <c r="E886" t="s" s="3219">
        <v>744</v>
      </c>
      <c r="F886" t="s" s="3219">
        <v>1029</v>
      </c>
      <c r="G886" t="s" s="3219">
        <v>1169</v>
      </c>
      <c r="H886" t="s" s="3219">
        <v>744</v>
      </c>
      <c r="I886" t="s" s="3219">
        <v>755</v>
      </c>
      <c r="K886" t="s" s="3159">
        <v>737</v>
      </c>
      <c r="L886" t="s" s="3223">
        <v>1377</v>
      </c>
      <c r="M886" t="s" s="3223">
        <v>1377</v>
      </c>
      <c r="N886" t="s" s="3223">
        <v>304</v>
      </c>
      <c r="O886" t="s" s="3223">
        <v>1535</v>
      </c>
      <c r="P886" t="s" s="3223">
        <v>1536</v>
      </c>
      <c r="Q886" t="s" s="3223">
        <v>304</v>
      </c>
      <c r="R886" t="s" s="3223">
        <v>1538</v>
      </c>
    </row>
    <row r="887" ht="15.75" customHeight="true">
      <c r="A887" s="3214"/>
      <c r="B887" t="s" s="3157">
        <v>738</v>
      </c>
      <c r="C887" t="s" s="3218">
        <v>755</v>
      </c>
      <c r="D887" t="s" s="3218">
        <v>755</v>
      </c>
      <c r="E887" t="s" s="3218">
        <v>755</v>
      </c>
      <c r="F887" t="s" s="3218">
        <v>755</v>
      </c>
      <c r="G887" t="s" s="3218">
        <v>755</v>
      </c>
      <c r="H887" t="s" s="3218">
        <v>755</v>
      </c>
      <c r="I887" t="s" s="3218">
        <v>755</v>
      </c>
      <c r="K887" t="s" s="3157">
        <v>738</v>
      </c>
      <c r="L887" t="s" s="3222">
        <v>1538</v>
      </c>
      <c r="M887" t="s" s="3222">
        <v>1538</v>
      </c>
      <c r="N887" t="s" s="3222">
        <v>1538</v>
      </c>
      <c r="O887" t="s" s="3222">
        <v>1538</v>
      </c>
      <c r="P887" t="s" s="3222">
        <v>1538</v>
      </c>
      <c r="Q887" t="s" s="3222">
        <v>1538</v>
      </c>
      <c r="R887" t="s" s="3222">
        <v>1538</v>
      </c>
    </row>
    <row r="888" ht="15.75" customHeight="true">
      <c r="B888" s="3220"/>
      <c r="K888" s="3220"/>
    </row>
    <row r="889" ht="15.75" customHeight="true"/>
    <row r="890" ht="15.75" customHeight="true">
      <c r="A890" s="3214"/>
      <c r="B890" t="s" s="3215">
        <v>1540</v>
      </c>
      <c r="I890" t="s" s="3216">
        <f>HYPERLINK("#B736","Top ↑")</f>
      </c>
      <c r="J890" s="3214"/>
      <c r="K890" t="s" s="3215">
        <v>222</v>
      </c>
      <c r="R890" t="s" s="3216">
        <f>HYPERLINK("#B736","Top ↑")</f>
      </c>
    </row>
    <row r="891" ht="15.75" customHeight="true">
      <c r="A891" s="3210"/>
      <c r="B891" t="s" s="3217">
        <v>1541</v>
      </c>
      <c r="C891" s="3217"/>
      <c r="D891" s="3217"/>
      <c r="E891" s="3217"/>
      <c r="F891" s="3217"/>
      <c r="G891" s="3217"/>
      <c r="H891" s="3217"/>
      <c r="I891" s="3217"/>
      <c r="K891" t="s" s="3217">
        <v>1542</v>
      </c>
      <c r="L891" s="3217"/>
      <c r="M891" s="3217"/>
      <c r="N891" s="3217"/>
      <c r="O891" s="3217"/>
      <c r="P891" s="3217"/>
      <c r="Q891" s="3217"/>
      <c r="R891" s="3217"/>
    </row>
    <row r="892" ht="15.75" customHeight="true">
      <c r="A892" s="3210"/>
      <c r="B892" t="s" s="3153">
        <v>731</v>
      </c>
      <c r="C892" t="s" s="3148">
        <v>727</v>
      </c>
      <c r="D892" s="3148"/>
      <c r="E892" s="3148"/>
      <c r="F892" s="3148"/>
      <c r="G892" s="3148"/>
      <c r="H892" s="3148"/>
      <c r="I892" s="3150"/>
      <c r="K892" t="s" s="3153">
        <v>731</v>
      </c>
      <c r="L892" t="s" s="3148">
        <v>727</v>
      </c>
      <c r="M892" s="3148"/>
      <c r="N892" s="3148"/>
      <c r="O892" s="3148"/>
      <c r="P892" s="3148"/>
      <c r="Q892" s="3148"/>
      <c r="R892" s="3150"/>
    </row>
    <row r="893" ht="30.0" customHeight="true">
      <c r="A893" s="3214"/>
      <c r="B893" s="3155"/>
      <c r="C893" t="s" s="3153">
        <v>732</v>
      </c>
      <c r="D893" t="s" s="3153">
        <v>733</v>
      </c>
      <c r="E893" t="s" s="3153">
        <v>734</v>
      </c>
      <c r="F893" t="s" s="3153">
        <v>735</v>
      </c>
      <c r="G893" t="s" s="3153">
        <v>736</v>
      </c>
      <c r="H893" t="s" s="3153">
        <v>737</v>
      </c>
      <c r="I893" t="s" s="3153">
        <v>738</v>
      </c>
      <c r="K893" s="3155"/>
      <c r="L893" t="s" s="3153">
        <v>732</v>
      </c>
      <c r="M893" t="s" s="3153">
        <v>733</v>
      </c>
      <c r="N893" t="s" s="3153">
        <v>734</v>
      </c>
      <c r="O893" t="s" s="3153">
        <v>735</v>
      </c>
      <c r="P893" t="s" s="3153">
        <v>736</v>
      </c>
      <c r="Q893" t="s" s="3153">
        <v>737</v>
      </c>
      <c r="R893" t="s" s="3153">
        <v>738</v>
      </c>
    </row>
    <row r="894" ht="15.75" customHeight="true">
      <c r="A894" s="3214"/>
      <c r="B894" t="s" s="3157">
        <v>732</v>
      </c>
      <c r="C894" t="s" s="3218">
        <v>1254</v>
      </c>
      <c r="D894" t="s" s="3218">
        <v>1254</v>
      </c>
      <c r="E894" t="s" s="3218">
        <v>1254</v>
      </c>
      <c r="F894" t="s" s="3218">
        <v>1543</v>
      </c>
      <c r="G894" t="s" s="3218">
        <v>1544</v>
      </c>
      <c r="H894" t="s" s="3218">
        <v>1545</v>
      </c>
      <c r="I894" t="s" s="3218">
        <v>1546</v>
      </c>
      <c r="K894" t="s" s="3157">
        <v>732</v>
      </c>
      <c r="L894" t="s" s="3218">
        <v>1547</v>
      </c>
      <c r="M894" t="s" s="3218">
        <v>1547</v>
      </c>
      <c r="N894" t="s" s="3218">
        <v>1547</v>
      </c>
      <c r="O894" t="s" s="3218">
        <v>1548</v>
      </c>
      <c r="P894" t="s" s="3218">
        <v>1549</v>
      </c>
      <c r="Q894" t="s" s="3218">
        <v>1550</v>
      </c>
      <c r="R894" t="s" s="3218">
        <v>1354</v>
      </c>
    </row>
    <row r="895" ht="15.75" customHeight="true">
      <c r="A895" s="3214"/>
      <c r="B895" t="s" s="3159">
        <v>752</v>
      </c>
      <c r="C895" t="s" s="3219">
        <v>1254</v>
      </c>
      <c r="D895" t="s" s="3219">
        <v>1254</v>
      </c>
      <c r="E895" t="s" s="3219">
        <v>1254</v>
      </c>
      <c r="F895" t="s" s="3219">
        <v>1551</v>
      </c>
      <c r="G895" t="s" s="3219">
        <v>1552</v>
      </c>
      <c r="H895" t="s" s="3219">
        <v>1264</v>
      </c>
      <c r="I895" t="s" s="3219">
        <v>1264</v>
      </c>
      <c r="K895" t="s" s="3159">
        <v>752</v>
      </c>
      <c r="L895" t="s" s="3219">
        <v>1547</v>
      </c>
      <c r="M895" t="s" s="3219">
        <v>1547</v>
      </c>
      <c r="N895" t="s" s="3219">
        <v>1547</v>
      </c>
      <c r="O895" t="s" s="3219">
        <v>1553</v>
      </c>
      <c r="P895" t="s" s="3219">
        <v>1554</v>
      </c>
      <c r="Q895" t="s" s="3219">
        <v>1555</v>
      </c>
      <c r="R895" t="s" s="3219">
        <v>1555</v>
      </c>
    </row>
    <row r="896" ht="15.75" customHeight="true">
      <c r="A896" s="3214"/>
      <c r="B896" t="s" s="3157">
        <v>759</v>
      </c>
      <c r="C896" t="s" s="3218">
        <v>1254</v>
      </c>
      <c r="D896" t="s" s="3218">
        <v>1254</v>
      </c>
      <c r="E896" t="s" s="3218">
        <v>1254</v>
      </c>
      <c r="F896" t="s" s="3218">
        <v>1551</v>
      </c>
      <c r="G896" t="s" s="3218">
        <v>1556</v>
      </c>
      <c r="H896" t="s" s="3218">
        <v>1546</v>
      </c>
      <c r="I896" t="s" s="3218">
        <v>1546</v>
      </c>
      <c r="K896" t="s" s="3157">
        <v>759</v>
      </c>
      <c r="L896" t="s" s="3218">
        <v>1547</v>
      </c>
      <c r="M896" t="s" s="3218">
        <v>1547</v>
      </c>
      <c r="N896" t="s" s="3218">
        <v>1547</v>
      </c>
      <c r="O896" t="s" s="3218">
        <v>1553</v>
      </c>
      <c r="P896" t="s" s="3218">
        <v>1557</v>
      </c>
      <c r="Q896" t="s" s="3218">
        <v>1354</v>
      </c>
      <c r="R896" t="s" s="3218">
        <v>1354</v>
      </c>
    </row>
    <row r="897" ht="15.75" customHeight="true">
      <c r="A897" s="3214"/>
      <c r="B897" t="s" s="3159">
        <v>735</v>
      </c>
      <c r="C897" t="s" s="3219">
        <v>764</v>
      </c>
      <c r="D897" t="s" s="3219">
        <v>764</v>
      </c>
      <c r="E897" t="s" s="3219">
        <v>1254</v>
      </c>
      <c r="F897" t="s" s="3219">
        <v>1254</v>
      </c>
      <c r="G897" t="s" s="3219">
        <v>1264</v>
      </c>
      <c r="H897" t="s" s="3219">
        <v>764</v>
      </c>
      <c r="I897" t="s" s="3219">
        <v>1264</v>
      </c>
      <c r="K897" t="s" s="3159">
        <v>735</v>
      </c>
      <c r="L897" t="s" s="3219">
        <v>764</v>
      </c>
      <c r="M897" t="s" s="3219">
        <v>764</v>
      </c>
      <c r="N897" t="s" s="3219">
        <v>1547</v>
      </c>
      <c r="O897" t="s" s="3219">
        <v>1547</v>
      </c>
      <c r="P897" t="s" s="3219">
        <v>1555</v>
      </c>
      <c r="Q897" t="s" s="3219">
        <v>764</v>
      </c>
      <c r="R897" t="s" s="3219">
        <v>1555</v>
      </c>
    </row>
    <row r="898" ht="15.75" customHeight="true">
      <c r="A898" s="3214"/>
      <c r="B898" t="s" s="3157">
        <v>736</v>
      </c>
      <c r="C898" t="s" s="3218">
        <v>764</v>
      </c>
      <c r="D898" t="s" s="3218">
        <v>764</v>
      </c>
      <c r="E898" t="s" s="3218">
        <v>1254</v>
      </c>
      <c r="F898" t="s" s="3218">
        <v>764</v>
      </c>
      <c r="G898" t="s" s="3218">
        <v>1254</v>
      </c>
      <c r="H898" t="s" s="3218">
        <v>764</v>
      </c>
      <c r="I898" t="s" s="3218">
        <v>1264</v>
      </c>
      <c r="K898" t="s" s="3157">
        <v>736</v>
      </c>
      <c r="L898" t="s" s="3218">
        <v>764</v>
      </c>
      <c r="M898" t="s" s="3218">
        <v>764</v>
      </c>
      <c r="N898" t="s" s="3218">
        <v>1547</v>
      </c>
      <c r="O898" t="s" s="3218">
        <v>764</v>
      </c>
      <c r="P898" t="s" s="3218">
        <v>1547</v>
      </c>
      <c r="Q898" t="s" s="3218">
        <v>764</v>
      </c>
      <c r="R898" t="s" s="3218">
        <v>1555</v>
      </c>
    </row>
    <row r="899" ht="15.75" customHeight="true">
      <c r="A899" s="3214"/>
      <c r="B899" t="s" s="3159">
        <v>737</v>
      </c>
      <c r="C899" t="s" s="3219">
        <v>764</v>
      </c>
      <c r="D899" t="s" s="3219">
        <v>764</v>
      </c>
      <c r="E899" t="s" s="3219">
        <v>1254</v>
      </c>
      <c r="F899" t="s" s="3219">
        <v>1546</v>
      </c>
      <c r="G899" t="s" s="3219">
        <v>1551</v>
      </c>
      <c r="H899" t="s" s="3219">
        <v>1254</v>
      </c>
      <c r="I899" t="s" s="3219">
        <v>1264</v>
      </c>
      <c r="K899" t="s" s="3159">
        <v>737</v>
      </c>
      <c r="L899" t="s" s="3219">
        <v>764</v>
      </c>
      <c r="M899" t="s" s="3219">
        <v>764</v>
      </c>
      <c r="N899" t="s" s="3219">
        <v>1547</v>
      </c>
      <c r="O899" t="s" s="3219">
        <v>1354</v>
      </c>
      <c r="P899" t="s" s="3219">
        <v>1553</v>
      </c>
      <c r="Q899" t="s" s="3219">
        <v>1547</v>
      </c>
      <c r="R899" t="s" s="3219">
        <v>1555</v>
      </c>
    </row>
    <row r="900" ht="15.75" customHeight="true">
      <c r="A900" s="3214"/>
      <c r="B900" t="s" s="3157">
        <v>738</v>
      </c>
      <c r="C900" t="s" s="3218">
        <v>1264</v>
      </c>
      <c r="D900" t="s" s="3218">
        <v>1264</v>
      </c>
      <c r="E900" t="s" s="3218">
        <v>1264</v>
      </c>
      <c r="F900" t="s" s="3218">
        <v>1264</v>
      </c>
      <c r="G900" t="s" s="3218">
        <v>1264</v>
      </c>
      <c r="H900" t="s" s="3218">
        <v>1264</v>
      </c>
      <c r="I900" t="s" s="3218">
        <v>1264</v>
      </c>
      <c r="K900" t="s" s="3157">
        <v>738</v>
      </c>
      <c r="L900" t="s" s="3218">
        <v>1555</v>
      </c>
      <c r="M900" t="s" s="3218">
        <v>1555</v>
      </c>
      <c r="N900" t="s" s="3218">
        <v>1555</v>
      </c>
      <c r="O900" t="s" s="3218">
        <v>1555</v>
      </c>
      <c r="P900" t="s" s="3218">
        <v>1555</v>
      </c>
      <c r="Q900" t="s" s="3218">
        <v>1555</v>
      </c>
      <c r="R900" t="s" s="3218">
        <v>1555</v>
      </c>
    </row>
    <row r="901" ht="15.75" customHeight="true">
      <c r="B901" s="3220"/>
      <c r="K901" s="3220"/>
    </row>
    <row r="902" ht="15.75" customHeight="true"/>
    <row r="903" ht="15.75" customHeight="true">
      <c r="A903" s="3214"/>
      <c r="B903" t="s" s="3215">
        <v>281</v>
      </c>
      <c r="I903" t="s" s="3216">
        <f>HYPERLINK("#B736","Top ↑")</f>
      </c>
      <c r="J903" s="3214"/>
      <c r="K903" t="s" s="3215">
        <v>259</v>
      </c>
      <c r="R903" t="s" s="3216">
        <f>HYPERLINK("#B736","Top ↑")</f>
      </c>
    </row>
    <row r="904" ht="15.75" customHeight="true">
      <c r="A904" s="3210"/>
      <c r="B904" t="s" s="3217">
        <v>1558</v>
      </c>
      <c r="C904" s="3217"/>
      <c r="D904" s="3217"/>
      <c r="E904" s="3217"/>
      <c r="F904" s="3217"/>
      <c r="G904" s="3217"/>
      <c r="H904" s="3217"/>
      <c r="I904" s="3217"/>
      <c r="K904" t="s" s="3217">
        <v>1559</v>
      </c>
      <c r="L904" s="3217"/>
      <c r="M904" s="3217"/>
      <c r="N904" s="3217"/>
      <c r="O904" s="3217"/>
      <c r="P904" s="3217"/>
      <c r="Q904" s="3217"/>
      <c r="R904" s="3217"/>
    </row>
    <row r="905" ht="15.75" customHeight="true">
      <c r="A905" s="3210"/>
      <c r="B905" t="s" s="3153">
        <v>731</v>
      </c>
      <c r="C905" t="s" s="3148">
        <v>727</v>
      </c>
      <c r="D905" s="3148"/>
      <c r="E905" s="3148"/>
      <c r="F905" s="3148"/>
      <c r="G905" s="3148"/>
      <c r="H905" s="3148"/>
      <c r="I905" s="3150"/>
      <c r="K905" t="s" s="3153">
        <v>731</v>
      </c>
      <c r="L905" t="s" s="3148">
        <v>727</v>
      </c>
      <c r="M905" s="3148"/>
      <c r="N905" s="3148"/>
      <c r="O905" s="3148"/>
      <c r="P905" s="3148"/>
      <c r="Q905" s="3148"/>
      <c r="R905" s="3150"/>
    </row>
    <row r="906" ht="30.0" customHeight="true">
      <c r="A906" s="3214"/>
      <c r="B906" s="3155"/>
      <c r="C906" t="s" s="3153">
        <v>732</v>
      </c>
      <c r="D906" t="s" s="3153">
        <v>733</v>
      </c>
      <c r="E906" t="s" s="3153">
        <v>734</v>
      </c>
      <c r="F906" t="s" s="3153">
        <v>735</v>
      </c>
      <c r="G906" t="s" s="3153">
        <v>736</v>
      </c>
      <c r="H906" t="s" s="3153">
        <v>737</v>
      </c>
      <c r="I906" t="s" s="3153">
        <v>738</v>
      </c>
      <c r="K906" s="3155"/>
      <c r="L906" t="s" s="3153">
        <v>732</v>
      </c>
      <c r="M906" t="s" s="3153">
        <v>733</v>
      </c>
      <c r="N906" t="s" s="3153">
        <v>734</v>
      </c>
      <c r="O906" t="s" s="3153">
        <v>735</v>
      </c>
      <c r="P906" t="s" s="3153">
        <v>736</v>
      </c>
      <c r="Q906" t="s" s="3153">
        <v>737</v>
      </c>
      <c r="R906" t="s" s="3153">
        <v>738</v>
      </c>
    </row>
    <row r="907" ht="15.75" customHeight="true">
      <c r="A907" s="3214"/>
      <c r="B907" t="s" s="3157">
        <v>732</v>
      </c>
      <c r="C907" t="s" s="3218">
        <v>1560</v>
      </c>
      <c r="D907" t="s" s="3218">
        <v>1560</v>
      </c>
      <c r="E907" t="s" s="3218">
        <v>1560</v>
      </c>
      <c r="F907" t="s" s="3218">
        <v>1561</v>
      </c>
      <c r="G907" t="s" s="3218">
        <v>1562</v>
      </c>
      <c r="H907" t="s" s="3218">
        <v>1264</v>
      </c>
      <c r="I907" t="s" s="3218">
        <v>1563</v>
      </c>
      <c r="K907" t="s" s="3157">
        <v>732</v>
      </c>
      <c r="L907" t="s" s="3218">
        <v>753</v>
      </c>
      <c r="M907" t="s" s="3218">
        <v>753</v>
      </c>
      <c r="N907" t="s" s="3218">
        <v>753</v>
      </c>
      <c r="O907" t="s" s="3218">
        <v>1564</v>
      </c>
      <c r="P907" t="s" s="3218">
        <v>1565</v>
      </c>
      <c r="Q907" t="s" s="3218">
        <v>1566</v>
      </c>
      <c r="R907" t="s" s="3218">
        <v>1303</v>
      </c>
    </row>
    <row r="908" ht="15.75" customHeight="true">
      <c r="A908" s="3214"/>
      <c r="B908" t="s" s="3159">
        <v>752</v>
      </c>
      <c r="C908" t="s" s="3219">
        <v>1560</v>
      </c>
      <c r="D908" t="s" s="3219">
        <v>1560</v>
      </c>
      <c r="E908" t="s" s="3219">
        <v>1560</v>
      </c>
      <c r="F908" t="s" s="3219">
        <v>1567</v>
      </c>
      <c r="G908" t="s" s="3219">
        <v>1568</v>
      </c>
      <c r="H908" t="s" s="3219">
        <v>1163</v>
      </c>
      <c r="I908" t="s" s="3219">
        <v>1163</v>
      </c>
      <c r="K908" t="s" s="3159">
        <v>752</v>
      </c>
      <c r="L908" t="s" s="3219">
        <v>753</v>
      </c>
      <c r="M908" t="s" s="3219">
        <v>753</v>
      </c>
      <c r="N908" t="s" s="3219">
        <v>753</v>
      </c>
      <c r="O908" t="s" s="3219">
        <v>1569</v>
      </c>
      <c r="P908" t="s" s="3219">
        <v>1429</v>
      </c>
      <c r="Q908" t="s" s="3219">
        <v>745</v>
      </c>
      <c r="R908" t="s" s="3219">
        <v>745</v>
      </c>
    </row>
    <row r="909" ht="15.75" customHeight="true">
      <c r="A909" s="3214"/>
      <c r="B909" t="s" s="3157">
        <v>759</v>
      </c>
      <c r="C909" t="s" s="3218">
        <v>1560</v>
      </c>
      <c r="D909" t="s" s="3218">
        <v>1560</v>
      </c>
      <c r="E909" t="s" s="3218">
        <v>1560</v>
      </c>
      <c r="F909" t="s" s="3218">
        <v>1567</v>
      </c>
      <c r="G909" t="s" s="3218">
        <v>1570</v>
      </c>
      <c r="H909" t="s" s="3218">
        <v>1563</v>
      </c>
      <c r="I909" t="s" s="3218">
        <v>1563</v>
      </c>
      <c r="K909" t="s" s="3157">
        <v>759</v>
      </c>
      <c r="L909" t="s" s="3218">
        <v>753</v>
      </c>
      <c r="M909" t="s" s="3218">
        <v>753</v>
      </c>
      <c r="N909" t="s" s="3218">
        <v>753</v>
      </c>
      <c r="O909" t="s" s="3218">
        <v>1569</v>
      </c>
      <c r="P909" t="s" s="3218">
        <v>1571</v>
      </c>
      <c r="Q909" t="s" s="3218">
        <v>1303</v>
      </c>
      <c r="R909" t="s" s="3218">
        <v>1303</v>
      </c>
    </row>
    <row r="910" ht="15.75" customHeight="true">
      <c r="A910" s="3214"/>
      <c r="B910" t="s" s="3159">
        <v>735</v>
      </c>
      <c r="C910" t="s" s="3219">
        <v>764</v>
      </c>
      <c r="D910" t="s" s="3219">
        <v>764</v>
      </c>
      <c r="E910" t="s" s="3219">
        <v>1560</v>
      </c>
      <c r="F910" t="s" s="3219">
        <v>1560</v>
      </c>
      <c r="G910" t="s" s="3219">
        <v>1163</v>
      </c>
      <c r="H910" t="s" s="3219">
        <v>764</v>
      </c>
      <c r="I910" t="s" s="3219">
        <v>1163</v>
      </c>
      <c r="K910" t="s" s="3159">
        <v>735</v>
      </c>
      <c r="L910" t="s" s="3219">
        <v>764</v>
      </c>
      <c r="M910" t="s" s="3219">
        <v>764</v>
      </c>
      <c r="N910" t="s" s="3219">
        <v>753</v>
      </c>
      <c r="O910" t="s" s="3219">
        <v>753</v>
      </c>
      <c r="P910" t="s" s="3219">
        <v>745</v>
      </c>
      <c r="Q910" t="s" s="3219">
        <v>764</v>
      </c>
      <c r="R910" t="s" s="3219">
        <v>745</v>
      </c>
    </row>
    <row r="911" ht="15.75" customHeight="true">
      <c r="A911" s="3214"/>
      <c r="B911" t="s" s="3157">
        <v>736</v>
      </c>
      <c r="C911" t="s" s="3218">
        <v>764</v>
      </c>
      <c r="D911" t="s" s="3218">
        <v>764</v>
      </c>
      <c r="E911" t="s" s="3218">
        <v>1560</v>
      </c>
      <c r="F911" t="s" s="3218">
        <v>764</v>
      </c>
      <c r="G911" t="s" s="3218">
        <v>1560</v>
      </c>
      <c r="H911" t="s" s="3218">
        <v>764</v>
      </c>
      <c r="I911" t="s" s="3218">
        <v>1163</v>
      </c>
      <c r="K911" t="s" s="3157">
        <v>736</v>
      </c>
      <c r="L911" t="s" s="3218">
        <v>764</v>
      </c>
      <c r="M911" t="s" s="3218">
        <v>764</v>
      </c>
      <c r="N911" t="s" s="3218">
        <v>753</v>
      </c>
      <c r="O911" t="s" s="3218">
        <v>764</v>
      </c>
      <c r="P911" t="s" s="3218">
        <v>753</v>
      </c>
      <c r="Q911" t="s" s="3218">
        <v>764</v>
      </c>
      <c r="R911" t="s" s="3218">
        <v>745</v>
      </c>
    </row>
    <row r="912" ht="15.75" customHeight="true">
      <c r="A912" s="3214"/>
      <c r="B912" t="s" s="3159">
        <v>737</v>
      </c>
      <c r="C912" t="s" s="3219">
        <v>764</v>
      </c>
      <c r="D912" t="s" s="3219">
        <v>764</v>
      </c>
      <c r="E912" t="s" s="3219">
        <v>1560</v>
      </c>
      <c r="F912" t="s" s="3219">
        <v>1563</v>
      </c>
      <c r="G912" t="s" s="3219">
        <v>1567</v>
      </c>
      <c r="H912" t="s" s="3219">
        <v>1560</v>
      </c>
      <c r="I912" t="s" s="3219">
        <v>1163</v>
      </c>
      <c r="K912" t="s" s="3159">
        <v>737</v>
      </c>
      <c r="L912" t="s" s="3219">
        <v>764</v>
      </c>
      <c r="M912" t="s" s="3219">
        <v>764</v>
      </c>
      <c r="N912" t="s" s="3219">
        <v>753</v>
      </c>
      <c r="O912" t="s" s="3219">
        <v>1303</v>
      </c>
      <c r="P912" t="s" s="3219">
        <v>1569</v>
      </c>
      <c r="Q912" t="s" s="3219">
        <v>753</v>
      </c>
      <c r="R912" t="s" s="3219">
        <v>745</v>
      </c>
    </row>
    <row r="913" ht="15.75" customHeight="true">
      <c r="A913" s="3214"/>
      <c r="B913" t="s" s="3157">
        <v>738</v>
      </c>
      <c r="C913" t="s" s="3218">
        <v>1163</v>
      </c>
      <c r="D913" t="s" s="3218">
        <v>1163</v>
      </c>
      <c r="E913" t="s" s="3218">
        <v>1163</v>
      </c>
      <c r="F913" t="s" s="3218">
        <v>1163</v>
      </c>
      <c r="G913" t="s" s="3218">
        <v>1163</v>
      </c>
      <c r="H913" t="s" s="3218">
        <v>1163</v>
      </c>
      <c r="I913" t="s" s="3218">
        <v>1163</v>
      </c>
      <c r="K913" t="s" s="3157">
        <v>738</v>
      </c>
      <c r="L913" t="s" s="3218">
        <v>745</v>
      </c>
      <c r="M913" t="s" s="3218">
        <v>745</v>
      </c>
      <c r="N913" t="s" s="3218">
        <v>745</v>
      </c>
      <c r="O913" t="s" s="3218">
        <v>745</v>
      </c>
      <c r="P913" t="s" s="3218">
        <v>745</v>
      </c>
      <c r="Q913" t="s" s="3218">
        <v>745</v>
      </c>
      <c r="R913" t="s" s="3218">
        <v>745</v>
      </c>
    </row>
    <row r="914" ht="15.75" customHeight="true">
      <c r="B914" s="3220"/>
      <c r="K914" s="3220"/>
    </row>
    <row r="915" ht="15.75" customHeight="true"/>
    <row r="916" ht="15.75" customHeight="true">
      <c r="A916" s="3214"/>
      <c r="B916" t="s" s="3215">
        <v>73</v>
      </c>
      <c r="I916" t="s" s="3216">
        <f>HYPERLINK("#B736","Top ↑")</f>
      </c>
      <c r="J916" s="3214"/>
      <c r="K916" t="s" s="3215">
        <v>263</v>
      </c>
      <c r="R916" t="s" s="3216">
        <f>HYPERLINK("#B736","Top ↑")</f>
      </c>
    </row>
    <row r="917" ht="15.75" customHeight="true">
      <c r="A917" s="3210"/>
      <c r="B917" t="s" s="3217">
        <v>1572</v>
      </c>
      <c r="C917" s="3217"/>
      <c r="D917" s="3217"/>
      <c r="E917" s="3217"/>
      <c r="F917" s="3217"/>
      <c r="G917" s="3217"/>
      <c r="H917" s="3217"/>
      <c r="I917" s="3217"/>
      <c r="K917" t="s" s="3217">
        <v>1573</v>
      </c>
      <c r="L917" s="3217"/>
      <c r="M917" s="3217"/>
      <c r="N917" s="3217"/>
      <c r="O917" s="3217"/>
      <c r="P917" s="3217"/>
      <c r="Q917" s="3217"/>
      <c r="R917" s="3217"/>
    </row>
    <row r="918" ht="15.75" customHeight="true">
      <c r="A918" s="3210"/>
      <c r="B918" t="s" s="3153">
        <v>731</v>
      </c>
      <c r="C918" t="s" s="3148">
        <v>727</v>
      </c>
      <c r="D918" s="3148"/>
      <c r="E918" s="3148"/>
      <c r="F918" s="3148"/>
      <c r="G918" s="3148"/>
      <c r="H918" s="3148"/>
      <c r="I918" s="3150"/>
      <c r="K918" t="s" s="3153">
        <v>731</v>
      </c>
      <c r="L918" t="s" s="3148">
        <v>727</v>
      </c>
      <c r="M918" s="3148"/>
      <c r="N918" s="3148"/>
      <c r="O918" s="3148"/>
      <c r="P918" s="3148"/>
      <c r="Q918" s="3148"/>
      <c r="R918" s="3150"/>
    </row>
    <row r="919" ht="30.0" customHeight="true">
      <c r="A919" s="3214"/>
      <c r="B919" s="3155"/>
      <c r="C919" t="s" s="3153">
        <v>732</v>
      </c>
      <c r="D919" t="s" s="3153">
        <v>733</v>
      </c>
      <c r="E919" t="s" s="3153">
        <v>734</v>
      </c>
      <c r="F919" t="s" s="3153">
        <v>735</v>
      </c>
      <c r="G919" t="s" s="3153">
        <v>736</v>
      </c>
      <c r="H919" t="s" s="3153">
        <v>737</v>
      </c>
      <c r="I919" t="s" s="3153">
        <v>738</v>
      </c>
      <c r="K919" s="3155"/>
      <c r="L919" t="s" s="3153">
        <v>732</v>
      </c>
      <c r="M919" t="s" s="3153">
        <v>733</v>
      </c>
      <c r="N919" t="s" s="3153">
        <v>734</v>
      </c>
      <c r="O919" t="s" s="3153">
        <v>735</v>
      </c>
      <c r="P919" t="s" s="3153">
        <v>736</v>
      </c>
      <c r="Q919" t="s" s="3153">
        <v>737</v>
      </c>
      <c r="R919" t="s" s="3153">
        <v>738</v>
      </c>
    </row>
    <row r="920" ht="15.75" customHeight="true">
      <c r="A920" s="3214"/>
      <c r="B920" t="s" s="3157">
        <v>732</v>
      </c>
      <c r="C920" t="s" s="3218">
        <v>744</v>
      </c>
      <c r="D920" t="s" s="3218">
        <v>744</v>
      </c>
      <c r="E920" t="s" s="3218">
        <v>744</v>
      </c>
      <c r="F920" t="s" s="3218">
        <v>754</v>
      </c>
      <c r="G920" t="s" s="3218">
        <v>1034</v>
      </c>
      <c r="H920" t="s" s="3218">
        <v>760</v>
      </c>
      <c r="I920" t="s" s="3218">
        <v>1029</v>
      </c>
      <c r="K920" t="s" s="3157">
        <v>732</v>
      </c>
      <c r="L920" t="s" s="3218">
        <v>744</v>
      </c>
      <c r="M920" t="s" s="3218">
        <v>744</v>
      </c>
      <c r="N920" t="s" s="3218">
        <v>744</v>
      </c>
      <c r="O920" t="s" s="3218">
        <v>754</v>
      </c>
      <c r="P920" t="s" s="3218">
        <v>1034</v>
      </c>
      <c r="Q920" t="s" s="3218">
        <v>760</v>
      </c>
      <c r="R920" t="s" s="3218">
        <v>1029</v>
      </c>
    </row>
    <row r="921" ht="15.75" customHeight="true">
      <c r="A921" s="3214"/>
      <c r="B921" t="s" s="3159">
        <v>752</v>
      </c>
      <c r="C921" t="s" s="3219">
        <v>744</v>
      </c>
      <c r="D921" t="s" s="3219">
        <v>744</v>
      </c>
      <c r="E921" t="s" s="3219">
        <v>744</v>
      </c>
      <c r="F921" t="s" s="3219">
        <v>1169</v>
      </c>
      <c r="G921" t="s" s="3219">
        <v>1170</v>
      </c>
      <c r="H921" t="s" s="3219">
        <v>755</v>
      </c>
      <c r="I921" t="s" s="3219">
        <v>755</v>
      </c>
      <c r="K921" t="s" s="3159">
        <v>752</v>
      </c>
      <c r="L921" t="s" s="3219">
        <v>744</v>
      </c>
      <c r="M921" t="s" s="3219">
        <v>744</v>
      </c>
      <c r="N921" t="s" s="3219">
        <v>744</v>
      </c>
      <c r="O921" t="s" s="3219">
        <v>1169</v>
      </c>
      <c r="P921" t="s" s="3219">
        <v>1170</v>
      </c>
      <c r="Q921" t="s" s="3219">
        <v>755</v>
      </c>
      <c r="R921" t="s" s="3219">
        <v>755</v>
      </c>
    </row>
    <row r="922" ht="15.75" customHeight="true">
      <c r="A922" s="3214"/>
      <c r="B922" t="s" s="3157">
        <v>759</v>
      </c>
      <c r="C922" t="s" s="3218">
        <v>744</v>
      </c>
      <c r="D922" t="s" s="3218">
        <v>744</v>
      </c>
      <c r="E922" t="s" s="3218">
        <v>744</v>
      </c>
      <c r="F922" t="s" s="3218">
        <v>1169</v>
      </c>
      <c r="G922" t="s" s="3218">
        <v>1021</v>
      </c>
      <c r="H922" t="s" s="3218">
        <v>1029</v>
      </c>
      <c r="I922" t="s" s="3218">
        <v>1029</v>
      </c>
      <c r="K922" t="s" s="3157">
        <v>759</v>
      </c>
      <c r="L922" t="s" s="3218">
        <v>744</v>
      </c>
      <c r="M922" t="s" s="3218">
        <v>744</v>
      </c>
      <c r="N922" t="s" s="3218">
        <v>744</v>
      </c>
      <c r="O922" t="s" s="3218">
        <v>1169</v>
      </c>
      <c r="P922" t="s" s="3218">
        <v>1021</v>
      </c>
      <c r="Q922" t="s" s="3218">
        <v>1029</v>
      </c>
      <c r="R922" t="s" s="3218">
        <v>1029</v>
      </c>
    </row>
    <row r="923" ht="15.75" customHeight="true">
      <c r="A923" s="3214"/>
      <c r="B923" t="s" s="3159">
        <v>735</v>
      </c>
      <c r="C923" t="s" s="3219">
        <v>764</v>
      </c>
      <c r="D923" t="s" s="3219">
        <v>764</v>
      </c>
      <c r="E923" t="s" s="3219">
        <v>744</v>
      </c>
      <c r="F923" t="s" s="3219">
        <v>744</v>
      </c>
      <c r="G923" t="s" s="3219">
        <v>755</v>
      </c>
      <c r="H923" t="s" s="3219">
        <v>764</v>
      </c>
      <c r="I923" t="s" s="3219">
        <v>755</v>
      </c>
      <c r="K923" t="s" s="3159">
        <v>735</v>
      </c>
      <c r="L923" t="s" s="3219">
        <v>764</v>
      </c>
      <c r="M923" t="s" s="3219">
        <v>764</v>
      </c>
      <c r="N923" t="s" s="3219">
        <v>744</v>
      </c>
      <c r="O923" t="s" s="3219">
        <v>744</v>
      </c>
      <c r="P923" t="s" s="3219">
        <v>755</v>
      </c>
      <c r="Q923" t="s" s="3219">
        <v>764</v>
      </c>
      <c r="R923" t="s" s="3219">
        <v>755</v>
      </c>
    </row>
    <row r="924" ht="15.75" customHeight="true">
      <c r="A924" s="3214"/>
      <c r="B924" t="s" s="3157">
        <v>736</v>
      </c>
      <c r="C924" t="s" s="3218">
        <v>764</v>
      </c>
      <c r="D924" t="s" s="3218">
        <v>764</v>
      </c>
      <c r="E924" t="s" s="3218">
        <v>744</v>
      </c>
      <c r="F924" t="s" s="3218">
        <v>764</v>
      </c>
      <c r="G924" t="s" s="3218">
        <v>744</v>
      </c>
      <c r="H924" t="s" s="3218">
        <v>764</v>
      </c>
      <c r="I924" t="s" s="3218">
        <v>755</v>
      </c>
      <c r="K924" t="s" s="3157">
        <v>736</v>
      </c>
      <c r="L924" t="s" s="3218">
        <v>764</v>
      </c>
      <c r="M924" t="s" s="3218">
        <v>764</v>
      </c>
      <c r="N924" t="s" s="3218">
        <v>744</v>
      </c>
      <c r="O924" t="s" s="3218">
        <v>764</v>
      </c>
      <c r="P924" t="s" s="3218">
        <v>744</v>
      </c>
      <c r="Q924" t="s" s="3218">
        <v>764</v>
      </c>
      <c r="R924" t="s" s="3218">
        <v>755</v>
      </c>
    </row>
    <row r="925" ht="15.75" customHeight="true">
      <c r="A925" s="3214"/>
      <c r="B925" t="s" s="3159">
        <v>737</v>
      </c>
      <c r="C925" t="s" s="3219">
        <v>764</v>
      </c>
      <c r="D925" t="s" s="3219">
        <v>764</v>
      </c>
      <c r="E925" t="s" s="3219">
        <v>744</v>
      </c>
      <c r="F925" t="s" s="3219">
        <v>1029</v>
      </c>
      <c r="G925" t="s" s="3219">
        <v>1169</v>
      </c>
      <c r="H925" t="s" s="3219">
        <v>744</v>
      </c>
      <c r="I925" t="s" s="3219">
        <v>755</v>
      </c>
      <c r="K925" t="s" s="3159">
        <v>737</v>
      </c>
      <c r="L925" t="s" s="3219">
        <v>764</v>
      </c>
      <c r="M925" t="s" s="3219">
        <v>764</v>
      </c>
      <c r="N925" t="s" s="3219">
        <v>744</v>
      </c>
      <c r="O925" t="s" s="3219">
        <v>1029</v>
      </c>
      <c r="P925" t="s" s="3219">
        <v>1169</v>
      </c>
      <c r="Q925" t="s" s="3219">
        <v>744</v>
      </c>
      <c r="R925" t="s" s="3219">
        <v>755</v>
      </c>
    </row>
    <row r="926" ht="15.75" customHeight="true">
      <c r="A926" s="3214"/>
      <c r="B926" t="s" s="3157">
        <v>738</v>
      </c>
      <c r="C926" t="s" s="3218">
        <v>755</v>
      </c>
      <c r="D926" t="s" s="3218">
        <v>755</v>
      </c>
      <c r="E926" t="s" s="3218">
        <v>755</v>
      </c>
      <c r="F926" t="s" s="3218">
        <v>755</v>
      </c>
      <c r="G926" t="s" s="3218">
        <v>755</v>
      </c>
      <c r="H926" t="s" s="3218">
        <v>755</v>
      </c>
      <c r="I926" t="s" s="3218">
        <v>755</v>
      </c>
      <c r="K926" t="s" s="3157">
        <v>738</v>
      </c>
      <c r="L926" t="s" s="3218">
        <v>755</v>
      </c>
      <c r="M926" t="s" s="3218">
        <v>755</v>
      </c>
      <c r="N926" t="s" s="3218">
        <v>755</v>
      </c>
      <c r="O926" t="s" s="3218">
        <v>755</v>
      </c>
      <c r="P926" t="s" s="3218">
        <v>755</v>
      </c>
      <c r="Q926" t="s" s="3218">
        <v>755</v>
      </c>
      <c r="R926" t="s" s="3218">
        <v>755</v>
      </c>
    </row>
    <row r="927" ht="15.75" customHeight="true">
      <c r="B927" s="3220"/>
      <c r="K927" s="3220"/>
    </row>
    <row r="928" ht="15.75" customHeight="true"/>
    <row r="929" ht="15.75" customHeight="true">
      <c r="A929" s="3214"/>
      <c r="B929" t="s" s="3215">
        <v>86</v>
      </c>
      <c r="I929" t="s" s="3216">
        <f>HYPERLINK("#B736","Top ↑")</f>
      </c>
      <c r="J929" s="3214"/>
      <c r="K929" t="s" s="3215">
        <v>279</v>
      </c>
      <c r="R929" t="s" s="3216">
        <f>HYPERLINK("#B736","Top ↑")</f>
      </c>
    </row>
    <row r="930" ht="15.75" customHeight="true">
      <c r="A930" s="3210"/>
      <c r="B930" t="s" s="3217">
        <v>1574</v>
      </c>
      <c r="C930" s="3217"/>
      <c r="D930" s="3217"/>
      <c r="E930" s="3217"/>
      <c r="F930" s="3217"/>
      <c r="G930" s="3217"/>
      <c r="H930" s="3217"/>
      <c r="I930" s="3217"/>
      <c r="K930" t="s" s="3217">
        <v>1575</v>
      </c>
      <c r="L930" s="3217"/>
      <c r="M930" s="3217"/>
      <c r="N930" s="3217"/>
      <c r="O930" s="3217"/>
      <c r="P930" s="3217"/>
      <c r="Q930" s="3217"/>
      <c r="R930" s="3217"/>
    </row>
    <row r="931" ht="15.75" customHeight="true">
      <c r="A931" s="3210"/>
      <c r="B931" t="s" s="3153">
        <v>731</v>
      </c>
      <c r="C931" t="s" s="3148">
        <v>727</v>
      </c>
      <c r="D931" s="3148"/>
      <c r="E931" s="3148"/>
      <c r="F931" s="3148"/>
      <c r="G931" s="3148"/>
      <c r="H931" s="3148"/>
      <c r="I931" s="3150"/>
      <c r="K931" t="s" s="3153">
        <v>731</v>
      </c>
      <c r="L931" t="s" s="3148">
        <v>727</v>
      </c>
      <c r="M931" s="3148"/>
      <c r="N931" s="3148"/>
      <c r="O931" s="3148"/>
      <c r="P931" s="3148"/>
      <c r="Q931" s="3148"/>
      <c r="R931" s="3150"/>
    </row>
    <row r="932" ht="30.0" customHeight="true">
      <c r="A932" s="3214"/>
      <c r="B932" s="3155"/>
      <c r="C932" t="s" s="3153">
        <v>732</v>
      </c>
      <c r="D932" t="s" s="3153">
        <v>733</v>
      </c>
      <c r="E932" t="s" s="3153">
        <v>734</v>
      </c>
      <c r="F932" t="s" s="3153">
        <v>735</v>
      </c>
      <c r="G932" t="s" s="3153">
        <v>736</v>
      </c>
      <c r="H932" t="s" s="3153">
        <v>737</v>
      </c>
      <c r="I932" t="s" s="3153">
        <v>738</v>
      </c>
      <c r="K932" s="3155"/>
      <c r="L932" t="s" s="3153">
        <v>732</v>
      </c>
      <c r="M932" t="s" s="3153">
        <v>733</v>
      </c>
      <c r="N932" t="s" s="3153">
        <v>734</v>
      </c>
      <c r="O932" t="s" s="3153">
        <v>735</v>
      </c>
      <c r="P932" t="s" s="3153">
        <v>736</v>
      </c>
      <c r="Q932" t="s" s="3153">
        <v>737</v>
      </c>
      <c r="R932" t="s" s="3153">
        <v>738</v>
      </c>
    </row>
    <row r="933" ht="15.75" customHeight="true">
      <c r="A933" s="3214"/>
      <c r="B933" t="s" s="3157">
        <v>732</v>
      </c>
      <c r="C933" t="s" s="3218">
        <v>1450</v>
      </c>
      <c r="D933" t="s" s="3218">
        <v>1450</v>
      </c>
      <c r="E933" t="s" s="3218">
        <v>1450</v>
      </c>
      <c r="F933" t="s" s="3218">
        <v>747</v>
      </c>
      <c r="G933" t="s" s="3218">
        <v>745</v>
      </c>
      <c r="H933" t="s" s="3218">
        <v>1576</v>
      </c>
      <c r="I933" t="s" s="3218">
        <v>1168</v>
      </c>
      <c r="K933" t="s" s="3157">
        <v>732</v>
      </c>
      <c r="L933" t="s" s="3218">
        <v>1455</v>
      </c>
      <c r="M933" t="s" s="3218">
        <v>1455</v>
      </c>
      <c r="N933" t="s" s="3218">
        <v>1455</v>
      </c>
      <c r="O933" t="s" s="3218">
        <v>1258</v>
      </c>
      <c r="P933" t="s" s="3218">
        <v>1264</v>
      </c>
      <c r="Q933" t="s" s="3218">
        <v>1254</v>
      </c>
      <c r="R933" t="s" s="3218">
        <v>1260</v>
      </c>
    </row>
    <row r="934" ht="15.75" customHeight="true">
      <c r="A934" s="3214"/>
      <c r="B934" t="s" s="3159">
        <v>752</v>
      </c>
      <c r="C934" t="s" s="3219">
        <v>1450</v>
      </c>
      <c r="D934" t="s" s="3219">
        <v>1450</v>
      </c>
      <c r="E934" t="s" s="3219">
        <v>1450</v>
      </c>
      <c r="F934" t="s" s="3219">
        <v>748</v>
      </c>
      <c r="G934" t="s" s="3219">
        <v>1021</v>
      </c>
      <c r="H934" t="s" s="3219">
        <v>1162</v>
      </c>
      <c r="I934" t="s" s="3219">
        <v>1162</v>
      </c>
      <c r="K934" t="s" s="3159">
        <v>752</v>
      </c>
      <c r="L934" t="s" s="3219">
        <v>1455</v>
      </c>
      <c r="M934" t="s" s="3219">
        <v>1455</v>
      </c>
      <c r="N934" t="s" s="3219">
        <v>1455</v>
      </c>
      <c r="O934" t="s" s="3219">
        <v>1577</v>
      </c>
      <c r="P934" t="s" s="3219">
        <v>1578</v>
      </c>
      <c r="Q934" t="s" s="3219">
        <v>745</v>
      </c>
      <c r="R934" t="s" s="3219">
        <v>745</v>
      </c>
    </row>
    <row r="935" ht="15.75" customHeight="true">
      <c r="A935" s="3214"/>
      <c r="B935" t="s" s="3157">
        <v>759</v>
      </c>
      <c r="C935" t="s" s="3218">
        <v>1450</v>
      </c>
      <c r="D935" t="s" s="3218">
        <v>1450</v>
      </c>
      <c r="E935" t="s" s="3218">
        <v>1450</v>
      </c>
      <c r="F935" t="s" s="3218">
        <v>748</v>
      </c>
      <c r="G935" t="s" s="3218">
        <v>753</v>
      </c>
      <c r="H935" t="s" s="3218">
        <v>1168</v>
      </c>
      <c r="I935" t="s" s="3218">
        <v>1168</v>
      </c>
      <c r="K935" t="s" s="3157">
        <v>759</v>
      </c>
      <c r="L935" t="s" s="3218">
        <v>1455</v>
      </c>
      <c r="M935" t="s" s="3218">
        <v>1455</v>
      </c>
      <c r="N935" t="s" s="3218">
        <v>1455</v>
      </c>
      <c r="O935" t="s" s="3218">
        <v>1577</v>
      </c>
      <c r="P935" t="s" s="3218">
        <v>1254</v>
      </c>
      <c r="Q935" t="s" s="3218">
        <v>1260</v>
      </c>
      <c r="R935" t="s" s="3218">
        <v>1260</v>
      </c>
    </row>
    <row r="936" ht="15.75" customHeight="true">
      <c r="A936" s="3214"/>
      <c r="B936" t="s" s="3159">
        <v>735</v>
      </c>
      <c r="C936" t="s" s="3219">
        <v>764</v>
      </c>
      <c r="D936" t="s" s="3219">
        <v>764</v>
      </c>
      <c r="E936" t="s" s="3219">
        <v>1450</v>
      </c>
      <c r="F936" t="s" s="3219">
        <v>1450</v>
      </c>
      <c r="G936" t="s" s="3219">
        <v>1162</v>
      </c>
      <c r="H936" t="s" s="3219">
        <v>764</v>
      </c>
      <c r="I936" t="s" s="3219">
        <v>1162</v>
      </c>
      <c r="K936" t="s" s="3159">
        <v>735</v>
      </c>
      <c r="L936" t="s" s="3219">
        <v>764</v>
      </c>
      <c r="M936" t="s" s="3219">
        <v>764</v>
      </c>
      <c r="N936" t="s" s="3219">
        <v>1455</v>
      </c>
      <c r="O936" t="s" s="3219">
        <v>1455</v>
      </c>
      <c r="P936" t="s" s="3219">
        <v>745</v>
      </c>
      <c r="Q936" t="s" s="3219">
        <v>764</v>
      </c>
      <c r="R936" t="s" s="3219">
        <v>745</v>
      </c>
    </row>
    <row r="937" ht="15.75" customHeight="true">
      <c r="A937" s="3214"/>
      <c r="B937" t="s" s="3157">
        <v>736</v>
      </c>
      <c r="C937" t="s" s="3218">
        <v>764</v>
      </c>
      <c r="D937" t="s" s="3218">
        <v>764</v>
      </c>
      <c r="E937" t="s" s="3218">
        <v>1450</v>
      </c>
      <c r="F937" t="s" s="3218">
        <v>764</v>
      </c>
      <c r="G937" t="s" s="3218">
        <v>1450</v>
      </c>
      <c r="H937" t="s" s="3218">
        <v>764</v>
      </c>
      <c r="I937" t="s" s="3218">
        <v>1162</v>
      </c>
      <c r="K937" t="s" s="3157">
        <v>736</v>
      </c>
      <c r="L937" t="s" s="3218">
        <v>764</v>
      </c>
      <c r="M937" t="s" s="3218">
        <v>764</v>
      </c>
      <c r="N937" t="s" s="3218">
        <v>1455</v>
      </c>
      <c r="O937" t="s" s="3218">
        <v>764</v>
      </c>
      <c r="P937" t="s" s="3218">
        <v>1455</v>
      </c>
      <c r="Q937" t="s" s="3218">
        <v>764</v>
      </c>
      <c r="R937" t="s" s="3218">
        <v>745</v>
      </c>
    </row>
    <row r="938" ht="15.75" customHeight="true">
      <c r="A938" s="3214"/>
      <c r="B938" t="s" s="3159">
        <v>737</v>
      </c>
      <c r="C938" t="s" s="3219">
        <v>764</v>
      </c>
      <c r="D938" t="s" s="3219">
        <v>764</v>
      </c>
      <c r="E938" t="s" s="3219">
        <v>1450</v>
      </c>
      <c r="F938" t="s" s="3219">
        <v>1168</v>
      </c>
      <c r="G938" t="s" s="3219">
        <v>748</v>
      </c>
      <c r="H938" t="s" s="3219">
        <v>1450</v>
      </c>
      <c r="I938" t="s" s="3219">
        <v>1162</v>
      </c>
      <c r="K938" t="s" s="3159">
        <v>737</v>
      </c>
      <c r="L938" t="s" s="3219">
        <v>764</v>
      </c>
      <c r="M938" t="s" s="3219">
        <v>764</v>
      </c>
      <c r="N938" t="s" s="3219">
        <v>1455</v>
      </c>
      <c r="O938" t="s" s="3219">
        <v>1260</v>
      </c>
      <c r="P938" t="s" s="3219">
        <v>1577</v>
      </c>
      <c r="Q938" t="s" s="3219">
        <v>1455</v>
      </c>
      <c r="R938" t="s" s="3219">
        <v>745</v>
      </c>
    </row>
    <row r="939" ht="15.75" customHeight="true">
      <c r="A939" s="3214"/>
      <c r="B939" t="s" s="3157">
        <v>738</v>
      </c>
      <c r="C939" t="s" s="3218">
        <v>1162</v>
      </c>
      <c r="D939" t="s" s="3218">
        <v>1162</v>
      </c>
      <c r="E939" t="s" s="3218">
        <v>1162</v>
      </c>
      <c r="F939" t="s" s="3218">
        <v>1162</v>
      </c>
      <c r="G939" t="s" s="3218">
        <v>1162</v>
      </c>
      <c r="H939" t="s" s="3218">
        <v>1162</v>
      </c>
      <c r="I939" t="s" s="3218">
        <v>1162</v>
      </c>
      <c r="K939" t="s" s="3157">
        <v>738</v>
      </c>
      <c r="L939" t="s" s="3218">
        <v>745</v>
      </c>
      <c r="M939" t="s" s="3218">
        <v>745</v>
      </c>
      <c r="N939" t="s" s="3218">
        <v>745</v>
      </c>
      <c r="O939" t="s" s="3218">
        <v>745</v>
      </c>
      <c r="P939" t="s" s="3218">
        <v>745</v>
      </c>
      <c r="Q939" t="s" s="3218">
        <v>745</v>
      </c>
      <c r="R939" t="s" s="3218">
        <v>745</v>
      </c>
    </row>
    <row r="940" ht="15.75" customHeight="true">
      <c r="B940" s="3220"/>
      <c r="K940" s="3220"/>
    </row>
    <row r="941" ht="15.75" customHeight="true">
      <c r="B941" s="3220"/>
    </row>
    <row r="942" ht="15.75" customHeight="true">
      <c r="A942" s="3214"/>
      <c r="B942" t="s" s="3215">
        <v>98</v>
      </c>
      <c r="I942" t="s" s="3216">
        <f>HYPERLINK("#B736","Top ↑")</f>
      </c>
      <c r="J942" s="3214"/>
      <c r="K942" t="s" s="3215">
        <v>1579</v>
      </c>
      <c r="R942" t="s" s="3216">
        <f>HYPERLINK("#B736","Top ↑")</f>
      </c>
    </row>
    <row r="943" ht="15.75" customHeight="true">
      <c r="A943" s="3210"/>
      <c r="B943" t="s" s="3217">
        <v>1580</v>
      </c>
      <c r="C943" s="3217"/>
      <c r="D943" s="3217"/>
      <c r="E943" s="3217"/>
      <c r="F943" s="3217"/>
      <c r="G943" s="3217"/>
      <c r="H943" s="3217"/>
      <c r="I943" s="3217"/>
      <c r="K943" t="s" s="3217">
        <v>1581</v>
      </c>
      <c r="L943" s="3217"/>
      <c r="M943" s="3217"/>
      <c r="N943" s="3217"/>
      <c r="O943" s="3217"/>
      <c r="P943" s="3217"/>
      <c r="Q943" s="3217"/>
      <c r="R943" s="3217"/>
    </row>
    <row r="944" ht="15.75" customHeight="true">
      <c r="A944" s="3210"/>
      <c r="B944" t="s" s="3153">
        <v>731</v>
      </c>
      <c r="C944" t="s" s="3148">
        <v>727</v>
      </c>
      <c r="D944" s="3148"/>
      <c r="E944" s="3148"/>
      <c r="F944" s="3148"/>
      <c r="G944" s="3148"/>
      <c r="H944" s="3148"/>
      <c r="I944" s="3150"/>
      <c r="K944" t="s" s="3153">
        <v>731</v>
      </c>
      <c r="L944" t="s" s="3148">
        <v>727</v>
      </c>
      <c r="M944" s="3148"/>
      <c r="N944" s="3148"/>
      <c r="O944" s="3148"/>
      <c r="P944" s="3148"/>
      <c r="Q944" s="3148"/>
      <c r="R944" s="3150"/>
    </row>
    <row r="945" ht="30.0" customHeight="true">
      <c r="A945" s="3214"/>
      <c r="B945" s="3155"/>
      <c r="C945" t="s" s="3153">
        <v>732</v>
      </c>
      <c r="D945" t="s" s="3153">
        <v>733</v>
      </c>
      <c r="E945" t="s" s="3153">
        <v>734</v>
      </c>
      <c r="F945" t="s" s="3153">
        <v>735</v>
      </c>
      <c r="G945" t="s" s="3153">
        <v>736</v>
      </c>
      <c r="H945" t="s" s="3153">
        <v>737</v>
      </c>
      <c r="I945" t="s" s="3153">
        <v>738</v>
      </c>
      <c r="K945" s="3155"/>
      <c r="L945" t="s" s="3153">
        <v>732</v>
      </c>
      <c r="M945" t="s" s="3153">
        <v>733</v>
      </c>
      <c r="N945" t="s" s="3153">
        <v>734</v>
      </c>
      <c r="O945" t="s" s="3153">
        <v>735</v>
      </c>
      <c r="P945" t="s" s="3153">
        <v>736</v>
      </c>
      <c r="Q945" t="s" s="3153">
        <v>737</v>
      </c>
      <c r="R945" t="s" s="3153">
        <v>738</v>
      </c>
    </row>
    <row r="946" ht="15.75" customHeight="true">
      <c r="A946" s="3214"/>
      <c r="B946" t="s" s="3157">
        <v>732</v>
      </c>
      <c r="C946" t="s" s="3218">
        <v>744</v>
      </c>
      <c r="D946" t="s" s="3218">
        <v>744</v>
      </c>
      <c r="E946" t="s" s="3218">
        <v>744</v>
      </c>
      <c r="F946" t="s" s="3218">
        <v>754</v>
      </c>
      <c r="G946" t="s" s="3218">
        <v>1034</v>
      </c>
      <c r="H946" t="s" s="3218">
        <v>760</v>
      </c>
      <c r="I946" t="s" s="3218">
        <v>1029</v>
      </c>
      <c r="K946" t="s" s="3157">
        <v>732</v>
      </c>
      <c r="L946" t="s" s="3222">
        <v>1582</v>
      </c>
      <c r="M946" t="s" s="3222">
        <v>1582</v>
      </c>
      <c r="N946" t="s" s="3222">
        <v>1582</v>
      </c>
      <c r="O946" t="s" s="3222">
        <v>1583</v>
      </c>
      <c r="P946" t="s" s="3222">
        <v>1584</v>
      </c>
      <c r="Q946" t="s" s="3222">
        <v>1384</v>
      </c>
      <c r="R946" t="s" s="3222">
        <v>1387</v>
      </c>
    </row>
    <row r="947" ht="15.75" customHeight="true">
      <c r="A947" s="3214"/>
      <c r="B947" t="s" s="3159">
        <v>752</v>
      </c>
      <c r="C947" t="s" s="3219">
        <v>744</v>
      </c>
      <c r="D947" t="s" s="3219">
        <v>744</v>
      </c>
      <c r="E947" t="s" s="3219">
        <v>744</v>
      </c>
      <c r="F947" t="s" s="3219">
        <v>1169</v>
      </c>
      <c r="G947" t="s" s="3219">
        <v>1170</v>
      </c>
      <c r="H947" t="s" s="3219">
        <v>755</v>
      </c>
      <c r="I947" t="s" s="3219">
        <v>755</v>
      </c>
      <c r="K947" t="s" s="3159">
        <v>752</v>
      </c>
      <c r="L947" t="s" s="3223">
        <v>1582</v>
      </c>
      <c r="M947" t="s" s="3223">
        <v>1582</v>
      </c>
      <c r="N947" t="s" s="3223">
        <v>1582</v>
      </c>
      <c r="O947" t="s" s="3223">
        <v>1585</v>
      </c>
      <c r="P947" t="s" s="3223">
        <v>1586</v>
      </c>
      <c r="Q947" t="s" s="3223">
        <v>1380</v>
      </c>
      <c r="R947" t="s" s="3223">
        <v>1380</v>
      </c>
    </row>
    <row r="948" ht="15.75" customHeight="true">
      <c r="A948" s="3214"/>
      <c r="B948" t="s" s="3157">
        <v>759</v>
      </c>
      <c r="C948" t="s" s="3218">
        <v>744</v>
      </c>
      <c r="D948" t="s" s="3218">
        <v>744</v>
      </c>
      <c r="E948" t="s" s="3218">
        <v>744</v>
      </c>
      <c r="F948" t="s" s="3218">
        <v>1169</v>
      </c>
      <c r="G948" t="s" s="3218">
        <v>1021</v>
      </c>
      <c r="H948" t="s" s="3218">
        <v>1029</v>
      </c>
      <c r="I948" t="s" s="3218">
        <v>1029</v>
      </c>
      <c r="K948" t="s" s="3157">
        <v>759</v>
      </c>
      <c r="L948" t="s" s="3222">
        <v>1582</v>
      </c>
      <c r="M948" t="s" s="3222">
        <v>1582</v>
      </c>
      <c r="N948" t="s" s="3222">
        <v>1582</v>
      </c>
      <c r="O948" t="s" s="3222">
        <v>1585</v>
      </c>
      <c r="P948" t="s" s="3222">
        <v>1384</v>
      </c>
      <c r="Q948" t="s" s="3222">
        <v>1387</v>
      </c>
      <c r="R948" t="s" s="3222">
        <v>1387</v>
      </c>
    </row>
    <row r="949" ht="15.75" customHeight="true">
      <c r="A949" s="3214"/>
      <c r="B949" t="s" s="3159">
        <v>735</v>
      </c>
      <c r="C949" t="s" s="3219">
        <v>764</v>
      </c>
      <c r="D949" t="s" s="3219">
        <v>764</v>
      </c>
      <c r="E949" t="s" s="3219">
        <v>744</v>
      </c>
      <c r="F949" t="s" s="3219">
        <v>744</v>
      </c>
      <c r="G949" t="s" s="3219">
        <v>755</v>
      </c>
      <c r="H949" t="s" s="3219">
        <v>764</v>
      </c>
      <c r="I949" t="s" s="3219">
        <v>755</v>
      </c>
      <c r="K949" t="s" s="3159">
        <v>735</v>
      </c>
      <c r="L949" t="s" s="3223">
        <v>1377</v>
      </c>
      <c r="M949" t="s" s="3223">
        <v>1377</v>
      </c>
      <c r="N949" t="s" s="3223">
        <v>1582</v>
      </c>
      <c r="O949" t="s" s="3223">
        <v>1582</v>
      </c>
      <c r="P949" t="s" s="3223">
        <v>1380</v>
      </c>
      <c r="Q949" t="s" s="3223">
        <v>1377</v>
      </c>
      <c r="R949" t="s" s="3223">
        <v>1380</v>
      </c>
    </row>
    <row r="950" ht="15.75" customHeight="true">
      <c r="A950" s="3214"/>
      <c r="B950" t="s" s="3157">
        <v>736</v>
      </c>
      <c r="C950" t="s" s="3218">
        <v>764</v>
      </c>
      <c r="D950" t="s" s="3218">
        <v>764</v>
      </c>
      <c r="E950" t="s" s="3218">
        <v>744</v>
      </c>
      <c r="F950" t="s" s="3218">
        <v>764</v>
      </c>
      <c r="G950" t="s" s="3218">
        <v>744</v>
      </c>
      <c r="H950" t="s" s="3218">
        <v>764</v>
      </c>
      <c r="I950" t="s" s="3218">
        <v>755</v>
      </c>
      <c r="K950" t="s" s="3157">
        <v>736</v>
      </c>
      <c r="L950" t="s" s="3222">
        <v>1377</v>
      </c>
      <c r="M950" t="s" s="3222">
        <v>1377</v>
      </c>
      <c r="N950" t="s" s="3222">
        <v>1582</v>
      </c>
      <c r="O950" t="s" s="3222">
        <v>1377</v>
      </c>
      <c r="P950" t="s" s="3222">
        <v>1582</v>
      </c>
      <c r="Q950" t="s" s="3222">
        <v>1377</v>
      </c>
      <c r="R950" t="s" s="3222">
        <v>1380</v>
      </c>
    </row>
    <row r="951" ht="15.75" customHeight="true">
      <c r="A951" s="3214"/>
      <c r="B951" t="s" s="3159">
        <v>737</v>
      </c>
      <c r="C951" t="s" s="3219">
        <v>764</v>
      </c>
      <c r="D951" t="s" s="3219">
        <v>764</v>
      </c>
      <c r="E951" t="s" s="3219">
        <v>744</v>
      </c>
      <c r="F951" t="s" s="3219">
        <v>1029</v>
      </c>
      <c r="G951" t="s" s="3219">
        <v>1169</v>
      </c>
      <c r="H951" t="s" s="3219">
        <v>744</v>
      </c>
      <c r="I951" t="s" s="3219">
        <v>755</v>
      </c>
      <c r="K951" t="s" s="3159">
        <v>737</v>
      </c>
      <c r="L951" t="s" s="3223">
        <v>1377</v>
      </c>
      <c r="M951" t="s" s="3223">
        <v>1377</v>
      </c>
      <c r="N951" t="s" s="3223">
        <v>1582</v>
      </c>
      <c r="O951" t="s" s="3223">
        <v>1387</v>
      </c>
      <c r="P951" t="s" s="3223">
        <v>1585</v>
      </c>
      <c r="Q951" t="s" s="3223">
        <v>1582</v>
      </c>
      <c r="R951" t="s" s="3223">
        <v>1380</v>
      </c>
    </row>
    <row r="952" ht="15.75" customHeight="true">
      <c r="A952" s="3214"/>
      <c r="B952" t="s" s="3157">
        <v>738</v>
      </c>
      <c r="C952" t="s" s="3218">
        <v>755</v>
      </c>
      <c r="D952" t="s" s="3218">
        <v>755</v>
      </c>
      <c r="E952" t="s" s="3218">
        <v>755</v>
      </c>
      <c r="F952" t="s" s="3218">
        <v>755</v>
      </c>
      <c r="G952" t="s" s="3218">
        <v>755</v>
      </c>
      <c r="H952" t="s" s="3218">
        <v>755</v>
      </c>
      <c r="I952" t="s" s="3218">
        <v>755</v>
      </c>
      <c r="K952" t="s" s="3157">
        <v>738</v>
      </c>
      <c r="L952" t="s" s="3222">
        <v>1380</v>
      </c>
      <c r="M952" t="s" s="3222">
        <v>1380</v>
      </c>
      <c r="N952" t="s" s="3222">
        <v>1380</v>
      </c>
      <c r="O952" t="s" s="3222">
        <v>1380</v>
      </c>
      <c r="P952" t="s" s="3222">
        <v>1380</v>
      </c>
      <c r="Q952" t="s" s="3222">
        <v>1380</v>
      </c>
      <c r="R952" t="s" s="3222">
        <v>1380</v>
      </c>
    </row>
    <row r="953" ht="15.75" customHeight="true">
      <c r="B953" s="3220"/>
      <c r="K953" s="3220"/>
    </row>
    <row r="954" ht="15.75" customHeight="true">
      <c r="B954" s="3220"/>
    </row>
    <row r="955" ht="15.75" customHeight="true">
      <c r="A955" s="3214"/>
      <c r="B955" t="s" s="3215">
        <v>102</v>
      </c>
      <c r="I955" t="s" s="3216">
        <f>HYPERLINK("#B736","Top ↑")</f>
      </c>
      <c r="J955" s="3214"/>
      <c r="K955" t="s" s="3215">
        <v>1587</v>
      </c>
      <c r="R955" t="s" s="3216">
        <f>HYPERLINK("#B736","Top ↑")</f>
      </c>
    </row>
    <row r="956" ht="15.75" customHeight="true">
      <c r="A956" s="3210"/>
      <c r="B956" t="s" s="3217">
        <v>1588</v>
      </c>
      <c r="C956" s="3217"/>
      <c r="D956" s="3217"/>
      <c r="E956" s="3217"/>
      <c r="F956" s="3217"/>
      <c r="G956" s="3217"/>
      <c r="H956" s="3217"/>
      <c r="I956" s="3217"/>
      <c r="K956" t="s" s="3217">
        <v>1589</v>
      </c>
      <c r="L956" s="3217"/>
      <c r="M956" s="3217"/>
      <c r="N956" s="3217"/>
      <c r="O956" s="3217"/>
      <c r="P956" s="3217"/>
      <c r="Q956" s="3217"/>
      <c r="R956" s="3217"/>
    </row>
    <row r="957" ht="15.75" customHeight="true">
      <c r="A957" s="3210"/>
      <c r="B957" t="s" s="3153">
        <v>731</v>
      </c>
      <c r="C957" t="s" s="3148">
        <v>727</v>
      </c>
      <c r="D957" s="3148"/>
      <c r="E957" s="3148"/>
      <c r="F957" s="3148"/>
      <c r="G957" s="3148"/>
      <c r="H957" s="3148"/>
      <c r="I957" s="3150"/>
      <c r="K957" t="s" s="3153">
        <v>731</v>
      </c>
      <c r="L957" t="s" s="3148">
        <v>727</v>
      </c>
      <c r="M957" s="3148"/>
      <c r="N957" s="3148"/>
      <c r="O957" s="3148"/>
      <c r="P957" s="3148"/>
      <c r="Q957" s="3148"/>
      <c r="R957" s="3150"/>
    </row>
    <row r="958" ht="30.0" customHeight="true">
      <c r="A958" s="3214"/>
      <c r="B958" s="3155"/>
      <c r="C958" t="s" s="3153">
        <v>732</v>
      </c>
      <c r="D958" t="s" s="3153">
        <v>733</v>
      </c>
      <c r="E958" t="s" s="3153">
        <v>734</v>
      </c>
      <c r="F958" t="s" s="3153">
        <v>735</v>
      </c>
      <c r="G958" t="s" s="3153">
        <v>736</v>
      </c>
      <c r="H958" t="s" s="3153">
        <v>737</v>
      </c>
      <c r="I958" t="s" s="3153">
        <v>738</v>
      </c>
      <c r="K958" s="3155"/>
      <c r="L958" t="s" s="3153">
        <v>732</v>
      </c>
      <c r="M958" t="s" s="3153">
        <v>733</v>
      </c>
      <c r="N958" t="s" s="3153">
        <v>734</v>
      </c>
      <c r="O958" t="s" s="3153">
        <v>735</v>
      </c>
      <c r="P958" t="s" s="3153">
        <v>736</v>
      </c>
      <c r="Q958" t="s" s="3153">
        <v>737</v>
      </c>
      <c r="R958" t="s" s="3153">
        <v>738</v>
      </c>
    </row>
    <row r="959" ht="15.75" customHeight="true">
      <c r="A959" s="3214"/>
      <c r="B959" t="s" s="3157">
        <v>732</v>
      </c>
      <c r="C959" t="s" s="3218">
        <v>744</v>
      </c>
      <c r="D959" t="s" s="3218">
        <v>744</v>
      </c>
      <c r="E959" t="s" s="3218">
        <v>744</v>
      </c>
      <c r="F959" t="s" s="3218">
        <v>754</v>
      </c>
      <c r="G959" t="s" s="3218">
        <v>1034</v>
      </c>
      <c r="H959" t="s" s="3218">
        <v>760</v>
      </c>
      <c r="I959" t="s" s="3218">
        <v>1029</v>
      </c>
      <c r="K959" t="s" s="3157">
        <v>732</v>
      </c>
      <c r="L959" t="s" s="3218">
        <v>1590</v>
      </c>
      <c r="M959" t="s" s="3218">
        <v>1590</v>
      </c>
      <c r="N959" t="s" s="3218">
        <v>1590</v>
      </c>
      <c r="O959" t="s" s="3218">
        <v>1591</v>
      </c>
      <c r="P959" t="s" s="3218">
        <v>1113</v>
      </c>
      <c r="Q959" t="s" s="3218">
        <v>1592</v>
      </c>
      <c r="R959" t="s" s="3218">
        <v>1593</v>
      </c>
    </row>
    <row r="960" ht="15.75" customHeight="true">
      <c r="A960" s="3214"/>
      <c r="B960" t="s" s="3159">
        <v>752</v>
      </c>
      <c r="C960" t="s" s="3219">
        <v>744</v>
      </c>
      <c r="D960" t="s" s="3219">
        <v>744</v>
      </c>
      <c r="E960" t="s" s="3219">
        <v>744</v>
      </c>
      <c r="F960" t="s" s="3219">
        <v>1169</v>
      </c>
      <c r="G960" t="s" s="3219">
        <v>1170</v>
      </c>
      <c r="H960" t="s" s="3219">
        <v>755</v>
      </c>
      <c r="I960" t="s" s="3219">
        <v>755</v>
      </c>
      <c r="K960" t="s" s="3159">
        <v>752</v>
      </c>
      <c r="L960" t="s" s="3219">
        <v>1590</v>
      </c>
      <c r="M960" t="s" s="3219">
        <v>1590</v>
      </c>
      <c r="N960" t="s" s="3219">
        <v>1590</v>
      </c>
      <c r="O960" t="s" s="3219">
        <v>1594</v>
      </c>
      <c r="P960" t="s" s="3219">
        <v>1595</v>
      </c>
      <c r="Q960" t="s" s="3219">
        <v>1596</v>
      </c>
      <c r="R960" t="s" s="3219">
        <v>1596</v>
      </c>
    </row>
    <row r="961" ht="15.75" customHeight="true">
      <c r="A961" s="3214"/>
      <c r="B961" t="s" s="3157">
        <v>759</v>
      </c>
      <c r="C961" t="s" s="3218">
        <v>744</v>
      </c>
      <c r="D961" t="s" s="3218">
        <v>744</v>
      </c>
      <c r="E961" t="s" s="3218">
        <v>744</v>
      </c>
      <c r="F961" t="s" s="3218">
        <v>1169</v>
      </c>
      <c r="G961" t="s" s="3218">
        <v>1021</v>
      </c>
      <c r="H961" t="s" s="3218">
        <v>1029</v>
      </c>
      <c r="I961" t="s" s="3218">
        <v>1029</v>
      </c>
      <c r="K961" t="s" s="3157">
        <v>759</v>
      </c>
      <c r="L961" t="s" s="3218">
        <v>1590</v>
      </c>
      <c r="M961" t="s" s="3218">
        <v>1590</v>
      </c>
      <c r="N961" t="s" s="3218">
        <v>1590</v>
      </c>
      <c r="O961" t="s" s="3218">
        <v>1594</v>
      </c>
      <c r="P961" t="s" s="3218">
        <v>1597</v>
      </c>
      <c r="Q961" t="s" s="3218">
        <v>1593</v>
      </c>
      <c r="R961" t="s" s="3218">
        <v>1593</v>
      </c>
    </row>
    <row r="962" ht="15.75" customHeight="true">
      <c r="A962" s="3214"/>
      <c r="B962" t="s" s="3159">
        <v>735</v>
      </c>
      <c r="C962" t="s" s="3219">
        <v>764</v>
      </c>
      <c r="D962" t="s" s="3219">
        <v>764</v>
      </c>
      <c r="E962" t="s" s="3219">
        <v>744</v>
      </c>
      <c r="F962" t="s" s="3219">
        <v>744</v>
      </c>
      <c r="G962" t="s" s="3219">
        <v>755</v>
      </c>
      <c r="H962" t="s" s="3219">
        <v>764</v>
      </c>
      <c r="I962" t="s" s="3219">
        <v>755</v>
      </c>
      <c r="K962" t="s" s="3159">
        <v>735</v>
      </c>
      <c r="L962" t="s" s="3219">
        <v>764</v>
      </c>
      <c r="M962" t="s" s="3219">
        <v>764</v>
      </c>
      <c r="N962" t="s" s="3219">
        <v>1590</v>
      </c>
      <c r="O962" t="s" s="3219">
        <v>1590</v>
      </c>
      <c r="P962" t="s" s="3219">
        <v>1596</v>
      </c>
      <c r="Q962" t="s" s="3219">
        <v>764</v>
      </c>
      <c r="R962" t="s" s="3219">
        <v>1596</v>
      </c>
    </row>
    <row r="963" ht="15.75" customHeight="true">
      <c r="A963" s="3214"/>
      <c r="B963" t="s" s="3157">
        <v>736</v>
      </c>
      <c r="C963" t="s" s="3218">
        <v>764</v>
      </c>
      <c r="D963" t="s" s="3218">
        <v>764</v>
      </c>
      <c r="E963" t="s" s="3218">
        <v>744</v>
      </c>
      <c r="F963" t="s" s="3218">
        <v>764</v>
      </c>
      <c r="G963" t="s" s="3218">
        <v>744</v>
      </c>
      <c r="H963" t="s" s="3218">
        <v>764</v>
      </c>
      <c r="I963" t="s" s="3218">
        <v>755</v>
      </c>
      <c r="K963" t="s" s="3157">
        <v>736</v>
      </c>
      <c r="L963" t="s" s="3218">
        <v>764</v>
      </c>
      <c r="M963" t="s" s="3218">
        <v>764</v>
      </c>
      <c r="N963" t="s" s="3218">
        <v>1590</v>
      </c>
      <c r="O963" t="s" s="3218">
        <v>764</v>
      </c>
      <c r="P963" t="s" s="3218">
        <v>1590</v>
      </c>
      <c r="Q963" t="s" s="3218">
        <v>764</v>
      </c>
      <c r="R963" t="s" s="3218">
        <v>1596</v>
      </c>
    </row>
    <row r="964" ht="15.75" customHeight="true">
      <c r="A964" s="3214"/>
      <c r="B964" t="s" s="3159">
        <v>737</v>
      </c>
      <c r="C964" t="s" s="3219">
        <v>764</v>
      </c>
      <c r="D964" t="s" s="3219">
        <v>764</v>
      </c>
      <c r="E964" t="s" s="3219">
        <v>744</v>
      </c>
      <c r="F964" t="s" s="3219">
        <v>1029</v>
      </c>
      <c r="G964" t="s" s="3219">
        <v>1169</v>
      </c>
      <c r="H964" t="s" s="3219">
        <v>744</v>
      </c>
      <c r="I964" t="s" s="3219">
        <v>755</v>
      </c>
      <c r="K964" t="s" s="3159">
        <v>737</v>
      </c>
      <c r="L964" t="s" s="3219">
        <v>764</v>
      </c>
      <c r="M964" t="s" s="3219">
        <v>764</v>
      </c>
      <c r="N964" t="s" s="3219">
        <v>1590</v>
      </c>
      <c r="O964" t="s" s="3219">
        <v>1593</v>
      </c>
      <c r="P964" t="s" s="3219">
        <v>1594</v>
      </c>
      <c r="Q964" t="s" s="3219">
        <v>1590</v>
      </c>
      <c r="R964" t="s" s="3219">
        <v>1596</v>
      </c>
    </row>
    <row r="965" ht="15.75" customHeight="true">
      <c r="A965" s="3214"/>
      <c r="B965" t="s" s="3157">
        <v>738</v>
      </c>
      <c r="C965" t="s" s="3218">
        <v>755</v>
      </c>
      <c r="D965" t="s" s="3218">
        <v>755</v>
      </c>
      <c r="E965" t="s" s="3218">
        <v>755</v>
      </c>
      <c r="F965" t="s" s="3218">
        <v>755</v>
      </c>
      <c r="G965" t="s" s="3218">
        <v>755</v>
      </c>
      <c r="H965" t="s" s="3218">
        <v>755</v>
      </c>
      <c r="I965" t="s" s="3218">
        <v>755</v>
      </c>
      <c r="K965" t="s" s="3157">
        <v>738</v>
      </c>
      <c r="L965" t="s" s="3218">
        <v>1596</v>
      </c>
      <c r="M965" t="s" s="3218">
        <v>1596</v>
      </c>
      <c r="N965" t="s" s="3218">
        <v>1596</v>
      </c>
      <c r="O965" t="s" s="3218">
        <v>1596</v>
      </c>
      <c r="P965" t="s" s="3218">
        <v>1596</v>
      </c>
      <c r="Q965" t="s" s="3218">
        <v>1596</v>
      </c>
      <c r="R965" t="s" s="3218">
        <v>1596</v>
      </c>
    </row>
    <row r="966" ht="15.75" customHeight="true">
      <c r="B966" s="3220"/>
      <c r="K966" s="3220"/>
    </row>
    <row r="967" ht="15.75" customHeight="true"/>
    <row r="968" ht="15.75" customHeight="true">
      <c r="A968" s="3214"/>
      <c r="B968" t="s" s="3215">
        <v>118</v>
      </c>
      <c r="I968" t="s" s="3216">
        <f>HYPERLINK("#B736","Top ↑")</f>
      </c>
      <c r="J968" s="3214"/>
      <c r="K968" t="s" s="3215">
        <v>96</v>
      </c>
      <c r="R968" t="s" s="3216">
        <f>HYPERLINK("#B736","Top ↑")</f>
      </c>
    </row>
    <row r="969" ht="15.75" customHeight="true">
      <c r="A969" s="3210"/>
      <c r="B969" t="s" s="3217">
        <v>1598</v>
      </c>
      <c r="C969" s="3217"/>
      <c r="D969" s="3217"/>
      <c r="E969" s="3217"/>
      <c r="F969" s="3217"/>
      <c r="G969" s="3217"/>
      <c r="H969" s="3217"/>
      <c r="I969" s="3217"/>
      <c r="K969" t="s" s="3217">
        <v>1599</v>
      </c>
      <c r="L969" s="3217"/>
      <c r="M969" s="3217"/>
      <c r="N969" s="3217"/>
      <c r="O969" s="3217"/>
      <c r="P969" s="3217"/>
      <c r="Q969" s="3217"/>
      <c r="R969" s="3217"/>
    </row>
    <row r="970" ht="15.75" customHeight="true">
      <c r="A970" s="3210"/>
      <c r="B970" t="s" s="3153">
        <v>731</v>
      </c>
      <c r="C970" t="s" s="3148">
        <v>727</v>
      </c>
      <c r="D970" s="3148"/>
      <c r="E970" s="3148"/>
      <c r="F970" s="3148"/>
      <c r="G970" s="3148"/>
      <c r="H970" s="3148"/>
      <c r="I970" s="3150"/>
      <c r="K970" t="s" s="3153">
        <v>731</v>
      </c>
      <c r="L970" t="s" s="3148">
        <v>727</v>
      </c>
      <c r="M970" s="3148"/>
      <c r="N970" s="3148"/>
      <c r="O970" s="3148"/>
      <c r="P970" s="3148"/>
      <c r="Q970" s="3148"/>
      <c r="R970" s="3150"/>
    </row>
    <row r="971" ht="30.0" customHeight="true">
      <c r="A971" s="3214"/>
      <c r="B971" s="3155"/>
      <c r="C971" t="s" s="3153">
        <v>732</v>
      </c>
      <c r="D971" t="s" s="3153">
        <v>733</v>
      </c>
      <c r="E971" t="s" s="3153">
        <v>734</v>
      </c>
      <c r="F971" t="s" s="3153">
        <v>735</v>
      </c>
      <c r="G971" t="s" s="3153">
        <v>736</v>
      </c>
      <c r="H971" t="s" s="3153">
        <v>737</v>
      </c>
      <c r="I971" t="s" s="3153">
        <v>738</v>
      </c>
      <c r="K971" s="3155"/>
      <c r="L971" t="s" s="3153">
        <v>732</v>
      </c>
      <c r="M971" t="s" s="3153">
        <v>733</v>
      </c>
      <c r="N971" t="s" s="3153">
        <v>734</v>
      </c>
      <c r="O971" t="s" s="3153">
        <v>735</v>
      </c>
      <c r="P971" t="s" s="3153">
        <v>736</v>
      </c>
      <c r="Q971" t="s" s="3153">
        <v>737</v>
      </c>
      <c r="R971" t="s" s="3153">
        <v>738</v>
      </c>
    </row>
    <row r="972" ht="15.75" customHeight="true">
      <c r="A972" s="3214"/>
      <c r="B972" t="s" s="3157">
        <v>732</v>
      </c>
      <c r="C972" t="s" s="3218">
        <v>744</v>
      </c>
      <c r="D972" t="s" s="3218">
        <v>744</v>
      </c>
      <c r="E972" t="s" s="3218">
        <v>744</v>
      </c>
      <c r="F972" t="s" s="3218">
        <v>754</v>
      </c>
      <c r="G972" t="s" s="3218">
        <v>1034</v>
      </c>
      <c r="H972" t="s" s="3218">
        <v>760</v>
      </c>
      <c r="I972" t="s" s="3218">
        <v>1029</v>
      </c>
      <c r="K972" t="s" s="3157">
        <v>732</v>
      </c>
      <c r="L972" t="s" s="3218">
        <v>744</v>
      </c>
      <c r="M972" t="s" s="3218">
        <v>744</v>
      </c>
      <c r="N972" t="s" s="3218">
        <v>744</v>
      </c>
      <c r="O972" t="s" s="3218">
        <v>754</v>
      </c>
      <c r="P972" t="s" s="3218">
        <v>1034</v>
      </c>
      <c r="Q972" t="s" s="3218">
        <v>760</v>
      </c>
      <c r="R972" t="s" s="3218">
        <v>1029</v>
      </c>
    </row>
    <row r="973" ht="15.75" customHeight="true">
      <c r="A973" s="3214"/>
      <c r="B973" t="s" s="3159">
        <v>752</v>
      </c>
      <c r="C973" t="s" s="3219">
        <v>744</v>
      </c>
      <c r="D973" t="s" s="3219">
        <v>744</v>
      </c>
      <c r="E973" t="s" s="3219">
        <v>744</v>
      </c>
      <c r="F973" t="s" s="3219">
        <v>1169</v>
      </c>
      <c r="G973" t="s" s="3219">
        <v>1170</v>
      </c>
      <c r="H973" t="s" s="3219">
        <v>755</v>
      </c>
      <c r="I973" t="s" s="3219">
        <v>755</v>
      </c>
      <c r="K973" t="s" s="3159">
        <v>752</v>
      </c>
      <c r="L973" t="s" s="3219">
        <v>744</v>
      </c>
      <c r="M973" t="s" s="3219">
        <v>744</v>
      </c>
      <c r="N973" t="s" s="3219">
        <v>744</v>
      </c>
      <c r="O973" t="s" s="3219">
        <v>1169</v>
      </c>
      <c r="P973" t="s" s="3219">
        <v>1170</v>
      </c>
      <c r="Q973" t="s" s="3219">
        <v>755</v>
      </c>
      <c r="R973" t="s" s="3219">
        <v>755</v>
      </c>
    </row>
    <row r="974" ht="15.75" customHeight="true">
      <c r="A974" s="3214"/>
      <c r="B974" t="s" s="3157">
        <v>759</v>
      </c>
      <c r="C974" t="s" s="3218">
        <v>744</v>
      </c>
      <c r="D974" t="s" s="3218">
        <v>744</v>
      </c>
      <c r="E974" t="s" s="3218">
        <v>744</v>
      </c>
      <c r="F974" t="s" s="3218">
        <v>1169</v>
      </c>
      <c r="G974" t="s" s="3218">
        <v>1021</v>
      </c>
      <c r="H974" t="s" s="3218">
        <v>1029</v>
      </c>
      <c r="I974" t="s" s="3218">
        <v>1029</v>
      </c>
      <c r="K974" t="s" s="3157">
        <v>759</v>
      </c>
      <c r="L974" t="s" s="3218">
        <v>744</v>
      </c>
      <c r="M974" t="s" s="3218">
        <v>744</v>
      </c>
      <c r="N974" t="s" s="3218">
        <v>744</v>
      </c>
      <c r="O974" t="s" s="3218">
        <v>1169</v>
      </c>
      <c r="P974" t="s" s="3218">
        <v>1021</v>
      </c>
      <c r="Q974" t="s" s="3218">
        <v>1029</v>
      </c>
      <c r="R974" t="s" s="3218">
        <v>1029</v>
      </c>
    </row>
    <row r="975" ht="15.75" customHeight="true">
      <c r="A975" s="3214"/>
      <c r="B975" t="s" s="3159">
        <v>735</v>
      </c>
      <c r="C975" t="s" s="3219">
        <v>764</v>
      </c>
      <c r="D975" t="s" s="3219">
        <v>764</v>
      </c>
      <c r="E975" t="s" s="3219">
        <v>744</v>
      </c>
      <c r="F975" t="s" s="3219">
        <v>744</v>
      </c>
      <c r="G975" t="s" s="3219">
        <v>755</v>
      </c>
      <c r="H975" t="s" s="3219">
        <v>764</v>
      </c>
      <c r="I975" t="s" s="3219">
        <v>755</v>
      </c>
      <c r="K975" t="s" s="3159">
        <v>735</v>
      </c>
      <c r="L975" t="s" s="3219">
        <v>764</v>
      </c>
      <c r="M975" t="s" s="3219">
        <v>764</v>
      </c>
      <c r="N975" t="s" s="3219">
        <v>744</v>
      </c>
      <c r="O975" t="s" s="3219">
        <v>744</v>
      </c>
      <c r="P975" t="s" s="3219">
        <v>755</v>
      </c>
      <c r="Q975" t="s" s="3219">
        <v>764</v>
      </c>
      <c r="R975" t="s" s="3219">
        <v>755</v>
      </c>
    </row>
    <row r="976" ht="15.75" customHeight="true">
      <c r="A976" s="3214"/>
      <c r="B976" t="s" s="3157">
        <v>736</v>
      </c>
      <c r="C976" t="s" s="3218">
        <v>764</v>
      </c>
      <c r="D976" t="s" s="3218">
        <v>764</v>
      </c>
      <c r="E976" t="s" s="3218">
        <v>744</v>
      </c>
      <c r="F976" t="s" s="3218">
        <v>764</v>
      </c>
      <c r="G976" t="s" s="3218">
        <v>744</v>
      </c>
      <c r="H976" t="s" s="3218">
        <v>764</v>
      </c>
      <c r="I976" t="s" s="3218">
        <v>755</v>
      </c>
      <c r="K976" t="s" s="3157">
        <v>736</v>
      </c>
      <c r="L976" t="s" s="3218">
        <v>764</v>
      </c>
      <c r="M976" t="s" s="3218">
        <v>764</v>
      </c>
      <c r="N976" t="s" s="3218">
        <v>744</v>
      </c>
      <c r="O976" t="s" s="3218">
        <v>764</v>
      </c>
      <c r="P976" t="s" s="3218">
        <v>744</v>
      </c>
      <c r="Q976" t="s" s="3218">
        <v>764</v>
      </c>
      <c r="R976" t="s" s="3218">
        <v>755</v>
      </c>
    </row>
    <row r="977" ht="15.75" customHeight="true">
      <c r="A977" s="3214"/>
      <c r="B977" t="s" s="3159">
        <v>737</v>
      </c>
      <c r="C977" t="s" s="3219">
        <v>764</v>
      </c>
      <c r="D977" t="s" s="3219">
        <v>764</v>
      </c>
      <c r="E977" t="s" s="3219">
        <v>744</v>
      </c>
      <c r="F977" t="s" s="3219">
        <v>1029</v>
      </c>
      <c r="G977" t="s" s="3219">
        <v>1169</v>
      </c>
      <c r="H977" t="s" s="3219">
        <v>744</v>
      </c>
      <c r="I977" t="s" s="3219">
        <v>755</v>
      </c>
      <c r="K977" t="s" s="3159">
        <v>737</v>
      </c>
      <c r="L977" t="s" s="3219">
        <v>764</v>
      </c>
      <c r="M977" t="s" s="3219">
        <v>764</v>
      </c>
      <c r="N977" t="s" s="3219">
        <v>744</v>
      </c>
      <c r="O977" t="s" s="3219">
        <v>1029</v>
      </c>
      <c r="P977" t="s" s="3219">
        <v>1169</v>
      </c>
      <c r="Q977" t="s" s="3219">
        <v>744</v>
      </c>
      <c r="R977" t="s" s="3219">
        <v>755</v>
      </c>
    </row>
    <row r="978" ht="15.75" customHeight="true">
      <c r="A978" s="3214"/>
      <c r="B978" t="s" s="3157">
        <v>738</v>
      </c>
      <c r="C978" t="s" s="3218">
        <v>755</v>
      </c>
      <c r="D978" t="s" s="3218">
        <v>755</v>
      </c>
      <c r="E978" t="s" s="3218">
        <v>755</v>
      </c>
      <c r="F978" t="s" s="3218">
        <v>755</v>
      </c>
      <c r="G978" t="s" s="3218">
        <v>755</v>
      </c>
      <c r="H978" t="s" s="3218">
        <v>755</v>
      </c>
      <c r="I978" t="s" s="3218">
        <v>755</v>
      </c>
      <c r="K978" t="s" s="3157">
        <v>738</v>
      </c>
      <c r="L978" t="s" s="3218">
        <v>755</v>
      </c>
      <c r="M978" t="s" s="3218">
        <v>755</v>
      </c>
      <c r="N978" t="s" s="3218">
        <v>755</v>
      </c>
      <c r="O978" t="s" s="3218">
        <v>755</v>
      </c>
      <c r="P978" t="s" s="3218">
        <v>755</v>
      </c>
      <c r="Q978" t="s" s="3218">
        <v>755</v>
      </c>
      <c r="R978" t="s" s="3218">
        <v>755</v>
      </c>
    </row>
    <row r="979" ht="15.75" customHeight="true">
      <c r="B979" s="3220"/>
      <c r="K979" s="3220"/>
    </row>
    <row r="980" ht="15.75" customHeight="true"/>
    <row r="981" ht="15.75" customHeight="true">
      <c r="A981" s="3214"/>
      <c r="B981" t="s" s="3215">
        <v>123</v>
      </c>
      <c r="I981" t="s" s="3216">
        <f>HYPERLINK("#B736","Top ↑")</f>
      </c>
      <c r="J981" s="3214"/>
      <c r="K981" t="s" s="3215">
        <v>100</v>
      </c>
      <c r="R981" t="s" s="3216">
        <f>HYPERLINK("#B736","Top ↑")</f>
      </c>
    </row>
    <row r="982" ht="15.75" customHeight="true">
      <c r="A982" s="3210"/>
      <c r="B982" t="s" s="3217">
        <v>1600</v>
      </c>
      <c r="C982" s="3217"/>
      <c r="D982" s="3217"/>
      <c r="E982" s="3217"/>
      <c r="F982" s="3217"/>
      <c r="G982" s="3217"/>
      <c r="H982" s="3217"/>
      <c r="I982" s="3217"/>
      <c r="K982" t="s" s="3217">
        <v>1601</v>
      </c>
      <c r="L982" s="3217"/>
      <c r="M982" s="3217"/>
      <c r="N982" s="3217"/>
      <c r="O982" s="3217"/>
      <c r="P982" s="3217"/>
      <c r="Q982" s="3217"/>
      <c r="R982" s="3217"/>
    </row>
    <row r="983" ht="15.75" customHeight="true">
      <c r="A983" s="3210"/>
      <c r="B983" t="s" s="3153">
        <v>731</v>
      </c>
      <c r="C983" t="s" s="3148">
        <v>727</v>
      </c>
      <c r="D983" s="3148"/>
      <c r="E983" s="3148"/>
      <c r="F983" s="3148"/>
      <c r="G983" s="3148"/>
      <c r="H983" s="3148"/>
      <c r="I983" s="3150"/>
      <c r="K983" t="s" s="3153">
        <v>731</v>
      </c>
      <c r="L983" t="s" s="3148">
        <v>727</v>
      </c>
      <c r="M983" s="3148"/>
      <c r="N983" s="3148"/>
      <c r="O983" s="3148"/>
      <c r="P983" s="3148"/>
      <c r="Q983" s="3148"/>
      <c r="R983" s="3150"/>
    </row>
    <row r="984" ht="30.0" customHeight="true">
      <c r="A984" s="3214"/>
      <c r="B984" s="3155"/>
      <c r="C984" t="s" s="3153">
        <v>732</v>
      </c>
      <c r="D984" t="s" s="3153">
        <v>733</v>
      </c>
      <c r="E984" t="s" s="3153">
        <v>734</v>
      </c>
      <c r="F984" t="s" s="3153">
        <v>735</v>
      </c>
      <c r="G984" t="s" s="3153">
        <v>736</v>
      </c>
      <c r="H984" t="s" s="3153">
        <v>737</v>
      </c>
      <c r="I984" t="s" s="3153">
        <v>738</v>
      </c>
      <c r="K984" s="3155"/>
      <c r="L984" t="s" s="3153">
        <v>732</v>
      </c>
      <c r="M984" t="s" s="3153">
        <v>733</v>
      </c>
      <c r="N984" t="s" s="3153">
        <v>734</v>
      </c>
      <c r="O984" t="s" s="3153">
        <v>735</v>
      </c>
      <c r="P984" t="s" s="3153">
        <v>736</v>
      </c>
      <c r="Q984" t="s" s="3153">
        <v>737</v>
      </c>
      <c r="R984" t="s" s="3153">
        <v>738</v>
      </c>
    </row>
    <row r="985" ht="15.75" customHeight="true">
      <c r="A985" s="3214"/>
      <c r="B985" t="s" s="3157">
        <v>732</v>
      </c>
      <c r="C985" t="s" s="3218">
        <v>744</v>
      </c>
      <c r="D985" t="s" s="3218">
        <v>744</v>
      </c>
      <c r="E985" t="s" s="3218">
        <v>744</v>
      </c>
      <c r="F985" t="s" s="3218">
        <v>754</v>
      </c>
      <c r="G985" t="s" s="3218">
        <v>1034</v>
      </c>
      <c r="H985" t="s" s="3218">
        <v>760</v>
      </c>
      <c r="I985" t="s" s="3218">
        <v>1029</v>
      </c>
      <c r="K985" t="s" s="3157">
        <v>732</v>
      </c>
      <c r="L985" t="s" s="3218">
        <v>744</v>
      </c>
      <c r="M985" t="s" s="3218">
        <v>744</v>
      </c>
      <c r="N985" t="s" s="3218">
        <v>744</v>
      </c>
      <c r="O985" t="s" s="3218">
        <v>754</v>
      </c>
      <c r="P985" t="s" s="3218">
        <v>1034</v>
      </c>
      <c r="Q985" t="s" s="3218">
        <v>760</v>
      </c>
      <c r="R985" t="s" s="3218">
        <v>1029</v>
      </c>
    </row>
    <row r="986" ht="15.75" customHeight="true">
      <c r="A986" s="3214"/>
      <c r="B986" t="s" s="3159">
        <v>752</v>
      </c>
      <c r="C986" t="s" s="3219">
        <v>744</v>
      </c>
      <c r="D986" t="s" s="3219">
        <v>744</v>
      </c>
      <c r="E986" t="s" s="3219">
        <v>744</v>
      </c>
      <c r="F986" t="s" s="3219">
        <v>1169</v>
      </c>
      <c r="G986" t="s" s="3219">
        <v>1170</v>
      </c>
      <c r="H986" t="s" s="3219">
        <v>755</v>
      </c>
      <c r="I986" t="s" s="3219">
        <v>755</v>
      </c>
      <c r="K986" t="s" s="3159">
        <v>752</v>
      </c>
      <c r="L986" t="s" s="3219">
        <v>744</v>
      </c>
      <c r="M986" t="s" s="3219">
        <v>744</v>
      </c>
      <c r="N986" t="s" s="3219">
        <v>744</v>
      </c>
      <c r="O986" t="s" s="3219">
        <v>1169</v>
      </c>
      <c r="P986" t="s" s="3219">
        <v>1170</v>
      </c>
      <c r="Q986" t="s" s="3219">
        <v>755</v>
      </c>
      <c r="R986" t="s" s="3219">
        <v>755</v>
      </c>
    </row>
    <row r="987" ht="15.75" customHeight="true">
      <c r="A987" s="3214"/>
      <c r="B987" t="s" s="3157">
        <v>759</v>
      </c>
      <c r="C987" t="s" s="3218">
        <v>744</v>
      </c>
      <c r="D987" t="s" s="3218">
        <v>744</v>
      </c>
      <c r="E987" t="s" s="3218">
        <v>744</v>
      </c>
      <c r="F987" t="s" s="3218">
        <v>1169</v>
      </c>
      <c r="G987" t="s" s="3218">
        <v>1021</v>
      </c>
      <c r="H987" t="s" s="3218">
        <v>1029</v>
      </c>
      <c r="I987" t="s" s="3218">
        <v>1029</v>
      </c>
      <c r="K987" t="s" s="3157">
        <v>759</v>
      </c>
      <c r="L987" t="s" s="3218">
        <v>744</v>
      </c>
      <c r="M987" t="s" s="3218">
        <v>744</v>
      </c>
      <c r="N987" t="s" s="3218">
        <v>744</v>
      </c>
      <c r="O987" t="s" s="3218">
        <v>1169</v>
      </c>
      <c r="P987" t="s" s="3218">
        <v>1021</v>
      </c>
      <c r="Q987" t="s" s="3218">
        <v>1029</v>
      </c>
      <c r="R987" t="s" s="3218">
        <v>1029</v>
      </c>
    </row>
    <row r="988" ht="15.75" customHeight="true">
      <c r="A988" s="3214"/>
      <c r="B988" t="s" s="3159">
        <v>735</v>
      </c>
      <c r="C988" t="s" s="3219">
        <v>764</v>
      </c>
      <c r="D988" t="s" s="3219">
        <v>764</v>
      </c>
      <c r="E988" t="s" s="3219">
        <v>744</v>
      </c>
      <c r="F988" t="s" s="3219">
        <v>744</v>
      </c>
      <c r="G988" t="s" s="3219">
        <v>755</v>
      </c>
      <c r="H988" t="s" s="3219">
        <v>764</v>
      </c>
      <c r="I988" t="s" s="3219">
        <v>755</v>
      </c>
      <c r="K988" t="s" s="3159">
        <v>735</v>
      </c>
      <c r="L988" t="s" s="3219">
        <v>764</v>
      </c>
      <c r="M988" t="s" s="3219">
        <v>764</v>
      </c>
      <c r="N988" t="s" s="3219">
        <v>744</v>
      </c>
      <c r="O988" t="s" s="3219">
        <v>744</v>
      </c>
      <c r="P988" t="s" s="3219">
        <v>755</v>
      </c>
      <c r="Q988" t="s" s="3219">
        <v>764</v>
      </c>
      <c r="R988" t="s" s="3219">
        <v>755</v>
      </c>
    </row>
    <row r="989" ht="15.75" customHeight="true">
      <c r="A989" s="3214"/>
      <c r="B989" t="s" s="3157">
        <v>736</v>
      </c>
      <c r="C989" t="s" s="3218">
        <v>764</v>
      </c>
      <c r="D989" t="s" s="3218">
        <v>764</v>
      </c>
      <c r="E989" t="s" s="3218">
        <v>744</v>
      </c>
      <c r="F989" t="s" s="3218">
        <v>764</v>
      </c>
      <c r="G989" t="s" s="3218">
        <v>744</v>
      </c>
      <c r="H989" t="s" s="3218">
        <v>764</v>
      </c>
      <c r="I989" t="s" s="3218">
        <v>755</v>
      </c>
      <c r="K989" t="s" s="3157">
        <v>736</v>
      </c>
      <c r="L989" t="s" s="3218">
        <v>764</v>
      </c>
      <c r="M989" t="s" s="3218">
        <v>764</v>
      </c>
      <c r="N989" t="s" s="3218">
        <v>744</v>
      </c>
      <c r="O989" t="s" s="3218">
        <v>764</v>
      </c>
      <c r="P989" t="s" s="3218">
        <v>744</v>
      </c>
      <c r="Q989" t="s" s="3218">
        <v>764</v>
      </c>
      <c r="R989" t="s" s="3218">
        <v>755</v>
      </c>
    </row>
    <row r="990" ht="15.75" customHeight="true">
      <c r="A990" s="3214"/>
      <c r="B990" t="s" s="3159">
        <v>737</v>
      </c>
      <c r="C990" t="s" s="3219">
        <v>764</v>
      </c>
      <c r="D990" t="s" s="3219">
        <v>764</v>
      </c>
      <c r="E990" t="s" s="3219">
        <v>744</v>
      </c>
      <c r="F990" t="s" s="3219">
        <v>1029</v>
      </c>
      <c r="G990" t="s" s="3219">
        <v>1169</v>
      </c>
      <c r="H990" t="s" s="3219">
        <v>744</v>
      </c>
      <c r="I990" t="s" s="3219">
        <v>755</v>
      </c>
      <c r="K990" t="s" s="3159">
        <v>737</v>
      </c>
      <c r="L990" t="s" s="3219">
        <v>764</v>
      </c>
      <c r="M990" t="s" s="3219">
        <v>764</v>
      </c>
      <c r="N990" t="s" s="3219">
        <v>744</v>
      </c>
      <c r="O990" t="s" s="3219">
        <v>1029</v>
      </c>
      <c r="P990" t="s" s="3219">
        <v>1169</v>
      </c>
      <c r="Q990" t="s" s="3219">
        <v>744</v>
      </c>
      <c r="R990" t="s" s="3219">
        <v>755</v>
      </c>
    </row>
    <row r="991" ht="15.75" customHeight="true">
      <c r="A991" s="3214"/>
      <c r="B991" t="s" s="3157">
        <v>738</v>
      </c>
      <c r="C991" t="s" s="3218">
        <v>755</v>
      </c>
      <c r="D991" t="s" s="3218">
        <v>755</v>
      </c>
      <c r="E991" t="s" s="3218">
        <v>755</v>
      </c>
      <c r="F991" t="s" s="3218">
        <v>755</v>
      </c>
      <c r="G991" t="s" s="3218">
        <v>755</v>
      </c>
      <c r="H991" t="s" s="3218">
        <v>755</v>
      </c>
      <c r="I991" t="s" s="3218">
        <v>755</v>
      </c>
      <c r="K991" t="s" s="3157">
        <v>738</v>
      </c>
      <c r="L991" t="s" s="3218">
        <v>755</v>
      </c>
      <c r="M991" t="s" s="3218">
        <v>755</v>
      </c>
      <c r="N991" t="s" s="3218">
        <v>755</v>
      </c>
      <c r="O991" t="s" s="3218">
        <v>755</v>
      </c>
      <c r="P991" t="s" s="3218">
        <v>755</v>
      </c>
      <c r="Q991" t="s" s="3218">
        <v>755</v>
      </c>
      <c r="R991" t="s" s="3218">
        <v>755</v>
      </c>
    </row>
    <row r="992" ht="15.75" customHeight="true">
      <c r="B992" s="3220"/>
      <c r="K992" s="3220"/>
    </row>
    <row r="993" ht="15.75" customHeight="true"/>
    <row r="994" ht="15.75" customHeight="true">
      <c r="A994" s="3214"/>
      <c r="B994" t="s" s="3215">
        <v>132</v>
      </c>
      <c r="I994" t="s" s="3216">
        <f>HYPERLINK("#B736","Top ↑")</f>
      </c>
      <c r="J994" s="3214"/>
      <c r="K994" t="s" s="3215">
        <v>125</v>
      </c>
      <c r="R994" t="s" s="3216">
        <f>HYPERLINK("#B736","Top ↑")</f>
      </c>
    </row>
    <row r="995" ht="15.75" customHeight="true">
      <c r="A995" s="3210"/>
      <c r="B995" t="s" s="3217">
        <v>1602</v>
      </c>
      <c r="C995" s="3217"/>
      <c r="D995" s="3217"/>
      <c r="E995" s="3217"/>
      <c r="F995" s="3217"/>
      <c r="G995" s="3217"/>
      <c r="H995" s="3217"/>
      <c r="I995" s="3217"/>
      <c r="K995" t="s" s="3217">
        <v>1603</v>
      </c>
      <c r="L995" s="3217"/>
      <c r="M995" s="3217"/>
      <c r="N995" s="3217"/>
      <c r="O995" s="3217"/>
      <c r="P995" s="3217"/>
      <c r="Q995" s="3217"/>
      <c r="R995" s="3217"/>
    </row>
    <row r="996" ht="15.75" customHeight="true">
      <c r="A996" s="3210"/>
      <c r="B996" t="s" s="3153">
        <v>731</v>
      </c>
      <c r="C996" t="s" s="3148">
        <v>727</v>
      </c>
      <c r="D996" s="3148"/>
      <c r="E996" s="3148"/>
      <c r="F996" s="3148"/>
      <c r="G996" s="3148"/>
      <c r="H996" s="3148"/>
      <c r="I996" s="3150"/>
      <c r="K996" t="s" s="3153">
        <v>731</v>
      </c>
      <c r="L996" t="s" s="3148">
        <v>727</v>
      </c>
      <c r="M996" s="3148"/>
      <c r="N996" s="3148"/>
      <c r="O996" s="3148"/>
      <c r="P996" s="3148"/>
      <c r="Q996" s="3148"/>
      <c r="R996" s="3150"/>
    </row>
    <row r="997" ht="30.0" customHeight="true">
      <c r="A997" s="3214"/>
      <c r="B997" s="3155"/>
      <c r="C997" t="s" s="3153">
        <v>732</v>
      </c>
      <c r="D997" t="s" s="3153">
        <v>733</v>
      </c>
      <c r="E997" t="s" s="3153">
        <v>734</v>
      </c>
      <c r="F997" t="s" s="3153">
        <v>735</v>
      </c>
      <c r="G997" t="s" s="3153">
        <v>736</v>
      </c>
      <c r="H997" t="s" s="3153">
        <v>737</v>
      </c>
      <c r="I997" t="s" s="3153">
        <v>738</v>
      </c>
      <c r="K997" s="3155"/>
      <c r="L997" t="s" s="3153">
        <v>732</v>
      </c>
      <c r="M997" t="s" s="3153">
        <v>733</v>
      </c>
      <c r="N997" t="s" s="3153">
        <v>734</v>
      </c>
      <c r="O997" t="s" s="3153">
        <v>735</v>
      </c>
      <c r="P997" t="s" s="3153">
        <v>736</v>
      </c>
      <c r="Q997" t="s" s="3153">
        <v>737</v>
      </c>
      <c r="R997" t="s" s="3153">
        <v>738</v>
      </c>
    </row>
    <row r="998" ht="15.75" customHeight="true">
      <c r="A998" s="3214"/>
      <c r="B998" t="s" s="3157">
        <v>732</v>
      </c>
      <c r="C998" t="s" s="3218">
        <v>1450</v>
      </c>
      <c r="D998" t="s" s="3218">
        <v>1450</v>
      </c>
      <c r="E998" t="s" s="3218">
        <v>1450</v>
      </c>
      <c r="F998" t="s" s="3218">
        <v>747</v>
      </c>
      <c r="G998" t="s" s="3218">
        <v>745</v>
      </c>
      <c r="H998" t="s" s="3218">
        <v>1576</v>
      </c>
      <c r="I998" t="s" s="3218">
        <v>1168</v>
      </c>
      <c r="K998" t="s" s="3157">
        <v>732</v>
      </c>
      <c r="L998" t="s" s="3218">
        <v>744</v>
      </c>
      <c r="M998" t="s" s="3218">
        <v>744</v>
      </c>
      <c r="N998" t="s" s="3218">
        <v>744</v>
      </c>
      <c r="O998" t="s" s="3218">
        <v>754</v>
      </c>
      <c r="P998" t="s" s="3218">
        <v>1034</v>
      </c>
      <c r="Q998" t="s" s="3218">
        <v>760</v>
      </c>
      <c r="R998" t="s" s="3218">
        <v>1029</v>
      </c>
    </row>
    <row r="999" ht="15.75" customHeight="true">
      <c r="A999" s="3214"/>
      <c r="B999" t="s" s="3159">
        <v>752</v>
      </c>
      <c r="C999" t="s" s="3219">
        <v>1450</v>
      </c>
      <c r="D999" t="s" s="3219">
        <v>1450</v>
      </c>
      <c r="E999" t="s" s="3219">
        <v>1450</v>
      </c>
      <c r="F999" t="s" s="3219">
        <v>748</v>
      </c>
      <c r="G999" t="s" s="3219">
        <v>1021</v>
      </c>
      <c r="H999" t="s" s="3219">
        <v>1162</v>
      </c>
      <c r="I999" t="s" s="3219">
        <v>1162</v>
      </c>
      <c r="K999" t="s" s="3159">
        <v>752</v>
      </c>
      <c r="L999" t="s" s="3219">
        <v>744</v>
      </c>
      <c r="M999" t="s" s="3219">
        <v>744</v>
      </c>
      <c r="N999" t="s" s="3219">
        <v>744</v>
      </c>
      <c r="O999" t="s" s="3219">
        <v>1169</v>
      </c>
      <c r="P999" t="s" s="3219">
        <v>1170</v>
      </c>
      <c r="Q999" t="s" s="3219">
        <v>755</v>
      </c>
      <c r="R999" t="s" s="3219">
        <v>755</v>
      </c>
    </row>
    <row r="1000" ht="15.75" customHeight="true">
      <c r="A1000" s="3214"/>
      <c r="B1000" t="s" s="3157">
        <v>759</v>
      </c>
      <c r="C1000" t="s" s="3218">
        <v>1450</v>
      </c>
      <c r="D1000" t="s" s="3218">
        <v>1450</v>
      </c>
      <c r="E1000" t="s" s="3218">
        <v>1450</v>
      </c>
      <c r="F1000" t="s" s="3218">
        <v>748</v>
      </c>
      <c r="G1000" t="s" s="3218">
        <v>753</v>
      </c>
      <c r="H1000" t="s" s="3218">
        <v>1168</v>
      </c>
      <c r="I1000" t="s" s="3218">
        <v>1168</v>
      </c>
      <c r="K1000" t="s" s="3157">
        <v>759</v>
      </c>
      <c r="L1000" t="s" s="3218">
        <v>744</v>
      </c>
      <c r="M1000" t="s" s="3218">
        <v>744</v>
      </c>
      <c r="N1000" t="s" s="3218">
        <v>744</v>
      </c>
      <c r="O1000" t="s" s="3218">
        <v>1169</v>
      </c>
      <c r="P1000" t="s" s="3218">
        <v>1021</v>
      </c>
      <c r="Q1000" t="s" s="3218">
        <v>1029</v>
      </c>
      <c r="R1000" t="s" s="3218">
        <v>1029</v>
      </c>
    </row>
    <row r="1001" ht="15.75" customHeight="true">
      <c r="A1001" s="3214"/>
      <c r="B1001" t="s" s="3159">
        <v>735</v>
      </c>
      <c r="C1001" t="s" s="3219">
        <v>764</v>
      </c>
      <c r="D1001" t="s" s="3219">
        <v>764</v>
      </c>
      <c r="E1001" t="s" s="3219">
        <v>1450</v>
      </c>
      <c r="F1001" t="s" s="3219">
        <v>1450</v>
      </c>
      <c r="G1001" t="s" s="3219">
        <v>1162</v>
      </c>
      <c r="H1001" t="s" s="3219">
        <v>764</v>
      </c>
      <c r="I1001" t="s" s="3219">
        <v>1162</v>
      </c>
      <c r="K1001" t="s" s="3159">
        <v>735</v>
      </c>
      <c r="L1001" t="s" s="3219">
        <v>764</v>
      </c>
      <c r="M1001" t="s" s="3219">
        <v>764</v>
      </c>
      <c r="N1001" t="s" s="3219">
        <v>744</v>
      </c>
      <c r="O1001" t="s" s="3219">
        <v>744</v>
      </c>
      <c r="P1001" t="s" s="3219">
        <v>755</v>
      </c>
      <c r="Q1001" t="s" s="3219">
        <v>764</v>
      </c>
      <c r="R1001" t="s" s="3219">
        <v>755</v>
      </c>
    </row>
    <row r="1002" ht="15.75" customHeight="true">
      <c r="A1002" s="3214"/>
      <c r="B1002" t="s" s="3157">
        <v>736</v>
      </c>
      <c r="C1002" t="s" s="3218">
        <v>764</v>
      </c>
      <c r="D1002" t="s" s="3218">
        <v>764</v>
      </c>
      <c r="E1002" t="s" s="3218">
        <v>1450</v>
      </c>
      <c r="F1002" t="s" s="3218">
        <v>764</v>
      </c>
      <c r="G1002" t="s" s="3218">
        <v>1450</v>
      </c>
      <c r="H1002" t="s" s="3218">
        <v>764</v>
      </c>
      <c r="I1002" t="s" s="3218">
        <v>1162</v>
      </c>
      <c r="K1002" t="s" s="3157">
        <v>736</v>
      </c>
      <c r="L1002" t="s" s="3218">
        <v>764</v>
      </c>
      <c r="M1002" t="s" s="3218">
        <v>764</v>
      </c>
      <c r="N1002" t="s" s="3218">
        <v>744</v>
      </c>
      <c r="O1002" t="s" s="3218">
        <v>764</v>
      </c>
      <c r="P1002" t="s" s="3218">
        <v>744</v>
      </c>
      <c r="Q1002" t="s" s="3218">
        <v>764</v>
      </c>
      <c r="R1002" t="s" s="3218">
        <v>755</v>
      </c>
    </row>
    <row r="1003" ht="15.75" customHeight="true">
      <c r="A1003" s="3214"/>
      <c r="B1003" t="s" s="3159">
        <v>737</v>
      </c>
      <c r="C1003" t="s" s="3219">
        <v>764</v>
      </c>
      <c r="D1003" t="s" s="3219">
        <v>764</v>
      </c>
      <c r="E1003" t="s" s="3219">
        <v>1450</v>
      </c>
      <c r="F1003" t="s" s="3219">
        <v>1168</v>
      </c>
      <c r="G1003" t="s" s="3219">
        <v>748</v>
      </c>
      <c r="H1003" t="s" s="3219">
        <v>1450</v>
      </c>
      <c r="I1003" t="s" s="3219">
        <v>1162</v>
      </c>
      <c r="K1003" t="s" s="3159">
        <v>737</v>
      </c>
      <c r="L1003" t="s" s="3219">
        <v>764</v>
      </c>
      <c r="M1003" t="s" s="3219">
        <v>764</v>
      </c>
      <c r="N1003" t="s" s="3219">
        <v>744</v>
      </c>
      <c r="O1003" t="s" s="3219">
        <v>1029</v>
      </c>
      <c r="P1003" t="s" s="3219">
        <v>1169</v>
      </c>
      <c r="Q1003" t="s" s="3219">
        <v>744</v>
      </c>
      <c r="R1003" t="s" s="3219">
        <v>755</v>
      </c>
    </row>
    <row r="1004" ht="15.75" customHeight="true">
      <c r="A1004" s="3214"/>
      <c r="B1004" t="s" s="3157">
        <v>738</v>
      </c>
      <c r="C1004" t="s" s="3218">
        <v>1162</v>
      </c>
      <c r="D1004" t="s" s="3218">
        <v>1162</v>
      </c>
      <c r="E1004" t="s" s="3218">
        <v>1162</v>
      </c>
      <c r="F1004" t="s" s="3218">
        <v>1162</v>
      </c>
      <c r="G1004" t="s" s="3218">
        <v>1162</v>
      </c>
      <c r="H1004" t="s" s="3218">
        <v>1162</v>
      </c>
      <c r="I1004" t="s" s="3218">
        <v>1162</v>
      </c>
      <c r="K1004" t="s" s="3157">
        <v>738</v>
      </c>
      <c r="L1004" t="s" s="3218">
        <v>755</v>
      </c>
      <c r="M1004" t="s" s="3218">
        <v>755</v>
      </c>
      <c r="N1004" t="s" s="3218">
        <v>755</v>
      </c>
      <c r="O1004" t="s" s="3218">
        <v>755</v>
      </c>
      <c r="P1004" t="s" s="3218">
        <v>755</v>
      </c>
      <c r="Q1004" t="s" s="3218">
        <v>755</v>
      </c>
      <c r="R1004" t="s" s="3218">
        <v>755</v>
      </c>
    </row>
    <row r="1005" ht="15.75" customHeight="true">
      <c r="B1005" s="3220"/>
      <c r="K1005" s="3220"/>
    </row>
    <row r="1006" ht="15.75" customHeight="true"/>
    <row r="1007" ht="15.75" customHeight="true">
      <c r="A1007" s="3214"/>
      <c r="B1007" t="s" s="3215">
        <v>136</v>
      </c>
      <c r="I1007" t="s" s="3216">
        <f>HYPERLINK("#B736","Top ↑")</f>
      </c>
      <c r="J1007" s="3214"/>
      <c r="K1007" t="s" s="3215">
        <v>166</v>
      </c>
      <c r="R1007" t="s" s="3216">
        <f>HYPERLINK("#B736","Top ↑")</f>
      </c>
    </row>
    <row r="1008" ht="15.75" customHeight="true">
      <c r="A1008" s="3210"/>
      <c r="B1008" t="s" s="3217">
        <v>1604</v>
      </c>
      <c r="C1008" s="3217"/>
      <c r="D1008" s="3217"/>
      <c r="E1008" s="3217"/>
      <c r="F1008" s="3217"/>
      <c r="G1008" s="3217"/>
      <c r="H1008" s="3217"/>
      <c r="I1008" s="3217"/>
      <c r="K1008" t="s" s="3217">
        <v>1605</v>
      </c>
      <c r="L1008" s="3217"/>
      <c r="M1008" s="3217"/>
      <c r="N1008" s="3217"/>
      <c r="O1008" s="3217"/>
      <c r="P1008" s="3217"/>
      <c r="Q1008" s="3217"/>
      <c r="R1008" s="3217"/>
    </row>
    <row r="1009" ht="15.75" customHeight="true">
      <c r="A1009" s="3210"/>
      <c r="B1009" t="s" s="3153">
        <v>731</v>
      </c>
      <c r="C1009" t="s" s="3148">
        <v>727</v>
      </c>
      <c r="D1009" s="3148"/>
      <c r="E1009" s="3148"/>
      <c r="F1009" s="3148"/>
      <c r="G1009" s="3148"/>
      <c r="H1009" s="3148"/>
      <c r="I1009" s="3150"/>
      <c r="K1009" t="s" s="3153">
        <v>731</v>
      </c>
      <c r="L1009" t="s" s="3148">
        <v>727</v>
      </c>
      <c r="M1009" s="3148"/>
      <c r="N1009" s="3148"/>
      <c r="O1009" s="3148"/>
      <c r="P1009" s="3148"/>
      <c r="Q1009" s="3148"/>
      <c r="R1009" s="3150"/>
    </row>
    <row r="1010" ht="30.0" customHeight="true">
      <c r="A1010" s="3214"/>
      <c r="B1010" s="3155"/>
      <c r="C1010" t="s" s="3153">
        <v>732</v>
      </c>
      <c r="D1010" t="s" s="3153">
        <v>733</v>
      </c>
      <c r="E1010" t="s" s="3153">
        <v>734</v>
      </c>
      <c r="F1010" t="s" s="3153">
        <v>735</v>
      </c>
      <c r="G1010" t="s" s="3153">
        <v>736</v>
      </c>
      <c r="H1010" t="s" s="3153">
        <v>737</v>
      </c>
      <c r="I1010" t="s" s="3153">
        <v>738</v>
      </c>
      <c r="K1010" s="3155"/>
      <c r="L1010" t="s" s="3153">
        <v>732</v>
      </c>
      <c r="M1010" t="s" s="3153">
        <v>733</v>
      </c>
      <c r="N1010" t="s" s="3153">
        <v>734</v>
      </c>
      <c r="O1010" t="s" s="3153">
        <v>735</v>
      </c>
      <c r="P1010" t="s" s="3153">
        <v>736</v>
      </c>
      <c r="Q1010" t="s" s="3153">
        <v>737</v>
      </c>
      <c r="R1010" t="s" s="3153">
        <v>738</v>
      </c>
    </row>
    <row r="1011" ht="15.75" customHeight="true">
      <c r="A1011" s="3214"/>
      <c r="B1011" t="s" s="3157">
        <v>732</v>
      </c>
      <c r="C1011" t="s" s="3218">
        <v>744</v>
      </c>
      <c r="D1011" t="s" s="3218">
        <v>744</v>
      </c>
      <c r="E1011" t="s" s="3218">
        <v>744</v>
      </c>
      <c r="F1011" t="s" s="3218">
        <v>754</v>
      </c>
      <c r="G1011" t="s" s="3218">
        <v>1034</v>
      </c>
      <c r="H1011" t="s" s="3218">
        <v>760</v>
      </c>
      <c r="I1011" t="s" s="3218">
        <v>1029</v>
      </c>
      <c r="K1011" t="s" s="3157">
        <v>732</v>
      </c>
      <c r="L1011" t="s" s="3218">
        <v>1524</v>
      </c>
      <c r="M1011" t="s" s="3218">
        <v>1524</v>
      </c>
      <c r="N1011" t="s" s="3218">
        <v>1524</v>
      </c>
      <c r="O1011" t="s" s="3218">
        <v>1548</v>
      </c>
      <c r="P1011" t="s" s="3218">
        <v>1606</v>
      </c>
      <c r="Q1011" t="s" s="3218">
        <v>1550</v>
      </c>
      <c r="R1011" t="s" s="3218">
        <v>1607</v>
      </c>
    </row>
    <row r="1012" ht="15.75" customHeight="true">
      <c r="A1012" s="3214"/>
      <c r="B1012" t="s" s="3159">
        <v>752</v>
      </c>
      <c r="C1012" t="s" s="3219">
        <v>744</v>
      </c>
      <c r="D1012" t="s" s="3219">
        <v>744</v>
      </c>
      <c r="E1012" t="s" s="3219">
        <v>744</v>
      </c>
      <c r="F1012" t="s" s="3219">
        <v>1169</v>
      </c>
      <c r="G1012" t="s" s="3219">
        <v>1170</v>
      </c>
      <c r="H1012" t="s" s="3219">
        <v>755</v>
      </c>
      <c r="I1012" t="s" s="3219">
        <v>755</v>
      </c>
      <c r="K1012" t="s" s="3159">
        <v>752</v>
      </c>
      <c r="L1012" t="s" s="3219">
        <v>1524</v>
      </c>
      <c r="M1012" t="s" s="3219">
        <v>1524</v>
      </c>
      <c r="N1012" t="s" s="3219">
        <v>1524</v>
      </c>
      <c r="O1012" t="s" s="3219">
        <v>1553</v>
      </c>
      <c r="P1012" t="s" s="3219">
        <v>1554</v>
      </c>
      <c r="Q1012" t="s" s="3219">
        <v>1608</v>
      </c>
      <c r="R1012" t="s" s="3219">
        <v>1608</v>
      </c>
    </row>
    <row r="1013" ht="15.75" customHeight="true">
      <c r="A1013" s="3214"/>
      <c r="B1013" t="s" s="3157">
        <v>759</v>
      </c>
      <c r="C1013" t="s" s="3218">
        <v>744</v>
      </c>
      <c r="D1013" t="s" s="3218">
        <v>744</v>
      </c>
      <c r="E1013" t="s" s="3218">
        <v>744</v>
      </c>
      <c r="F1013" t="s" s="3218">
        <v>1169</v>
      </c>
      <c r="G1013" t="s" s="3218">
        <v>1021</v>
      </c>
      <c r="H1013" t="s" s="3218">
        <v>1029</v>
      </c>
      <c r="I1013" t="s" s="3218">
        <v>1029</v>
      </c>
      <c r="K1013" t="s" s="3157">
        <v>759</v>
      </c>
      <c r="L1013" t="s" s="3218">
        <v>1524</v>
      </c>
      <c r="M1013" t="s" s="3218">
        <v>1524</v>
      </c>
      <c r="N1013" t="s" s="3218">
        <v>1524</v>
      </c>
      <c r="O1013" t="s" s="3218">
        <v>1553</v>
      </c>
      <c r="P1013" t="s" s="3218">
        <v>1609</v>
      </c>
      <c r="Q1013" t="s" s="3218">
        <v>1607</v>
      </c>
      <c r="R1013" t="s" s="3218">
        <v>1607</v>
      </c>
    </row>
    <row r="1014" ht="15.75" customHeight="true">
      <c r="A1014" s="3214"/>
      <c r="B1014" t="s" s="3159">
        <v>735</v>
      </c>
      <c r="C1014" t="s" s="3219">
        <v>764</v>
      </c>
      <c r="D1014" t="s" s="3219">
        <v>764</v>
      </c>
      <c r="E1014" t="s" s="3219">
        <v>744</v>
      </c>
      <c r="F1014" t="s" s="3219">
        <v>744</v>
      </c>
      <c r="G1014" t="s" s="3219">
        <v>755</v>
      </c>
      <c r="H1014" t="s" s="3219">
        <v>764</v>
      </c>
      <c r="I1014" t="s" s="3219">
        <v>755</v>
      </c>
      <c r="K1014" t="s" s="3159">
        <v>735</v>
      </c>
      <c r="L1014" t="s" s="3219">
        <v>764</v>
      </c>
      <c r="M1014" t="s" s="3219">
        <v>764</v>
      </c>
      <c r="N1014" t="s" s="3219">
        <v>1524</v>
      </c>
      <c r="O1014" t="s" s="3219">
        <v>1524</v>
      </c>
      <c r="P1014" t="s" s="3219">
        <v>1608</v>
      </c>
      <c r="Q1014" t="s" s="3219">
        <v>764</v>
      </c>
      <c r="R1014" t="s" s="3219">
        <v>1608</v>
      </c>
    </row>
    <row r="1015" ht="15.75" customHeight="true">
      <c r="A1015" s="3214"/>
      <c r="B1015" t="s" s="3157">
        <v>736</v>
      </c>
      <c r="C1015" t="s" s="3218">
        <v>764</v>
      </c>
      <c r="D1015" t="s" s="3218">
        <v>764</v>
      </c>
      <c r="E1015" t="s" s="3218">
        <v>744</v>
      </c>
      <c r="F1015" t="s" s="3218">
        <v>764</v>
      </c>
      <c r="G1015" t="s" s="3218">
        <v>744</v>
      </c>
      <c r="H1015" t="s" s="3218">
        <v>764</v>
      </c>
      <c r="I1015" t="s" s="3218">
        <v>755</v>
      </c>
      <c r="K1015" t="s" s="3157">
        <v>736</v>
      </c>
      <c r="L1015" t="s" s="3218">
        <v>764</v>
      </c>
      <c r="M1015" t="s" s="3218">
        <v>764</v>
      </c>
      <c r="N1015" t="s" s="3218">
        <v>1524</v>
      </c>
      <c r="O1015" t="s" s="3218">
        <v>764</v>
      </c>
      <c r="P1015" t="s" s="3218">
        <v>1524</v>
      </c>
      <c r="Q1015" t="s" s="3218">
        <v>764</v>
      </c>
      <c r="R1015" t="s" s="3218">
        <v>1608</v>
      </c>
    </row>
    <row r="1016" ht="15.75" customHeight="true">
      <c r="A1016" s="3214"/>
      <c r="B1016" t="s" s="3159">
        <v>737</v>
      </c>
      <c r="C1016" t="s" s="3219">
        <v>764</v>
      </c>
      <c r="D1016" t="s" s="3219">
        <v>764</v>
      </c>
      <c r="E1016" t="s" s="3219">
        <v>744</v>
      </c>
      <c r="F1016" t="s" s="3219">
        <v>1029</v>
      </c>
      <c r="G1016" t="s" s="3219">
        <v>1169</v>
      </c>
      <c r="H1016" t="s" s="3219">
        <v>744</v>
      </c>
      <c r="I1016" t="s" s="3219">
        <v>755</v>
      </c>
      <c r="K1016" t="s" s="3159">
        <v>737</v>
      </c>
      <c r="L1016" t="s" s="3219">
        <v>764</v>
      </c>
      <c r="M1016" t="s" s="3219">
        <v>764</v>
      </c>
      <c r="N1016" t="s" s="3219">
        <v>1524</v>
      </c>
      <c r="O1016" t="s" s="3219">
        <v>1607</v>
      </c>
      <c r="P1016" t="s" s="3219">
        <v>1553</v>
      </c>
      <c r="Q1016" t="s" s="3219">
        <v>1524</v>
      </c>
      <c r="R1016" t="s" s="3219">
        <v>1608</v>
      </c>
    </row>
    <row r="1017" ht="15.75" customHeight="true">
      <c r="A1017" s="3214"/>
      <c r="B1017" t="s" s="3157">
        <v>738</v>
      </c>
      <c r="C1017" t="s" s="3218">
        <v>755</v>
      </c>
      <c r="D1017" t="s" s="3218">
        <v>755</v>
      </c>
      <c r="E1017" t="s" s="3218">
        <v>755</v>
      </c>
      <c r="F1017" t="s" s="3218">
        <v>755</v>
      </c>
      <c r="G1017" t="s" s="3218">
        <v>755</v>
      </c>
      <c r="H1017" t="s" s="3218">
        <v>755</v>
      </c>
      <c r="I1017" t="s" s="3218">
        <v>755</v>
      </c>
      <c r="K1017" t="s" s="3157">
        <v>738</v>
      </c>
      <c r="L1017" t="s" s="3218">
        <v>1608</v>
      </c>
      <c r="M1017" t="s" s="3218">
        <v>1608</v>
      </c>
      <c r="N1017" t="s" s="3218">
        <v>1608</v>
      </c>
      <c r="O1017" t="s" s="3218">
        <v>1608</v>
      </c>
      <c r="P1017" t="s" s="3218">
        <v>1608</v>
      </c>
      <c r="Q1017" t="s" s="3218">
        <v>1608</v>
      </c>
      <c r="R1017" t="s" s="3218">
        <v>1608</v>
      </c>
    </row>
    <row r="1018" ht="15.75" customHeight="true">
      <c r="B1018" s="3220"/>
      <c r="K1018" s="3220"/>
    </row>
    <row r="1019" ht="15.75" customHeight="true"/>
    <row r="1020" ht="15.75" customHeight="true">
      <c r="A1020" s="3214"/>
      <c r="B1020" t="s" s="3215">
        <v>160</v>
      </c>
      <c r="I1020" t="s" s="3216">
        <f>HYPERLINK("#B736","Top ↑")</f>
      </c>
      <c r="J1020" s="3214"/>
      <c r="K1020" t="s" s="3215">
        <v>170</v>
      </c>
      <c r="R1020" t="s" s="3216">
        <f>HYPERLINK("#B736","Top ↑")</f>
      </c>
    </row>
    <row r="1021" ht="15.75" customHeight="true">
      <c r="A1021" s="3210"/>
      <c r="B1021" t="s" s="3217">
        <v>1610</v>
      </c>
      <c r="C1021" s="3217"/>
      <c r="D1021" s="3217"/>
      <c r="E1021" s="3217"/>
      <c r="F1021" s="3217"/>
      <c r="G1021" s="3217"/>
      <c r="H1021" s="3217"/>
      <c r="I1021" s="3217"/>
      <c r="K1021" t="s" s="3217">
        <v>1611</v>
      </c>
      <c r="L1021" s="3217"/>
      <c r="M1021" s="3217"/>
      <c r="N1021" s="3217"/>
      <c r="O1021" s="3217"/>
      <c r="P1021" s="3217"/>
      <c r="Q1021" s="3217"/>
      <c r="R1021" s="3217"/>
    </row>
    <row r="1022" ht="15.75" customHeight="true">
      <c r="A1022" s="3210"/>
      <c r="B1022" t="s" s="3153">
        <v>731</v>
      </c>
      <c r="C1022" t="s" s="3148">
        <v>727</v>
      </c>
      <c r="D1022" s="3148"/>
      <c r="E1022" s="3148"/>
      <c r="F1022" s="3148"/>
      <c r="G1022" s="3148"/>
      <c r="H1022" s="3148"/>
      <c r="I1022" s="3150"/>
      <c r="K1022" t="s" s="3153">
        <v>731</v>
      </c>
      <c r="L1022" t="s" s="3148">
        <v>727</v>
      </c>
      <c r="M1022" s="3148"/>
      <c r="N1022" s="3148"/>
      <c r="O1022" s="3148"/>
      <c r="P1022" s="3148"/>
      <c r="Q1022" s="3148"/>
      <c r="R1022" s="3150"/>
    </row>
    <row r="1023" ht="30.0" customHeight="true">
      <c r="A1023" s="3214"/>
      <c r="B1023" s="3155"/>
      <c r="C1023" t="s" s="3153">
        <v>732</v>
      </c>
      <c r="D1023" t="s" s="3153">
        <v>733</v>
      </c>
      <c r="E1023" t="s" s="3153">
        <v>734</v>
      </c>
      <c r="F1023" t="s" s="3153">
        <v>735</v>
      </c>
      <c r="G1023" t="s" s="3153">
        <v>736</v>
      </c>
      <c r="H1023" t="s" s="3153">
        <v>737</v>
      </c>
      <c r="I1023" t="s" s="3153">
        <v>738</v>
      </c>
      <c r="K1023" s="3155"/>
      <c r="L1023" t="s" s="3153">
        <v>732</v>
      </c>
      <c r="M1023" t="s" s="3153">
        <v>733</v>
      </c>
      <c r="N1023" t="s" s="3153">
        <v>734</v>
      </c>
      <c r="O1023" t="s" s="3153">
        <v>735</v>
      </c>
      <c r="P1023" t="s" s="3153">
        <v>736</v>
      </c>
      <c r="Q1023" t="s" s="3153">
        <v>737</v>
      </c>
      <c r="R1023" t="s" s="3153">
        <v>738</v>
      </c>
    </row>
    <row r="1024" ht="15.75" customHeight="true">
      <c r="A1024" s="3214"/>
      <c r="B1024" t="s" s="3157">
        <v>732</v>
      </c>
      <c r="C1024" t="s" s="3218">
        <v>1450</v>
      </c>
      <c r="D1024" t="s" s="3218">
        <v>1450</v>
      </c>
      <c r="E1024" t="s" s="3218">
        <v>1450</v>
      </c>
      <c r="F1024" t="s" s="3218">
        <v>747</v>
      </c>
      <c r="G1024" t="s" s="3218">
        <v>745</v>
      </c>
      <c r="H1024" t="s" s="3218">
        <v>1576</v>
      </c>
      <c r="I1024" t="s" s="3218">
        <v>1168</v>
      </c>
      <c r="K1024" t="s" s="3157">
        <v>732</v>
      </c>
      <c r="L1024" t="s" s="3218">
        <v>744</v>
      </c>
      <c r="M1024" t="s" s="3218">
        <v>744</v>
      </c>
      <c r="N1024" t="s" s="3218">
        <v>744</v>
      </c>
      <c r="O1024" t="s" s="3218">
        <v>754</v>
      </c>
      <c r="P1024" t="s" s="3218">
        <v>1034</v>
      </c>
      <c r="Q1024" t="s" s="3218">
        <v>1021</v>
      </c>
      <c r="R1024" t="s" s="3218">
        <v>1029</v>
      </c>
    </row>
    <row r="1025" ht="15.75" customHeight="true">
      <c r="A1025" s="3214"/>
      <c r="B1025" t="s" s="3159">
        <v>752</v>
      </c>
      <c r="C1025" t="s" s="3219">
        <v>1450</v>
      </c>
      <c r="D1025" t="s" s="3219">
        <v>1450</v>
      </c>
      <c r="E1025" t="s" s="3219">
        <v>1450</v>
      </c>
      <c r="F1025" t="s" s="3219">
        <v>748</v>
      </c>
      <c r="G1025" t="s" s="3219">
        <v>1021</v>
      </c>
      <c r="H1025" t="s" s="3219">
        <v>1162</v>
      </c>
      <c r="I1025" t="s" s="3219">
        <v>1162</v>
      </c>
      <c r="K1025" t="s" s="3159">
        <v>752</v>
      </c>
      <c r="L1025" t="s" s="3219">
        <v>744</v>
      </c>
      <c r="M1025" t="s" s="3219">
        <v>744</v>
      </c>
      <c r="N1025" t="s" s="3219">
        <v>744</v>
      </c>
      <c r="O1025" t="s" s="3219">
        <v>1169</v>
      </c>
      <c r="P1025" t="s" s="3219">
        <v>747</v>
      </c>
      <c r="Q1025" t="s" s="3219">
        <v>755</v>
      </c>
      <c r="R1025" t="s" s="3219">
        <v>755</v>
      </c>
    </row>
    <row r="1026" ht="15.75" customHeight="true">
      <c r="A1026" s="3214"/>
      <c r="B1026" t="s" s="3157">
        <v>759</v>
      </c>
      <c r="C1026" t="s" s="3218">
        <v>1450</v>
      </c>
      <c r="D1026" t="s" s="3218">
        <v>1450</v>
      </c>
      <c r="E1026" t="s" s="3218">
        <v>1450</v>
      </c>
      <c r="F1026" t="s" s="3218">
        <v>748</v>
      </c>
      <c r="G1026" t="s" s="3218">
        <v>753</v>
      </c>
      <c r="H1026" t="s" s="3218">
        <v>1168</v>
      </c>
      <c r="I1026" t="s" s="3218">
        <v>1168</v>
      </c>
      <c r="K1026" t="s" s="3157">
        <v>759</v>
      </c>
      <c r="L1026" t="s" s="3218">
        <v>744</v>
      </c>
      <c r="M1026" t="s" s="3218">
        <v>744</v>
      </c>
      <c r="N1026" t="s" s="3218">
        <v>744</v>
      </c>
      <c r="O1026" t="s" s="3218">
        <v>1169</v>
      </c>
      <c r="P1026" t="s" s="3218">
        <v>1021</v>
      </c>
      <c r="Q1026" t="s" s="3218">
        <v>1029</v>
      </c>
      <c r="R1026" t="s" s="3218">
        <v>1029</v>
      </c>
    </row>
    <row r="1027" ht="15.75" customHeight="true">
      <c r="A1027" s="3214"/>
      <c r="B1027" t="s" s="3159">
        <v>735</v>
      </c>
      <c r="C1027" t="s" s="3219">
        <v>764</v>
      </c>
      <c r="D1027" t="s" s="3219">
        <v>764</v>
      </c>
      <c r="E1027" t="s" s="3219">
        <v>1450</v>
      </c>
      <c r="F1027" t="s" s="3219">
        <v>1450</v>
      </c>
      <c r="G1027" t="s" s="3219">
        <v>1162</v>
      </c>
      <c r="H1027" t="s" s="3219">
        <v>764</v>
      </c>
      <c r="I1027" t="s" s="3219">
        <v>1162</v>
      </c>
      <c r="K1027" t="s" s="3159">
        <v>735</v>
      </c>
      <c r="L1027" t="s" s="3219">
        <v>764</v>
      </c>
      <c r="M1027" t="s" s="3219">
        <v>764</v>
      </c>
      <c r="N1027" t="s" s="3219">
        <v>744</v>
      </c>
      <c r="O1027" t="s" s="3219">
        <v>744</v>
      </c>
      <c r="P1027" t="s" s="3219">
        <v>755</v>
      </c>
      <c r="Q1027" t="s" s="3219">
        <v>764</v>
      </c>
      <c r="R1027" t="s" s="3219">
        <v>755</v>
      </c>
    </row>
    <row r="1028" ht="15.75" customHeight="true">
      <c r="A1028" s="3214"/>
      <c r="B1028" t="s" s="3157">
        <v>736</v>
      </c>
      <c r="C1028" t="s" s="3218">
        <v>764</v>
      </c>
      <c r="D1028" t="s" s="3218">
        <v>764</v>
      </c>
      <c r="E1028" t="s" s="3218">
        <v>1450</v>
      </c>
      <c r="F1028" t="s" s="3218">
        <v>764</v>
      </c>
      <c r="G1028" t="s" s="3218">
        <v>1450</v>
      </c>
      <c r="H1028" t="s" s="3218">
        <v>764</v>
      </c>
      <c r="I1028" t="s" s="3218">
        <v>1162</v>
      </c>
      <c r="K1028" t="s" s="3157">
        <v>736</v>
      </c>
      <c r="L1028" t="s" s="3218">
        <v>764</v>
      </c>
      <c r="M1028" t="s" s="3218">
        <v>764</v>
      </c>
      <c r="N1028" t="s" s="3218">
        <v>744</v>
      </c>
      <c r="O1028" t="s" s="3218">
        <v>764</v>
      </c>
      <c r="P1028" t="s" s="3218">
        <v>744</v>
      </c>
      <c r="Q1028" t="s" s="3218">
        <v>764</v>
      </c>
      <c r="R1028" t="s" s="3218">
        <v>755</v>
      </c>
    </row>
    <row r="1029" ht="15.75" customHeight="true">
      <c r="A1029" s="3214"/>
      <c r="B1029" t="s" s="3159">
        <v>737</v>
      </c>
      <c r="C1029" t="s" s="3219">
        <v>764</v>
      </c>
      <c r="D1029" t="s" s="3219">
        <v>764</v>
      </c>
      <c r="E1029" t="s" s="3219">
        <v>1450</v>
      </c>
      <c r="F1029" t="s" s="3219">
        <v>1168</v>
      </c>
      <c r="G1029" t="s" s="3219">
        <v>748</v>
      </c>
      <c r="H1029" t="s" s="3219">
        <v>1450</v>
      </c>
      <c r="I1029" t="s" s="3219">
        <v>1162</v>
      </c>
      <c r="K1029" t="s" s="3159">
        <v>737</v>
      </c>
      <c r="L1029" t="s" s="3219">
        <v>764</v>
      </c>
      <c r="M1029" t="s" s="3219">
        <v>764</v>
      </c>
      <c r="N1029" t="s" s="3219">
        <v>744</v>
      </c>
      <c r="O1029" t="s" s="3219">
        <v>1029</v>
      </c>
      <c r="P1029" t="s" s="3219">
        <v>1169</v>
      </c>
      <c r="Q1029" t="s" s="3219">
        <v>744</v>
      </c>
      <c r="R1029" t="s" s="3219">
        <v>755</v>
      </c>
    </row>
    <row r="1030" ht="15.75" customHeight="true">
      <c r="A1030" s="3214"/>
      <c r="B1030" t="s" s="3157">
        <v>738</v>
      </c>
      <c r="C1030" t="s" s="3218">
        <v>1162</v>
      </c>
      <c r="D1030" t="s" s="3218">
        <v>1162</v>
      </c>
      <c r="E1030" t="s" s="3218">
        <v>1162</v>
      </c>
      <c r="F1030" t="s" s="3218">
        <v>1162</v>
      </c>
      <c r="G1030" t="s" s="3218">
        <v>1162</v>
      </c>
      <c r="H1030" t="s" s="3218">
        <v>1162</v>
      </c>
      <c r="I1030" t="s" s="3218">
        <v>1162</v>
      </c>
      <c r="K1030" t="s" s="3157">
        <v>738</v>
      </c>
      <c r="L1030" t="s" s="3218">
        <v>755</v>
      </c>
      <c r="M1030" t="s" s="3218">
        <v>755</v>
      </c>
      <c r="N1030" t="s" s="3218">
        <v>755</v>
      </c>
      <c r="O1030" t="s" s="3218">
        <v>755</v>
      </c>
      <c r="P1030" t="s" s="3218">
        <v>755</v>
      </c>
      <c r="Q1030" t="s" s="3218">
        <v>755</v>
      </c>
      <c r="R1030" t="s" s="3218">
        <v>755</v>
      </c>
    </row>
    <row r="1031" ht="15.75" customHeight="true">
      <c r="B1031" s="3220"/>
      <c r="K1031" s="3220"/>
    </row>
    <row r="1032" ht="15.75" customHeight="true"/>
    <row r="1033" ht="15.75" customHeight="true">
      <c r="A1033" s="3214"/>
      <c r="B1033" t="s" s="3215">
        <v>192</v>
      </c>
      <c r="I1033" t="s" s="3216">
        <f>HYPERLINK("#B736","Top ↑")</f>
      </c>
      <c r="J1033" s="3214"/>
      <c r="K1033" t="s" s="3215">
        <v>186</v>
      </c>
      <c r="R1033" t="s" s="3216">
        <f>HYPERLINK("#B736","Top ↑")</f>
      </c>
    </row>
    <row r="1034" ht="15.75" customHeight="true">
      <c r="A1034" s="3210"/>
      <c r="B1034" t="s" s="3217">
        <v>1612</v>
      </c>
      <c r="C1034" s="3217"/>
      <c r="D1034" s="3217"/>
      <c r="E1034" s="3217"/>
      <c r="F1034" s="3217"/>
      <c r="G1034" s="3217"/>
      <c r="H1034" s="3217"/>
      <c r="I1034" s="3217"/>
      <c r="K1034" t="s" s="3217">
        <v>1613</v>
      </c>
      <c r="L1034" s="3217"/>
      <c r="M1034" s="3217"/>
      <c r="N1034" s="3217"/>
      <c r="O1034" s="3217"/>
      <c r="P1034" s="3217"/>
      <c r="Q1034" s="3217"/>
      <c r="R1034" s="3217"/>
    </row>
    <row r="1035" ht="15.75" customHeight="true">
      <c r="A1035" s="3210"/>
      <c r="B1035" t="s" s="3153">
        <v>731</v>
      </c>
      <c r="C1035" t="s" s="3148">
        <v>727</v>
      </c>
      <c r="D1035" s="3148"/>
      <c r="E1035" s="3148"/>
      <c r="F1035" s="3148"/>
      <c r="G1035" s="3148"/>
      <c r="H1035" s="3148"/>
      <c r="I1035" s="3150"/>
      <c r="K1035" t="s" s="3153">
        <v>731</v>
      </c>
      <c r="L1035" t="s" s="3148">
        <v>727</v>
      </c>
      <c r="M1035" s="3148"/>
      <c r="N1035" s="3148"/>
      <c r="O1035" s="3148"/>
      <c r="P1035" s="3148"/>
      <c r="Q1035" s="3148"/>
      <c r="R1035" s="3150"/>
    </row>
    <row r="1036" ht="30.0" customHeight="true">
      <c r="A1036" s="3214"/>
      <c r="B1036" s="3155"/>
      <c r="C1036" t="s" s="3153">
        <v>732</v>
      </c>
      <c r="D1036" t="s" s="3153">
        <v>733</v>
      </c>
      <c r="E1036" t="s" s="3153">
        <v>734</v>
      </c>
      <c r="F1036" t="s" s="3153">
        <v>735</v>
      </c>
      <c r="G1036" t="s" s="3153">
        <v>736</v>
      </c>
      <c r="H1036" t="s" s="3153">
        <v>737</v>
      </c>
      <c r="I1036" t="s" s="3153">
        <v>738</v>
      </c>
      <c r="K1036" s="3155"/>
      <c r="L1036" t="s" s="3153">
        <v>732</v>
      </c>
      <c r="M1036" t="s" s="3153">
        <v>733</v>
      </c>
      <c r="N1036" t="s" s="3153">
        <v>734</v>
      </c>
      <c r="O1036" t="s" s="3153">
        <v>735</v>
      </c>
      <c r="P1036" t="s" s="3153">
        <v>736</v>
      </c>
      <c r="Q1036" t="s" s="3153">
        <v>737</v>
      </c>
      <c r="R1036" t="s" s="3153">
        <v>738</v>
      </c>
    </row>
    <row r="1037" ht="15.75" customHeight="true">
      <c r="A1037" s="3214"/>
      <c r="B1037" t="s" s="3157">
        <v>732</v>
      </c>
      <c r="C1037" t="s" s="3222">
        <v>1614</v>
      </c>
      <c r="D1037" t="s" s="3222">
        <v>1614</v>
      </c>
      <c r="E1037" t="s" s="3222">
        <v>1614</v>
      </c>
      <c r="F1037" t="s" s="3222">
        <v>1615</v>
      </c>
      <c r="G1037" t="s" s="3222">
        <v>1616</v>
      </c>
      <c r="H1037" t="s" s="3222">
        <v>1617</v>
      </c>
      <c r="I1037" t="s" s="3222">
        <v>1618</v>
      </c>
      <c r="K1037" t="s" s="3157">
        <v>732</v>
      </c>
      <c r="L1037" t="s" s="3218">
        <v>744</v>
      </c>
      <c r="M1037" t="s" s="3218">
        <v>744</v>
      </c>
      <c r="N1037" t="s" s="3218">
        <v>744</v>
      </c>
      <c r="O1037" t="s" s="3218">
        <v>754</v>
      </c>
      <c r="P1037" t="s" s="3218">
        <v>1034</v>
      </c>
      <c r="Q1037" t="s" s="3218">
        <v>760</v>
      </c>
      <c r="R1037" t="s" s="3218">
        <v>1029</v>
      </c>
    </row>
    <row r="1038" ht="15.75" customHeight="true">
      <c r="A1038" s="3214"/>
      <c r="B1038" t="s" s="3159">
        <v>752</v>
      </c>
      <c r="C1038" t="s" s="3223">
        <v>1614</v>
      </c>
      <c r="D1038" t="s" s="3223">
        <v>1614</v>
      </c>
      <c r="E1038" t="s" s="3223">
        <v>1614</v>
      </c>
      <c r="F1038" t="s" s="3223">
        <v>1619</v>
      </c>
      <c r="G1038" t="s" s="3223">
        <v>1620</v>
      </c>
      <c r="H1038" t="s" s="3223">
        <v>1621</v>
      </c>
      <c r="I1038" t="s" s="3223">
        <v>1621</v>
      </c>
      <c r="K1038" t="s" s="3159">
        <v>752</v>
      </c>
      <c r="L1038" t="s" s="3219">
        <v>744</v>
      </c>
      <c r="M1038" t="s" s="3219">
        <v>744</v>
      </c>
      <c r="N1038" t="s" s="3219">
        <v>744</v>
      </c>
      <c r="O1038" t="s" s="3219">
        <v>1169</v>
      </c>
      <c r="P1038" t="s" s="3219">
        <v>1170</v>
      </c>
      <c r="Q1038" t="s" s="3219">
        <v>755</v>
      </c>
      <c r="R1038" t="s" s="3219">
        <v>755</v>
      </c>
    </row>
    <row r="1039" ht="15.75" customHeight="true">
      <c r="A1039" s="3214"/>
      <c r="B1039" t="s" s="3157">
        <v>759</v>
      </c>
      <c r="C1039" t="s" s="3222">
        <v>1614</v>
      </c>
      <c r="D1039" t="s" s="3222">
        <v>1614</v>
      </c>
      <c r="E1039" t="s" s="3222">
        <v>1614</v>
      </c>
      <c r="F1039" t="s" s="3222">
        <v>1619</v>
      </c>
      <c r="G1039" t="s" s="3222">
        <v>1622</v>
      </c>
      <c r="H1039" t="s" s="3222">
        <v>1618</v>
      </c>
      <c r="I1039" t="s" s="3222">
        <v>1618</v>
      </c>
      <c r="K1039" t="s" s="3157">
        <v>759</v>
      </c>
      <c r="L1039" t="s" s="3218">
        <v>744</v>
      </c>
      <c r="M1039" t="s" s="3218">
        <v>744</v>
      </c>
      <c r="N1039" t="s" s="3218">
        <v>744</v>
      </c>
      <c r="O1039" t="s" s="3218">
        <v>1169</v>
      </c>
      <c r="P1039" t="s" s="3218">
        <v>1021</v>
      </c>
      <c r="Q1039" t="s" s="3218">
        <v>1029</v>
      </c>
      <c r="R1039" t="s" s="3218">
        <v>1029</v>
      </c>
    </row>
    <row r="1040" ht="15.75" customHeight="true">
      <c r="A1040" s="3214"/>
      <c r="B1040" t="s" s="3159">
        <v>735</v>
      </c>
      <c r="C1040" t="s" s="3223">
        <v>1377</v>
      </c>
      <c r="D1040" t="s" s="3223">
        <v>1377</v>
      </c>
      <c r="E1040" t="s" s="3223">
        <v>1614</v>
      </c>
      <c r="F1040" t="s" s="3223">
        <v>1614</v>
      </c>
      <c r="G1040" t="s" s="3223">
        <v>1621</v>
      </c>
      <c r="H1040" t="s" s="3223">
        <v>1377</v>
      </c>
      <c r="I1040" t="s" s="3223">
        <v>1621</v>
      </c>
      <c r="K1040" t="s" s="3159">
        <v>735</v>
      </c>
      <c r="L1040" t="s" s="3219">
        <v>764</v>
      </c>
      <c r="M1040" t="s" s="3219">
        <v>764</v>
      </c>
      <c r="N1040" t="s" s="3219">
        <v>744</v>
      </c>
      <c r="O1040" t="s" s="3219">
        <v>744</v>
      </c>
      <c r="P1040" t="s" s="3219">
        <v>755</v>
      </c>
      <c r="Q1040" t="s" s="3219">
        <v>764</v>
      </c>
      <c r="R1040" t="s" s="3219">
        <v>755</v>
      </c>
    </row>
    <row r="1041" ht="15.75" customHeight="true">
      <c r="A1041" s="3214"/>
      <c r="B1041" t="s" s="3157">
        <v>736</v>
      </c>
      <c r="C1041" t="s" s="3222">
        <v>1377</v>
      </c>
      <c r="D1041" t="s" s="3222">
        <v>1377</v>
      </c>
      <c r="E1041" t="s" s="3222">
        <v>1614</v>
      </c>
      <c r="F1041" t="s" s="3222">
        <v>1377</v>
      </c>
      <c r="G1041" t="s" s="3222">
        <v>1614</v>
      </c>
      <c r="H1041" t="s" s="3222">
        <v>1377</v>
      </c>
      <c r="I1041" t="s" s="3222">
        <v>1621</v>
      </c>
      <c r="K1041" t="s" s="3157">
        <v>736</v>
      </c>
      <c r="L1041" t="s" s="3218">
        <v>764</v>
      </c>
      <c r="M1041" t="s" s="3218">
        <v>764</v>
      </c>
      <c r="N1041" t="s" s="3218">
        <v>744</v>
      </c>
      <c r="O1041" t="s" s="3218">
        <v>764</v>
      </c>
      <c r="P1041" t="s" s="3218">
        <v>744</v>
      </c>
      <c r="Q1041" t="s" s="3218">
        <v>764</v>
      </c>
      <c r="R1041" t="s" s="3218">
        <v>755</v>
      </c>
    </row>
    <row r="1042" ht="15.75" customHeight="true">
      <c r="A1042" s="3214"/>
      <c r="B1042" t="s" s="3159">
        <v>737</v>
      </c>
      <c r="C1042" t="s" s="3223">
        <v>1377</v>
      </c>
      <c r="D1042" t="s" s="3223">
        <v>1377</v>
      </c>
      <c r="E1042" t="s" s="3223">
        <v>1614</v>
      </c>
      <c r="F1042" t="s" s="3223">
        <v>1618</v>
      </c>
      <c r="G1042" t="s" s="3223">
        <v>1619</v>
      </c>
      <c r="H1042" t="s" s="3223">
        <v>1614</v>
      </c>
      <c r="I1042" t="s" s="3223">
        <v>1621</v>
      </c>
      <c r="K1042" t="s" s="3159">
        <v>737</v>
      </c>
      <c r="L1042" t="s" s="3219">
        <v>764</v>
      </c>
      <c r="M1042" t="s" s="3219">
        <v>764</v>
      </c>
      <c r="N1042" t="s" s="3219">
        <v>744</v>
      </c>
      <c r="O1042" t="s" s="3219">
        <v>1029</v>
      </c>
      <c r="P1042" t="s" s="3219">
        <v>1169</v>
      </c>
      <c r="Q1042" t="s" s="3219">
        <v>744</v>
      </c>
      <c r="R1042" t="s" s="3219">
        <v>755</v>
      </c>
    </row>
    <row r="1043" ht="15.75" customHeight="true">
      <c r="A1043" s="3214"/>
      <c r="B1043" t="s" s="3157">
        <v>738</v>
      </c>
      <c r="C1043" t="s" s="3222">
        <v>1621</v>
      </c>
      <c r="D1043" t="s" s="3222">
        <v>1621</v>
      </c>
      <c r="E1043" t="s" s="3222">
        <v>1621</v>
      </c>
      <c r="F1043" t="s" s="3222">
        <v>1621</v>
      </c>
      <c r="G1043" t="s" s="3222">
        <v>1621</v>
      </c>
      <c r="H1043" t="s" s="3222">
        <v>1621</v>
      </c>
      <c r="I1043" t="s" s="3222">
        <v>1621</v>
      </c>
      <c r="K1043" t="s" s="3157">
        <v>738</v>
      </c>
      <c r="L1043" t="s" s="3218">
        <v>755</v>
      </c>
      <c r="M1043" t="s" s="3218">
        <v>755</v>
      </c>
      <c r="N1043" t="s" s="3218">
        <v>755</v>
      </c>
      <c r="O1043" t="s" s="3218">
        <v>755</v>
      </c>
      <c r="P1043" t="s" s="3218">
        <v>755</v>
      </c>
      <c r="Q1043" t="s" s="3218">
        <v>755</v>
      </c>
      <c r="R1043" t="s" s="3218">
        <v>755</v>
      </c>
    </row>
    <row r="1044" ht="15.75" customHeight="true">
      <c r="B1044" s="3220"/>
      <c r="K1044" s="3220"/>
    </row>
    <row r="1045" ht="15.75" customHeight="true"/>
    <row r="1046" ht="15.75" customHeight="true">
      <c r="A1046" s="3214"/>
      <c r="B1046" t="s" s="3215">
        <v>197</v>
      </c>
      <c r="I1046" t="s" s="3216">
        <f>HYPERLINK("#B736","Top ↑")</f>
      </c>
      <c r="J1046" s="3214"/>
      <c r="K1046" t="s" s="3215">
        <v>219</v>
      </c>
      <c r="R1046" t="s" s="3216">
        <f>HYPERLINK("#B736","Top ↑")</f>
      </c>
    </row>
    <row r="1047" ht="15.75" customHeight="true">
      <c r="A1047" s="3210"/>
      <c r="B1047" t="s" s="3217">
        <v>1623</v>
      </c>
      <c r="C1047" s="3217"/>
      <c r="D1047" s="3217"/>
      <c r="E1047" s="3217"/>
      <c r="F1047" s="3217"/>
      <c r="G1047" s="3217"/>
      <c r="H1047" s="3217"/>
      <c r="I1047" s="3217"/>
      <c r="K1047" t="s" s="3217">
        <v>1624</v>
      </c>
      <c r="L1047" s="3217"/>
      <c r="M1047" s="3217"/>
      <c r="N1047" s="3217"/>
      <c r="O1047" s="3217"/>
      <c r="P1047" s="3217"/>
      <c r="Q1047" s="3217"/>
      <c r="R1047" s="3217"/>
    </row>
    <row r="1048" ht="15.75" customHeight="true">
      <c r="A1048" s="3210"/>
      <c r="B1048" t="s" s="3153">
        <v>731</v>
      </c>
      <c r="C1048" t="s" s="3148">
        <v>727</v>
      </c>
      <c r="D1048" s="3148"/>
      <c r="E1048" s="3148"/>
      <c r="F1048" s="3148"/>
      <c r="G1048" s="3148"/>
      <c r="H1048" s="3148"/>
      <c r="I1048" s="3150"/>
      <c r="K1048" t="s" s="3153">
        <v>731</v>
      </c>
      <c r="L1048" t="s" s="3148">
        <v>727</v>
      </c>
      <c r="M1048" s="3148"/>
      <c r="N1048" s="3148"/>
      <c r="O1048" s="3148"/>
      <c r="P1048" s="3148"/>
      <c r="Q1048" s="3148"/>
      <c r="R1048" s="3150"/>
    </row>
    <row r="1049" ht="30.0" customHeight="true">
      <c r="A1049" s="3214"/>
      <c r="B1049" s="3155"/>
      <c r="C1049" t="s" s="3153">
        <v>732</v>
      </c>
      <c r="D1049" t="s" s="3153">
        <v>733</v>
      </c>
      <c r="E1049" t="s" s="3153">
        <v>734</v>
      </c>
      <c r="F1049" t="s" s="3153">
        <v>735</v>
      </c>
      <c r="G1049" t="s" s="3153">
        <v>736</v>
      </c>
      <c r="H1049" t="s" s="3153">
        <v>737</v>
      </c>
      <c r="I1049" t="s" s="3153">
        <v>738</v>
      </c>
      <c r="K1049" s="3155"/>
      <c r="L1049" t="s" s="3153">
        <v>732</v>
      </c>
      <c r="M1049" t="s" s="3153">
        <v>733</v>
      </c>
      <c r="N1049" t="s" s="3153">
        <v>734</v>
      </c>
      <c r="O1049" t="s" s="3153">
        <v>735</v>
      </c>
      <c r="P1049" t="s" s="3153">
        <v>736</v>
      </c>
      <c r="Q1049" t="s" s="3153">
        <v>737</v>
      </c>
      <c r="R1049" t="s" s="3153">
        <v>738</v>
      </c>
    </row>
    <row r="1050" ht="15.75" customHeight="true">
      <c r="A1050" s="3214"/>
      <c r="B1050" t="s" s="3157">
        <v>732</v>
      </c>
      <c r="C1050" t="s" s="3222">
        <v>1625</v>
      </c>
      <c r="D1050" t="s" s="3222">
        <v>1625</v>
      </c>
      <c r="E1050" t="s" s="3222">
        <v>1625</v>
      </c>
      <c r="F1050" t="s" s="3222">
        <v>1626</v>
      </c>
      <c r="G1050" t="s" s="3222">
        <v>1627</v>
      </c>
      <c r="H1050" t="s" s="3222">
        <v>1628</v>
      </c>
      <c r="I1050" t="s" s="3222">
        <v>1629</v>
      </c>
      <c r="K1050" t="s" s="3157">
        <v>732</v>
      </c>
      <c r="L1050" t="s" s="3218">
        <v>744</v>
      </c>
      <c r="M1050" t="s" s="3218">
        <v>744</v>
      </c>
      <c r="N1050" t="s" s="3218">
        <v>744</v>
      </c>
      <c r="O1050" t="s" s="3218">
        <v>754</v>
      </c>
      <c r="P1050" t="s" s="3218">
        <v>1034</v>
      </c>
      <c r="Q1050" t="s" s="3218">
        <v>760</v>
      </c>
      <c r="R1050" t="s" s="3218">
        <v>1029</v>
      </c>
    </row>
    <row r="1051" ht="15.75" customHeight="true">
      <c r="A1051" s="3214"/>
      <c r="B1051" t="s" s="3159">
        <v>752</v>
      </c>
      <c r="C1051" t="s" s="3223">
        <v>1625</v>
      </c>
      <c r="D1051" t="s" s="3223">
        <v>1625</v>
      </c>
      <c r="E1051" t="s" s="3223">
        <v>1625</v>
      </c>
      <c r="F1051" t="s" s="3223">
        <v>1630</v>
      </c>
      <c r="G1051" t="s" s="3223">
        <v>1631</v>
      </c>
      <c r="H1051" t="s" s="3223">
        <v>1632</v>
      </c>
      <c r="I1051" t="s" s="3223">
        <v>1632</v>
      </c>
      <c r="K1051" t="s" s="3159">
        <v>752</v>
      </c>
      <c r="L1051" t="s" s="3219">
        <v>744</v>
      </c>
      <c r="M1051" t="s" s="3219">
        <v>744</v>
      </c>
      <c r="N1051" t="s" s="3219">
        <v>744</v>
      </c>
      <c r="O1051" t="s" s="3219">
        <v>1169</v>
      </c>
      <c r="P1051" t="s" s="3219">
        <v>1170</v>
      </c>
      <c r="Q1051" t="s" s="3219">
        <v>755</v>
      </c>
      <c r="R1051" t="s" s="3219">
        <v>755</v>
      </c>
    </row>
    <row r="1052" ht="15.75" customHeight="true">
      <c r="A1052" s="3214"/>
      <c r="B1052" t="s" s="3157">
        <v>759</v>
      </c>
      <c r="C1052" t="s" s="3222">
        <v>1625</v>
      </c>
      <c r="D1052" t="s" s="3222">
        <v>1625</v>
      </c>
      <c r="E1052" t="s" s="3222">
        <v>1625</v>
      </c>
      <c r="F1052" t="s" s="3222">
        <v>1630</v>
      </c>
      <c r="G1052" t="s" s="3222">
        <v>1633</v>
      </c>
      <c r="H1052" t="s" s="3222">
        <v>1629</v>
      </c>
      <c r="I1052" t="s" s="3222">
        <v>1629</v>
      </c>
      <c r="K1052" t="s" s="3157">
        <v>759</v>
      </c>
      <c r="L1052" t="s" s="3218">
        <v>744</v>
      </c>
      <c r="M1052" t="s" s="3218">
        <v>744</v>
      </c>
      <c r="N1052" t="s" s="3218">
        <v>744</v>
      </c>
      <c r="O1052" t="s" s="3218">
        <v>1169</v>
      </c>
      <c r="P1052" t="s" s="3218">
        <v>1021</v>
      </c>
      <c r="Q1052" t="s" s="3218">
        <v>1029</v>
      </c>
      <c r="R1052" t="s" s="3218">
        <v>1029</v>
      </c>
    </row>
    <row r="1053" ht="15.75" customHeight="true">
      <c r="A1053" s="3214"/>
      <c r="B1053" t="s" s="3159">
        <v>735</v>
      </c>
      <c r="C1053" t="s" s="3223">
        <v>1377</v>
      </c>
      <c r="D1053" t="s" s="3223">
        <v>1377</v>
      </c>
      <c r="E1053" t="s" s="3223">
        <v>1625</v>
      </c>
      <c r="F1053" t="s" s="3223">
        <v>1625</v>
      </c>
      <c r="G1053" t="s" s="3223">
        <v>1632</v>
      </c>
      <c r="H1053" t="s" s="3223">
        <v>1377</v>
      </c>
      <c r="I1053" t="s" s="3223">
        <v>1632</v>
      </c>
      <c r="K1053" t="s" s="3159">
        <v>735</v>
      </c>
      <c r="L1053" t="s" s="3219">
        <v>764</v>
      </c>
      <c r="M1053" t="s" s="3219">
        <v>764</v>
      </c>
      <c r="N1053" t="s" s="3219">
        <v>744</v>
      </c>
      <c r="O1053" t="s" s="3219">
        <v>744</v>
      </c>
      <c r="P1053" t="s" s="3219">
        <v>755</v>
      </c>
      <c r="Q1053" t="s" s="3219">
        <v>764</v>
      </c>
      <c r="R1053" t="s" s="3219">
        <v>755</v>
      </c>
    </row>
    <row r="1054" ht="15.75" customHeight="true">
      <c r="A1054" s="3214"/>
      <c r="B1054" t="s" s="3157">
        <v>736</v>
      </c>
      <c r="C1054" t="s" s="3222">
        <v>1377</v>
      </c>
      <c r="D1054" t="s" s="3222">
        <v>1377</v>
      </c>
      <c r="E1054" t="s" s="3222">
        <v>1625</v>
      </c>
      <c r="F1054" t="s" s="3222">
        <v>1377</v>
      </c>
      <c r="G1054" t="s" s="3222">
        <v>1625</v>
      </c>
      <c r="H1054" t="s" s="3222">
        <v>1377</v>
      </c>
      <c r="I1054" t="s" s="3222">
        <v>1632</v>
      </c>
      <c r="K1054" t="s" s="3157">
        <v>736</v>
      </c>
      <c r="L1054" t="s" s="3218">
        <v>764</v>
      </c>
      <c r="M1054" t="s" s="3218">
        <v>764</v>
      </c>
      <c r="N1054" t="s" s="3218">
        <v>744</v>
      </c>
      <c r="O1054" t="s" s="3218">
        <v>764</v>
      </c>
      <c r="P1054" t="s" s="3218">
        <v>744</v>
      </c>
      <c r="Q1054" t="s" s="3218">
        <v>764</v>
      </c>
      <c r="R1054" t="s" s="3218">
        <v>755</v>
      </c>
    </row>
    <row r="1055" ht="15.75" customHeight="true">
      <c r="A1055" s="3214"/>
      <c r="B1055" t="s" s="3159">
        <v>737</v>
      </c>
      <c r="C1055" t="s" s="3223">
        <v>1377</v>
      </c>
      <c r="D1055" t="s" s="3223">
        <v>1377</v>
      </c>
      <c r="E1055" t="s" s="3223">
        <v>1625</v>
      </c>
      <c r="F1055" t="s" s="3223">
        <v>1629</v>
      </c>
      <c r="G1055" t="s" s="3223">
        <v>1630</v>
      </c>
      <c r="H1055" t="s" s="3223">
        <v>1625</v>
      </c>
      <c r="I1055" t="s" s="3223">
        <v>1632</v>
      </c>
      <c r="K1055" t="s" s="3159">
        <v>737</v>
      </c>
      <c r="L1055" t="s" s="3219">
        <v>764</v>
      </c>
      <c r="M1055" t="s" s="3219">
        <v>764</v>
      </c>
      <c r="N1055" t="s" s="3219">
        <v>744</v>
      </c>
      <c r="O1055" t="s" s="3219">
        <v>1029</v>
      </c>
      <c r="P1055" t="s" s="3219">
        <v>1169</v>
      </c>
      <c r="Q1055" t="s" s="3219">
        <v>744</v>
      </c>
      <c r="R1055" t="s" s="3219">
        <v>755</v>
      </c>
    </row>
    <row r="1056" ht="15.75" customHeight="true">
      <c r="A1056" s="3214"/>
      <c r="B1056" t="s" s="3157">
        <v>738</v>
      </c>
      <c r="C1056" t="s" s="3222">
        <v>1632</v>
      </c>
      <c r="D1056" t="s" s="3222">
        <v>1632</v>
      </c>
      <c r="E1056" t="s" s="3222">
        <v>1632</v>
      </c>
      <c r="F1056" t="s" s="3222">
        <v>1632</v>
      </c>
      <c r="G1056" t="s" s="3222">
        <v>1632</v>
      </c>
      <c r="H1056" t="s" s="3222">
        <v>1632</v>
      </c>
      <c r="I1056" t="s" s="3222">
        <v>1632</v>
      </c>
      <c r="K1056" t="s" s="3157">
        <v>738</v>
      </c>
      <c r="L1056" t="s" s="3218">
        <v>755</v>
      </c>
      <c r="M1056" t="s" s="3218">
        <v>755</v>
      </c>
      <c r="N1056" t="s" s="3218">
        <v>755</v>
      </c>
      <c r="O1056" t="s" s="3218">
        <v>755</v>
      </c>
      <c r="P1056" t="s" s="3218">
        <v>755</v>
      </c>
      <c r="Q1056" t="s" s="3218">
        <v>755</v>
      </c>
      <c r="R1056" t="s" s="3218">
        <v>755</v>
      </c>
    </row>
    <row r="1057" ht="15.75" customHeight="true">
      <c r="A1057" s="3214"/>
      <c r="B1057" s="3220"/>
      <c r="C1057" s="3224"/>
      <c r="D1057" s="3224"/>
      <c r="E1057" s="3224"/>
      <c r="F1057" s="3224"/>
      <c r="G1057" s="3224"/>
      <c r="H1057" s="3224"/>
      <c r="I1057" s="3224"/>
      <c r="K1057" s="3220"/>
      <c r="L1057" s="3224"/>
      <c r="M1057" s="3224"/>
      <c r="N1057" s="3224"/>
      <c r="O1057" s="3224"/>
      <c r="P1057" s="3224"/>
      <c r="Q1057" s="3224"/>
      <c r="R1057" s="3224"/>
    </row>
    <row r="1058" ht="15.75" customHeight="true">
      <c r="A1058" s="3214"/>
      <c r="B1058" s="3215"/>
      <c r="I1058" s="3216"/>
      <c r="J1058" s="3214"/>
      <c r="K1058" s="3215"/>
      <c r="R1058" s="3216"/>
    </row>
    <row r="1059" ht="15.75" customHeight="true">
      <c r="A1059" s="3214"/>
      <c r="B1059" t="s" s="3215">
        <v>1634</v>
      </c>
      <c r="I1059" t="s" s="3216">
        <f>HYPERLINK("#B736","Top ↑")</f>
      </c>
      <c r="J1059" s="3214"/>
      <c r="K1059" t="s" s="3215">
        <v>223</v>
      </c>
      <c r="R1059" t="s" s="3216">
        <f>HYPERLINK("#B736","Top ↑")</f>
      </c>
    </row>
    <row r="1060" ht="15.75" customHeight="true">
      <c r="A1060" s="3210"/>
      <c r="B1060" t="s" s="3217">
        <v>1635</v>
      </c>
      <c r="C1060" s="3217"/>
      <c r="D1060" s="3217"/>
      <c r="E1060" s="3217"/>
      <c r="F1060" s="3217"/>
      <c r="G1060" s="3217"/>
      <c r="H1060" s="3217"/>
      <c r="I1060" s="3217"/>
      <c r="K1060" t="s" s="3217">
        <v>1636</v>
      </c>
      <c r="L1060" s="3217"/>
      <c r="M1060" s="3217"/>
      <c r="N1060" s="3217"/>
      <c r="O1060" s="3217"/>
      <c r="P1060" s="3217"/>
      <c r="Q1060" s="3217"/>
      <c r="R1060" s="3217"/>
    </row>
    <row r="1061" ht="15.75" customHeight="true">
      <c r="A1061" s="3210"/>
      <c r="B1061" t="s" s="3153">
        <v>731</v>
      </c>
      <c r="C1061" t="s" s="3148">
        <v>727</v>
      </c>
      <c r="D1061" s="3148"/>
      <c r="E1061" s="3148"/>
      <c r="F1061" s="3148"/>
      <c r="G1061" s="3148"/>
      <c r="H1061" s="3148"/>
      <c r="I1061" s="3150"/>
      <c r="K1061" t="s" s="3153">
        <v>731</v>
      </c>
      <c r="L1061" t="s" s="3148">
        <v>727</v>
      </c>
      <c r="M1061" s="3148"/>
      <c r="N1061" s="3148"/>
      <c r="O1061" s="3148"/>
      <c r="P1061" s="3148"/>
      <c r="Q1061" s="3148"/>
      <c r="R1061" s="3150"/>
    </row>
    <row r="1062" ht="30.0" customHeight="true">
      <c r="A1062" s="3214"/>
      <c r="B1062" s="3155"/>
      <c r="C1062" t="s" s="3153">
        <v>732</v>
      </c>
      <c r="D1062" t="s" s="3153">
        <v>733</v>
      </c>
      <c r="E1062" t="s" s="3153">
        <v>734</v>
      </c>
      <c r="F1062" t="s" s="3153">
        <v>735</v>
      </c>
      <c r="G1062" t="s" s="3153">
        <v>736</v>
      </c>
      <c r="H1062" t="s" s="3153">
        <v>737</v>
      </c>
      <c r="I1062" t="s" s="3153">
        <v>738</v>
      </c>
      <c r="K1062" s="3155"/>
      <c r="L1062" t="s" s="3153">
        <v>732</v>
      </c>
      <c r="M1062" t="s" s="3153">
        <v>733</v>
      </c>
      <c r="N1062" t="s" s="3153">
        <v>734</v>
      </c>
      <c r="O1062" t="s" s="3153">
        <v>735</v>
      </c>
      <c r="P1062" t="s" s="3153">
        <v>736</v>
      </c>
      <c r="Q1062" t="s" s="3153">
        <v>737</v>
      </c>
      <c r="R1062" t="s" s="3153">
        <v>738</v>
      </c>
    </row>
    <row r="1063" ht="15.75" customHeight="true">
      <c r="A1063" s="3214"/>
      <c r="B1063" t="s" s="3157">
        <v>732</v>
      </c>
      <c r="C1063" t="s" s="3218">
        <v>744</v>
      </c>
      <c r="D1063" t="s" s="3218">
        <v>744</v>
      </c>
      <c r="E1063" t="s" s="3218">
        <v>744</v>
      </c>
      <c r="F1063" t="s" s="3218">
        <v>754</v>
      </c>
      <c r="G1063" t="s" s="3218">
        <v>1034</v>
      </c>
      <c r="H1063" t="s" s="3218">
        <v>760</v>
      </c>
      <c r="I1063" t="s" s="3218">
        <v>1029</v>
      </c>
      <c r="K1063" t="s" s="3157">
        <v>732</v>
      </c>
      <c r="L1063" t="s" s="3218">
        <v>744</v>
      </c>
      <c r="M1063" t="s" s="3218">
        <v>744</v>
      </c>
      <c r="N1063" t="s" s="3218">
        <v>744</v>
      </c>
      <c r="O1063" t="s" s="3218">
        <v>754</v>
      </c>
      <c r="P1063" t="s" s="3218">
        <v>1034</v>
      </c>
      <c r="Q1063" t="s" s="3218">
        <v>760</v>
      </c>
      <c r="R1063" t="s" s="3218">
        <v>1029</v>
      </c>
    </row>
    <row r="1064" ht="15.75" customHeight="true">
      <c r="A1064" s="3214"/>
      <c r="B1064" t="s" s="3159">
        <v>752</v>
      </c>
      <c r="C1064" t="s" s="3219">
        <v>744</v>
      </c>
      <c r="D1064" t="s" s="3219">
        <v>744</v>
      </c>
      <c r="E1064" t="s" s="3219">
        <v>744</v>
      </c>
      <c r="F1064" t="s" s="3219">
        <v>1169</v>
      </c>
      <c r="G1064" t="s" s="3219">
        <v>1170</v>
      </c>
      <c r="H1064" t="s" s="3219">
        <v>755</v>
      </c>
      <c r="I1064" t="s" s="3219">
        <v>755</v>
      </c>
      <c r="K1064" t="s" s="3159">
        <v>752</v>
      </c>
      <c r="L1064" t="s" s="3219">
        <v>744</v>
      </c>
      <c r="M1064" t="s" s="3219">
        <v>744</v>
      </c>
      <c r="N1064" t="s" s="3219">
        <v>744</v>
      </c>
      <c r="O1064" t="s" s="3219">
        <v>1169</v>
      </c>
      <c r="P1064" t="s" s="3219">
        <v>1170</v>
      </c>
      <c r="Q1064" t="s" s="3219">
        <v>755</v>
      </c>
      <c r="R1064" t="s" s="3219">
        <v>755</v>
      </c>
    </row>
    <row r="1065" ht="15.75" customHeight="true">
      <c r="A1065" s="3214"/>
      <c r="B1065" t="s" s="3157">
        <v>759</v>
      </c>
      <c r="C1065" t="s" s="3218">
        <v>744</v>
      </c>
      <c r="D1065" t="s" s="3218">
        <v>744</v>
      </c>
      <c r="E1065" t="s" s="3218">
        <v>744</v>
      </c>
      <c r="F1065" t="s" s="3218">
        <v>1169</v>
      </c>
      <c r="G1065" t="s" s="3218">
        <v>1021</v>
      </c>
      <c r="H1065" t="s" s="3218">
        <v>1029</v>
      </c>
      <c r="I1065" t="s" s="3218">
        <v>1029</v>
      </c>
      <c r="K1065" t="s" s="3157">
        <v>759</v>
      </c>
      <c r="L1065" t="s" s="3218">
        <v>744</v>
      </c>
      <c r="M1065" t="s" s="3218">
        <v>744</v>
      </c>
      <c r="N1065" t="s" s="3218">
        <v>744</v>
      </c>
      <c r="O1065" t="s" s="3218">
        <v>1169</v>
      </c>
      <c r="P1065" t="s" s="3218">
        <v>1021</v>
      </c>
      <c r="Q1065" t="s" s="3218">
        <v>1029</v>
      </c>
      <c r="R1065" t="s" s="3218">
        <v>1029</v>
      </c>
    </row>
    <row r="1066" ht="15.75" customHeight="true">
      <c r="A1066" s="3214"/>
      <c r="B1066" t="s" s="3159">
        <v>735</v>
      </c>
      <c r="C1066" t="s" s="3219">
        <v>764</v>
      </c>
      <c r="D1066" t="s" s="3219">
        <v>764</v>
      </c>
      <c r="E1066" t="s" s="3219">
        <v>744</v>
      </c>
      <c r="F1066" t="s" s="3219">
        <v>744</v>
      </c>
      <c r="G1066" t="s" s="3219">
        <v>755</v>
      </c>
      <c r="H1066" t="s" s="3219">
        <v>764</v>
      </c>
      <c r="I1066" t="s" s="3219">
        <v>755</v>
      </c>
      <c r="K1066" t="s" s="3159">
        <v>735</v>
      </c>
      <c r="L1066" t="s" s="3219">
        <v>764</v>
      </c>
      <c r="M1066" t="s" s="3219">
        <v>764</v>
      </c>
      <c r="N1066" t="s" s="3219">
        <v>744</v>
      </c>
      <c r="O1066" t="s" s="3219">
        <v>744</v>
      </c>
      <c r="P1066" t="s" s="3219">
        <v>755</v>
      </c>
      <c r="Q1066" t="s" s="3219">
        <v>764</v>
      </c>
      <c r="R1066" t="s" s="3219">
        <v>755</v>
      </c>
    </row>
    <row r="1067" ht="15.75" customHeight="true">
      <c r="A1067" s="3214"/>
      <c r="B1067" t="s" s="3157">
        <v>736</v>
      </c>
      <c r="C1067" t="s" s="3218">
        <v>764</v>
      </c>
      <c r="D1067" t="s" s="3218">
        <v>764</v>
      </c>
      <c r="E1067" t="s" s="3218">
        <v>744</v>
      </c>
      <c r="F1067" t="s" s="3218">
        <v>764</v>
      </c>
      <c r="G1067" t="s" s="3218">
        <v>744</v>
      </c>
      <c r="H1067" t="s" s="3218">
        <v>764</v>
      </c>
      <c r="I1067" t="s" s="3218">
        <v>755</v>
      </c>
      <c r="K1067" t="s" s="3157">
        <v>736</v>
      </c>
      <c r="L1067" t="s" s="3218">
        <v>764</v>
      </c>
      <c r="M1067" t="s" s="3218">
        <v>764</v>
      </c>
      <c r="N1067" t="s" s="3218">
        <v>744</v>
      </c>
      <c r="O1067" t="s" s="3218">
        <v>764</v>
      </c>
      <c r="P1067" t="s" s="3218">
        <v>744</v>
      </c>
      <c r="Q1067" t="s" s="3218">
        <v>764</v>
      </c>
      <c r="R1067" t="s" s="3218">
        <v>755</v>
      </c>
    </row>
    <row r="1068" ht="15.75" customHeight="true">
      <c r="A1068" s="3214"/>
      <c r="B1068" t="s" s="3159">
        <v>737</v>
      </c>
      <c r="C1068" t="s" s="3219">
        <v>764</v>
      </c>
      <c r="D1068" t="s" s="3219">
        <v>764</v>
      </c>
      <c r="E1068" t="s" s="3219">
        <v>744</v>
      </c>
      <c r="F1068" t="s" s="3219">
        <v>1029</v>
      </c>
      <c r="G1068" t="s" s="3219">
        <v>1169</v>
      </c>
      <c r="H1068" t="s" s="3219">
        <v>744</v>
      </c>
      <c r="I1068" t="s" s="3219">
        <v>755</v>
      </c>
      <c r="K1068" t="s" s="3159">
        <v>737</v>
      </c>
      <c r="L1068" t="s" s="3219">
        <v>764</v>
      </c>
      <c r="M1068" t="s" s="3219">
        <v>764</v>
      </c>
      <c r="N1068" t="s" s="3219">
        <v>744</v>
      </c>
      <c r="O1068" t="s" s="3219">
        <v>1029</v>
      </c>
      <c r="P1068" t="s" s="3219">
        <v>1169</v>
      </c>
      <c r="Q1068" t="s" s="3219">
        <v>744</v>
      </c>
      <c r="R1068" t="s" s="3219">
        <v>755</v>
      </c>
    </row>
    <row r="1069" ht="15.75" customHeight="true">
      <c r="A1069" s="3214"/>
      <c r="B1069" t="s" s="3157">
        <v>738</v>
      </c>
      <c r="C1069" t="s" s="3218">
        <v>755</v>
      </c>
      <c r="D1069" t="s" s="3218">
        <v>755</v>
      </c>
      <c r="E1069" t="s" s="3218">
        <v>755</v>
      </c>
      <c r="F1069" t="s" s="3218">
        <v>755</v>
      </c>
      <c r="G1069" t="s" s="3218">
        <v>755</v>
      </c>
      <c r="H1069" t="s" s="3218">
        <v>755</v>
      </c>
      <c r="I1069" t="s" s="3218">
        <v>755</v>
      </c>
      <c r="K1069" t="s" s="3157">
        <v>738</v>
      </c>
      <c r="L1069" t="s" s="3218">
        <v>755</v>
      </c>
      <c r="M1069" t="s" s="3218">
        <v>755</v>
      </c>
      <c r="N1069" t="s" s="3218">
        <v>755</v>
      </c>
      <c r="O1069" t="s" s="3218">
        <v>755</v>
      </c>
      <c r="P1069" t="s" s="3218">
        <v>755</v>
      </c>
      <c r="Q1069" t="s" s="3218">
        <v>755</v>
      </c>
      <c r="R1069" t="s" s="3218">
        <v>755</v>
      </c>
    </row>
    <row r="1070" ht="15.75" customHeight="true">
      <c r="A1070" s="3214"/>
      <c r="B1070" s="3220"/>
      <c r="C1070" s="3224"/>
      <c r="D1070" s="3224"/>
      <c r="E1070" s="3224"/>
      <c r="F1070" s="3224"/>
      <c r="G1070" s="3224"/>
      <c r="H1070" s="3224"/>
      <c r="I1070" s="3224"/>
      <c r="K1070" s="3220"/>
      <c r="L1070" s="3224"/>
      <c r="M1070" s="3224"/>
      <c r="N1070" s="3224"/>
      <c r="O1070" s="3224"/>
      <c r="P1070" s="3224"/>
      <c r="Q1070" s="3224"/>
      <c r="R1070" s="3224"/>
    </row>
    <row r="1071" ht="15.75" customHeight="true">
      <c r="A1071" s="3214"/>
      <c r="B1071" s="3215"/>
      <c r="I1071" s="3216"/>
      <c r="J1071" s="3214"/>
      <c r="K1071" s="3215"/>
      <c r="R1071" s="3216"/>
    </row>
    <row r="1072" ht="15.75" customHeight="true">
      <c r="A1072" s="3214"/>
      <c r="B1072" t="s" s="3215">
        <v>221</v>
      </c>
      <c r="I1072" t="s" s="3216">
        <f>HYPERLINK("#B736","Top ↑")</f>
      </c>
      <c r="J1072" s="3214"/>
      <c r="K1072" t="s" s="3215">
        <v>244</v>
      </c>
      <c r="R1072" t="s" s="3216">
        <f>HYPERLINK("#B736","Top ↑")</f>
      </c>
    </row>
    <row r="1073" ht="15.75" customHeight="true">
      <c r="A1073" s="3210"/>
      <c r="B1073" t="s" s="3217">
        <v>1637</v>
      </c>
      <c r="C1073" s="3217"/>
      <c r="D1073" s="3217"/>
      <c r="E1073" s="3217"/>
      <c r="F1073" s="3217"/>
      <c r="G1073" s="3217"/>
      <c r="H1073" s="3217"/>
      <c r="I1073" s="3217"/>
      <c r="K1073" t="s" s="3217">
        <v>1638</v>
      </c>
      <c r="L1073" s="3217"/>
      <c r="M1073" s="3217"/>
      <c r="N1073" s="3217"/>
      <c r="O1073" s="3217"/>
      <c r="P1073" s="3217"/>
      <c r="Q1073" s="3217"/>
      <c r="R1073" s="3217"/>
    </row>
    <row r="1074" ht="15.75" customHeight="true">
      <c r="A1074" s="3210"/>
      <c r="B1074" t="s" s="3153">
        <v>731</v>
      </c>
      <c r="C1074" t="s" s="3148">
        <v>727</v>
      </c>
      <c r="D1074" s="3148"/>
      <c r="E1074" s="3148"/>
      <c r="F1074" s="3148"/>
      <c r="G1074" s="3148"/>
      <c r="H1074" s="3148"/>
      <c r="I1074" s="3150"/>
      <c r="K1074" t="s" s="3153">
        <v>731</v>
      </c>
      <c r="L1074" t="s" s="3148">
        <v>727</v>
      </c>
      <c r="M1074" s="3148"/>
      <c r="N1074" s="3148"/>
      <c r="O1074" s="3148"/>
      <c r="P1074" s="3148"/>
      <c r="Q1074" s="3148"/>
      <c r="R1074" s="3150"/>
    </row>
    <row r="1075" ht="30.0" customHeight="true">
      <c r="A1075" s="3214"/>
      <c r="B1075" s="3155"/>
      <c r="C1075" t="s" s="3153">
        <v>732</v>
      </c>
      <c r="D1075" t="s" s="3153">
        <v>733</v>
      </c>
      <c r="E1075" t="s" s="3153">
        <v>734</v>
      </c>
      <c r="F1075" t="s" s="3153">
        <v>735</v>
      </c>
      <c r="G1075" t="s" s="3153">
        <v>736</v>
      </c>
      <c r="H1075" t="s" s="3153">
        <v>737</v>
      </c>
      <c r="I1075" t="s" s="3153">
        <v>738</v>
      </c>
      <c r="K1075" s="3155"/>
      <c r="L1075" t="s" s="3153">
        <v>732</v>
      </c>
      <c r="M1075" t="s" s="3153">
        <v>733</v>
      </c>
      <c r="N1075" t="s" s="3153">
        <v>734</v>
      </c>
      <c r="O1075" t="s" s="3153">
        <v>735</v>
      </c>
      <c r="P1075" t="s" s="3153">
        <v>736</v>
      </c>
      <c r="Q1075" t="s" s="3153">
        <v>737</v>
      </c>
      <c r="R1075" t="s" s="3153">
        <v>738</v>
      </c>
    </row>
    <row r="1076" ht="15.75" customHeight="true">
      <c r="A1076" s="3214"/>
      <c r="B1076" t="s" s="3157">
        <v>732</v>
      </c>
      <c r="C1076" t="s" s="3218">
        <v>1169</v>
      </c>
      <c r="D1076" t="s" s="3218">
        <v>1169</v>
      </c>
      <c r="E1076" t="s" s="3218">
        <v>1169</v>
      </c>
      <c r="F1076" t="s" s="3218">
        <v>1639</v>
      </c>
      <c r="G1076" t="s" s="3218">
        <v>1640</v>
      </c>
      <c r="H1076" t="s" s="3218">
        <v>1571</v>
      </c>
      <c r="I1076" t="s" s="3218">
        <v>1022</v>
      </c>
      <c r="K1076" t="s" s="3157">
        <v>732</v>
      </c>
      <c r="L1076" t="s" s="3218">
        <v>1641</v>
      </c>
      <c r="M1076" t="s" s="3218">
        <v>1641</v>
      </c>
      <c r="N1076" t="s" s="3218">
        <v>1641</v>
      </c>
      <c r="O1076" t="s" s="3218">
        <v>1642</v>
      </c>
      <c r="P1076" t="s" s="3218">
        <v>1643</v>
      </c>
      <c r="Q1076" t="s" s="3218">
        <v>1644</v>
      </c>
      <c r="R1076" t="s" s="3218">
        <v>1645</v>
      </c>
    </row>
    <row r="1077" ht="15.75" customHeight="true">
      <c r="A1077" s="3214"/>
      <c r="B1077" t="s" s="3159">
        <v>752</v>
      </c>
      <c r="C1077" t="s" s="3219">
        <v>1169</v>
      </c>
      <c r="D1077" t="s" s="3219">
        <v>1169</v>
      </c>
      <c r="E1077" t="s" s="3219">
        <v>1169</v>
      </c>
      <c r="F1077" t="s" s="3219">
        <v>1339</v>
      </c>
      <c r="G1077" t="s" s="3219">
        <v>1646</v>
      </c>
      <c r="H1077" t="s" s="3219">
        <v>1309</v>
      </c>
      <c r="I1077" t="s" s="3219">
        <v>1309</v>
      </c>
      <c r="K1077" t="s" s="3159">
        <v>752</v>
      </c>
      <c r="L1077" t="s" s="3219">
        <v>1641</v>
      </c>
      <c r="M1077" t="s" s="3219">
        <v>1641</v>
      </c>
      <c r="N1077" t="s" s="3219">
        <v>1641</v>
      </c>
      <c r="O1077" t="s" s="3219">
        <v>1647</v>
      </c>
      <c r="P1077" t="s" s="3219">
        <v>1648</v>
      </c>
      <c r="Q1077" t="s" s="3219">
        <v>1649</v>
      </c>
      <c r="R1077" t="s" s="3219">
        <v>1649</v>
      </c>
    </row>
    <row r="1078" ht="15.75" customHeight="true">
      <c r="A1078" s="3214"/>
      <c r="B1078" t="s" s="3157">
        <v>759</v>
      </c>
      <c r="C1078" t="s" s="3218">
        <v>1169</v>
      </c>
      <c r="D1078" t="s" s="3218">
        <v>1169</v>
      </c>
      <c r="E1078" t="s" s="3218">
        <v>1169</v>
      </c>
      <c r="F1078" t="s" s="3218">
        <v>1339</v>
      </c>
      <c r="G1078" t="s" s="3218">
        <v>1340</v>
      </c>
      <c r="H1078" t="s" s="3218">
        <v>1022</v>
      </c>
      <c r="I1078" t="s" s="3218">
        <v>1022</v>
      </c>
      <c r="K1078" t="s" s="3157">
        <v>759</v>
      </c>
      <c r="L1078" t="s" s="3218">
        <v>1641</v>
      </c>
      <c r="M1078" t="s" s="3218">
        <v>1641</v>
      </c>
      <c r="N1078" t="s" s="3218">
        <v>1641</v>
      </c>
      <c r="O1078" t="s" s="3218">
        <v>1647</v>
      </c>
      <c r="P1078" t="s" s="3218">
        <v>1650</v>
      </c>
      <c r="Q1078" t="s" s="3218">
        <v>1645</v>
      </c>
      <c r="R1078" t="s" s="3218">
        <v>1645</v>
      </c>
    </row>
    <row r="1079" ht="15.75" customHeight="true">
      <c r="A1079" s="3214"/>
      <c r="B1079" t="s" s="3159">
        <v>735</v>
      </c>
      <c r="C1079" t="s" s="3219">
        <v>764</v>
      </c>
      <c r="D1079" t="s" s="3219">
        <v>764</v>
      </c>
      <c r="E1079" t="s" s="3219">
        <v>1169</v>
      </c>
      <c r="F1079" t="s" s="3219">
        <v>1169</v>
      </c>
      <c r="G1079" t="s" s="3219">
        <v>1309</v>
      </c>
      <c r="H1079" t="s" s="3219">
        <v>764</v>
      </c>
      <c r="I1079" t="s" s="3219">
        <v>1309</v>
      </c>
      <c r="K1079" t="s" s="3159">
        <v>735</v>
      </c>
      <c r="L1079" t="s" s="3219">
        <v>764</v>
      </c>
      <c r="M1079" t="s" s="3219">
        <v>764</v>
      </c>
      <c r="N1079" t="s" s="3219">
        <v>1641</v>
      </c>
      <c r="O1079" t="s" s="3219">
        <v>1641</v>
      </c>
      <c r="P1079" t="s" s="3219">
        <v>1649</v>
      </c>
      <c r="Q1079" t="s" s="3219">
        <v>764</v>
      </c>
      <c r="R1079" t="s" s="3219">
        <v>1649</v>
      </c>
    </row>
    <row r="1080" ht="15.75" customHeight="true">
      <c r="A1080" s="3214"/>
      <c r="B1080" t="s" s="3157">
        <v>736</v>
      </c>
      <c r="C1080" t="s" s="3218">
        <v>764</v>
      </c>
      <c r="D1080" t="s" s="3218">
        <v>764</v>
      </c>
      <c r="E1080" t="s" s="3218">
        <v>1169</v>
      </c>
      <c r="F1080" t="s" s="3218">
        <v>764</v>
      </c>
      <c r="G1080" t="s" s="3218">
        <v>1169</v>
      </c>
      <c r="H1080" t="s" s="3218">
        <v>764</v>
      </c>
      <c r="I1080" t="s" s="3218">
        <v>1309</v>
      </c>
      <c r="K1080" t="s" s="3157">
        <v>736</v>
      </c>
      <c r="L1080" t="s" s="3218">
        <v>764</v>
      </c>
      <c r="M1080" t="s" s="3218">
        <v>764</v>
      </c>
      <c r="N1080" t="s" s="3218">
        <v>1641</v>
      </c>
      <c r="O1080" t="s" s="3218">
        <v>764</v>
      </c>
      <c r="P1080" t="s" s="3218">
        <v>1641</v>
      </c>
      <c r="Q1080" t="s" s="3218">
        <v>764</v>
      </c>
      <c r="R1080" t="s" s="3218">
        <v>1649</v>
      </c>
    </row>
    <row r="1081" ht="15.75" customHeight="true">
      <c r="A1081" s="3214"/>
      <c r="B1081" t="s" s="3159">
        <v>737</v>
      </c>
      <c r="C1081" t="s" s="3219">
        <v>764</v>
      </c>
      <c r="D1081" t="s" s="3219">
        <v>764</v>
      </c>
      <c r="E1081" t="s" s="3219">
        <v>1169</v>
      </c>
      <c r="F1081" t="s" s="3219">
        <v>1022</v>
      </c>
      <c r="G1081" t="s" s="3219">
        <v>1339</v>
      </c>
      <c r="H1081" t="s" s="3219">
        <v>1169</v>
      </c>
      <c r="I1081" t="s" s="3219">
        <v>1309</v>
      </c>
      <c r="K1081" t="s" s="3159">
        <v>737</v>
      </c>
      <c r="L1081" t="s" s="3219">
        <v>764</v>
      </c>
      <c r="M1081" t="s" s="3219">
        <v>764</v>
      </c>
      <c r="N1081" t="s" s="3219">
        <v>1641</v>
      </c>
      <c r="O1081" t="s" s="3219">
        <v>1645</v>
      </c>
      <c r="P1081" t="s" s="3219">
        <v>1647</v>
      </c>
      <c r="Q1081" t="s" s="3219">
        <v>1641</v>
      </c>
      <c r="R1081" t="s" s="3219">
        <v>1649</v>
      </c>
    </row>
    <row r="1082" ht="15.75" customHeight="true">
      <c r="A1082" s="3214"/>
      <c r="B1082" t="s" s="3157">
        <v>738</v>
      </c>
      <c r="C1082" t="s" s="3218">
        <v>1309</v>
      </c>
      <c r="D1082" t="s" s="3218">
        <v>1309</v>
      </c>
      <c r="E1082" t="s" s="3218">
        <v>1309</v>
      </c>
      <c r="F1082" t="s" s="3218">
        <v>1309</v>
      </c>
      <c r="G1082" t="s" s="3218">
        <v>1309</v>
      </c>
      <c r="H1082" t="s" s="3218">
        <v>1309</v>
      </c>
      <c r="I1082" t="s" s="3218">
        <v>1309</v>
      </c>
      <c r="K1082" t="s" s="3157">
        <v>738</v>
      </c>
      <c r="L1082" t="s" s="3218">
        <v>1649</v>
      </c>
      <c r="M1082" t="s" s="3218">
        <v>1649</v>
      </c>
      <c r="N1082" t="s" s="3218">
        <v>1649</v>
      </c>
      <c r="O1082" t="s" s="3218">
        <v>1649</v>
      </c>
      <c r="P1082" t="s" s="3218">
        <v>1649</v>
      </c>
      <c r="Q1082" t="s" s="3218">
        <v>1649</v>
      </c>
      <c r="R1082" t="s" s="3218">
        <v>1649</v>
      </c>
    </row>
    <row r="1083" ht="15.75" customHeight="true">
      <c r="A1083" s="3214"/>
      <c r="B1083" s="3220"/>
      <c r="C1083" s="3224"/>
      <c r="D1083" s="3224"/>
      <c r="E1083" s="3224"/>
      <c r="F1083" s="3224"/>
      <c r="G1083" s="3224"/>
      <c r="H1083" s="3224"/>
      <c r="I1083" s="3224"/>
      <c r="K1083" s="3220"/>
      <c r="L1083" s="3224"/>
      <c r="M1083" s="3224"/>
      <c r="N1083" s="3224"/>
      <c r="O1083" s="3224"/>
      <c r="P1083" s="3224"/>
      <c r="Q1083" s="3224"/>
      <c r="R1083" s="3224"/>
    </row>
    <row r="1084" ht="15.75" customHeight="true">
      <c r="A1084" s="3214"/>
      <c r="B1084" s="3215"/>
      <c r="I1084" s="3216"/>
      <c r="J1084" s="3214"/>
      <c r="K1084" s="3215"/>
      <c r="R1084" s="3216"/>
    </row>
    <row r="1085" ht="15.75" customHeight="true">
      <c r="A1085" s="3214"/>
      <c r="B1085" t="s" s="3215">
        <v>225</v>
      </c>
      <c r="I1085" t="s" s="3216">
        <f>HYPERLINK("#B736","Top ↑")</f>
      </c>
      <c r="J1085" s="3214"/>
      <c r="K1085" t="s" s="3215">
        <v>252</v>
      </c>
      <c r="R1085" t="s" s="3216">
        <f>HYPERLINK("#B736","Top ↑")</f>
      </c>
    </row>
    <row r="1086" ht="15.75" customHeight="true">
      <c r="A1086" s="3210"/>
      <c r="B1086" t="s" s="3217">
        <v>1651</v>
      </c>
      <c r="C1086" s="3217"/>
      <c r="D1086" s="3217"/>
      <c r="E1086" s="3217"/>
      <c r="F1086" s="3217"/>
      <c r="G1086" s="3217"/>
      <c r="H1086" s="3217"/>
      <c r="I1086" s="3217"/>
      <c r="K1086" t="s" s="3217">
        <v>1652</v>
      </c>
      <c r="L1086" s="3217"/>
      <c r="M1086" s="3217"/>
      <c r="N1086" s="3217"/>
      <c r="O1086" s="3217"/>
      <c r="P1086" s="3217"/>
      <c r="Q1086" s="3217"/>
      <c r="R1086" s="3217"/>
    </row>
    <row r="1087" ht="15.75" customHeight="true">
      <c r="A1087" s="3210"/>
      <c r="B1087" t="s" s="3153">
        <v>731</v>
      </c>
      <c r="C1087" t="s" s="3148">
        <v>727</v>
      </c>
      <c r="D1087" s="3148"/>
      <c r="E1087" s="3148"/>
      <c r="F1087" s="3148"/>
      <c r="G1087" s="3148"/>
      <c r="H1087" s="3148"/>
      <c r="I1087" s="3150"/>
      <c r="K1087" t="s" s="3153">
        <v>731</v>
      </c>
      <c r="L1087" t="s" s="3148">
        <v>727</v>
      </c>
      <c r="M1087" s="3148"/>
      <c r="N1087" s="3148"/>
      <c r="O1087" s="3148"/>
      <c r="P1087" s="3148"/>
      <c r="Q1087" s="3148"/>
      <c r="R1087" s="3150"/>
    </row>
    <row r="1088" ht="30.0" customHeight="true">
      <c r="A1088" s="3214"/>
      <c r="B1088" s="3155"/>
      <c r="C1088" t="s" s="3153">
        <v>732</v>
      </c>
      <c r="D1088" t="s" s="3153">
        <v>733</v>
      </c>
      <c r="E1088" t="s" s="3153">
        <v>734</v>
      </c>
      <c r="F1088" t="s" s="3153">
        <v>735</v>
      </c>
      <c r="G1088" t="s" s="3153">
        <v>736</v>
      </c>
      <c r="H1088" t="s" s="3153">
        <v>737</v>
      </c>
      <c r="I1088" t="s" s="3153">
        <v>738</v>
      </c>
      <c r="K1088" s="3155"/>
      <c r="L1088" t="s" s="3153">
        <v>732</v>
      </c>
      <c r="M1088" t="s" s="3153">
        <v>733</v>
      </c>
      <c r="N1088" t="s" s="3153">
        <v>734</v>
      </c>
      <c r="O1088" t="s" s="3153">
        <v>735</v>
      </c>
      <c r="P1088" t="s" s="3153">
        <v>736</v>
      </c>
      <c r="Q1088" t="s" s="3153">
        <v>737</v>
      </c>
      <c r="R1088" t="s" s="3153">
        <v>738</v>
      </c>
    </row>
    <row r="1089" ht="15.75" customHeight="true">
      <c r="A1089" s="3214"/>
      <c r="B1089" t="s" s="3157">
        <v>732</v>
      </c>
      <c r="C1089" t="s" s="3218">
        <v>744</v>
      </c>
      <c r="D1089" t="s" s="3218">
        <v>744</v>
      </c>
      <c r="E1089" t="s" s="3218">
        <v>744</v>
      </c>
      <c r="F1089" t="s" s="3218">
        <v>754</v>
      </c>
      <c r="G1089" t="s" s="3218">
        <v>1034</v>
      </c>
      <c r="H1089" t="s" s="3218">
        <v>760</v>
      </c>
      <c r="I1089" t="s" s="3218">
        <v>1029</v>
      </c>
      <c r="K1089" t="s" s="3157">
        <v>732</v>
      </c>
      <c r="L1089" t="s" s="3218">
        <v>1450</v>
      </c>
      <c r="M1089" t="s" s="3218">
        <v>1450</v>
      </c>
      <c r="N1089" t="s" s="3218">
        <v>1450</v>
      </c>
      <c r="O1089" t="s" s="3218">
        <v>747</v>
      </c>
      <c r="P1089" t="s" s="3218">
        <v>745</v>
      </c>
      <c r="Q1089" t="s" s="3218">
        <v>1576</v>
      </c>
      <c r="R1089" t="s" s="3218">
        <v>1168</v>
      </c>
    </row>
    <row r="1090" ht="15.75" customHeight="true">
      <c r="A1090" s="3214"/>
      <c r="B1090" t="s" s="3159">
        <v>752</v>
      </c>
      <c r="C1090" t="s" s="3219">
        <v>744</v>
      </c>
      <c r="D1090" t="s" s="3219">
        <v>744</v>
      </c>
      <c r="E1090" t="s" s="3219">
        <v>744</v>
      </c>
      <c r="F1090" t="s" s="3219">
        <v>1169</v>
      </c>
      <c r="G1090" t="s" s="3219">
        <v>1170</v>
      </c>
      <c r="H1090" t="s" s="3219">
        <v>755</v>
      </c>
      <c r="I1090" t="s" s="3219">
        <v>755</v>
      </c>
      <c r="K1090" t="s" s="3159">
        <v>752</v>
      </c>
      <c r="L1090" t="s" s="3219">
        <v>1450</v>
      </c>
      <c r="M1090" t="s" s="3219">
        <v>1450</v>
      </c>
      <c r="N1090" t="s" s="3219">
        <v>1450</v>
      </c>
      <c r="O1090" t="s" s="3219">
        <v>748</v>
      </c>
      <c r="P1090" t="s" s="3219">
        <v>1021</v>
      </c>
      <c r="Q1090" t="s" s="3219">
        <v>1162</v>
      </c>
      <c r="R1090" t="s" s="3219">
        <v>1162</v>
      </c>
    </row>
    <row r="1091" ht="15.75" customHeight="true">
      <c r="A1091" s="3214"/>
      <c r="B1091" t="s" s="3157">
        <v>759</v>
      </c>
      <c r="C1091" t="s" s="3218">
        <v>744</v>
      </c>
      <c r="D1091" t="s" s="3218">
        <v>744</v>
      </c>
      <c r="E1091" t="s" s="3218">
        <v>744</v>
      </c>
      <c r="F1091" t="s" s="3218">
        <v>1169</v>
      </c>
      <c r="G1091" t="s" s="3218">
        <v>1021</v>
      </c>
      <c r="H1091" t="s" s="3218">
        <v>1029</v>
      </c>
      <c r="I1091" t="s" s="3218">
        <v>1029</v>
      </c>
      <c r="K1091" t="s" s="3157">
        <v>759</v>
      </c>
      <c r="L1091" t="s" s="3218">
        <v>1450</v>
      </c>
      <c r="M1091" t="s" s="3218">
        <v>1450</v>
      </c>
      <c r="N1091" t="s" s="3218">
        <v>1450</v>
      </c>
      <c r="O1091" t="s" s="3218">
        <v>748</v>
      </c>
      <c r="P1091" t="s" s="3218">
        <v>753</v>
      </c>
      <c r="Q1091" t="s" s="3218">
        <v>1168</v>
      </c>
      <c r="R1091" t="s" s="3218">
        <v>1168</v>
      </c>
    </row>
    <row r="1092" ht="15.75" customHeight="true">
      <c r="A1092" s="3214"/>
      <c r="B1092" t="s" s="3159">
        <v>735</v>
      </c>
      <c r="C1092" t="s" s="3219">
        <v>764</v>
      </c>
      <c r="D1092" t="s" s="3219">
        <v>764</v>
      </c>
      <c r="E1092" t="s" s="3219">
        <v>744</v>
      </c>
      <c r="F1092" t="s" s="3219">
        <v>744</v>
      </c>
      <c r="G1092" t="s" s="3219">
        <v>755</v>
      </c>
      <c r="H1092" t="s" s="3219">
        <v>764</v>
      </c>
      <c r="I1092" t="s" s="3219">
        <v>755</v>
      </c>
      <c r="K1092" t="s" s="3159">
        <v>735</v>
      </c>
      <c r="L1092" t="s" s="3219">
        <v>764</v>
      </c>
      <c r="M1092" t="s" s="3219">
        <v>764</v>
      </c>
      <c r="N1092" t="s" s="3219">
        <v>1450</v>
      </c>
      <c r="O1092" t="s" s="3219">
        <v>1450</v>
      </c>
      <c r="P1092" t="s" s="3219">
        <v>1162</v>
      </c>
      <c r="Q1092" t="s" s="3219">
        <v>764</v>
      </c>
      <c r="R1092" t="s" s="3219">
        <v>1162</v>
      </c>
    </row>
    <row r="1093" ht="15.75" customHeight="true">
      <c r="A1093" s="3214"/>
      <c r="B1093" t="s" s="3157">
        <v>736</v>
      </c>
      <c r="C1093" t="s" s="3218">
        <v>764</v>
      </c>
      <c r="D1093" t="s" s="3218">
        <v>764</v>
      </c>
      <c r="E1093" t="s" s="3218">
        <v>744</v>
      </c>
      <c r="F1093" t="s" s="3218">
        <v>764</v>
      </c>
      <c r="G1093" t="s" s="3218">
        <v>744</v>
      </c>
      <c r="H1093" t="s" s="3218">
        <v>764</v>
      </c>
      <c r="I1093" t="s" s="3218">
        <v>755</v>
      </c>
      <c r="K1093" t="s" s="3157">
        <v>736</v>
      </c>
      <c r="L1093" t="s" s="3218">
        <v>764</v>
      </c>
      <c r="M1093" t="s" s="3218">
        <v>764</v>
      </c>
      <c r="N1093" t="s" s="3218">
        <v>1450</v>
      </c>
      <c r="O1093" t="s" s="3218">
        <v>764</v>
      </c>
      <c r="P1093" t="s" s="3218">
        <v>1450</v>
      </c>
      <c r="Q1093" t="s" s="3218">
        <v>764</v>
      </c>
      <c r="R1093" t="s" s="3218">
        <v>1162</v>
      </c>
    </row>
    <row r="1094" ht="15.75" customHeight="true">
      <c r="A1094" s="3214"/>
      <c r="B1094" t="s" s="3159">
        <v>737</v>
      </c>
      <c r="C1094" t="s" s="3219">
        <v>764</v>
      </c>
      <c r="D1094" t="s" s="3219">
        <v>764</v>
      </c>
      <c r="E1094" t="s" s="3219">
        <v>744</v>
      </c>
      <c r="F1094" t="s" s="3219">
        <v>1029</v>
      </c>
      <c r="G1094" t="s" s="3219">
        <v>1169</v>
      </c>
      <c r="H1094" t="s" s="3219">
        <v>744</v>
      </c>
      <c r="I1094" t="s" s="3219">
        <v>755</v>
      </c>
      <c r="K1094" t="s" s="3159">
        <v>737</v>
      </c>
      <c r="L1094" t="s" s="3219">
        <v>764</v>
      </c>
      <c r="M1094" t="s" s="3219">
        <v>764</v>
      </c>
      <c r="N1094" t="s" s="3219">
        <v>1450</v>
      </c>
      <c r="O1094" t="s" s="3219">
        <v>1168</v>
      </c>
      <c r="P1094" t="s" s="3219">
        <v>748</v>
      </c>
      <c r="Q1094" t="s" s="3219">
        <v>1450</v>
      </c>
      <c r="R1094" t="s" s="3219">
        <v>1162</v>
      </c>
    </row>
    <row r="1095" ht="15.75" customHeight="true">
      <c r="A1095" s="3214"/>
      <c r="B1095" t="s" s="3157">
        <v>738</v>
      </c>
      <c r="C1095" t="s" s="3218">
        <v>755</v>
      </c>
      <c r="D1095" t="s" s="3218">
        <v>755</v>
      </c>
      <c r="E1095" t="s" s="3218">
        <v>755</v>
      </c>
      <c r="F1095" t="s" s="3218">
        <v>755</v>
      </c>
      <c r="G1095" t="s" s="3218">
        <v>755</v>
      </c>
      <c r="H1095" t="s" s="3218">
        <v>755</v>
      </c>
      <c r="I1095" t="s" s="3218">
        <v>755</v>
      </c>
      <c r="K1095" t="s" s="3157">
        <v>738</v>
      </c>
      <c r="L1095" t="s" s="3218">
        <v>1162</v>
      </c>
      <c r="M1095" t="s" s="3218">
        <v>1162</v>
      </c>
      <c r="N1095" t="s" s="3218">
        <v>1162</v>
      </c>
      <c r="O1095" t="s" s="3218">
        <v>1162</v>
      </c>
      <c r="P1095" t="s" s="3218">
        <v>1162</v>
      </c>
      <c r="Q1095" t="s" s="3218">
        <v>1162</v>
      </c>
      <c r="R1095" t="s" s="3218">
        <v>1162</v>
      </c>
    </row>
    <row r="1096" ht="15.75" customHeight="true">
      <c r="A1096" s="3214"/>
      <c r="B1096" s="3220"/>
      <c r="C1096" s="3224"/>
      <c r="D1096" s="3224"/>
      <c r="E1096" s="3224"/>
      <c r="F1096" s="3224"/>
      <c r="G1096" s="3224"/>
      <c r="H1096" s="3224"/>
      <c r="I1096" s="3224"/>
      <c r="K1096" s="3220"/>
      <c r="L1096" s="3224"/>
      <c r="M1096" s="3224"/>
      <c r="N1096" s="3224"/>
      <c r="O1096" s="3224"/>
      <c r="P1096" s="3224"/>
      <c r="Q1096" s="3224"/>
      <c r="R1096" s="3224"/>
    </row>
    <row r="1097" ht="15.75" customHeight="true">
      <c r="A1097" s="3214"/>
      <c r="B1097" s="3215"/>
      <c r="I1097" s="3216"/>
      <c r="J1097" s="3214"/>
      <c r="K1097" s="3215"/>
      <c r="R1097" s="3216"/>
    </row>
    <row r="1098" ht="15.75" customHeight="true">
      <c r="A1098" s="3214"/>
      <c r="B1098" t="s" s="3215">
        <v>238</v>
      </c>
      <c r="I1098" t="s" s="3216">
        <f>HYPERLINK("#B736","Top ↑")</f>
      </c>
      <c r="J1098" s="3214"/>
      <c r="K1098" t="s" s="3215">
        <v>260</v>
      </c>
      <c r="R1098" t="s" s="3216">
        <f>HYPERLINK("#B736","Top ↑")</f>
      </c>
    </row>
    <row r="1099" ht="15.75" customHeight="true">
      <c r="A1099" s="3210"/>
      <c r="B1099" t="s" s="3217">
        <v>1653</v>
      </c>
      <c r="C1099" s="3217"/>
      <c r="D1099" s="3217"/>
      <c r="E1099" s="3217"/>
      <c r="F1099" s="3217"/>
      <c r="G1099" s="3217"/>
      <c r="H1099" s="3217"/>
      <c r="I1099" s="3217"/>
      <c r="K1099" t="s" s="3217">
        <v>1654</v>
      </c>
      <c r="L1099" s="3217"/>
      <c r="M1099" s="3217"/>
      <c r="N1099" s="3217"/>
      <c r="O1099" s="3217"/>
      <c r="P1099" s="3217"/>
      <c r="Q1099" s="3217"/>
      <c r="R1099" s="3217"/>
    </row>
    <row r="1100" ht="15.75" customHeight="true">
      <c r="A1100" s="3210"/>
      <c r="B1100" t="s" s="3153">
        <v>731</v>
      </c>
      <c r="C1100" t="s" s="3148">
        <v>727</v>
      </c>
      <c r="D1100" s="3148"/>
      <c r="E1100" s="3148"/>
      <c r="F1100" s="3148"/>
      <c r="G1100" s="3148"/>
      <c r="H1100" s="3148"/>
      <c r="I1100" s="3150"/>
      <c r="K1100" t="s" s="3153">
        <v>731</v>
      </c>
      <c r="L1100" t="s" s="3148">
        <v>727</v>
      </c>
      <c r="M1100" s="3148"/>
      <c r="N1100" s="3148"/>
      <c r="O1100" s="3148"/>
      <c r="P1100" s="3148"/>
      <c r="Q1100" s="3148"/>
      <c r="R1100" s="3150"/>
    </row>
    <row r="1101" ht="30.0" customHeight="true">
      <c r="A1101" s="3214"/>
      <c r="B1101" s="3155"/>
      <c r="C1101" t="s" s="3153">
        <v>732</v>
      </c>
      <c r="D1101" t="s" s="3153">
        <v>733</v>
      </c>
      <c r="E1101" t="s" s="3153">
        <v>734</v>
      </c>
      <c r="F1101" t="s" s="3153">
        <v>735</v>
      </c>
      <c r="G1101" t="s" s="3153">
        <v>736</v>
      </c>
      <c r="H1101" t="s" s="3153">
        <v>737</v>
      </c>
      <c r="I1101" t="s" s="3153">
        <v>738</v>
      </c>
      <c r="K1101" s="3155"/>
      <c r="L1101" t="s" s="3153">
        <v>732</v>
      </c>
      <c r="M1101" t="s" s="3153">
        <v>733</v>
      </c>
      <c r="N1101" t="s" s="3153">
        <v>734</v>
      </c>
      <c r="O1101" t="s" s="3153">
        <v>735</v>
      </c>
      <c r="P1101" t="s" s="3153">
        <v>736</v>
      </c>
      <c r="Q1101" t="s" s="3153">
        <v>737</v>
      </c>
      <c r="R1101" t="s" s="3153">
        <v>738</v>
      </c>
    </row>
    <row r="1102" ht="15.75" customHeight="true">
      <c r="A1102" s="3214"/>
      <c r="B1102" t="s" s="3157">
        <v>732</v>
      </c>
      <c r="C1102" t="s" s="3218">
        <v>1450</v>
      </c>
      <c r="D1102" t="s" s="3218">
        <v>1450</v>
      </c>
      <c r="E1102" t="s" s="3218">
        <v>1450</v>
      </c>
      <c r="F1102" t="s" s="3218">
        <v>747</v>
      </c>
      <c r="G1102" t="s" s="3218">
        <v>745</v>
      </c>
      <c r="H1102" t="s" s="3218">
        <v>1576</v>
      </c>
      <c r="I1102" t="s" s="3218">
        <v>1168</v>
      </c>
      <c r="K1102" t="s" s="3157">
        <v>732</v>
      </c>
      <c r="L1102" t="s" s="3218">
        <v>744</v>
      </c>
      <c r="M1102" t="s" s="3218">
        <v>744</v>
      </c>
      <c r="N1102" t="s" s="3218">
        <v>744</v>
      </c>
      <c r="O1102" t="s" s="3218">
        <v>754</v>
      </c>
      <c r="P1102" t="s" s="3218">
        <v>1034</v>
      </c>
      <c r="Q1102" t="s" s="3218">
        <v>760</v>
      </c>
      <c r="R1102" t="s" s="3218">
        <v>1029</v>
      </c>
    </row>
    <row r="1103" ht="15.75" customHeight="true">
      <c r="A1103" s="3214"/>
      <c r="B1103" t="s" s="3159">
        <v>752</v>
      </c>
      <c r="C1103" t="s" s="3219">
        <v>1450</v>
      </c>
      <c r="D1103" t="s" s="3219">
        <v>1450</v>
      </c>
      <c r="E1103" t="s" s="3219">
        <v>1450</v>
      </c>
      <c r="F1103" t="s" s="3219">
        <v>748</v>
      </c>
      <c r="G1103" t="s" s="3219">
        <v>1021</v>
      </c>
      <c r="H1103" t="s" s="3219">
        <v>1162</v>
      </c>
      <c r="I1103" t="s" s="3219">
        <v>1162</v>
      </c>
      <c r="K1103" t="s" s="3159">
        <v>752</v>
      </c>
      <c r="L1103" t="s" s="3219">
        <v>744</v>
      </c>
      <c r="M1103" t="s" s="3219">
        <v>744</v>
      </c>
      <c r="N1103" t="s" s="3219">
        <v>744</v>
      </c>
      <c r="O1103" t="s" s="3219">
        <v>1169</v>
      </c>
      <c r="P1103" t="s" s="3219">
        <v>1170</v>
      </c>
      <c r="Q1103" t="s" s="3219">
        <v>755</v>
      </c>
      <c r="R1103" t="s" s="3219">
        <v>755</v>
      </c>
    </row>
    <row r="1104" ht="15.75" customHeight="true">
      <c r="A1104" s="3214"/>
      <c r="B1104" t="s" s="3157">
        <v>759</v>
      </c>
      <c r="C1104" t="s" s="3218">
        <v>1450</v>
      </c>
      <c r="D1104" t="s" s="3218">
        <v>1450</v>
      </c>
      <c r="E1104" t="s" s="3218">
        <v>1450</v>
      </c>
      <c r="F1104" t="s" s="3218">
        <v>748</v>
      </c>
      <c r="G1104" t="s" s="3218">
        <v>753</v>
      </c>
      <c r="H1104" t="s" s="3218">
        <v>1168</v>
      </c>
      <c r="I1104" t="s" s="3218">
        <v>1168</v>
      </c>
      <c r="K1104" t="s" s="3157">
        <v>759</v>
      </c>
      <c r="L1104" t="s" s="3218">
        <v>744</v>
      </c>
      <c r="M1104" t="s" s="3218">
        <v>744</v>
      </c>
      <c r="N1104" t="s" s="3218">
        <v>744</v>
      </c>
      <c r="O1104" t="s" s="3218">
        <v>1169</v>
      </c>
      <c r="P1104" t="s" s="3218">
        <v>1021</v>
      </c>
      <c r="Q1104" t="s" s="3218">
        <v>1029</v>
      </c>
      <c r="R1104" t="s" s="3218">
        <v>1029</v>
      </c>
    </row>
    <row r="1105" ht="15.75" customHeight="true">
      <c r="A1105" s="3214"/>
      <c r="B1105" t="s" s="3159">
        <v>735</v>
      </c>
      <c r="C1105" t="s" s="3219">
        <v>764</v>
      </c>
      <c r="D1105" t="s" s="3219">
        <v>764</v>
      </c>
      <c r="E1105" t="s" s="3219">
        <v>1450</v>
      </c>
      <c r="F1105" t="s" s="3219">
        <v>1450</v>
      </c>
      <c r="G1105" t="s" s="3219">
        <v>1162</v>
      </c>
      <c r="H1105" t="s" s="3219">
        <v>764</v>
      </c>
      <c r="I1105" t="s" s="3219">
        <v>1162</v>
      </c>
      <c r="K1105" t="s" s="3159">
        <v>735</v>
      </c>
      <c r="L1105" t="s" s="3219">
        <v>764</v>
      </c>
      <c r="M1105" t="s" s="3219">
        <v>764</v>
      </c>
      <c r="N1105" t="s" s="3219">
        <v>744</v>
      </c>
      <c r="O1105" t="s" s="3219">
        <v>744</v>
      </c>
      <c r="P1105" t="s" s="3219">
        <v>755</v>
      </c>
      <c r="Q1105" t="s" s="3219">
        <v>764</v>
      </c>
      <c r="R1105" t="s" s="3219">
        <v>755</v>
      </c>
    </row>
    <row r="1106" ht="15.75" customHeight="true">
      <c r="A1106" s="3214"/>
      <c r="B1106" t="s" s="3157">
        <v>736</v>
      </c>
      <c r="C1106" t="s" s="3218">
        <v>764</v>
      </c>
      <c r="D1106" t="s" s="3218">
        <v>764</v>
      </c>
      <c r="E1106" t="s" s="3218">
        <v>1450</v>
      </c>
      <c r="F1106" t="s" s="3218">
        <v>764</v>
      </c>
      <c r="G1106" t="s" s="3218">
        <v>1450</v>
      </c>
      <c r="H1106" t="s" s="3218">
        <v>764</v>
      </c>
      <c r="I1106" t="s" s="3218">
        <v>1162</v>
      </c>
      <c r="K1106" t="s" s="3157">
        <v>736</v>
      </c>
      <c r="L1106" t="s" s="3218">
        <v>764</v>
      </c>
      <c r="M1106" t="s" s="3218">
        <v>764</v>
      </c>
      <c r="N1106" t="s" s="3218">
        <v>744</v>
      </c>
      <c r="O1106" t="s" s="3218">
        <v>764</v>
      </c>
      <c r="P1106" t="s" s="3218">
        <v>744</v>
      </c>
      <c r="Q1106" t="s" s="3218">
        <v>764</v>
      </c>
      <c r="R1106" t="s" s="3218">
        <v>755</v>
      </c>
    </row>
    <row r="1107" ht="15.75" customHeight="true">
      <c r="A1107" s="3214"/>
      <c r="B1107" t="s" s="3159">
        <v>737</v>
      </c>
      <c r="C1107" t="s" s="3219">
        <v>764</v>
      </c>
      <c r="D1107" t="s" s="3219">
        <v>764</v>
      </c>
      <c r="E1107" t="s" s="3219">
        <v>1450</v>
      </c>
      <c r="F1107" t="s" s="3219">
        <v>1168</v>
      </c>
      <c r="G1107" t="s" s="3219">
        <v>748</v>
      </c>
      <c r="H1107" t="s" s="3219">
        <v>1450</v>
      </c>
      <c r="I1107" t="s" s="3219">
        <v>1162</v>
      </c>
      <c r="K1107" t="s" s="3159">
        <v>737</v>
      </c>
      <c r="L1107" t="s" s="3219">
        <v>764</v>
      </c>
      <c r="M1107" t="s" s="3219">
        <v>764</v>
      </c>
      <c r="N1107" t="s" s="3219">
        <v>744</v>
      </c>
      <c r="O1107" t="s" s="3219">
        <v>1029</v>
      </c>
      <c r="P1107" t="s" s="3219">
        <v>1169</v>
      </c>
      <c r="Q1107" t="s" s="3219">
        <v>744</v>
      </c>
      <c r="R1107" t="s" s="3219">
        <v>755</v>
      </c>
    </row>
    <row r="1108" ht="15.75" customHeight="true">
      <c r="A1108" s="3214"/>
      <c r="B1108" t="s" s="3157">
        <v>738</v>
      </c>
      <c r="C1108" t="s" s="3218">
        <v>1162</v>
      </c>
      <c r="D1108" t="s" s="3218">
        <v>1162</v>
      </c>
      <c r="E1108" t="s" s="3218">
        <v>1162</v>
      </c>
      <c r="F1108" t="s" s="3218">
        <v>1162</v>
      </c>
      <c r="G1108" t="s" s="3218">
        <v>1162</v>
      </c>
      <c r="H1108" t="s" s="3218">
        <v>1162</v>
      </c>
      <c r="I1108" t="s" s="3218">
        <v>1162</v>
      </c>
      <c r="K1108" t="s" s="3157">
        <v>738</v>
      </c>
      <c r="L1108" t="s" s="3218">
        <v>755</v>
      </c>
      <c r="M1108" t="s" s="3218">
        <v>755</v>
      </c>
      <c r="N1108" t="s" s="3218">
        <v>755</v>
      </c>
      <c r="O1108" t="s" s="3218">
        <v>755</v>
      </c>
      <c r="P1108" t="s" s="3218">
        <v>755</v>
      </c>
      <c r="Q1108" t="s" s="3218">
        <v>755</v>
      </c>
      <c r="R1108" t="s" s="3218">
        <v>755</v>
      </c>
    </row>
    <row r="1109" ht="15.75" customHeight="true">
      <c r="A1109" s="3214"/>
      <c r="B1109" s="3220"/>
      <c r="C1109" s="3224"/>
      <c r="D1109" s="3224"/>
      <c r="E1109" s="3224"/>
      <c r="F1109" s="3224"/>
      <c r="G1109" s="3224"/>
      <c r="H1109" s="3224"/>
      <c r="I1109" s="3224"/>
      <c r="K1109" s="3220"/>
      <c r="L1109" s="3224"/>
      <c r="M1109" s="3224"/>
      <c r="N1109" s="3224"/>
      <c r="O1109" s="3224"/>
      <c r="P1109" s="3224"/>
      <c r="Q1109" s="3224"/>
      <c r="R1109" s="3224"/>
    </row>
    <row r="1110" ht="15.75" customHeight="true"/>
    <row r="1111" ht="15.75" customHeight="true">
      <c r="A1111" s="3214"/>
      <c r="B1111" t="s" s="3215">
        <v>246</v>
      </c>
      <c r="I1111" t="s" s="3216">
        <f>HYPERLINK("#B736","Top ↑")</f>
      </c>
    </row>
    <row r="1112" ht="15.75" customHeight="true">
      <c r="A1112" s="3210"/>
      <c r="B1112" t="s" s="3217">
        <v>1655</v>
      </c>
      <c r="C1112" s="3217"/>
      <c r="D1112" s="3217"/>
      <c r="E1112" s="3217"/>
      <c r="F1112" s="3217"/>
      <c r="G1112" s="3217"/>
      <c r="H1112" s="3217"/>
      <c r="I1112" s="3217"/>
    </row>
    <row r="1113" ht="15.75" customHeight="true">
      <c r="A1113" s="3210"/>
      <c r="B1113" t="s" s="3153">
        <v>731</v>
      </c>
      <c r="C1113" t="s" s="3148">
        <v>727</v>
      </c>
      <c r="D1113" s="3148"/>
      <c r="E1113" s="3148"/>
      <c r="F1113" s="3148"/>
      <c r="G1113" s="3148"/>
      <c r="H1113" s="3148"/>
      <c r="I1113" s="3150"/>
    </row>
    <row r="1114" ht="30.0" customHeight="true">
      <c r="A1114" s="3214"/>
      <c r="B1114" s="3155"/>
      <c r="C1114" t="s" s="3153">
        <v>732</v>
      </c>
      <c r="D1114" t="s" s="3153">
        <v>733</v>
      </c>
      <c r="E1114" t="s" s="3153">
        <v>734</v>
      </c>
      <c r="F1114" t="s" s="3153">
        <v>735</v>
      </c>
      <c r="G1114" t="s" s="3153">
        <v>736</v>
      </c>
      <c r="H1114" t="s" s="3153">
        <v>737</v>
      </c>
      <c r="I1114" t="s" s="3153">
        <v>738</v>
      </c>
    </row>
    <row r="1115" ht="15.75" customHeight="true">
      <c r="A1115" s="3214"/>
      <c r="B1115" t="s" s="3157">
        <v>732</v>
      </c>
      <c r="C1115" t="s" s="3218">
        <v>1656</v>
      </c>
      <c r="D1115" t="s" s="3218">
        <v>1656</v>
      </c>
      <c r="E1115" t="s" s="3218">
        <v>1656</v>
      </c>
      <c r="F1115" t="s" s="3218">
        <v>1657</v>
      </c>
      <c r="G1115" t="s" s="3218">
        <v>1658</v>
      </c>
      <c r="H1115" t="s" s="3218">
        <v>1659</v>
      </c>
      <c r="I1115" t="s" s="3218">
        <v>1660</v>
      </c>
    </row>
    <row r="1116" ht="15.75" customHeight="true">
      <c r="A1116" s="3214"/>
      <c r="B1116" t="s" s="3159">
        <v>752</v>
      </c>
      <c r="C1116" t="s" s="3219">
        <v>1656</v>
      </c>
      <c r="D1116" t="s" s="3219">
        <v>1656</v>
      </c>
      <c r="E1116" t="s" s="3219">
        <v>1656</v>
      </c>
      <c r="F1116" t="s" s="3219">
        <v>1661</v>
      </c>
      <c r="G1116" t="s" s="3219">
        <v>1662</v>
      </c>
      <c r="H1116" t="s" s="3219">
        <v>1663</v>
      </c>
      <c r="I1116" t="s" s="3219">
        <v>1663</v>
      </c>
    </row>
    <row r="1117" ht="15.75" customHeight="true">
      <c r="A1117" s="3214"/>
      <c r="B1117" t="s" s="3157">
        <v>759</v>
      </c>
      <c r="C1117" t="s" s="3218">
        <v>1656</v>
      </c>
      <c r="D1117" t="s" s="3218">
        <v>1656</v>
      </c>
      <c r="E1117" t="s" s="3218">
        <v>1656</v>
      </c>
      <c r="F1117" t="s" s="3218">
        <v>1661</v>
      </c>
      <c r="G1117" t="s" s="3218">
        <v>1664</v>
      </c>
      <c r="H1117" t="s" s="3218">
        <v>1660</v>
      </c>
      <c r="I1117" t="s" s="3218">
        <v>1660</v>
      </c>
    </row>
    <row r="1118" ht="15.75" customHeight="true">
      <c r="A1118" s="3214"/>
      <c r="B1118" t="s" s="3159">
        <v>735</v>
      </c>
      <c r="C1118" t="s" s="3219">
        <v>764</v>
      </c>
      <c r="D1118" t="s" s="3219">
        <v>764</v>
      </c>
      <c r="E1118" t="s" s="3219">
        <v>1656</v>
      </c>
      <c r="F1118" t="s" s="3219">
        <v>1656</v>
      </c>
      <c r="G1118" t="s" s="3219">
        <v>1663</v>
      </c>
      <c r="H1118" t="s" s="3219">
        <v>764</v>
      </c>
      <c r="I1118" t="s" s="3219">
        <v>1663</v>
      </c>
    </row>
    <row r="1119" ht="15.75" customHeight="true">
      <c r="A1119" s="3214"/>
      <c r="B1119" t="s" s="3157">
        <v>736</v>
      </c>
      <c r="C1119" t="s" s="3218">
        <v>764</v>
      </c>
      <c r="D1119" t="s" s="3218">
        <v>764</v>
      </c>
      <c r="E1119" t="s" s="3218">
        <v>1656</v>
      </c>
      <c r="F1119" t="s" s="3218">
        <v>764</v>
      </c>
      <c r="G1119" t="s" s="3218">
        <v>1656</v>
      </c>
      <c r="H1119" t="s" s="3218">
        <v>764</v>
      </c>
      <c r="I1119" t="s" s="3218">
        <v>1663</v>
      </c>
    </row>
    <row r="1120" ht="15.75" customHeight="true">
      <c r="A1120" s="3214"/>
      <c r="B1120" t="s" s="3159">
        <v>737</v>
      </c>
      <c r="C1120" t="s" s="3219">
        <v>764</v>
      </c>
      <c r="D1120" t="s" s="3219">
        <v>764</v>
      </c>
      <c r="E1120" t="s" s="3219">
        <v>1656</v>
      </c>
      <c r="F1120" t="s" s="3219">
        <v>1660</v>
      </c>
      <c r="G1120" t="s" s="3219">
        <v>1661</v>
      </c>
      <c r="H1120" t="s" s="3219">
        <v>1656</v>
      </c>
      <c r="I1120" t="s" s="3219">
        <v>1663</v>
      </c>
    </row>
    <row r="1121" ht="15.75" customHeight="true">
      <c r="A1121" s="3214"/>
      <c r="B1121" t="s" s="3157">
        <v>738</v>
      </c>
      <c r="C1121" t="s" s="3218">
        <v>1663</v>
      </c>
      <c r="D1121" t="s" s="3218">
        <v>1663</v>
      </c>
      <c r="E1121" t="s" s="3218">
        <v>1663</v>
      </c>
      <c r="F1121" t="s" s="3218">
        <v>1663</v>
      </c>
      <c r="G1121" t="s" s="3218">
        <v>1663</v>
      </c>
      <c r="H1121" t="s" s="3218">
        <v>1663</v>
      </c>
      <c r="I1121" t="s" s="3218">
        <v>1663</v>
      </c>
    </row>
    <row r="1122" ht="15.75" customHeight="true"/>
    <row r="1123" ht="15.75" customHeight="true"/>
    <row r="1124" ht="38.15" customHeight="true">
      <c r="A1124" s="3179"/>
      <c r="B1124" s="3179"/>
      <c r="C1124" t="s" s="3183">
        <f>HYPERLINK("#B79","Asia Pacific")</f>
      </c>
      <c r="D1124" s="3186"/>
      <c r="E1124" s="3182"/>
      <c r="F1124" t="s" s="3183">
        <f>HYPERLINK("#B365","Americas")</f>
      </c>
      <c r="G1124" s="3184"/>
      <c r="H1124" s="3184"/>
      <c r="I1124" t="s" s="3185">
        <f>HYPERLINK("#B732","Europe")</f>
      </c>
      <c r="J1124" s="3186"/>
      <c r="K1124" s="3179"/>
      <c r="L1124" t="s" s="3234">
        <f>HYPERLINK("#B1143","Middle East &amp; North Africa")</f>
      </c>
      <c r="M1124" s="3234"/>
      <c r="N1124" s="3234"/>
      <c r="O1124" s="3183"/>
      <c r="P1124" t="s" s="3187">
        <f>HYPERLINK("#B1302","Sub Saharan Africa")</f>
      </c>
      <c r="Q1124" s="3187"/>
      <c r="R1124" s="3188"/>
      <c r="S1124" s="3188"/>
    </row>
    <row r="1125" ht="15.75" customHeight="true"/>
    <row r="1126" ht="15.75" customHeight="true"/>
    <row r="1127" ht="15.75" customHeight="true">
      <c r="A1127" s="3174"/>
      <c r="B1127" t="s" s="3199">
        <v>1665</v>
      </c>
      <c r="C1127" s="3199"/>
      <c r="D1127" s="3199"/>
      <c r="E1127" s="3199"/>
      <c r="F1127" s="3199"/>
      <c r="G1127" s="3199"/>
      <c r="H1127" s="3199"/>
      <c r="I1127" s="3199"/>
      <c r="K1127" s="3174"/>
      <c r="S1127" s="3227"/>
    </row>
    <row r="1128" ht="15.75" customHeight="true">
      <c r="A1128" s="3168"/>
      <c r="B1128" s="3199"/>
      <c r="C1128" s="3199"/>
      <c r="D1128" s="3199"/>
      <c r="E1128" s="3199"/>
      <c r="F1128" s="3199"/>
      <c r="G1128" s="3199"/>
      <c r="H1128" s="3199"/>
      <c r="I1128" s="3199"/>
      <c r="J1128" s="3165"/>
      <c r="K1128" s="3168"/>
      <c r="L1128" s="3201"/>
      <c r="M1128" s="3201"/>
      <c r="N1128" s="3201"/>
      <c r="O1128" s="3201"/>
      <c r="P1128" s="3201"/>
      <c r="Q1128" s="3201"/>
      <c r="R1128" s="3201"/>
      <c r="S1128" s="3201"/>
    </row>
    <row r="1129" ht="15.75" customHeight="true">
      <c r="A1129" s="3174"/>
      <c r="B1129" s="3199"/>
      <c r="C1129" s="3199"/>
      <c r="D1129" s="3199"/>
      <c r="E1129" s="3199"/>
      <c r="F1129" s="3199"/>
      <c r="G1129" s="3199"/>
      <c r="H1129" s="3199"/>
      <c r="I1129" s="3199"/>
      <c r="K1129" s="3174"/>
      <c r="Q1129" s="3228"/>
      <c r="R1129" s="3200"/>
      <c r="S1129" s="3227"/>
    </row>
    <row r="1130" ht="15.75" customHeight="true">
      <c r="A1130" s="3174"/>
      <c r="B1130" s="3143"/>
      <c r="C1130" s="3135"/>
      <c r="D1130" s="3135"/>
      <c r="E1130" s="3135"/>
      <c r="F1130" s="3135"/>
      <c r="G1130" s="3135"/>
      <c r="H1130" s="3135"/>
      <c r="I1130" s="3135"/>
      <c r="K1130" s="3174"/>
      <c r="Q1130" s="3228"/>
      <c r="R1130" s="3200"/>
      <c r="S1130" s="3227"/>
    </row>
    <row r="1131" ht="15.75" customHeight="true">
      <c r="A1131" s="3174"/>
      <c r="B1131" t="s" s="3202">
        <v>952</v>
      </c>
      <c r="C1131" s="3202"/>
      <c r="D1131" s="3202"/>
      <c r="E1131" s="3202"/>
      <c r="F1131" s="3202"/>
      <c r="G1131" s="3202"/>
      <c r="H1131" s="3202"/>
      <c r="I1131" s="3135"/>
      <c r="K1131" s="3174"/>
      <c r="Q1131" s="3228"/>
      <c r="R1131" s="3200"/>
      <c r="S1131" s="3227"/>
    </row>
    <row r="1132" ht="15.75" customHeight="true">
      <c r="A1132" s="3174"/>
      <c r="B1132" s="3143"/>
      <c r="C1132" s="3135"/>
      <c r="D1132" s="3135"/>
      <c r="E1132" s="3135"/>
      <c r="F1132" s="3135"/>
      <c r="G1132" s="3135"/>
      <c r="H1132" s="3135"/>
      <c r="I1132" s="3135"/>
      <c r="K1132" s="3174"/>
      <c r="Q1132" s="3228"/>
      <c r="R1132" s="3200"/>
      <c r="S1132" s="3227"/>
    </row>
    <row r="1133" ht="15.75" customHeight="true">
      <c r="A1133" s="3174"/>
      <c r="B1133" t="s" s="3228">
        <f>HYPERLINK("#B1153","Afghanistan (AF)")</f>
      </c>
      <c r="C1133" s="3200"/>
      <c r="D1133" t="s" s="3228">
        <f>HYPERLINK("#B1231","Jordan (JO)")</f>
      </c>
      <c r="E1133" s="3204"/>
      <c r="G1133" t="s" s="3228">
        <f>HYPERLINK("#K1179","Oman (OM)")</f>
      </c>
      <c r="H1133" s="3135"/>
      <c r="I1133" s="3135"/>
      <c r="K1133" s="3174"/>
      <c r="P1133" s="3130"/>
      <c r="R1133" s="3200"/>
      <c r="S1133" s="3227"/>
    </row>
    <row r="1134" ht="15.75" customHeight="true">
      <c r="A1134" s="3174"/>
      <c r="B1134" t="s" s="3228">
        <f>HYPERLINK("#B1166","Algeria (DZ)")</f>
      </c>
      <c r="C1134" s="3200"/>
      <c r="D1134" t="s" s="3228">
        <f>HYPERLINK("#B1244","Kuwait (KW)")</f>
      </c>
      <c r="E1134" s="3204"/>
      <c r="G1134" t="s" s="3228">
        <f>HYPERLINK("#K1192","Qatar (QA)")</f>
      </c>
      <c r="H1134" s="3135"/>
      <c r="I1134" s="3135"/>
      <c r="K1134" s="3174"/>
      <c r="P1134" s="3130"/>
      <c r="R1134" s="3200"/>
      <c r="S1134" s="3227"/>
    </row>
    <row r="1135" ht="15.75" customHeight="true">
      <c r="A1135" s="3174"/>
      <c r="B1135" t="s" s="3228">
        <f>HYPERLINK("#B1179","Bahrain (BH)")</f>
      </c>
      <c r="C1135" s="3200"/>
      <c r="D1135" t="s" s="3228">
        <f>HYPERLINK("#B1257","Lebanon (LB)")</f>
      </c>
      <c r="E1135" s="3204"/>
      <c r="G1135" t="s" s="3228">
        <f>HYPERLINK("#K1205","Saudi Arabia (SA)")</f>
      </c>
      <c r="H1135" s="3135"/>
      <c r="I1135" s="3135"/>
      <c r="K1135" s="3174"/>
      <c r="P1135" s="3130"/>
      <c r="R1135" s="3200"/>
      <c r="S1135" s="3227"/>
    </row>
    <row r="1136" ht="15.75" customHeight="true">
      <c r="A1136" s="3174"/>
      <c r="B1136" t="s" s="3228">
        <f>HYPERLINK("#B1192","Egypt (EG)")</f>
      </c>
      <c r="C1136" s="3200"/>
      <c r="D1136" t="s" s="3228">
        <f>HYPERLINK("#B1270","Libya (LY)")</f>
      </c>
      <c r="E1136" s="3204"/>
      <c r="G1136" t="s" s="3228">
        <f>HYPERLINK("#K1218","Syria (SY)")</f>
      </c>
      <c r="H1136" s="3135"/>
      <c r="I1136" s="3135"/>
      <c r="K1136" s="3174"/>
      <c r="P1136" s="3130"/>
      <c r="R1136" s="3200"/>
      <c r="S1136" s="3227"/>
    </row>
    <row r="1137" ht="15.75" customHeight="true">
      <c r="A1137" s="3174"/>
      <c r="B1137" t="s" s="3228">
        <f>HYPERLINK("#B1205","Iran (Islamic Republic of) (IR)")</f>
      </c>
      <c r="C1137" s="3200"/>
      <c r="D1137" t="s" s="3228">
        <f>HYPERLINK("#K1153","Mauritania (MR)")</f>
      </c>
      <c r="E1137" s="3204"/>
      <c r="G1137" t="s" s="3228">
        <f>HYPERLINK("#K1231","Tunisia (TN)")</f>
      </c>
      <c r="H1137" s="3174"/>
      <c r="I1137" s="3174"/>
      <c r="K1137" s="3174"/>
      <c r="M1137" s="3235"/>
      <c r="O1137" s="3204"/>
      <c r="P1137" s="3231"/>
      <c r="R1137" s="3200"/>
      <c r="S1137" s="3227"/>
    </row>
    <row r="1138" ht="15.75" customHeight="true">
      <c r="A1138" s="3174"/>
      <c r="B1138" t="s" s="3228">
        <f>HYPERLINK("#B1218","Iraq (IQ)")</f>
      </c>
      <c r="C1138" s="3200"/>
      <c r="D1138" t="s" s="3228">
        <f>HYPERLINK("#K1166","Morocco (MA)")</f>
      </c>
      <c r="E1138" s="3204"/>
      <c r="G1138" t="s" s="3228">
        <f>HYPERLINK("#K1244","United Arab Emirates (AE)")</f>
      </c>
      <c r="H1138" s="3174"/>
      <c r="I1138" s="3174"/>
      <c r="K1138" s="3174"/>
      <c r="M1138" s="3174"/>
      <c r="O1138" s="3213"/>
      <c r="P1138" s="3236"/>
      <c r="R1138" s="3213"/>
      <c r="S1138" s="3174"/>
    </row>
    <row r="1139" ht="15.75" customHeight="true">
      <c r="A1139" s="3174"/>
      <c r="B1139" s="3200"/>
      <c r="C1139" s="3200"/>
      <c r="D1139" s="3200"/>
      <c r="E1139" s="3204"/>
      <c r="G1139" t="s" s="3228">
        <f>HYPERLINK("#K1257","Yemen, Republic Of (YE)")</f>
      </c>
      <c r="H1139" s="3174"/>
      <c r="I1139" s="3174"/>
      <c r="K1139" s="3174"/>
      <c r="L1139" s="3200"/>
      <c r="M1139" s="3213"/>
      <c r="N1139" s="3213"/>
      <c r="O1139" s="3213"/>
      <c r="P1139" s="3236"/>
      <c r="R1139" s="3213"/>
      <c r="S1139" s="3174"/>
    </row>
    <row r="1140" ht="15.75" customHeight="true">
      <c r="A1140" s="3174"/>
      <c r="B1140" s="3143"/>
      <c r="C1140" s="3174"/>
      <c r="D1140" s="3174"/>
      <c r="E1140" s="3174"/>
      <c r="F1140" s="3174"/>
      <c r="G1140" s="3174"/>
      <c r="H1140" s="3174"/>
      <c r="I1140" s="3174"/>
      <c r="K1140" s="3174"/>
      <c r="L1140" s="3200"/>
      <c r="M1140" s="3213"/>
      <c r="N1140" s="3213"/>
      <c r="O1140" s="3213"/>
      <c r="P1140" s="3213"/>
      <c r="Q1140" s="3213"/>
      <c r="R1140" s="3213"/>
      <c r="S1140" s="3174"/>
    </row>
    <row r="1141" ht="15.75" customHeight="true">
      <c r="A1141" s="3174"/>
      <c r="B1141" s="3167"/>
      <c r="C1141" s="3174"/>
      <c r="D1141" s="3174"/>
      <c r="E1141" s="3174"/>
      <c r="F1141" s="3174"/>
      <c r="G1141" s="3174"/>
      <c r="H1141" s="3174"/>
      <c r="I1141" s="3174"/>
      <c r="K1141" s="3174"/>
      <c r="L1141" s="3200"/>
      <c r="M1141" s="3213"/>
      <c r="N1141" s="3213"/>
      <c r="O1141" s="3213"/>
      <c r="P1141" s="3213"/>
      <c r="Q1141" s="3213"/>
      <c r="R1141" s="3213"/>
      <c r="S1141" s="3174"/>
    </row>
    <row r="1142" ht="15.75" customHeight="true">
      <c r="A1142" s="3174"/>
      <c r="B1142" s="3167"/>
      <c r="C1142" s="3174"/>
      <c r="D1142" s="3174"/>
      <c r="E1142" s="3174"/>
      <c r="F1142" s="3174"/>
      <c r="G1142" s="3174"/>
      <c r="H1142" s="3174"/>
      <c r="I1142" s="3174"/>
      <c r="K1142" s="3174"/>
      <c r="L1142" s="3200"/>
      <c r="M1142" s="3213"/>
      <c r="N1142" s="3213"/>
      <c r="O1142" s="3213"/>
      <c r="P1142" s="3213"/>
      <c r="Q1142" s="3213"/>
      <c r="R1142" s="3213"/>
      <c r="S1142" s="3174"/>
    </row>
    <row r="1143" ht="15.75" customHeight="true">
      <c r="A1143" s="3214"/>
      <c r="B1143" t="s" s="3215">
        <v>56</v>
      </c>
      <c r="I1143" t="s" s="3216">
        <f>HYPERLINK("#B1131","Top ↑")</f>
      </c>
      <c r="J1143" s="3214"/>
      <c r="K1143" t="s" s="3215">
        <v>115</v>
      </c>
      <c r="R1143" t="s" s="3216">
        <f>HYPERLINK("#B1131","Top ↑")</f>
      </c>
    </row>
    <row r="1144" ht="15.75" customHeight="true">
      <c r="A1144" s="3210"/>
      <c r="B1144" t="s" s="3217">
        <v>1666</v>
      </c>
      <c r="C1144" s="3217"/>
      <c r="D1144" s="3217"/>
      <c r="E1144" s="3217"/>
      <c r="F1144" s="3217"/>
      <c r="G1144" s="3217"/>
      <c r="H1144" s="3217"/>
      <c r="I1144" s="3217"/>
      <c r="K1144" t="s" s="3217">
        <v>1667</v>
      </c>
      <c r="L1144" s="3217"/>
      <c r="M1144" s="3217"/>
      <c r="N1144" s="3217"/>
      <c r="O1144" s="3217"/>
      <c r="P1144" s="3217"/>
      <c r="Q1144" s="3217"/>
      <c r="R1144" s="3217"/>
    </row>
    <row r="1145" ht="15.75" customHeight="true">
      <c r="A1145" s="3210"/>
      <c r="B1145" t="s" s="3153">
        <v>731</v>
      </c>
      <c r="C1145" t="s" s="3148">
        <v>727</v>
      </c>
      <c r="D1145" s="3148"/>
      <c r="E1145" s="3148"/>
      <c r="F1145" s="3148"/>
      <c r="G1145" s="3148"/>
      <c r="H1145" s="3148"/>
      <c r="I1145" s="3150"/>
      <c r="K1145" t="s" s="3153">
        <v>731</v>
      </c>
      <c r="L1145" t="s" s="3148">
        <v>727</v>
      </c>
      <c r="M1145" s="3148"/>
      <c r="N1145" s="3148"/>
      <c r="O1145" s="3148"/>
      <c r="P1145" s="3148"/>
      <c r="Q1145" s="3148"/>
      <c r="R1145" s="3150"/>
    </row>
    <row r="1146" ht="30.0" customHeight="true">
      <c r="A1146" s="3214"/>
      <c r="B1146" s="3155"/>
      <c r="C1146" t="s" s="3153">
        <v>732</v>
      </c>
      <c r="D1146" t="s" s="3153">
        <v>733</v>
      </c>
      <c r="E1146" t="s" s="3153">
        <v>734</v>
      </c>
      <c r="F1146" t="s" s="3153">
        <v>735</v>
      </c>
      <c r="G1146" t="s" s="3153">
        <v>736</v>
      </c>
      <c r="H1146" t="s" s="3153">
        <v>737</v>
      </c>
      <c r="I1146" t="s" s="3153">
        <v>738</v>
      </c>
      <c r="K1146" s="3155"/>
      <c r="L1146" t="s" s="3153">
        <v>732</v>
      </c>
      <c r="M1146" t="s" s="3153">
        <v>733</v>
      </c>
      <c r="N1146" t="s" s="3153">
        <v>734</v>
      </c>
      <c r="O1146" t="s" s="3153">
        <v>735</v>
      </c>
      <c r="P1146" t="s" s="3153">
        <v>736</v>
      </c>
      <c r="Q1146" t="s" s="3153">
        <v>737</v>
      </c>
      <c r="R1146" t="s" s="3153">
        <v>738</v>
      </c>
    </row>
    <row r="1147" ht="15.75" customHeight="true">
      <c r="A1147" s="3214"/>
      <c r="B1147" t="s" s="3157">
        <v>732</v>
      </c>
      <c r="C1147" t="s" s="3218">
        <v>744</v>
      </c>
      <c r="D1147" t="s" s="3218">
        <v>744</v>
      </c>
      <c r="E1147" t="s" s="3218">
        <v>744</v>
      </c>
      <c r="F1147" t="s" s="3218">
        <v>745</v>
      </c>
      <c r="G1147" t="s" s="3218">
        <v>746</v>
      </c>
      <c r="H1147" t="s" s="3218">
        <v>747</v>
      </c>
      <c r="I1147" t="s" s="3218">
        <v>748</v>
      </c>
      <c r="K1147" t="s" s="3157">
        <v>732</v>
      </c>
      <c r="L1147" t="s" s="3218">
        <v>1253</v>
      </c>
      <c r="M1147" t="s" s="3218">
        <v>1253</v>
      </c>
      <c r="N1147" t="s" s="3218">
        <v>1253</v>
      </c>
      <c r="O1147" t="s" s="3218">
        <v>1668</v>
      </c>
      <c r="P1147" t="s" s="3218">
        <v>1669</v>
      </c>
      <c r="Q1147" t="s" s="3218">
        <v>1670</v>
      </c>
      <c r="R1147" t="s" s="3218">
        <v>1545</v>
      </c>
    </row>
    <row r="1148" ht="15.75" customHeight="true">
      <c r="A1148" s="3214"/>
      <c r="B1148" t="s" s="3159">
        <v>752</v>
      </c>
      <c r="C1148" t="s" s="3219">
        <v>744</v>
      </c>
      <c r="D1148" t="s" s="3219">
        <v>744</v>
      </c>
      <c r="E1148" t="s" s="3219">
        <v>744</v>
      </c>
      <c r="F1148" t="s" s="3219">
        <v>753</v>
      </c>
      <c r="G1148" t="s" s="3219">
        <v>754</v>
      </c>
      <c r="H1148" t="s" s="3219">
        <v>755</v>
      </c>
      <c r="I1148" t="s" s="3219">
        <v>755</v>
      </c>
      <c r="K1148" t="s" s="3159">
        <v>752</v>
      </c>
      <c r="L1148" t="s" s="3219">
        <v>1253</v>
      </c>
      <c r="M1148" t="s" s="3219">
        <v>1253</v>
      </c>
      <c r="N1148" t="s" s="3219">
        <v>1253</v>
      </c>
      <c r="O1148" t="s" s="3219">
        <v>1671</v>
      </c>
      <c r="P1148" t="s" s="3219">
        <v>1672</v>
      </c>
      <c r="Q1148" t="s" s="3219">
        <v>1546</v>
      </c>
      <c r="R1148" t="s" s="3219">
        <v>1546</v>
      </c>
    </row>
    <row r="1149" ht="15.75" customHeight="true">
      <c r="A1149" s="3214"/>
      <c r="B1149" t="s" s="3157">
        <v>759</v>
      </c>
      <c r="C1149" t="s" s="3218">
        <v>744</v>
      </c>
      <c r="D1149" t="s" s="3218">
        <v>744</v>
      </c>
      <c r="E1149" t="s" s="3218">
        <v>744</v>
      </c>
      <c r="F1149" t="s" s="3218">
        <v>753</v>
      </c>
      <c r="G1149" t="s" s="3218">
        <v>760</v>
      </c>
      <c r="H1149" t="s" s="3218">
        <v>748</v>
      </c>
      <c r="I1149" t="s" s="3218">
        <v>748</v>
      </c>
      <c r="K1149" t="s" s="3157">
        <v>759</v>
      </c>
      <c r="L1149" t="s" s="3218">
        <v>1253</v>
      </c>
      <c r="M1149" t="s" s="3218">
        <v>1253</v>
      </c>
      <c r="N1149" t="s" s="3218">
        <v>1253</v>
      </c>
      <c r="O1149" t="s" s="3218">
        <v>1671</v>
      </c>
      <c r="P1149" t="s" s="3218">
        <v>1415</v>
      </c>
      <c r="Q1149" t="s" s="3218">
        <v>1545</v>
      </c>
      <c r="R1149" t="s" s="3218">
        <v>1545</v>
      </c>
    </row>
    <row r="1150" ht="15.75" customHeight="true">
      <c r="A1150" s="3214"/>
      <c r="B1150" t="s" s="3159">
        <v>735</v>
      </c>
      <c r="C1150" t="s" s="3219">
        <v>764</v>
      </c>
      <c r="D1150" t="s" s="3219">
        <v>764</v>
      </c>
      <c r="E1150" t="s" s="3219">
        <v>744</v>
      </c>
      <c r="F1150" t="s" s="3219">
        <v>744</v>
      </c>
      <c r="G1150" t="s" s="3219">
        <v>755</v>
      </c>
      <c r="H1150" t="s" s="3219">
        <v>764</v>
      </c>
      <c r="I1150" t="s" s="3219">
        <v>755</v>
      </c>
      <c r="K1150" t="s" s="3159">
        <v>735</v>
      </c>
      <c r="L1150" t="s" s="3219">
        <v>764</v>
      </c>
      <c r="M1150" t="s" s="3219">
        <v>764</v>
      </c>
      <c r="N1150" t="s" s="3219">
        <v>1253</v>
      </c>
      <c r="O1150" t="s" s="3219">
        <v>1253</v>
      </c>
      <c r="P1150" t="s" s="3219">
        <v>1546</v>
      </c>
      <c r="Q1150" t="s" s="3219">
        <v>764</v>
      </c>
      <c r="R1150" t="s" s="3219">
        <v>1546</v>
      </c>
    </row>
    <row r="1151" ht="15.75" customHeight="true">
      <c r="A1151" s="3214"/>
      <c r="B1151" t="s" s="3157">
        <v>736</v>
      </c>
      <c r="C1151" t="s" s="3218">
        <v>764</v>
      </c>
      <c r="D1151" t="s" s="3218">
        <v>764</v>
      </c>
      <c r="E1151" t="s" s="3218">
        <v>744</v>
      </c>
      <c r="F1151" t="s" s="3218">
        <v>764</v>
      </c>
      <c r="G1151" t="s" s="3218">
        <v>744</v>
      </c>
      <c r="H1151" t="s" s="3218">
        <v>764</v>
      </c>
      <c r="I1151" t="s" s="3218">
        <v>755</v>
      </c>
      <c r="K1151" t="s" s="3157">
        <v>736</v>
      </c>
      <c r="L1151" t="s" s="3218">
        <v>764</v>
      </c>
      <c r="M1151" t="s" s="3218">
        <v>764</v>
      </c>
      <c r="N1151" t="s" s="3218">
        <v>1253</v>
      </c>
      <c r="O1151" t="s" s="3218">
        <v>764</v>
      </c>
      <c r="P1151" t="s" s="3218">
        <v>1253</v>
      </c>
      <c r="Q1151" t="s" s="3218">
        <v>764</v>
      </c>
      <c r="R1151" t="s" s="3218">
        <v>1546</v>
      </c>
    </row>
    <row r="1152" ht="15.75" customHeight="true">
      <c r="A1152" s="3214"/>
      <c r="B1152" t="s" s="3159">
        <v>737</v>
      </c>
      <c r="C1152" t="s" s="3219">
        <v>764</v>
      </c>
      <c r="D1152" t="s" s="3219">
        <v>764</v>
      </c>
      <c r="E1152" t="s" s="3219">
        <v>744</v>
      </c>
      <c r="F1152" t="s" s="3219">
        <v>748</v>
      </c>
      <c r="G1152" t="s" s="3219">
        <v>753</v>
      </c>
      <c r="H1152" t="s" s="3219">
        <v>744</v>
      </c>
      <c r="I1152" t="s" s="3219">
        <v>755</v>
      </c>
      <c r="K1152" t="s" s="3159">
        <v>737</v>
      </c>
      <c r="L1152" t="s" s="3219">
        <v>764</v>
      </c>
      <c r="M1152" t="s" s="3219">
        <v>764</v>
      </c>
      <c r="N1152" t="s" s="3219">
        <v>1253</v>
      </c>
      <c r="O1152" t="s" s="3219">
        <v>1545</v>
      </c>
      <c r="P1152" t="s" s="3219">
        <v>1671</v>
      </c>
      <c r="Q1152" t="s" s="3219">
        <v>1253</v>
      </c>
      <c r="R1152" t="s" s="3219">
        <v>1546</v>
      </c>
    </row>
    <row r="1153" ht="15.75" customHeight="true">
      <c r="A1153" s="3214"/>
      <c r="B1153" t="s" s="3157">
        <v>738</v>
      </c>
      <c r="C1153" t="s" s="3218">
        <v>755</v>
      </c>
      <c r="D1153" t="s" s="3218">
        <v>755</v>
      </c>
      <c r="E1153" t="s" s="3218">
        <v>755</v>
      </c>
      <c r="F1153" t="s" s="3218">
        <v>755</v>
      </c>
      <c r="G1153" t="s" s="3218">
        <v>755</v>
      </c>
      <c r="H1153" t="s" s="3218">
        <v>755</v>
      </c>
      <c r="I1153" t="s" s="3218">
        <v>755</v>
      </c>
      <c r="K1153" t="s" s="3157">
        <v>738</v>
      </c>
      <c r="L1153" t="s" s="3218">
        <v>1546</v>
      </c>
      <c r="M1153" t="s" s="3218">
        <v>1546</v>
      </c>
      <c r="N1153" t="s" s="3218">
        <v>1546</v>
      </c>
      <c r="O1153" t="s" s="3218">
        <v>1546</v>
      </c>
      <c r="P1153" t="s" s="3218">
        <v>1546</v>
      </c>
      <c r="Q1153" t="s" s="3218">
        <v>1546</v>
      </c>
      <c r="R1153" t="s" s="3218">
        <v>1546</v>
      </c>
    </row>
    <row r="1154" ht="15.75" customHeight="true">
      <c r="B1154" s="3220"/>
      <c r="K1154" s="3220"/>
    </row>
    <row r="1155" ht="15.75" customHeight="true">
      <c r="K1155" s="3220"/>
    </row>
    <row r="1156" ht="15.75" customHeight="true">
      <c r="A1156" s="3214"/>
      <c r="B1156" t="s" s="3215">
        <v>66</v>
      </c>
      <c r="I1156" t="s" s="3216">
        <f>HYPERLINK("#B1131","Top ↑")</f>
      </c>
      <c r="J1156" s="3214"/>
      <c r="K1156" t="s" s="3215">
        <v>157</v>
      </c>
      <c r="R1156" t="s" s="3216">
        <f>HYPERLINK("#B1131","Top ↑")</f>
      </c>
    </row>
    <row r="1157" ht="15.75" customHeight="true">
      <c r="A1157" s="3210"/>
      <c r="B1157" t="s" s="3217">
        <v>1673</v>
      </c>
      <c r="C1157" s="3217"/>
      <c r="D1157" s="3217"/>
      <c r="E1157" s="3217"/>
      <c r="F1157" s="3217"/>
      <c r="G1157" s="3217"/>
      <c r="H1157" s="3217"/>
      <c r="I1157" s="3217"/>
      <c r="K1157" t="s" s="3217">
        <v>1674</v>
      </c>
      <c r="L1157" s="3217"/>
      <c r="M1157" s="3217"/>
      <c r="N1157" s="3217"/>
      <c r="O1157" s="3217"/>
      <c r="P1157" s="3217"/>
      <c r="Q1157" s="3217"/>
      <c r="R1157" s="3217"/>
    </row>
    <row r="1158" ht="15.75" customHeight="true">
      <c r="A1158" s="3210"/>
      <c r="B1158" t="s" s="3153">
        <v>731</v>
      </c>
      <c r="C1158" t="s" s="3148">
        <v>727</v>
      </c>
      <c r="D1158" s="3148"/>
      <c r="E1158" s="3148"/>
      <c r="F1158" s="3148"/>
      <c r="G1158" s="3148"/>
      <c r="H1158" s="3148"/>
      <c r="I1158" s="3150"/>
      <c r="K1158" t="s" s="3153">
        <v>731</v>
      </c>
      <c r="L1158" t="s" s="3148">
        <v>727</v>
      </c>
      <c r="M1158" s="3148"/>
      <c r="N1158" s="3148"/>
      <c r="O1158" s="3148"/>
      <c r="P1158" s="3148"/>
      <c r="Q1158" s="3148"/>
      <c r="R1158" s="3150"/>
    </row>
    <row r="1159" ht="30.0" customHeight="true">
      <c r="A1159" s="3214"/>
      <c r="B1159" s="3155"/>
      <c r="C1159" t="s" s="3153">
        <v>732</v>
      </c>
      <c r="D1159" t="s" s="3153">
        <v>733</v>
      </c>
      <c r="E1159" t="s" s="3153">
        <v>734</v>
      </c>
      <c r="F1159" t="s" s="3153">
        <v>735</v>
      </c>
      <c r="G1159" t="s" s="3153">
        <v>736</v>
      </c>
      <c r="H1159" t="s" s="3153">
        <v>737</v>
      </c>
      <c r="I1159" t="s" s="3153">
        <v>738</v>
      </c>
      <c r="K1159" s="3155"/>
      <c r="L1159" t="s" s="3153">
        <v>732</v>
      </c>
      <c r="M1159" t="s" s="3153">
        <v>733</v>
      </c>
      <c r="N1159" t="s" s="3153">
        <v>734</v>
      </c>
      <c r="O1159" t="s" s="3153">
        <v>735</v>
      </c>
      <c r="P1159" t="s" s="3153">
        <v>736</v>
      </c>
      <c r="Q1159" t="s" s="3153">
        <v>737</v>
      </c>
      <c r="R1159" t="s" s="3153">
        <v>738</v>
      </c>
    </row>
    <row r="1160" ht="15.75" customHeight="true">
      <c r="A1160" s="3214"/>
      <c r="B1160" t="s" s="3157">
        <v>732</v>
      </c>
      <c r="C1160" t="s" s="3218">
        <v>1112</v>
      </c>
      <c r="D1160" t="s" s="3218">
        <v>1112</v>
      </c>
      <c r="E1160" t="s" s="3218">
        <v>1112</v>
      </c>
      <c r="F1160" t="s" s="3218">
        <v>1113</v>
      </c>
      <c r="G1160" t="s" s="3218">
        <v>1675</v>
      </c>
      <c r="H1160" t="s" s="3218">
        <v>1676</v>
      </c>
      <c r="I1160" t="s" s="3218">
        <v>1116</v>
      </c>
      <c r="K1160" t="s" s="3157">
        <v>732</v>
      </c>
      <c r="L1160" t="s" s="3218">
        <v>1018</v>
      </c>
      <c r="M1160" t="s" s="3218">
        <v>1018</v>
      </c>
      <c r="N1160" t="s" s="3218">
        <v>1018</v>
      </c>
      <c r="O1160" t="s" s="3218">
        <v>1546</v>
      </c>
      <c r="P1160" t="s" s="3218">
        <v>1360</v>
      </c>
      <c r="Q1160" t="s" s="3218">
        <v>1677</v>
      </c>
      <c r="R1160" t="s" s="3218">
        <v>1258</v>
      </c>
    </row>
    <row r="1161" ht="15.75" customHeight="true">
      <c r="A1161" s="3214"/>
      <c r="B1161" t="s" s="3159">
        <v>752</v>
      </c>
      <c r="C1161" t="s" s="3219">
        <v>1112</v>
      </c>
      <c r="D1161" t="s" s="3219">
        <v>1112</v>
      </c>
      <c r="E1161" t="s" s="3219">
        <v>1112</v>
      </c>
      <c r="F1161" t="s" s="3219">
        <v>1120</v>
      </c>
      <c r="G1161" t="s" s="3219">
        <v>1121</v>
      </c>
      <c r="H1161" t="s" s="3219">
        <v>1122</v>
      </c>
      <c r="I1161" t="s" s="3219">
        <v>1122</v>
      </c>
      <c r="K1161" t="s" s="3159">
        <v>752</v>
      </c>
      <c r="L1161" t="s" s="3219">
        <v>1018</v>
      </c>
      <c r="M1161" t="s" s="3219">
        <v>1018</v>
      </c>
      <c r="N1161" t="s" s="3219">
        <v>1018</v>
      </c>
      <c r="O1161" t="s" s="3219">
        <v>1253</v>
      </c>
      <c r="P1161" t="s" s="3219">
        <v>1252</v>
      </c>
      <c r="Q1161" t="s" s="3219">
        <v>1678</v>
      </c>
      <c r="R1161" t="s" s="3219">
        <v>1678</v>
      </c>
    </row>
    <row r="1162" ht="15.75" customHeight="true">
      <c r="A1162" s="3214"/>
      <c r="B1162" t="s" s="3157">
        <v>759</v>
      </c>
      <c r="C1162" t="s" s="3218">
        <v>1112</v>
      </c>
      <c r="D1162" t="s" s="3218">
        <v>1112</v>
      </c>
      <c r="E1162" t="s" s="3218">
        <v>1112</v>
      </c>
      <c r="F1162" t="s" s="3218">
        <v>1120</v>
      </c>
      <c r="G1162" t="s" s="3218">
        <v>1126</v>
      </c>
      <c r="H1162" t="s" s="3218">
        <v>1116</v>
      </c>
      <c r="I1162" t="s" s="3218">
        <v>1116</v>
      </c>
      <c r="K1162" t="s" s="3157">
        <v>759</v>
      </c>
      <c r="L1162" t="s" s="3218">
        <v>1018</v>
      </c>
      <c r="M1162" t="s" s="3218">
        <v>1018</v>
      </c>
      <c r="N1162" t="s" s="3218">
        <v>1018</v>
      </c>
      <c r="O1162" t="s" s="3218">
        <v>1253</v>
      </c>
      <c r="P1162" t="s" s="3218">
        <v>1251</v>
      </c>
      <c r="Q1162" t="s" s="3218">
        <v>1258</v>
      </c>
      <c r="R1162" t="s" s="3218">
        <v>1258</v>
      </c>
    </row>
    <row r="1163" ht="15.75" customHeight="true">
      <c r="A1163" s="3214"/>
      <c r="B1163" t="s" s="3159">
        <v>735</v>
      </c>
      <c r="C1163" t="s" s="3219">
        <v>764</v>
      </c>
      <c r="D1163" t="s" s="3219">
        <v>764</v>
      </c>
      <c r="E1163" t="s" s="3219">
        <v>1112</v>
      </c>
      <c r="F1163" t="s" s="3219">
        <v>1112</v>
      </c>
      <c r="G1163" t="s" s="3219">
        <v>1122</v>
      </c>
      <c r="H1163" t="s" s="3219">
        <v>764</v>
      </c>
      <c r="I1163" t="s" s="3219">
        <v>1122</v>
      </c>
      <c r="K1163" t="s" s="3159">
        <v>735</v>
      </c>
      <c r="L1163" t="s" s="3219">
        <v>764</v>
      </c>
      <c r="M1163" t="s" s="3219">
        <v>764</v>
      </c>
      <c r="N1163" t="s" s="3219">
        <v>1018</v>
      </c>
      <c r="O1163" t="s" s="3219">
        <v>1018</v>
      </c>
      <c r="P1163" t="s" s="3219">
        <v>1678</v>
      </c>
      <c r="Q1163" t="s" s="3219">
        <v>764</v>
      </c>
      <c r="R1163" t="s" s="3219">
        <v>1678</v>
      </c>
    </row>
    <row r="1164" ht="15.75" customHeight="true">
      <c r="A1164" s="3214"/>
      <c r="B1164" t="s" s="3157">
        <v>736</v>
      </c>
      <c r="C1164" t="s" s="3218">
        <v>764</v>
      </c>
      <c r="D1164" t="s" s="3218">
        <v>764</v>
      </c>
      <c r="E1164" t="s" s="3218">
        <v>1112</v>
      </c>
      <c r="F1164" t="s" s="3218">
        <v>764</v>
      </c>
      <c r="G1164" t="s" s="3218">
        <v>1112</v>
      </c>
      <c r="H1164" t="s" s="3218">
        <v>764</v>
      </c>
      <c r="I1164" t="s" s="3218">
        <v>1122</v>
      </c>
      <c r="K1164" t="s" s="3157">
        <v>736</v>
      </c>
      <c r="L1164" t="s" s="3218">
        <v>764</v>
      </c>
      <c r="M1164" t="s" s="3218">
        <v>764</v>
      </c>
      <c r="N1164" t="s" s="3218">
        <v>1018</v>
      </c>
      <c r="O1164" t="s" s="3218">
        <v>764</v>
      </c>
      <c r="P1164" t="s" s="3218">
        <v>1018</v>
      </c>
      <c r="Q1164" t="s" s="3218">
        <v>764</v>
      </c>
      <c r="R1164" t="s" s="3218">
        <v>1678</v>
      </c>
    </row>
    <row r="1165" ht="15.75" customHeight="true">
      <c r="A1165" s="3214"/>
      <c r="B1165" t="s" s="3159">
        <v>737</v>
      </c>
      <c r="C1165" t="s" s="3219">
        <v>764</v>
      </c>
      <c r="D1165" t="s" s="3219">
        <v>764</v>
      </c>
      <c r="E1165" t="s" s="3219">
        <v>1112</v>
      </c>
      <c r="F1165" t="s" s="3219">
        <v>1116</v>
      </c>
      <c r="G1165" t="s" s="3219">
        <v>1120</v>
      </c>
      <c r="H1165" t="s" s="3219">
        <v>1112</v>
      </c>
      <c r="I1165" t="s" s="3219">
        <v>1122</v>
      </c>
      <c r="K1165" t="s" s="3159">
        <v>737</v>
      </c>
      <c r="L1165" t="s" s="3219">
        <v>764</v>
      </c>
      <c r="M1165" t="s" s="3219">
        <v>764</v>
      </c>
      <c r="N1165" t="s" s="3219">
        <v>1018</v>
      </c>
      <c r="O1165" t="s" s="3219">
        <v>1258</v>
      </c>
      <c r="P1165" t="s" s="3219">
        <v>1253</v>
      </c>
      <c r="Q1165" t="s" s="3219">
        <v>1018</v>
      </c>
      <c r="R1165" t="s" s="3219">
        <v>1678</v>
      </c>
    </row>
    <row r="1166" ht="15.75" customHeight="true">
      <c r="A1166" s="3214"/>
      <c r="B1166" t="s" s="3157">
        <v>738</v>
      </c>
      <c r="C1166" t="s" s="3218">
        <v>1122</v>
      </c>
      <c r="D1166" t="s" s="3218">
        <v>1122</v>
      </c>
      <c r="E1166" t="s" s="3218">
        <v>1122</v>
      </c>
      <c r="F1166" t="s" s="3218">
        <v>1122</v>
      </c>
      <c r="G1166" t="s" s="3218">
        <v>1122</v>
      </c>
      <c r="H1166" t="s" s="3218">
        <v>1122</v>
      </c>
      <c r="I1166" t="s" s="3218">
        <v>1122</v>
      </c>
      <c r="K1166" t="s" s="3157">
        <v>738</v>
      </c>
      <c r="L1166" t="s" s="3218">
        <v>1678</v>
      </c>
      <c r="M1166" t="s" s="3218">
        <v>1678</v>
      </c>
      <c r="N1166" t="s" s="3218">
        <v>1678</v>
      </c>
      <c r="O1166" t="s" s="3218">
        <v>1678</v>
      </c>
      <c r="P1166" t="s" s="3218">
        <v>1678</v>
      </c>
      <c r="Q1166" t="s" s="3218">
        <v>1678</v>
      </c>
      <c r="R1166" t="s" s="3218">
        <v>1678</v>
      </c>
    </row>
    <row r="1167" ht="15.75" customHeight="true">
      <c r="B1167" s="3220"/>
      <c r="K1167" s="3220"/>
    </row>
    <row r="1168" ht="15.75" customHeight="true"/>
    <row r="1169" ht="15.75" customHeight="true">
      <c r="A1169" s="3214"/>
      <c r="B1169" t="s" s="3215">
        <v>117</v>
      </c>
      <c r="I1169" t="s" s="3216">
        <f>HYPERLINK("#B1131","Top ↑")</f>
      </c>
      <c r="J1169" s="3214"/>
      <c r="K1169" t="s" s="3215">
        <v>226</v>
      </c>
      <c r="R1169" t="s" s="3216">
        <f>HYPERLINK("#B1131","Top ↑")</f>
      </c>
    </row>
    <row r="1170" ht="15.75" customHeight="true">
      <c r="A1170" s="3210"/>
      <c r="B1170" t="s" s="3217">
        <v>1679</v>
      </c>
      <c r="C1170" s="3217"/>
      <c r="D1170" s="3217"/>
      <c r="E1170" s="3217"/>
      <c r="F1170" s="3217"/>
      <c r="G1170" s="3217"/>
      <c r="H1170" s="3217"/>
      <c r="I1170" s="3217"/>
      <c r="K1170" t="s" s="3217">
        <v>1680</v>
      </c>
      <c r="L1170" s="3217"/>
      <c r="M1170" s="3217"/>
      <c r="N1170" s="3217"/>
      <c r="O1170" s="3217"/>
      <c r="P1170" s="3217"/>
      <c r="Q1170" s="3217"/>
      <c r="R1170" s="3217"/>
    </row>
    <row r="1171" ht="15.75" customHeight="true">
      <c r="A1171" s="3210"/>
      <c r="B1171" t="s" s="3153">
        <v>731</v>
      </c>
      <c r="C1171" t="s" s="3148">
        <v>727</v>
      </c>
      <c r="D1171" s="3148"/>
      <c r="E1171" s="3148"/>
      <c r="F1171" s="3148"/>
      <c r="G1171" s="3148"/>
      <c r="H1171" s="3148"/>
      <c r="I1171" s="3150"/>
      <c r="K1171" t="s" s="3153">
        <v>731</v>
      </c>
      <c r="L1171" t="s" s="3148">
        <v>727</v>
      </c>
      <c r="M1171" s="3148"/>
      <c r="N1171" s="3148"/>
      <c r="O1171" s="3148"/>
      <c r="P1171" s="3148"/>
      <c r="Q1171" s="3148"/>
      <c r="R1171" s="3150"/>
    </row>
    <row r="1172" ht="30.0" customHeight="true">
      <c r="A1172" s="3214"/>
      <c r="B1172" s="3155"/>
      <c r="C1172" t="s" s="3153">
        <v>732</v>
      </c>
      <c r="D1172" t="s" s="3153">
        <v>733</v>
      </c>
      <c r="E1172" t="s" s="3153">
        <v>734</v>
      </c>
      <c r="F1172" t="s" s="3153">
        <v>735</v>
      </c>
      <c r="G1172" t="s" s="3153">
        <v>736</v>
      </c>
      <c r="H1172" t="s" s="3153">
        <v>737</v>
      </c>
      <c r="I1172" t="s" s="3153">
        <v>738</v>
      </c>
      <c r="K1172" s="3155"/>
      <c r="L1172" t="s" s="3153">
        <v>732</v>
      </c>
      <c r="M1172" t="s" s="3153">
        <v>733</v>
      </c>
      <c r="N1172" t="s" s="3153">
        <v>734</v>
      </c>
      <c r="O1172" t="s" s="3153">
        <v>735</v>
      </c>
      <c r="P1172" t="s" s="3153">
        <v>736</v>
      </c>
      <c r="Q1172" t="s" s="3153">
        <v>737</v>
      </c>
      <c r="R1172" t="s" s="3153">
        <v>738</v>
      </c>
    </row>
    <row r="1173" ht="15.75" customHeight="true">
      <c r="A1173" s="3214"/>
      <c r="B1173" t="s" s="3157">
        <v>732</v>
      </c>
      <c r="C1173" t="s" s="3237">
        <v>1681</v>
      </c>
      <c r="D1173" t="s" s="3237">
        <v>1681</v>
      </c>
      <c r="E1173" t="s" s="3237">
        <v>1681</v>
      </c>
      <c r="F1173" t="s" s="3237">
        <v>1682</v>
      </c>
      <c r="G1173" t="s" s="3237">
        <v>1683</v>
      </c>
      <c r="H1173" t="s" s="3237">
        <v>1684</v>
      </c>
      <c r="I1173" t="s" s="3237">
        <v>1685</v>
      </c>
      <c r="K1173" t="s" s="3157">
        <v>732</v>
      </c>
      <c r="L1173" t="s" s="3237">
        <v>1686</v>
      </c>
      <c r="M1173" t="s" s="3237">
        <v>1686</v>
      </c>
      <c r="N1173" t="s" s="3237">
        <v>1686</v>
      </c>
      <c r="O1173" t="s" s="3237">
        <v>1687</v>
      </c>
      <c r="P1173" t="s" s="3237">
        <v>1688</v>
      </c>
      <c r="Q1173" t="s" s="3237">
        <v>1689</v>
      </c>
      <c r="R1173" t="s" s="3237">
        <v>1690</v>
      </c>
    </row>
    <row r="1174" ht="15.75" customHeight="true">
      <c r="A1174" s="3214"/>
      <c r="B1174" t="s" s="3159">
        <v>752</v>
      </c>
      <c r="C1174" t="s" s="3238">
        <v>1681</v>
      </c>
      <c r="D1174" t="s" s="3238">
        <v>1681</v>
      </c>
      <c r="E1174" t="s" s="3238">
        <v>1681</v>
      </c>
      <c r="F1174" t="s" s="3238">
        <v>1691</v>
      </c>
      <c r="G1174" t="s" s="3238">
        <v>1692</v>
      </c>
      <c r="H1174" t="s" s="3238">
        <v>1693</v>
      </c>
      <c r="I1174" t="s" s="3238">
        <v>1693</v>
      </c>
      <c r="K1174" t="s" s="3159">
        <v>752</v>
      </c>
      <c r="L1174" t="s" s="3238">
        <v>1686</v>
      </c>
      <c r="M1174" t="s" s="3238">
        <v>1686</v>
      </c>
      <c r="N1174" t="s" s="3238">
        <v>1686</v>
      </c>
      <c r="O1174" t="s" s="3238">
        <v>1694</v>
      </c>
      <c r="P1174" t="s" s="3238">
        <v>1695</v>
      </c>
      <c r="Q1174" t="s" s="3238">
        <v>1696</v>
      </c>
      <c r="R1174" t="s" s="3238">
        <v>1696</v>
      </c>
    </row>
    <row r="1175" ht="15.75" customHeight="true">
      <c r="A1175" s="3214"/>
      <c r="B1175" t="s" s="3157">
        <v>759</v>
      </c>
      <c r="C1175" t="s" s="3237">
        <v>1681</v>
      </c>
      <c r="D1175" t="s" s="3237">
        <v>1681</v>
      </c>
      <c r="E1175" t="s" s="3237">
        <v>1681</v>
      </c>
      <c r="F1175" t="s" s="3237">
        <v>1691</v>
      </c>
      <c r="G1175" t="s" s="3237">
        <v>1697</v>
      </c>
      <c r="H1175" t="s" s="3237">
        <v>1685</v>
      </c>
      <c r="I1175" t="s" s="3237">
        <v>1685</v>
      </c>
      <c r="K1175" t="s" s="3157">
        <v>759</v>
      </c>
      <c r="L1175" t="s" s="3237">
        <v>1686</v>
      </c>
      <c r="M1175" t="s" s="3237">
        <v>1686</v>
      </c>
      <c r="N1175" t="s" s="3237">
        <v>1686</v>
      </c>
      <c r="O1175" t="s" s="3237">
        <v>1694</v>
      </c>
      <c r="P1175" t="s" s="3237">
        <v>1698</v>
      </c>
      <c r="Q1175" t="s" s="3237">
        <v>1690</v>
      </c>
      <c r="R1175" t="s" s="3237">
        <v>1690</v>
      </c>
    </row>
    <row r="1176" ht="15.75" customHeight="true">
      <c r="A1176" s="3214"/>
      <c r="B1176" t="s" s="3159">
        <v>735</v>
      </c>
      <c r="C1176" t="s" s="3238">
        <v>1699</v>
      </c>
      <c r="D1176" t="s" s="3238">
        <v>1699</v>
      </c>
      <c r="E1176" t="s" s="3238">
        <v>1681</v>
      </c>
      <c r="F1176" t="s" s="3238">
        <v>1681</v>
      </c>
      <c r="G1176" t="s" s="3238">
        <v>1693</v>
      </c>
      <c r="H1176" t="s" s="3238">
        <v>1699</v>
      </c>
      <c r="I1176" t="s" s="3238">
        <v>1693</v>
      </c>
      <c r="K1176" t="s" s="3159">
        <v>735</v>
      </c>
      <c r="L1176" t="s" s="3238">
        <v>1699</v>
      </c>
      <c r="M1176" t="s" s="3238">
        <v>1699</v>
      </c>
      <c r="N1176" t="s" s="3238">
        <v>1686</v>
      </c>
      <c r="O1176" t="s" s="3238">
        <v>1686</v>
      </c>
      <c r="P1176" t="s" s="3238">
        <v>1696</v>
      </c>
      <c r="Q1176" t="s" s="3238">
        <v>1699</v>
      </c>
      <c r="R1176" t="s" s="3238">
        <v>1696</v>
      </c>
    </row>
    <row r="1177" ht="15.75" customHeight="true">
      <c r="A1177" s="3214"/>
      <c r="B1177" t="s" s="3157">
        <v>736</v>
      </c>
      <c r="C1177" t="s" s="3237">
        <v>1699</v>
      </c>
      <c r="D1177" t="s" s="3237">
        <v>1699</v>
      </c>
      <c r="E1177" t="s" s="3237">
        <v>1681</v>
      </c>
      <c r="F1177" t="s" s="3237">
        <v>1699</v>
      </c>
      <c r="G1177" t="s" s="3237">
        <v>1681</v>
      </c>
      <c r="H1177" t="s" s="3237">
        <v>1699</v>
      </c>
      <c r="I1177" t="s" s="3237">
        <v>1693</v>
      </c>
      <c r="K1177" t="s" s="3157">
        <v>736</v>
      </c>
      <c r="L1177" t="s" s="3237">
        <v>1699</v>
      </c>
      <c r="M1177" t="s" s="3237">
        <v>1699</v>
      </c>
      <c r="N1177" t="s" s="3237">
        <v>1686</v>
      </c>
      <c r="O1177" t="s" s="3237">
        <v>1699</v>
      </c>
      <c r="P1177" t="s" s="3237">
        <v>1686</v>
      </c>
      <c r="Q1177" t="s" s="3237">
        <v>1699</v>
      </c>
      <c r="R1177" t="s" s="3237">
        <v>1696</v>
      </c>
    </row>
    <row r="1178" ht="15.75" customHeight="true">
      <c r="A1178" s="3214"/>
      <c r="B1178" t="s" s="3159">
        <v>737</v>
      </c>
      <c r="C1178" t="s" s="3238">
        <v>1699</v>
      </c>
      <c r="D1178" t="s" s="3238">
        <v>1699</v>
      </c>
      <c r="E1178" t="s" s="3238">
        <v>1681</v>
      </c>
      <c r="F1178" t="s" s="3238">
        <v>1685</v>
      </c>
      <c r="G1178" t="s" s="3238">
        <v>1691</v>
      </c>
      <c r="H1178" t="s" s="3238">
        <v>1681</v>
      </c>
      <c r="I1178" t="s" s="3238">
        <v>1693</v>
      </c>
      <c r="K1178" t="s" s="3159">
        <v>737</v>
      </c>
      <c r="L1178" t="s" s="3238">
        <v>1699</v>
      </c>
      <c r="M1178" t="s" s="3238">
        <v>1699</v>
      </c>
      <c r="N1178" t="s" s="3238">
        <v>1686</v>
      </c>
      <c r="O1178" t="s" s="3238">
        <v>1690</v>
      </c>
      <c r="P1178" t="s" s="3238">
        <v>1694</v>
      </c>
      <c r="Q1178" t="s" s="3238">
        <v>1686</v>
      </c>
      <c r="R1178" t="s" s="3238">
        <v>1696</v>
      </c>
    </row>
    <row r="1179" ht="15.75" customHeight="true">
      <c r="A1179" s="3214"/>
      <c r="B1179" t="s" s="3157">
        <v>738</v>
      </c>
      <c r="C1179" t="s" s="3237">
        <v>1693</v>
      </c>
      <c r="D1179" t="s" s="3237">
        <v>1693</v>
      </c>
      <c r="E1179" t="s" s="3237">
        <v>1693</v>
      </c>
      <c r="F1179" t="s" s="3237">
        <v>1693</v>
      </c>
      <c r="G1179" t="s" s="3237">
        <v>1693</v>
      </c>
      <c r="H1179" t="s" s="3237">
        <v>1693</v>
      </c>
      <c r="I1179" t="s" s="3237">
        <v>1693</v>
      </c>
      <c r="K1179" t="s" s="3157">
        <v>738</v>
      </c>
      <c r="L1179" t="s" s="3237">
        <v>1696</v>
      </c>
      <c r="M1179" t="s" s="3237">
        <v>1696</v>
      </c>
      <c r="N1179" t="s" s="3237">
        <v>1696</v>
      </c>
      <c r="O1179" t="s" s="3237">
        <v>1696</v>
      </c>
      <c r="P1179" t="s" s="3237">
        <v>1696</v>
      </c>
      <c r="Q1179" t="s" s="3237">
        <v>1696</v>
      </c>
      <c r="R1179" t="s" s="3237">
        <v>1696</v>
      </c>
    </row>
    <row r="1180" ht="15.75" customHeight="true">
      <c r="B1180" s="3220"/>
      <c r="K1180" s="3220"/>
    </row>
    <row r="1181" ht="15.75" customHeight="true"/>
    <row r="1182" ht="15.75" customHeight="true">
      <c r="A1182" s="3214"/>
      <c r="B1182" t="s" s="3215">
        <v>58</v>
      </c>
      <c r="I1182" t="s" s="3216">
        <f>HYPERLINK("#B1131","Top ↑")</f>
      </c>
      <c r="J1182" s="3214"/>
      <c r="K1182" t="s" s="3215">
        <v>271</v>
      </c>
      <c r="R1182" t="s" s="3216">
        <f>HYPERLINK("#B1131","Top ↑")</f>
      </c>
    </row>
    <row r="1183" ht="15.75" customHeight="true">
      <c r="A1183" s="3210"/>
      <c r="B1183" t="s" s="3217">
        <v>1700</v>
      </c>
      <c r="C1183" s="3217"/>
      <c r="D1183" s="3217"/>
      <c r="E1183" s="3217"/>
      <c r="F1183" s="3217"/>
      <c r="G1183" s="3217"/>
      <c r="H1183" s="3217"/>
      <c r="I1183" s="3217"/>
      <c r="K1183" t="s" s="3217">
        <v>1701</v>
      </c>
      <c r="L1183" s="3217"/>
      <c r="M1183" s="3217"/>
      <c r="N1183" s="3217"/>
      <c r="O1183" s="3217"/>
      <c r="P1183" s="3217"/>
      <c r="Q1183" s="3217"/>
      <c r="R1183" s="3217"/>
    </row>
    <row r="1184" ht="15.75" customHeight="true">
      <c r="A1184" s="3210"/>
      <c r="B1184" t="s" s="3153">
        <v>731</v>
      </c>
      <c r="C1184" t="s" s="3148">
        <v>727</v>
      </c>
      <c r="D1184" s="3148"/>
      <c r="E1184" s="3148"/>
      <c r="F1184" s="3148"/>
      <c r="G1184" s="3148"/>
      <c r="H1184" s="3148"/>
      <c r="I1184" s="3150"/>
      <c r="K1184" t="s" s="3153">
        <v>731</v>
      </c>
      <c r="L1184" t="s" s="3148">
        <v>727</v>
      </c>
      <c r="M1184" s="3148"/>
      <c r="N1184" s="3148"/>
      <c r="O1184" s="3148"/>
      <c r="P1184" s="3148"/>
      <c r="Q1184" s="3148"/>
      <c r="R1184" s="3150"/>
    </row>
    <row r="1185" ht="30.0" customHeight="true">
      <c r="A1185" s="3214"/>
      <c r="B1185" s="3155"/>
      <c r="C1185" t="s" s="3153">
        <v>732</v>
      </c>
      <c r="D1185" t="s" s="3153">
        <v>733</v>
      </c>
      <c r="E1185" t="s" s="3153">
        <v>734</v>
      </c>
      <c r="F1185" t="s" s="3153">
        <v>735</v>
      </c>
      <c r="G1185" t="s" s="3153">
        <v>736</v>
      </c>
      <c r="H1185" t="s" s="3153">
        <v>737</v>
      </c>
      <c r="I1185" t="s" s="3153">
        <v>738</v>
      </c>
      <c r="K1185" s="3155"/>
      <c r="L1185" t="s" s="3153">
        <v>732</v>
      </c>
      <c r="M1185" t="s" s="3153">
        <v>733</v>
      </c>
      <c r="N1185" t="s" s="3153">
        <v>734</v>
      </c>
      <c r="O1185" t="s" s="3153">
        <v>735</v>
      </c>
      <c r="P1185" t="s" s="3153">
        <v>736</v>
      </c>
      <c r="Q1185" t="s" s="3153">
        <v>737</v>
      </c>
      <c r="R1185" t="s" s="3153">
        <v>738</v>
      </c>
    </row>
    <row r="1186" ht="15.75" customHeight="true">
      <c r="A1186" s="3214"/>
      <c r="B1186" t="s" s="3157">
        <v>732</v>
      </c>
      <c r="C1186" t="s" s="3218">
        <v>744</v>
      </c>
      <c r="D1186" t="s" s="3218">
        <v>744</v>
      </c>
      <c r="E1186" t="s" s="3218">
        <v>744</v>
      </c>
      <c r="F1186" t="s" s="3218">
        <v>745</v>
      </c>
      <c r="G1186" t="s" s="3218">
        <v>746</v>
      </c>
      <c r="H1186" t="s" s="3218">
        <v>747</v>
      </c>
      <c r="I1186" t="s" s="3218">
        <v>748</v>
      </c>
      <c r="K1186" t="s" s="3157">
        <v>732</v>
      </c>
      <c r="L1186" t="s" s="3218">
        <v>1169</v>
      </c>
      <c r="M1186" t="s" s="3218">
        <v>1169</v>
      </c>
      <c r="N1186" t="s" s="3218">
        <v>1169</v>
      </c>
      <c r="O1186" t="s" s="3218">
        <v>1702</v>
      </c>
      <c r="P1186" t="s" s="3218">
        <v>1703</v>
      </c>
      <c r="Q1186" t="s" s="3218">
        <v>1313</v>
      </c>
      <c r="R1186" t="s" s="3218">
        <v>1022</v>
      </c>
    </row>
    <row r="1187" ht="15.75" customHeight="true">
      <c r="A1187" s="3214"/>
      <c r="B1187" t="s" s="3159">
        <v>752</v>
      </c>
      <c r="C1187" t="s" s="3219">
        <v>744</v>
      </c>
      <c r="D1187" t="s" s="3219">
        <v>744</v>
      </c>
      <c r="E1187" t="s" s="3219">
        <v>744</v>
      </c>
      <c r="F1187" t="s" s="3219">
        <v>753</v>
      </c>
      <c r="G1187" t="s" s="3219">
        <v>754</v>
      </c>
      <c r="H1187" t="s" s="3219">
        <v>755</v>
      </c>
      <c r="I1187" t="s" s="3219">
        <v>755</v>
      </c>
      <c r="K1187" t="s" s="3159">
        <v>752</v>
      </c>
      <c r="L1187" t="s" s="3219">
        <v>1169</v>
      </c>
      <c r="M1187" t="s" s="3219">
        <v>1169</v>
      </c>
      <c r="N1187" t="s" s="3219">
        <v>1169</v>
      </c>
      <c r="O1187" t="s" s="3219">
        <v>1704</v>
      </c>
      <c r="P1187" t="s" s="3219">
        <v>1705</v>
      </c>
      <c r="Q1187" t="s" s="3219">
        <v>754</v>
      </c>
      <c r="R1187" t="s" s="3219">
        <v>754</v>
      </c>
    </row>
    <row r="1188" ht="15.75" customHeight="true">
      <c r="A1188" s="3214"/>
      <c r="B1188" t="s" s="3157">
        <v>759</v>
      </c>
      <c r="C1188" t="s" s="3218">
        <v>744</v>
      </c>
      <c r="D1188" t="s" s="3218">
        <v>744</v>
      </c>
      <c r="E1188" t="s" s="3218">
        <v>744</v>
      </c>
      <c r="F1188" t="s" s="3218">
        <v>753</v>
      </c>
      <c r="G1188" t="s" s="3218">
        <v>760</v>
      </c>
      <c r="H1188" t="s" s="3218">
        <v>748</v>
      </c>
      <c r="I1188" t="s" s="3218">
        <v>748</v>
      </c>
      <c r="K1188" t="s" s="3157">
        <v>759</v>
      </c>
      <c r="L1188" t="s" s="3218">
        <v>1169</v>
      </c>
      <c r="M1188" t="s" s="3218">
        <v>1169</v>
      </c>
      <c r="N1188" t="s" s="3218">
        <v>1169</v>
      </c>
      <c r="O1188" t="s" s="3218">
        <v>1704</v>
      </c>
      <c r="P1188" t="s" s="3218">
        <v>1706</v>
      </c>
      <c r="Q1188" t="s" s="3218">
        <v>1022</v>
      </c>
      <c r="R1188" t="s" s="3218">
        <v>1022</v>
      </c>
    </row>
    <row r="1189" ht="15.75" customHeight="true">
      <c r="A1189" s="3214"/>
      <c r="B1189" t="s" s="3159">
        <v>735</v>
      </c>
      <c r="C1189" t="s" s="3219">
        <v>764</v>
      </c>
      <c r="D1189" t="s" s="3219">
        <v>764</v>
      </c>
      <c r="E1189" t="s" s="3219">
        <v>744</v>
      </c>
      <c r="F1189" t="s" s="3219">
        <v>744</v>
      </c>
      <c r="G1189" t="s" s="3219">
        <v>755</v>
      </c>
      <c r="H1189" t="s" s="3219">
        <v>764</v>
      </c>
      <c r="I1189" t="s" s="3219">
        <v>755</v>
      </c>
      <c r="K1189" t="s" s="3159">
        <v>735</v>
      </c>
      <c r="L1189" t="s" s="3219">
        <v>764</v>
      </c>
      <c r="M1189" t="s" s="3219">
        <v>764</v>
      </c>
      <c r="N1189" t="s" s="3219">
        <v>1169</v>
      </c>
      <c r="O1189" t="s" s="3219">
        <v>1169</v>
      </c>
      <c r="P1189" t="s" s="3219">
        <v>754</v>
      </c>
      <c r="Q1189" t="s" s="3219">
        <v>764</v>
      </c>
      <c r="R1189" t="s" s="3219">
        <v>754</v>
      </c>
    </row>
    <row r="1190" ht="15.75" customHeight="true">
      <c r="A1190" s="3214"/>
      <c r="B1190" t="s" s="3157">
        <v>736</v>
      </c>
      <c r="C1190" t="s" s="3218">
        <v>764</v>
      </c>
      <c r="D1190" t="s" s="3218">
        <v>764</v>
      </c>
      <c r="E1190" t="s" s="3218">
        <v>744</v>
      </c>
      <c r="F1190" t="s" s="3218">
        <v>764</v>
      </c>
      <c r="G1190" t="s" s="3218">
        <v>744</v>
      </c>
      <c r="H1190" t="s" s="3218">
        <v>764</v>
      </c>
      <c r="I1190" t="s" s="3218">
        <v>755</v>
      </c>
      <c r="K1190" t="s" s="3157">
        <v>736</v>
      </c>
      <c r="L1190" t="s" s="3218">
        <v>764</v>
      </c>
      <c r="M1190" t="s" s="3218">
        <v>764</v>
      </c>
      <c r="N1190" t="s" s="3218">
        <v>1169</v>
      </c>
      <c r="O1190" t="s" s="3218">
        <v>764</v>
      </c>
      <c r="P1190" t="s" s="3218">
        <v>1169</v>
      </c>
      <c r="Q1190" t="s" s="3218">
        <v>764</v>
      </c>
      <c r="R1190" t="s" s="3218">
        <v>754</v>
      </c>
    </row>
    <row r="1191" ht="15.75" customHeight="true">
      <c r="A1191" s="3214"/>
      <c r="B1191" t="s" s="3159">
        <v>737</v>
      </c>
      <c r="C1191" t="s" s="3219">
        <v>764</v>
      </c>
      <c r="D1191" t="s" s="3219">
        <v>764</v>
      </c>
      <c r="E1191" t="s" s="3219">
        <v>744</v>
      </c>
      <c r="F1191" t="s" s="3219">
        <v>748</v>
      </c>
      <c r="G1191" t="s" s="3219">
        <v>753</v>
      </c>
      <c r="H1191" t="s" s="3219">
        <v>744</v>
      </c>
      <c r="I1191" t="s" s="3219">
        <v>755</v>
      </c>
      <c r="K1191" t="s" s="3159">
        <v>737</v>
      </c>
      <c r="L1191" t="s" s="3219">
        <v>764</v>
      </c>
      <c r="M1191" t="s" s="3219">
        <v>764</v>
      </c>
      <c r="N1191" t="s" s="3219">
        <v>1169</v>
      </c>
      <c r="O1191" t="s" s="3219">
        <v>1022</v>
      </c>
      <c r="P1191" t="s" s="3219">
        <v>1704</v>
      </c>
      <c r="Q1191" t="s" s="3219">
        <v>1169</v>
      </c>
      <c r="R1191" t="s" s="3219">
        <v>754</v>
      </c>
    </row>
    <row r="1192" ht="15.75" customHeight="true">
      <c r="A1192" s="3214"/>
      <c r="B1192" t="s" s="3157">
        <v>738</v>
      </c>
      <c r="C1192" t="s" s="3218">
        <v>755</v>
      </c>
      <c r="D1192" t="s" s="3218">
        <v>755</v>
      </c>
      <c r="E1192" t="s" s="3218">
        <v>755</v>
      </c>
      <c r="F1192" t="s" s="3218">
        <v>755</v>
      </c>
      <c r="G1192" t="s" s="3218">
        <v>755</v>
      </c>
      <c r="H1192" t="s" s="3218">
        <v>755</v>
      </c>
      <c r="I1192" t="s" s="3218">
        <v>755</v>
      </c>
      <c r="K1192" t="s" s="3157">
        <v>738</v>
      </c>
      <c r="L1192" t="s" s="3218">
        <v>754</v>
      </c>
      <c r="M1192" t="s" s="3218">
        <v>754</v>
      </c>
      <c r="N1192" t="s" s="3218">
        <v>754</v>
      </c>
      <c r="O1192" t="s" s="3218">
        <v>754</v>
      </c>
      <c r="P1192" t="s" s="3218">
        <v>754</v>
      </c>
      <c r="Q1192" t="s" s="3218">
        <v>754</v>
      </c>
      <c r="R1192" t="s" s="3218">
        <v>754</v>
      </c>
    </row>
    <row r="1193" ht="15.75" customHeight="true">
      <c r="B1193" s="3220"/>
      <c r="K1193" s="3220"/>
    </row>
    <row r="1194" ht="15.75" customHeight="true"/>
    <row r="1195" ht="15.75" customHeight="true">
      <c r="A1195" s="3214"/>
      <c r="B1195" t="s" s="3215">
        <v>1707</v>
      </c>
      <c r="I1195" t="s" s="3216">
        <f>HYPERLINK("#B1131","Top ↑")</f>
      </c>
      <c r="J1195" s="3214"/>
      <c r="K1195" t="s" s="3215">
        <v>69</v>
      </c>
      <c r="R1195" t="s" s="3216">
        <f>HYPERLINK("#B1131","Top ↑")</f>
      </c>
    </row>
    <row r="1196" ht="15.75" customHeight="true">
      <c r="A1196" s="3210"/>
      <c r="B1196" t="s" s="3217">
        <v>1708</v>
      </c>
      <c r="C1196" s="3217"/>
      <c r="D1196" s="3217"/>
      <c r="E1196" s="3217"/>
      <c r="F1196" s="3217"/>
      <c r="G1196" s="3217"/>
      <c r="H1196" s="3217"/>
      <c r="I1196" s="3217"/>
      <c r="K1196" t="s" s="3217">
        <v>1709</v>
      </c>
      <c r="L1196" s="3217"/>
      <c r="M1196" s="3217"/>
      <c r="N1196" s="3217"/>
      <c r="O1196" s="3217"/>
      <c r="P1196" s="3217"/>
      <c r="Q1196" s="3217"/>
      <c r="R1196" s="3217"/>
    </row>
    <row r="1197" ht="15.75" customHeight="true">
      <c r="A1197" s="3210"/>
      <c r="B1197" t="s" s="3153">
        <v>731</v>
      </c>
      <c r="C1197" t="s" s="3148">
        <v>727</v>
      </c>
      <c r="D1197" s="3148"/>
      <c r="E1197" s="3148"/>
      <c r="F1197" s="3148"/>
      <c r="G1197" s="3148"/>
      <c r="H1197" s="3148"/>
      <c r="I1197" s="3150"/>
      <c r="K1197" t="s" s="3153">
        <v>731</v>
      </c>
      <c r="L1197" t="s" s="3148">
        <v>727</v>
      </c>
      <c r="M1197" s="3148"/>
      <c r="N1197" s="3148"/>
      <c r="O1197" s="3148"/>
      <c r="P1197" s="3148"/>
      <c r="Q1197" s="3148"/>
      <c r="R1197" s="3150"/>
    </row>
    <row r="1198" ht="30.0" customHeight="true">
      <c r="A1198" s="3214"/>
      <c r="B1198" s="3155"/>
      <c r="C1198" t="s" s="3153">
        <v>732</v>
      </c>
      <c r="D1198" t="s" s="3153">
        <v>733</v>
      </c>
      <c r="E1198" t="s" s="3153">
        <v>734</v>
      </c>
      <c r="F1198" t="s" s="3153">
        <v>735</v>
      </c>
      <c r="G1198" t="s" s="3153">
        <v>736</v>
      </c>
      <c r="H1198" t="s" s="3153">
        <v>737</v>
      </c>
      <c r="I1198" t="s" s="3153">
        <v>738</v>
      </c>
      <c r="K1198" s="3155"/>
      <c r="L1198" t="s" s="3153">
        <v>732</v>
      </c>
      <c r="M1198" t="s" s="3153">
        <v>733</v>
      </c>
      <c r="N1198" t="s" s="3153">
        <v>734</v>
      </c>
      <c r="O1198" t="s" s="3153">
        <v>735</v>
      </c>
      <c r="P1198" t="s" s="3153">
        <v>736</v>
      </c>
      <c r="Q1198" t="s" s="3153">
        <v>737</v>
      </c>
      <c r="R1198" t="s" s="3153">
        <v>738</v>
      </c>
    </row>
    <row r="1199" ht="15.75" customHeight="true">
      <c r="A1199" s="3214"/>
      <c r="B1199" t="s" s="3157">
        <v>732</v>
      </c>
      <c r="C1199" t="s" s="3222">
        <v>1710</v>
      </c>
      <c r="D1199" t="s" s="3222">
        <v>1710</v>
      </c>
      <c r="E1199" t="s" s="3222">
        <v>1710</v>
      </c>
      <c r="F1199" t="s" s="3222">
        <v>1711</v>
      </c>
      <c r="G1199" t="s" s="3222">
        <v>1712</v>
      </c>
      <c r="H1199" t="s" s="3222">
        <v>1713</v>
      </c>
      <c r="I1199" t="s" s="3222">
        <v>1714</v>
      </c>
      <c r="K1199" t="s" s="3157">
        <v>732</v>
      </c>
      <c r="L1199" t="s" s="3218">
        <v>1169</v>
      </c>
      <c r="M1199" t="s" s="3218">
        <v>1169</v>
      </c>
      <c r="N1199" t="s" s="3218">
        <v>1169</v>
      </c>
      <c r="O1199" t="s" s="3218">
        <v>1426</v>
      </c>
      <c r="P1199" t="s" s="3218">
        <v>1354</v>
      </c>
      <c r="Q1199" t="s" s="3218">
        <v>1577</v>
      </c>
      <c r="R1199" t="s" s="3218">
        <v>1163</v>
      </c>
    </row>
    <row r="1200" ht="15.75" customHeight="true">
      <c r="A1200" s="3214"/>
      <c r="B1200" t="s" s="3159">
        <v>752</v>
      </c>
      <c r="C1200" t="s" s="3223">
        <v>1710</v>
      </c>
      <c r="D1200" t="s" s="3223">
        <v>1710</v>
      </c>
      <c r="E1200" t="s" s="3223">
        <v>1710</v>
      </c>
      <c r="F1200" t="s" s="3223">
        <v>1715</v>
      </c>
      <c r="G1200" t="s" s="3223">
        <v>1716</v>
      </c>
      <c r="H1200" t="s" s="3223">
        <v>1717</v>
      </c>
      <c r="I1200" t="s" s="3223">
        <v>1717</v>
      </c>
      <c r="K1200" t="s" s="3159">
        <v>752</v>
      </c>
      <c r="L1200" t="s" s="3219">
        <v>1169</v>
      </c>
      <c r="M1200" t="s" s="3219">
        <v>1169</v>
      </c>
      <c r="N1200" t="s" s="3219">
        <v>1169</v>
      </c>
      <c r="O1200" t="s" s="3219">
        <v>1339</v>
      </c>
      <c r="P1200" t="s" s="3219">
        <v>1718</v>
      </c>
      <c r="Q1200" t="s" s="3219">
        <v>1309</v>
      </c>
      <c r="R1200" t="s" s="3219">
        <v>1309</v>
      </c>
    </row>
    <row r="1201" ht="15.75" customHeight="true">
      <c r="A1201" s="3214"/>
      <c r="B1201" t="s" s="3157">
        <v>759</v>
      </c>
      <c r="C1201" t="s" s="3222">
        <v>1710</v>
      </c>
      <c r="D1201" t="s" s="3222">
        <v>1710</v>
      </c>
      <c r="E1201" t="s" s="3222">
        <v>1710</v>
      </c>
      <c r="F1201" t="s" s="3222">
        <v>1715</v>
      </c>
      <c r="G1201" t="s" s="3222">
        <v>1719</v>
      </c>
      <c r="H1201" t="s" s="3222">
        <v>1714</v>
      </c>
      <c r="I1201" t="s" s="3222">
        <v>1714</v>
      </c>
      <c r="K1201" t="s" s="3157">
        <v>759</v>
      </c>
      <c r="L1201" t="s" s="3218">
        <v>1169</v>
      </c>
      <c r="M1201" t="s" s="3218">
        <v>1169</v>
      </c>
      <c r="N1201" t="s" s="3218">
        <v>1169</v>
      </c>
      <c r="O1201" t="s" s="3218">
        <v>1339</v>
      </c>
      <c r="P1201" t="s" s="3218">
        <v>1340</v>
      </c>
      <c r="Q1201" t="s" s="3218">
        <v>1163</v>
      </c>
      <c r="R1201" t="s" s="3218">
        <v>1163</v>
      </c>
    </row>
    <row r="1202" ht="15.75" customHeight="true">
      <c r="A1202" s="3214"/>
      <c r="B1202" t="s" s="3159">
        <v>735</v>
      </c>
      <c r="C1202" t="s" s="3223">
        <v>1377</v>
      </c>
      <c r="D1202" t="s" s="3223">
        <v>1377</v>
      </c>
      <c r="E1202" t="s" s="3223">
        <v>1710</v>
      </c>
      <c r="F1202" t="s" s="3223">
        <v>1710</v>
      </c>
      <c r="G1202" t="s" s="3223">
        <v>1717</v>
      </c>
      <c r="H1202" t="s" s="3223">
        <v>1377</v>
      </c>
      <c r="I1202" t="s" s="3223">
        <v>1717</v>
      </c>
      <c r="K1202" t="s" s="3159">
        <v>735</v>
      </c>
      <c r="L1202" t="s" s="3219">
        <v>764</v>
      </c>
      <c r="M1202" t="s" s="3219">
        <v>764</v>
      </c>
      <c r="N1202" t="s" s="3219">
        <v>1169</v>
      </c>
      <c r="O1202" t="s" s="3219">
        <v>1169</v>
      </c>
      <c r="P1202" t="s" s="3219">
        <v>1309</v>
      </c>
      <c r="Q1202" t="s" s="3219">
        <v>764</v>
      </c>
      <c r="R1202" t="s" s="3219">
        <v>1309</v>
      </c>
    </row>
    <row r="1203" ht="15.75" customHeight="true">
      <c r="A1203" s="3214"/>
      <c r="B1203" t="s" s="3157">
        <v>736</v>
      </c>
      <c r="C1203" t="s" s="3222">
        <v>1377</v>
      </c>
      <c r="D1203" t="s" s="3222">
        <v>1377</v>
      </c>
      <c r="E1203" t="s" s="3222">
        <v>1710</v>
      </c>
      <c r="F1203" t="s" s="3222">
        <v>1377</v>
      </c>
      <c r="G1203" t="s" s="3222">
        <v>1710</v>
      </c>
      <c r="H1203" t="s" s="3222">
        <v>1377</v>
      </c>
      <c r="I1203" t="s" s="3222">
        <v>1717</v>
      </c>
      <c r="K1203" t="s" s="3157">
        <v>736</v>
      </c>
      <c r="L1203" t="s" s="3218">
        <v>764</v>
      </c>
      <c r="M1203" t="s" s="3218">
        <v>764</v>
      </c>
      <c r="N1203" t="s" s="3218">
        <v>1169</v>
      </c>
      <c r="O1203" t="s" s="3218">
        <v>764</v>
      </c>
      <c r="P1203" t="s" s="3218">
        <v>1169</v>
      </c>
      <c r="Q1203" t="s" s="3218">
        <v>764</v>
      </c>
      <c r="R1203" t="s" s="3218">
        <v>1309</v>
      </c>
    </row>
    <row r="1204" ht="15.75" customHeight="true">
      <c r="A1204" s="3214"/>
      <c r="B1204" t="s" s="3159">
        <v>737</v>
      </c>
      <c r="C1204" t="s" s="3223">
        <v>1377</v>
      </c>
      <c r="D1204" t="s" s="3223">
        <v>1377</v>
      </c>
      <c r="E1204" t="s" s="3223">
        <v>1710</v>
      </c>
      <c r="F1204" t="s" s="3223">
        <v>1714</v>
      </c>
      <c r="G1204" t="s" s="3223">
        <v>1715</v>
      </c>
      <c r="H1204" t="s" s="3223">
        <v>1710</v>
      </c>
      <c r="I1204" t="s" s="3223">
        <v>1717</v>
      </c>
      <c r="K1204" t="s" s="3159">
        <v>737</v>
      </c>
      <c r="L1204" t="s" s="3219">
        <v>764</v>
      </c>
      <c r="M1204" t="s" s="3219">
        <v>764</v>
      </c>
      <c r="N1204" t="s" s="3219">
        <v>1169</v>
      </c>
      <c r="O1204" t="s" s="3219">
        <v>1163</v>
      </c>
      <c r="P1204" t="s" s="3219">
        <v>1339</v>
      </c>
      <c r="Q1204" t="s" s="3219">
        <v>1169</v>
      </c>
      <c r="R1204" t="s" s="3219">
        <v>1309</v>
      </c>
    </row>
    <row r="1205" ht="15.75" customHeight="true">
      <c r="A1205" s="3214"/>
      <c r="B1205" t="s" s="3157">
        <v>738</v>
      </c>
      <c r="C1205" t="s" s="3222">
        <v>1717</v>
      </c>
      <c r="D1205" t="s" s="3222">
        <v>1717</v>
      </c>
      <c r="E1205" t="s" s="3222">
        <v>1717</v>
      </c>
      <c r="F1205" t="s" s="3222">
        <v>1717</v>
      </c>
      <c r="G1205" t="s" s="3222">
        <v>1717</v>
      </c>
      <c r="H1205" t="s" s="3222">
        <v>1717</v>
      </c>
      <c r="I1205" t="s" s="3222">
        <v>1717</v>
      </c>
      <c r="K1205" t="s" s="3157">
        <v>738</v>
      </c>
      <c r="L1205" t="s" s="3218">
        <v>1309</v>
      </c>
      <c r="M1205" t="s" s="3218">
        <v>1309</v>
      </c>
      <c r="N1205" t="s" s="3218">
        <v>1309</v>
      </c>
      <c r="O1205" t="s" s="3218">
        <v>1309</v>
      </c>
      <c r="P1205" t="s" s="3218">
        <v>1309</v>
      </c>
      <c r="Q1205" t="s" s="3218">
        <v>1309</v>
      </c>
      <c r="R1205" t="s" s="3218">
        <v>1309</v>
      </c>
    </row>
    <row r="1206" ht="15.75" customHeight="true">
      <c r="B1206" s="3220"/>
      <c r="K1206" s="3220"/>
    </row>
    <row r="1207" ht="15.75" customHeight="true"/>
    <row r="1208" ht="15.75" customHeight="true">
      <c r="A1208" s="3214"/>
      <c r="B1208" t="s" s="3215">
        <v>213</v>
      </c>
      <c r="I1208" t="s" s="3216">
        <f>HYPERLINK("#B1131","Top ↑")</f>
      </c>
      <c r="J1208" s="3214"/>
      <c r="K1208" t="s" s="3215">
        <v>174</v>
      </c>
      <c r="R1208" t="s" s="3216">
        <f>HYPERLINK("#B1131","Top ↑")</f>
      </c>
    </row>
    <row r="1209" ht="15.75" customHeight="true">
      <c r="A1209" s="3210"/>
      <c r="B1209" t="s" s="3217">
        <v>1720</v>
      </c>
      <c r="C1209" s="3217"/>
      <c r="D1209" s="3217"/>
      <c r="E1209" s="3217"/>
      <c r="F1209" s="3217"/>
      <c r="G1209" s="3217"/>
      <c r="H1209" s="3217"/>
      <c r="I1209" s="3217"/>
      <c r="K1209" t="s" s="3217">
        <v>1721</v>
      </c>
      <c r="L1209" s="3217"/>
      <c r="M1209" s="3217"/>
      <c r="N1209" s="3217"/>
      <c r="O1209" s="3217"/>
      <c r="P1209" s="3217"/>
      <c r="Q1209" s="3217"/>
      <c r="R1209" s="3217"/>
    </row>
    <row r="1210" ht="15.75" customHeight="true">
      <c r="A1210" s="3210"/>
      <c r="B1210" t="s" s="3153">
        <v>731</v>
      </c>
      <c r="C1210" t="s" s="3148">
        <v>727</v>
      </c>
      <c r="D1210" s="3148"/>
      <c r="E1210" s="3148"/>
      <c r="F1210" s="3148"/>
      <c r="G1210" s="3148"/>
      <c r="H1210" s="3148"/>
      <c r="I1210" s="3150"/>
      <c r="K1210" t="s" s="3153">
        <v>731</v>
      </c>
      <c r="L1210" t="s" s="3148">
        <v>727</v>
      </c>
      <c r="M1210" s="3148"/>
      <c r="N1210" s="3148"/>
      <c r="O1210" s="3148"/>
      <c r="P1210" s="3148"/>
      <c r="Q1210" s="3148"/>
      <c r="R1210" s="3150"/>
    </row>
    <row r="1211" ht="30.0" customHeight="true">
      <c r="A1211" s="3214"/>
      <c r="B1211" s="3155"/>
      <c r="C1211" t="s" s="3153">
        <v>732</v>
      </c>
      <c r="D1211" t="s" s="3153">
        <v>733</v>
      </c>
      <c r="E1211" t="s" s="3153">
        <v>734</v>
      </c>
      <c r="F1211" t="s" s="3153">
        <v>735</v>
      </c>
      <c r="G1211" t="s" s="3153">
        <v>736</v>
      </c>
      <c r="H1211" t="s" s="3153">
        <v>737</v>
      </c>
      <c r="I1211" t="s" s="3153">
        <v>738</v>
      </c>
      <c r="K1211" s="3155"/>
      <c r="L1211" t="s" s="3153">
        <v>732</v>
      </c>
      <c r="M1211" t="s" s="3153">
        <v>733</v>
      </c>
      <c r="N1211" t="s" s="3153">
        <v>734</v>
      </c>
      <c r="O1211" t="s" s="3153">
        <v>735</v>
      </c>
      <c r="P1211" t="s" s="3153">
        <v>736</v>
      </c>
      <c r="Q1211" t="s" s="3153">
        <v>737</v>
      </c>
      <c r="R1211" t="s" s="3153">
        <v>738</v>
      </c>
    </row>
    <row r="1212" ht="15.75" customHeight="true">
      <c r="A1212" s="3214"/>
      <c r="B1212" t="s" s="3157">
        <v>732</v>
      </c>
      <c r="C1212" t="s" s="3218">
        <v>744</v>
      </c>
      <c r="D1212" t="s" s="3218">
        <v>744</v>
      </c>
      <c r="E1212" t="s" s="3218">
        <v>744</v>
      </c>
      <c r="F1212" t="s" s="3218">
        <v>745</v>
      </c>
      <c r="G1212" t="s" s="3218">
        <v>746</v>
      </c>
      <c r="H1212" t="s" s="3218">
        <v>747</v>
      </c>
      <c r="I1212" t="s" s="3218">
        <v>748</v>
      </c>
      <c r="K1212" t="s" s="3157">
        <v>732</v>
      </c>
      <c r="L1212" t="s" s="3222">
        <v>1722</v>
      </c>
      <c r="M1212" t="s" s="3222">
        <v>1722</v>
      </c>
      <c r="N1212" t="s" s="3222">
        <v>1722</v>
      </c>
      <c r="O1212" t="s" s="3222">
        <v>1723</v>
      </c>
      <c r="P1212" t="s" s="3222">
        <v>1724</v>
      </c>
      <c r="Q1212" t="s" s="3222">
        <v>1725</v>
      </c>
      <c r="R1212" t="s" s="3222">
        <v>1726</v>
      </c>
    </row>
    <row r="1213" ht="15.75" customHeight="true">
      <c r="A1213" s="3214"/>
      <c r="B1213" t="s" s="3159">
        <v>752</v>
      </c>
      <c r="C1213" t="s" s="3219">
        <v>744</v>
      </c>
      <c r="D1213" t="s" s="3219">
        <v>744</v>
      </c>
      <c r="E1213" t="s" s="3219">
        <v>744</v>
      </c>
      <c r="F1213" t="s" s="3219">
        <v>753</v>
      </c>
      <c r="G1213" t="s" s="3219">
        <v>754</v>
      </c>
      <c r="H1213" t="s" s="3219">
        <v>755</v>
      </c>
      <c r="I1213" t="s" s="3219">
        <v>755</v>
      </c>
      <c r="K1213" t="s" s="3159">
        <v>752</v>
      </c>
      <c r="L1213" t="s" s="3223">
        <v>1722</v>
      </c>
      <c r="M1213" t="s" s="3223">
        <v>1722</v>
      </c>
      <c r="N1213" t="s" s="3223">
        <v>1722</v>
      </c>
      <c r="O1213" t="s" s="3223">
        <v>1727</v>
      </c>
      <c r="P1213" t="s" s="3223">
        <v>1728</v>
      </c>
      <c r="Q1213" t="s" s="3223">
        <v>1729</v>
      </c>
      <c r="R1213" t="s" s="3223">
        <v>1729</v>
      </c>
    </row>
    <row r="1214" ht="15.75" customHeight="true">
      <c r="A1214" s="3214"/>
      <c r="B1214" t="s" s="3157">
        <v>759</v>
      </c>
      <c r="C1214" t="s" s="3218">
        <v>744</v>
      </c>
      <c r="D1214" t="s" s="3218">
        <v>744</v>
      </c>
      <c r="E1214" t="s" s="3218">
        <v>744</v>
      </c>
      <c r="F1214" t="s" s="3218">
        <v>753</v>
      </c>
      <c r="G1214" t="s" s="3218">
        <v>760</v>
      </c>
      <c r="H1214" t="s" s="3218">
        <v>748</v>
      </c>
      <c r="I1214" t="s" s="3218">
        <v>748</v>
      </c>
      <c r="K1214" t="s" s="3157">
        <v>759</v>
      </c>
      <c r="L1214" t="s" s="3222">
        <v>1722</v>
      </c>
      <c r="M1214" t="s" s="3222">
        <v>1722</v>
      </c>
      <c r="N1214" t="s" s="3222">
        <v>1722</v>
      </c>
      <c r="O1214" t="s" s="3222">
        <v>1727</v>
      </c>
      <c r="P1214" t="s" s="3222">
        <v>1730</v>
      </c>
      <c r="Q1214" t="s" s="3222">
        <v>1726</v>
      </c>
      <c r="R1214" t="s" s="3222">
        <v>1726</v>
      </c>
    </row>
    <row r="1215" ht="15.75" customHeight="true">
      <c r="A1215" s="3214"/>
      <c r="B1215" t="s" s="3159">
        <v>735</v>
      </c>
      <c r="C1215" t="s" s="3219">
        <v>764</v>
      </c>
      <c r="D1215" t="s" s="3219">
        <v>764</v>
      </c>
      <c r="E1215" t="s" s="3219">
        <v>744</v>
      </c>
      <c r="F1215" t="s" s="3219">
        <v>744</v>
      </c>
      <c r="G1215" t="s" s="3219">
        <v>755</v>
      </c>
      <c r="H1215" t="s" s="3219">
        <v>764</v>
      </c>
      <c r="I1215" t="s" s="3219">
        <v>755</v>
      </c>
      <c r="K1215" t="s" s="3159">
        <v>735</v>
      </c>
      <c r="L1215" t="s" s="3223">
        <v>1377</v>
      </c>
      <c r="M1215" t="s" s="3223">
        <v>1377</v>
      </c>
      <c r="N1215" t="s" s="3223">
        <v>1722</v>
      </c>
      <c r="O1215" t="s" s="3223">
        <v>1722</v>
      </c>
      <c r="P1215" t="s" s="3223">
        <v>1729</v>
      </c>
      <c r="Q1215" t="s" s="3223">
        <v>1377</v>
      </c>
      <c r="R1215" t="s" s="3223">
        <v>1729</v>
      </c>
    </row>
    <row r="1216" ht="15.75" customHeight="true">
      <c r="A1216" s="3214"/>
      <c r="B1216" t="s" s="3157">
        <v>736</v>
      </c>
      <c r="C1216" t="s" s="3218">
        <v>764</v>
      </c>
      <c r="D1216" t="s" s="3218">
        <v>764</v>
      </c>
      <c r="E1216" t="s" s="3218">
        <v>744</v>
      </c>
      <c r="F1216" t="s" s="3218">
        <v>764</v>
      </c>
      <c r="G1216" t="s" s="3218">
        <v>744</v>
      </c>
      <c r="H1216" t="s" s="3218">
        <v>764</v>
      </c>
      <c r="I1216" t="s" s="3218">
        <v>755</v>
      </c>
      <c r="K1216" t="s" s="3157">
        <v>736</v>
      </c>
      <c r="L1216" t="s" s="3222">
        <v>1377</v>
      </c>
      <c r="M1216" t="s" s="3222">
        <v>1377</v>
      </c>
      <c r="N1216" t="s" s="3222">
        <v>1722</v>
      </c>
      <c r="O1216" t="s" s="3222">
        <v>1377</v>
      </c>
      <c r="P1216" t="s" s="3222">
        <v>1722</v>
      </c>
      <c r="Q1216" t="s" s="3222">
        <v>1377</v>
      </c>
      <c r="R1216" t="s" s="3222">
        <v>1729</v>
      </c>
    </row>
    <row r="1217" ht="15.75" customHeight="true">
      <c r="A1217" s="3214"/>
      <c r="B1217" t="s" s="3159">
        <v>737</v>
      </c>
      <c r="C1217" t="s" s="3219">
        <v>764</v>
      </c>
      <c r="D1217" t="s" s="3219">
        <v>764</v>
      </c>
      <c r="E1217" t="s" s="3219">
        <v>744</v>
      </c>
      <c r="F1217" t="s" s="3219">
        <v>748</v>
      </c>
      <c r="G1217" t="s" s="3219">
        <v>753</v>
      </c>
      <c r="H1217" t="s" s="3219">
        <v>744</v>
      </c>
      <c r="I1217" t="s" s="3219">
        <v>755</v>
      </c>
      <c r="K1217" t="s" s="3159">
        <v>737</v>
      </c>
      <c r="L1217" t="s" s="3223">
        <v>1377</v>
      </c>
      <c r="M1217" t="s" s="3223">
        <v>1377</v>
      </c>
      <c r="N1217" t="s" s="3223">
        <v>1722</v>
      </c>
      <c r="O1217" t="s" s="3223">
        <v>1726</v>
      </c>
      <c r="P1217" t="s" s="3223">
        <v>1727</v>
      </c>
      <c r="Q1217" t="s" s="3223">
        <v>1722</v>
      </c>
      <c r="R1217" t="s" s="3223">
        <v>1729</v>
      </c>
    </row>
    <row r="1218" ht="15.75" customHeight="true">
      <c r="A1218" s="3214"/>
      <c r="B1218" t="s" s="3157">
        <v>738</v>
      </c>
      <c r="C1218" t="s" s="3218">
        <v>755</v>
      </c>
      <c r="D1218" t="s" s="3218">
        <v>755</v>
      </c>
      <c r="E1218" t="s" s="3218">
        <v>755</v>
      </c>
      <c r="F1218" t="s" s="3218">
        <v>755</v>
      </c>
      <c r="G1218" t="s" s="3218">
        <v>755</v>
      </c>
      <c r="H1218" t="s" s="3218">
        <v>755</v>
      </c>
      <c r="I1218" t="s" s="3218">
        <v>755</v>
      </c>
      <c r="K1218" t="s" s="3157">
        <v>738</v>
      </c>
      <c r="L1218" t="s" s="3222">
        <v>1729</v>
      </c>
      <c r="M1218" t="s" s="3222">
        <v>1729</v>
      </c>
      <c r="N1218" t="s" s="3222">
        <v>1729</v>
      </c>
      <c r="O1218" t="s" s="3222">
        <v>1729</v>
      </c>
      <c r="P1218" t="s" s="3222">
        <v>1729</v>
      </c>
      <c r="Q1218" t="s" s="3222">
        <v>1729</v>
      </c>
      <c r="R1218" t="s" s="3222">
        <v>1729</v>
      </c>
    </row>
    <row r="1219" ht="15.75" customHeight="true">
      <c r="B1219" s="3220"/>
      <c r="K1219" s="3220"/>
    </row>
    <row r="1220" ht="15.75" customHeight="true">
      <c r="B1220" s="3220"/>
      <c r="K1220" s="3220"/>
    </row>
    <row r="1221" ht="15.75" customHeight="true">
      <c r="A1221" s="3214"/>
      <c r="B1221" t="s" s="3215">
        <v>242</v>
      </c>
      <c r="I1221" t="s" s="3216">
        <f>HYPERLINK("#B1131","Top ↑")</f>
      </c>
      <c r="J1221" s="3214"/>
      <c r="K1221" t="s" s="3215">
        <v>215</v>
      </c>
      <c r="R1221" t="s" s="3216">
        <f>HYPERLINK("#B1131","Top ↑")</f>
      </c>
    </row>
    <row r="1222" ht="15.75" customHeight="true">
      <c r="A1222" s="3210"/>
      <c r="B1222" t="s" s="3217">
        <v>1731</v>
      </c>
      <c r="C1222" s="3217"/>
      <c r="D1222" s="3217"/>
      <c r="E1222" s="3217"/>
      <c r="F1222" s="3217"/>
      <c r="G1222" s="3217"/>
      <c r="H1222" s="3217"/>
      <c r="I1222" s="3217"/>
      <c r="K1222" t="s" s="3217">
        <v>1732</v>
      </c>
      <c r="L1222" s="3217"/>
      <c r="M1222" s="3217"/>
      <c r="N1222" s="3217"/>
      <c r="O1222" s="3217"/>
      <c r="P1222" s="3217"/>
      <c r="Q1222" s="3217"/>
      <c r="R1222" s="3217"/>
    </row>
    <row r="1223" ht="15.75" customHeight="true">
      <c r="A1223" s="3210"/>
      <c r="B1223" t="s" s="3153">
        <v>731</v>
      </c>
      <c r="C1223" t="s" s="3148">
        <v>727</v>
      </c>
      <c r="D1223" s="3148"/>
      <c r="E1223" s="3148"/>
      <c r="F1223" s="3148"/>
      <c r="G1223" s="3148"/>
      <c r="H1223" s="3148"/>
      <c r="I1223" s="3150"/>
      <c r="K1223" t="s" s="3153">
        <v>731</v>
      </c>
      <c r="L1223" t="s" s="3148">
        <v>727</v>
      </c>
      <c r="M1223" s="3148"/>
      <c r="N1223" s="3148"/>
      <c r="O1223" s="3148"/>
      <c r="P1223" s="3148"/>
      <c r="Q1223" s="3148"/>
      <c r="R1223" s="3150"/>
    </row>
    <row r="1224" ht="30.0" customHeight="true">
      <c r="A1224" s="3214"/>
      <c r="B1224" s="3155"/>
      <c r="C1224" t="s" s="3153">
        <v>732</v>
      </c>
      <c r="D1224" t="s" s="3153">
        <v>733</v>
      </c>
      <c r="E1224" t="s" s="3153">
        <v>734</v>
      </c>
      <c r="F1224" t="s" s="3153">
        <v>735</v>
      </c>
      <c r="G1224" t="s" s="3153">
        <v>736</v>
      </c>
      <c r="H1224" t="s" s="3153">
        <v>737</v>
      </c>
      <c r="I1224" t="s" s="3153">
        <v>738</v>
      </c>
      <c r="K1224" s="3155"/>
      <c r="L1224" t="s" s="3153">
        <v>732</v>
      </c>
      <c r="M1224" t="s" s="3153">
        <v>733</v>
      </c>
      <c r="N1224" t="s" s="3153">
        <v>734</v>
      </c>
      <c r="O1224" t="s" s="3153">
        <v>735</v>
      </c>
      <c r="P1224" t="s" s="3153">
        <v>736</v>
      </c>
      <c r="Q1224" t="s" s="3153">
        <v>737</v>
      </c>
      <c r="R1224" t="s" s="3153">
        <v>738</v>
      </c>
    </row>
    <row r="1225" ht="15.75" customHeight="true">
      <c r="A1225" s="3214"/>
      <c r="B1225" t="s" s="3157">
        <v>732</v>
      </c>
      <c r="C1225" t="s" s="3237">
        <v>1733</v>
      </c>
      <c r="D1225" t="s" s="3237">
        <v>1733</v>
      </c>
      <c r="E1225" t="s" s="3237">
        <v>1733</v>
      </c>
      <c r="F1225" t="s" s="3237">
        <v>1734</v>
      </c>
      <c r="G1225" t="s" s="3237">
        <v>1735</v>
      </c>
      <c r="H1225" t="s" s="3237">
        <v>1736</v>
      </c>
      <c r="I1225" t="s" s="3237">
        <v>1737</v>
      </c>
      <c r="K1225" t="s" s="3157">
        <v>732</v>
      </c>
      <c r="L1225" t="s" s="3218">
        <v>744</v>
      </c>
      <c r="M1225" t="s" s="3218">
        <v>744</v>
      </c>
      <c r="N1225" t="s" s="3218">
        <v>744</v>
      </c>
      <c r="O1225" t="s" s="3218">
        <v>754</v>
      </c>
      <c r="P1225" t="s" s="3218">
        <v>1034</v>
      </c>
      <c r="Q1225" t="s" s="3218">
        <v>760</v>
      </c>
      <c r="R1225" t="s" s="3218">
        <v>1029</v>
      </c>
    </row>
    <row r="1226" ht="15.75" customHeight="true">
      <c r="A1226" s="3214"/>
      <c r="B1226" t="s" s="3159">
        <v>752</v>
      </c>
      <c r="C1226" t="s" s="3238">
        <v>1733</v>
      </c>
      <c r="D1226" t="s" s="3238">
        <v>1733</v>
      </c>
      <c r="E1226" t="s" s="3238">
        <v>1733</v>
      </c>
      <c r="F1226" t="s" s="3238">
        <v>1738</v>
      </c>
      <c r="G1226" t="s" s="3238">
        <v>1739</v>
      </c>
      <c r="H1226" t="s" s="3238">
        <v>1740</v>
      </c>
      <c r="I1226" t="s" s="3238">
        <v>1740</v>
      </c>
      <c r="K1226" t="s" s="3159">
        <v>752</v>
      </c>
      <c r="L1226" t="s" s="3219">
        <v>744</v>
      </c>
      <c r="M1226" t="s" s="3219">
        <v>744</v>
      </c>
      <c r="N1226" t="s" s="3219">
        <v>744</v>
      </c>
      <c r="O1226" t="s" s="3219">
        <v>1169</v>
      </c>
      <c r="P1226" t="s" s="3219">
        <v>1170</v>
      </c>
      <c r="Q1226" t="s" s="3219">
        <v>755</v>
      </c>
      <c r="R1226" t="s" s="3219">
        <v>755</v>
      </c>
    </row>
    <row r="1227" ht="15.75" customHeight="true">
      <c r="A1227" s="3214"/>
      <c r="B1227" t="s" s="3157">
        <v>759</v>
      </c>
      <c r="C1227" t="s" s="3237">
        <v>1733</v>
      </c>
      <c r="D1227" t="s" s="3237">
        <v>1733</v>
      </c>
      <c r="E1227" t="s" s="3237">
        <v>1733</v>
      </c>
      <c r="F1227" t="s" s="3237">
        <v>1738</v>
      </c>
      <c r="G1227" t="s" s="3237">
        <v>1736</v>
      </c>
      <c r="H1227" t="s" s="3237">
        <v>1737</v>
      </c>
      <c r="I1227" t="s" s="3237">
        <v>1737</v>
      </c>
      <c r="K1227" t="s" s="3157">
        <v>759</v>
      </c>
      <c r="L1227" t="s" s="3218">
        <v>744</v>
      </c>
      <c r="M1227" t="s" s="3218">
        <v>744</v>
      </c>
      <c r="N1227" t="s" s="3218">
        <v>744</v>
      </c>
      <c r="O1227" t="s" s="3218">
        <v>1169</v>
      </c>
      <c r="P1227" t="s" s="3218">
        <v>1021</v>
      </c>
      <c r="Q1227" t="s" s="3218">
        <v>1029</v>
      </c>
      <c r="R1227" t="s" s="3218">
        <v>1029</v>
      </c>
    </row>
    <row r="1228" ht="15.75" customHeight="true">
      <c r="A1228" s="3214"/>
      <c r="B1228" t="s" s="3159">
        <v>735</v>
      </c>
      <c r="C1228" t="s" s="3238">
        <v>1699</v>
      </c>
      <c r="D1228" t="s" s="3238">
        <v>1699</v>
      </c>
      <c r="E1228" t="s" s="3238">
        <v>1733</v>
      </c>
      <c r="F1228" t="s" s="3238">
        <v>1733</v>
      </c>
      <c r="G1228" t="s" s="3238">
        <v>1740</v>
      </c>
      <c r="H1228" t="s" s="3238">
        <v>1699</v>
      </c>
      <c r="I1228" t="s" s="3238">
        <v>1740</v>
      </c>
      <c r="K1228" t="s" s="3159">
        <v>735</v>
      </c>
      <c r="L1228" t="s" s="3219">
        <v>764</v>
      </c>
      <c r="M1228" t="s" s="3219">
        <v>764</v>
      </c>
      <c r="N1228" t="s" s="3219">
        <v>744</v>
      </c>
      <c r="O1228" t="s" s="3219">
        <v>744</v>
      </c>
      <c r="P1228" t="s" s="3219">
        <v>755</v>
      </c>
      <c r="Q1228" t="s" s="3219">
        <v>764</v>
      </c>
      <c r="R1228" t="s" s="3219">
        <v>755</v>
      </c>
    </row>
    <row r="1229" ht="15.75" customHeight="true">
      <c r="A1229" s="3214"/>
      <c r="B1229" t="s" s="3157">
        <v>736</v>
      </c>
      <c r="C1229" t="s" s="3237">
        <v>1699</v>
      </c>
      <c r="D1229" t="s" s="3237">
        <v>1699</v>
      </c>
      <c r="E1229" t="s" s="3237">
        <v>1733</v>
      </c>
      <c r="F1229" t="s" s="3237">
        <v>1699</v>
      </c>
      <c r="G1229" t="s" s="3237">
        <v>1733</v>
      </c>
      <c r="H1229" t="s" s="3237">
        <v>1699</v>
      </c>
      <c r="I1229" t="s" s="3237">
        <v>1740</v>
      </c>
      <c r="K1229" t="s" s="3157">
        <v>736</v>
      </c>
      <c r="L1229" t="s" s="3218">
        <v>764</v>
      </c>
      <c r="M1229" t="s" s="3218">
        <v>764</v>
      </c>
      <c r="N1229" t="s" s="3218">
        <v>744</v>
      </c>
      <c r="O1229" t="s" s="3218">
        <v>764</v>
      </c>
      <c r="P1229" t="s" s="3218">
        <v>744</v>
      </c>
      <c r="Q1229" t="s" s="3218">
        <v>764</v>
      </c>
      <c r="R1229" t="s" s="3218">
        <v>755</v>
      </c>
    </row>
    <row r="1230" ht="15.75" customHeight="true">
      <c r="A1230" s="3214"/>
      <c r="B1230" t="s" s="3159">
        <v>737</v>
      </c>
      <c r="C1230" t="s" s="3238">
        <v>1699</v>
      </c>
      <c r="D1230" t="s" s="3238">
        <v>1699</v>
      </c>
      <c r="E1230" t="s" s="3238">
        <v>1733</v>
      </c>
      <c r="F1230" t="s" s="3238">
        <v>1737</v>
      </c>
      <c r="G1230" t="s" s="3238">
        <v>1738</v>
      </c>
      <c r="H1230" t="s" s="3238">
        <v>1733</v>
      </c>
      <c r="I1230" t="s" s="3238">
        <v>1740</v>
      </c>
      <c r="K1230" t="s" s="3159">
        <v>737</v>
      </c>
      <c r="L1230" t="s" s="3219">
        <v>764</v>
      </c>
      <c r="M1230" t="s" s="3219">
        <v>764</v>
      </c>
      <c r="N1230" t="s" s="3219">
        <v>744</v>
      </c>
      <c r="O1230" t="s" s="3219">
        <v>1029</v>
      </c>
      <c r="P1230" t="s" s="3219">
        <v>1169</v>
      </c>
      <c r="Q1230" t="s" s="3219">
        <v>744</v>
      </c>
      <c r="R1230" t="s" s="3219">
        <v>755</v>
      </c>
    </row>
    <row r="1231" ht="15.75" customHeight="true">
      <c r="A1231" s="3214"/>
      <c r="B1231" t="s" s="3157">
        <v>738</v>
      </c>
      <c r="C1231" t="s" s="3237">
        <v>1740</v>
      </c>
      <c r="D1231" t="s" s="3237">
        <v>1740</v>
      </c>
      <c r="E1231" t="s" s="3237">
        <v>1740</v>
      </c>
      <c r="F1231" t="s" s="3237">
        <v>1740</v>
      </c>
      <c r="G1231" t="s" s="3237">
        <v>1740</v>
      </c>
      <c r="H1231" t="s" s="3237">
        <v>1740</v>
      </c>
      <c r="I1231" t="s" s="3237">
        <v>1740</v>
      </c>
      <c r="K1231" t="s" s="3157">
        <v>738</v>
      </c>
      <c r="L1231" t="s" s="3218">
        <v>755</v>
      </c>
      <c r="M1231" t="s" s="3218">
        <v>755</v>
      </c>
      <c r="N1231" t="s" s="3218">
        <v>755</v>
      </c>
      <c r="O1231" t="s" s="3218">
        <v>755</v>
      </c>
      <c r="P1231" t="s" s="3218">
        <v>755</v>
      </c>
      <c r="Q1231" t="s" s="3218">
        <v>755</v>
      </c>
      <c r="R1231" t="s" s="3218">
        <v>755</v>
      </c>
    </row>
    <row r="1232" ht="15.75" customHeight="true">
      <c r="B1232" s="3220"/>
      <c r="K1232" s="3220"/>
    </row>
    <row r="1233" ht="15.75" customHeight="true">
      <c r="B1233" s="3220"/>
      <c r="K1233" s="3220"/>
    </row>
    <row r="1234" ht="15.75" customHeight="true">
      <c r="A1234" s="3214"/>
      <c r="B1234" t="s" s="3215">
        <v>270</v>
      </c>
      <c r="I1234" t="s" s="3216">
        <f>HYPERLINK("#B1131","Top ↑")</f>
      </c>
      <c r="J1234" s="3214"/>
      <c r="K1234" t="s" s="3215">
        <v>248</v>
      </c>
      <c r="R1234" t="s" s="3216">
        <f>HYPERLINK("#B1131","Top ↑")</f>
      </c>
    </row>
    <row r="1235" ht="15.75" customHeight="true">
      <c r="A1235" s="3210"/>
      <c r="B1235" t="s" s="3217">
        <v>1741</v>
      </c>
      <c r="C1235" s="3217"/>
      <c r="D1235" s="3217"/>
      <c r="E1235" s="3217"/>
      <c r="F1235" s="3217"/>
      <c r="G1235" s="3217"/>
      <c r="H1235" s="3217"/>
      <c r="I1235" s="3217"/>
      <c r="K1235" t="s" s="3217">
        <v>1742</v>
      </c>
      <c r="L1235" s="3217"/>
      <c r="M1235" s="3217"/>
      <c r="N1235" s="3217"/>
      <c r="O1235" s="3217"/>
      <c r="P1235" s="3217"/>
      <c r="Q1235" s="3217"/>
      <c r="R1235" s="3217"/>
    </row>
    <row r="1236" ht="15.75" customHeight="true">
      <c r="A1236" s="3210"/>
      <c r="B1236" t="s" s="3153">
        <v>731</v>
      </c>
      <c r="C1236" t="s" s="3148">
        <v>727</v>
      </c>
      <c r="D1236" s="3148"/>
      <c r="E1236" s="3148"/>
      <c r="F1236" s="3148"/>
      <c r="G1236" s="3148"/>
      <c r="H1236" s="3148"/>
      <c r="I1236" s="3150"/>
      <c r="K1236" t="s" s="3153">
        <v>731</v>
      </c>
      <c r="L1236" t="s" s="3148">
        <v>727</v>
      </c>
      <c r="M1236" s="3148"/>
      <c r="N1236" s="3148"/>
      <c r="O1236" s="3148"/>
      <c r="P1236" s="3148"/>
      <c r="Q1236" s="3148"/>
      <c r="R1236" s="3150"/>
    </row>
    <row r="1237" ht="30.0" customHeight="true">
      <c r="A1237" s="3214"/>
      <c r="B1237" s="3155"/>
      <c r="C1237" t="s" s="3153">
        <v>732</v>
      </c>
      <c r="D1237" t="s" s="3153">
        <v>733</v>
      </c>
      <c r="E1237" t="s" s="3153">
        <v>734</v>
      </c>
      <c r="F1237" t="s" s="3153">
        <v>735</v>
      </c>
      <c r="G1237" t="s" s="3153">
        <v>736</v>
      </c>
      <c r="H1237" t="s" s="3153">
        <v>737</v>
      </c>
      <c r="I1237" t="s" s="3153">
        <v>738</v>
      </c>
      <c r="K1237" s="3155"/>
      <c r="L1237" t="s" s="3153">
        <v>732</v>
      </c>
      <c r="M1237" t="s" s="3153">
        <v>733</v>
      </c>
      <c r="N1237" t="s" s="3153">
        <v>734</v>
      </c>
      <c r="O1237" t="s" s="3153">
        <v>735</v>
      </c>
      <c r="P1237" t="s" s="3153">
        <v>736</v>
      </c>
      <c r="Q1237" t="s" s="3153">
        <v>737</v>
      </c>
      <c r="R1237" t="s" s="3153">
        <v>738</v>
      </c>
    </row>
    <row r="1238" ht="15.75" customHeight="true">
      <c r="A1238" s="3214"/>
      <c r="B1238" t="s" s="3157">
        <v>732</v>
      </c>
      <c r="C1238" t="s" s="3237">
        <v>1743</v>
      </c>
      <c r="D1238" t="s" s="3237">
        <v>1743</v>
      </c>
      <c r="E1238" t="s" s="3237">
        <v>1743</v>
      </c>
      <c r="F1238" t="s" s="3237">
        <v>1744</v>
      </c>
      <c r="G1238" t="s" s="3237">
        <v>1745</v>
      </c>
      <c r="H1238" t="s" s="3237">
        <v>1746</v>
      </c>
      <c r="I1238" t="s" s="3237">
        <v>1747</v>
      </c>
      <c r="K1238" t="s" s="3157">
        <v>732</v>
      </c>
      <c r="L1238" t="s" s="3218">
        <v>1169</v>
      </c>
      <c r="M1238" t="s" s="3218">
        <v>1169</v>
      </c>
      <c r="N1238" t="s" s="3218">
        <v>1169</v>
      </c>
      <c r="O1238" t="s" s="3218">
        <v>1702</v>
      </c>
      <c r="P1238" t="s" s="3218">
        <v>1748</v>
      </c>
      <c r="Q1238" t="s" s="3218">
        <v>1571</v>
      </c>
      <c r="R1238" t="s" s="3218">
        <v>1022</v>
      </c>
    </row>
    <row r="1239" ht="15.75" customHeight="true">
      <c r="A1239" s="3214"/>
      <c r="B1239" t="s" s="3159">
        <v>752</v>
      </c>
      <c r="C1239" t="s" s="3238">
        <v>1743</v>
      </c>
      <c r="D1239" t="s" s="3238">
        <v>1743</v>
      </c>
      <c r="E1239" t="s" s="3238">
        <v>1743</v>
      </c>
      <c r="F1239" t="s" s="3238">
        <v>1749</v>
      </c>
      <c r="G1239" t="s" s="3238">
        <v>1750</v>
      </c>
      <c r="H1239" t="s" s="3238">
        <v>1751</v>
      </c>
      <c r="I1239" t="s" s="3238">
        <v>1751</v>
      </c>
      <c r="K1239" t="s" s="3159">
        <v>752</v>
      </c>
      <c r="L1239" t="s" s="3219">
        <v>1169</v>
      </c>
      <c r="M1239" t="s" s="3219">
        <v>1169</v>
      </c>
      <c r="N1239" t="s" s="3219">
        <v>1169</v>
      </c>
      <c r="O1239" t="s" s="3219">
        <v>1704</v>
      </c>
      <c r="P1239" t="s" s="3219">
        <v>1705</v>
      </c>
      <c r="Q1239" t="s" s="3219">
        <v>754</v>
      </c>
      <c r="R1239" t="s" s="3219">
        <v>754</v>
      </c>
    </row>
    <row r="1240" ht="15.75" customHeight="true">
      <c r="A1240" s="3214"/>
      <c r="B1240" t="s" s="3157">
        <v>759</v>
      </c>
      <c r="C1240" t="s" s="3237">
        <v>1743</v>
      </c>
      <c r="D1240" t="s" s="3237">
        <v>1743</v>
      </c>
      <c r="E1240" t="s" s="3237">
        <v>1743</v>
      </c>
      <c r="F1240" t="s" s="3237">
        <v>1749</v>
      </c>
      <c r="G1240" t="s" s="3237">
        <v>1752</v>
      </c>
      <c r="H1240" t="s" s="3237">
        <v>1747</v>
      </c>
      <c r="I1240" t="s" s="3237">
        <v>1747</v>
      </c>
      <c r="K1240" t="s" s="3157">
        <v>759</v>
      </c>
      <c r="L1240" t="s" s="3218">
        <v>1169</v>
      </c>
      <c r="M1240" t="s" s="3218">
        <v>1169</v>
      </c>
      <c r="N1240" t="s" s="3218">
        <v>1169</v>
      </c>
      <c r="O1240" t="s" s="3218">
        <v>1704</v>
      </c>
      <c r="P1240" t="s" s="3218">
        <v>1706</v>
      </c>
      <c r="Q1240" t="s" s="3218">
        <v>1022</v>
      </c>
      <c r="R1240" t="s" s="3218">
        <v>1022</v>
      </c>
    </row>
    <row r="1241" ht="15.75" customHeight="true">
      <c r="A1241" s="3214"/>
      <c r="B1241" t="s" s="3159">
        <v>735</v>
      </c>
      <c r="C1241" t="s" s="3238">
        <v>1699</v>
      </c>
      <c r="D1241" t="s" s="3238">
        <v>1699</v>
      </c>
      <c r="E1241" t="s" s="3238">
        <v>1743</v>
      </c>
      <c r="F1241" t="s" s="3238">
        <v>1743</v>
      </c>
      <c r="G1241" t="s" s="3238">
        <v>1751</v>
      </c>
      <c r="H1241" t="s" s="3238">
        <v>1699</v>
      </c>
      <c r="I1241" t="s" s="3238">
        <v>1751</v>
      </c>
      <c r="K1241" t="s" s="3159">
        <v>735</v>
      </c>
      <c r="L1241" t="s" s="3219">
        <v>764</v>
      </c>
      <c r="M1241" t="s" s="3219">
        <v>764</v>
      </c>
      <c r="N1241" t="s" s="3219">
        <v>1169</v>
      </c>
      <c r="O1241" t="s" s="3219">
        <v>1169</v>
      </c>
      <c r="P1241" t="s" s="3219">
        <v>754</v>
      </c>
      <c r="Q1241" t="s" s="3219">
        <v>764</v>
      </c>
      <c r="R1241" t="s" s="3219">
        <v>754</v>
      </c>
    </row>
    <row r="1242" ht="15.75" customHeight="true">
      <c r="A1242" s="3214"/>
      <c r="B1242" t="s" s="3157">
        <v>736</v>
      </c>
      <c r="C1242" t="s" s="3237">
        <v>1699</v>
      </c>
      <c r="D1242" t="s" s="3237">
        <v>1699</v>
      </c>
      <c r="E1242" t="s" s="3237">
        <v>1743</v>
      </c>
      <c r="F1242" t="s" s="3237">
        <v>1699</v>
      </c>
      <c r="G1242" t="s" s="3237">
        <v>1743</v>
      </c>
      <c r="H1242" t="s" s="3237">
        <v>1699</v>
      </c>
      <c r="I1242" t="s" s="3237">
        <v>1751</v>
      </c>
      <c r="K1242" t="s" s="3157">
        <v>736</v>
      </c>
      <c r="L1242" t="s" s="3218">
        <v>764</v>
      </c>
      <c r="M1242" t="s" s="3218">
        <v>764</v>
      </c>
      <c r="N1242" t="s" s="3218">
        <v>1169</v>
      </c>
      <c r="O1242" t="s" s="3218">
        <v>764</v>
      </c>
      <c r="P1242" t="s" s="3218">
        <v>1169</v>
      </c>
      <c r="Q1242" t="s" s="3218">
        <v>764</v>
      </c>
      <c r="R1242" t="s" s="3218">
        <v>754</v>
      </c>
    </row>
    <row r="1243" ht="15.75" customHeight="true">
      <c r="A1243" s="3214"/>
      <c r="B1243" t="s" s="3159">
        <v>737</v>
      </c>
      <c r="C1243" t="s" s="3238">
        <v>1699</v>
      </c>
      <c r="D1243" t="s" s="3238">
        <v>1699</v>
      </c>
      <c r="E1243" t="s" s="3238">
        <v>1743</v>
      </c>
      <c r="F1243" t="s" s="3238">
        <v>1747</v>
      </c>
      <c r="G1243" t="s" s="3238">
        <v>1749</v>
      </c>
      <c r="H1243" t="s" s="3238">
        <v>1743</v>
      </c>
      <c r="I1243" t="s" s="3238">
        <v>1751</v>
      </c>
      <c r="K1243" t="s" s="3159">
        <v>737</v>
      </c>
      <c r="L1243" t="s" s="3219">
        <v>764</v>
      </c>
      <c r="M1243" t="s" s="3219">
        <v>764</v>
      </c>
      <c r="N1243" t="s" s="3219">
        <v>1169</v>
      </c>
      <c r="O1243" t="s" s="3219">
        <v>1022</v>
      </c>
      <c r="P1243" t="s" s="3219">
        <v>1704</v>
      </c>
      <c r="Q1243" t="s" s="3219">
        <v>1169</v>
      </c>
      <c r="R1243" t="s" s="3219">
        <v>754</v>
      </c>
    </row>
    <row r="1244" ht="15.75" customHeight="true">
      <c r="A1244" s="3214"/>
      <c r="B1244" t="s" s="3157">
        <v>738</v>
      </c>
      <c r="C1244" t="s" s="3237">
        <v>1751</v>
      </c>
      <c r="D1244" t="s" s="3237">
        <v>1751</v>
      </c>
      <c r="E1244" t="s" s="3237">
        <v>1751</v>
      </c>
      <c r="F1244" t="s" s="3237">
        <v>1751</v>
      </c>
      <c r="G1244" t="s" s="3237">
        <v>1751</v>
      </c>
      <c r="H1244" t="s" s="3237">
        <v>1751</v>
      </c>
      <c r="I1244" t="s" s="3237">
        <v>1751</v>
      </c>
      <c r="K1244" t="s" s="3157">
        <v>738</v>
      </c>
      <c r="L1244" t="s" s="3218">
        <v>754</v>
      </c>
      <c r="M1244" t="s" s="3218">
        <v>754</v>
      </c>
      <c r="N1244" t="s" s="3218">
        <v>754</v>
      </c>
      <c r="O1244" t="s" s="3218">
        <v>754</v>
      </c>
      <c r="P1244" t="s" s="3218">
        <v>754</v>
      </c>
      <c r="Q1244" t="s" s="3218">
        <v>754</v>
      </c>
      <c r="R1244" t="s" s="3218">
        <v>754</v>
      </c>
    </row>
    <row r="1245" ht="15.75" customHeight="true">
      <c r="B1245" s="3220"/>
      <c r="K1245" s="3220"/>
    </row>
    <row r="1246" ht="15.75" customHeight="true"/>
    <row r="1247" ht="15.75" customHeight="true">
      <c r="A1247" s="3214"/>
      <c r="B1247" t="s" s="3215">
        <v>286</v>
      </c>
      <c r="I1247" t="s" s="3216">
        <f>HYPERLINK("#B1131","Top ↑")</f>
      </c>
      <c r="J1247" s="3214"/>
      <c r="K1247" t="s" s="3215">
        <v>1753</v>
      </c>
      <c r="R1247" t="s" s="3216">
        <f>HYPERLINK("#B1131","Top ↑")</f>
      </c>
    </row>
    <row r="1248" ht="15.75" customHeight="true">
      <c r="A1248" s="3210"/>
      <c r="B1248" t="s" s="3217">
        <v>1754</v>
      </c>
      <c r="C1248" s="3217"/>
      <c r="D1248" s="3217"/>
      <c r="E1248" s="3217"/>
      <c r="F1248" s="3217"/>
      <c r="G1248" s="3217"/>
      <c r="H1248" s="3217"/>
      <c r="I1248" s="3217"/>
      <c r="K1248" t="s" s="3217">
        <v>1755</v>
      </c>
      <c r="L1248" s="3217"/>
      <c r="M1248" s="3217"/>
      <c r="N1248" s="3217"/>
      <c r="O1248" s="3217"/>
      <c r="P1248" s="3217"/>
      <c r="Q1248" s="3217"/>
      <c r="R1248" s="3217"/>
    </row>
    <row r="1249" ht="15.75" customHeight="true">
      <c r="A1249" s="3210"/>
      <c r="B1249" t="s" s="3153">
        <v>731</v>
      </c>
      <c r="C1249" t="s" s="3148">
        <v>727</v>
      </c>
      <c r="D1249" s="3148"/>
      <c r="E1249" s="3148"/>
      <c r="F1249" s="3148"/>
      <c r="G1249" s="3148"/>
      <c r="H1249" s="3148"/>
      <c r="I1249" s="3150"/>
      <c r="K1249" t="s" s="3153">
        <v>731</v>
      </c>
      <c r="L1249" t="s" s="3148">
        <v>727</v>
      </c>
      <c r="M1249" s="3148"/>
      <c r="N1249" s="3148"/>
      <c r="O1249" s="3148"/>
      <c r="P1249" s="3148"/>
      <c r="Q1249" s="3148"/>
      <c r="R1249" s="3150"/>
    </row>
    <row r="1250" ht="30.0" customHeight="true">
      <c r="A1250" s="3214"/>
      <c r="B1250" s="3155"/>
      <c r="C1250" t="s" s="3153">
        <v>732</v>
      </c>
      <c r="D1250" t="s" s="3153">
        <v>733</v>
      </c>
      <c r="E1250" t="s" s="3153">
        <v>734</v>
      </c>
      <c r="F1250" t="s" s="3153">
        <v>735</v>
      </c>
      <c r="G1250" t="s" s="3153">
        <v>736</v>
      </c>
      <c r="H1250" t="s" s="3153">
        <v>737</v>
      </c>
      <c r="I1250" t="s" s="3153">
        <v>738</v>
      </c>
      <c r="K1250" s="3155"/>
      <c r="L1250" t="s" s="3153">
        <v>732</v>
      </c>
      <c r="M1250" t="s" s="3153">
        <v>733</v>
      </c>
      <c r="N1250" t="s" s="3153">
        <v>734</v>
      </c>
      <c r="O1250" t="s" s="3153">
        <v>735</v>
      </c>
      <c r="P1250" t="s" s="3153">
        <v>736</v>
      </c>
      <c r="Q1250" t="s" s="3153">
        <v>737</v>
      </c>
      <c r="R1250" t="s" s="3153">
        <v>738</v>
      </c>
    </row>
    <row r="1251" ht="15.75" customHeight="true">
      <c r="A1251" s="3214"/>
      <c r="B1251" t="s" s="3157">
        <v>732</v>
      </c>
      <c r="C1251" t="s" s="3218">
        <v>744</v>
      </c>
      <c r="D1251" t="s" s="3218">
        <v>744</v>
      </c>
      <c r="E1251" t="s" s="3218">
        <v>744</v>
      </c>
      <c r="F1251" t="s" s="3218">
        <v>745</v>
      </c>
      <c r="G1251" t="s" s="3218">
        <v>746</v>
      </c>
      <c r="H1251" t="s" s="3218">
        <v>747</v>
      </c>
      <c r="I1251" t="s" s="3218">
        <v>748</v>
      </c>
      <c r="K1251" t="s" s="3157">
        <v>732</v>
      </c>
      <c r="L1251" t="s" s="3218">
        <v>744</v>
      </c>
      <c r="M1251" t="s" s="3218">
        <v>744</v>
      </c>
      <c r="N1251" t="s" s="3218">
        <v>744</v>
      </c>
      <c r="O1251" t="s" s="3218">
        <v>745</v>
      </c>
      <c r="P1251" t="s" s="3218">
        <v>746</v>
      </c>
      <c r="Q1251" t="s" s="3218">
        <v>747</v>
      </c>
      <c r="R1251" t="s" s="3218">
        <v>748</v>
      </c>
    </row>
    <row r="1252" ht="15.75" customHeight="true">
      <c r="A1252" s="3214"/>
      <c r="B1252" t="s" s="3159">
        <v>752</v>
      </c>
      <c r="C1252" t="s" s="3219">
        <v>744</v>
      </c>
      <c r="D1252" t="s" s="3219">
        <v>744</v>
      </c>
      <c r="E1252" t="s" s="3219">
        <v>744</v>
      </c>
      <c r="F1252" t="s" s="3219">
        <v>753</v>
      </c>
      <c r="G1252" t="s" s="3219">
        <v>754</v>
      </c>
      <c r="H1252" t="s" s="3219">
        <v>755</v>
      </c>
      <c r="I1252" t="s" s="3219">
        <v>755</v>
      </c>
      <c r="K1252" t="s" s="3159">
        <v>752</v>
      </c>
      <c r="L1252" t="s" s="3219">
        <v>744</v>
      </c>
      <c r="M1252" t="s" s="3219">
        <v>744</v>
      </c>
      <c r="N1252" t="s" s="3219">
        <v>744</v>
      </c>
      <c r="O1252" t="s" s="3219">
        <v>753</v>
      </c>
      <c r="P1252" t="s" s="3219">
        <v>754</v>
      </c>
      <c r="Q1252" t="s" s="3219">
        <v>755</v>
      </c>
      <c r="R1252" t="s" s="3219">
        <v>755</v>
      </c>
    </row>
    <row r="1253" ht="15.75" customHeight="true">
      <c r="A1253" s="3214"/>
      <c r="B1253" t="s" s="3157">
        <v>759</v>
      </c>
      <c r="C1253" t="s" s="3218">
        <v>744</v>
      </c>
      <c r="D1253" t="s" s="3218">
        <v>744</v>
      </c>
      <c r="E1253" t="s" s="3218">
        <v>744</v>
      </c>
      <c r="F1253" t="s" s="3218">
        <v>753</v>
      </c>
      <c r="G1253" t="s" s="3218">
        <v>760</v>
      </c>
      <c r="H1253" t="s" s="3218">
        <v>748</v>
      </c>
      <c r="I1253" t="s" s="3218">
        <v>748</v>
      </c>
      <c r="K1253" t="s" s="3157">
        <v>759</v>
      </c>
      <c r="L1253" t="s" s="3218">
        <v>744</v>
      </c>
      <c r="M1253" t="s" s="3218">
        <v>744</v>
      </c>
      <c r="N1253" t="s" s="3218">
        <v>744</v>
      </c>
      <c r="O1253" t="s" s="3218">
        <v>753</v>
      </c>
      <c r="P1253" t="s" s="3218">
        <v>760</v>
      </c>
      <c r="Q1253" t="s" s="3218">
        <v>748</v>
      </c>
      <c r="R1253" t="s" s="3218">
        <v>748</v>
      </c>
    </row>
    <row r="1254" ht="15.75" customHeight="true">
      <c r="A1254" s="3214"/>
      <c r="B1254" t="s" s="3159">
        <v>735</v>
      </c>
      <c r="C1254" t="s" s="3219">
        <v>764</v>
      </c>
      <c r="D1254" t="s" s="3219">
        <v>764</v>
      </c>
      <c r="E1254" t="s" s="3219">
        <v>744</v>
      </c>
      <c r="F1254" t="s" s="3219">
        <v>744</v>
      </c>
      <c r="G1254" t="s" s="3219">
        <v>755</v>
      </c>
      <c r="H1254" t="s" s="3219">
        <v>764</v>
      </c>
      <c r="I1254" t="s" s="3219">
        <v>755</v>
      </c>
      <c r="K1254" t="s" s="3159">
        <v>735</v>
      </c>
      <c r="L1254" t="s" s="3219">
        <v>764</v>
      </c>
      <c r="M1254" t="s" s="3219">
        <v>764</v>
      </c>
      <c r="N1254" t="s" s="3219">
        <v>744</v>
      </c>
      <c r="O1254" t="s" s="3219">
        <v>744</v>
      </c>
      <c r="P1254" t="s" s="3219">
        <v>755</v>
      </c>
      <c r="Q1254" t="s" s="3219">
        <v>764</v>
      </c>
      <c r="R1254" t="s" s="3219">
        <v>755</v>
      </c>
    </row>
    <row r="1255" ht="15.75" customHeight="true">
      <c r="A1255" s="3214"/>
      <c r="B1255" t="s" s="3157">
        <v>736</v>
      </c>
      <c r="C1255" t="s" s="3218">
        <v>764</v>
      </c>
      <c r="D1255" t="s" s="3218">
        <v>764</v>
      </c>
      <c r="E1255" t="s" s="3218">
        <v>744</v>
      </c>
      <c r="F1255" t="s" s="3218">
        <v>764</v>
      </c>
      <c r="G1255" t="s" s="3218">
        <v>744</v>
      </c>
      <c r="H1255" t="s" s="3218">
        <v>764</v>
      </c>
      <c r="I1255" t="s" s="3218">
        <v>755</v>
      </c>
      <c r="K1255" t="s" s="3157">
        <v>736</v>
      </c>
      <c r="L1255" t="s" s="3218">
        <v>764</v>
      </c>
      <c r="M1255" t="s" s="3218">
        <v>764</v>
      </c>
      <c r="N1255" t="s" s="3218">
        <v>744</v>
      </c>
      <c r="O1255" t="s" s="3218">
        <v>764</v>
      </c>
      <c r="P1255" t="s" s="3218">
        <v>744</v>
      </c>
      <c r="Q1255" t="s" s="3218">
        <v>764</v>
      </c>
      <c r="R1255" t="s" s="3218">
        <v>755</v>
      </c>
    </row>
    <row r="1256" ht="15.75" customHeight="true">
      <c r="A1256" s="3214"/>
      <c r="B1256" t="s" s="3159">
        <v>737</v>
      </c>
      <c r="C1256" t="s" s="3219">
        <v>764</v>
      </c>
      <c r="D1256" t="s" s="3219">
        <v>764</v>
      </c>
      <c r="E1256" t="s" s="3219">
        <v>744</v>
      </c>
      <c r="F1256" t="s" s="3219">
        <v>748</v>
      </c>
      <c r="G1256" t="s" s="3219">
        <v>753</v>
      </c>
      <c r="H1256" t="s" s="3219">
        <v>744</v>
      </c>
      <c r="I1256" t="s" s="3219">
        <v>755</v>
      </c>
      <c r="K1256" t="s" s="3159">
        <v>737</v>
      </c>
      <c r="L1256" t="s" s="3219">
        <v>764</v>
      </c>
      <c r="M1256" t="s" s="3219">
        <v>764</v>
      </c>
      <c r="N1256" t="s" s="3219">
        <v>744</v>
      </c>
      <c r="O1256" t="s" s="3219">
        <v>748</v>
      </c>
      <c r="P1256" t="s" s="3219">
        <v>753</v>
      </c>
      <c r="Q1256" t="s" s="3219">
        <v>744</v>
      </c>
      <c r="R1256" t="s" s="3219">
        <v>755</v>
      </c>
    </row>
    <row r="1257" ht="15.75" customHeight="true">
      <c r="A1257" s="3214"/>
      <c r="B1257" t="s" s="3157">
        <v>738</v>
      </c>
      <c r="C1257" t="s" s="3218">
        <v>755</v>
      </c>
      <c r="D1257" t="s" s="3218">
        <v>755</v>
      </c>
      <c r="E1257" t="s" s="3218">
        <v>755</v>
      </c>
      <c r="F1257" t="s" s="3218">
        <v>755</v>
      </c>
      <c r="G1257" t="s" s="3218">
        <v>755</v>
      </c>
      <c r="H1257" t="s" s="3218">
        <v>755</v>
      </c>
      <c r="I1257" t="s" s="3218">
        <v>755</v>
      </c>
      <c r="K1257" t="s" s="3157">
        <v>738</v>
      </c>
      <c r="L1257" t="s" s="3218">
        <v>755</v>
      </c>
      <c r="M1257" t="s" s="3218">
        <v>755</v>
      </c>
      <c r="N1257" t="s" s="3218">
        <v>755</v>
      </c>
      <c r="O1257" t="s" s="3218">
        <v>755</v>
      </c>
      <c r="P1257" t="s" s="3218">
        <v>755</v>
      </c>
      <c r="Q1257" t="s" s="3218">
        <v>755</v>
      </c>
      <c r="R1257" t="s" s="3218">
        <v>755</v>
      </c>
    </row>
    <row r="1258" ht="15.75" customHeight="true"/>
    <row r="1259" ht="15.75" customHeight="true">
      <c r="J1259" s="3154"/>
    </row>
    <row r="1260" ht="15.75" customHeight="true">
      <c r="A1260" s="3214"/>
      <c r="B1260" t="s" s="3215">
        <v>59</v>
      </c>
      <c r="I1260" t="s" s="3216">
        <f>HYPERLINK("#B1131","Top ↑")</f>
      </c>
      <c r="J1260" s="3154"/>
    </row>
    <row r="1261" ht="15.75" customHeight="true">
      <c r="A1261" s="3210"/>
      <c r="B1261" t="s" s="3217">
        <v>1756</v>
      </c>
      <c r="C1261" s="3217"/>
      <c r="D1261" s="3217"/>
      <c r="E1261" s="3217"/>
      <c r="F1261" s="3217"/>
      <c r="G1261" s="3217"/>
      <c r="H1261" s="3217"/>
      <c r="I1261" s="3217"/>
    </row>
    <row r="1262" ht="15.75" customHeight="true">
      <c r="A1262" s="3210"/>
      <c r="B1262" t="s" s="3153">
        <v>731</v>
      </c>
      <c r="C1262" t="s" s="3148">
        <v>727</v>
      </c>
      <c r="D1262" s="3148"/>
      <c r="E1262" s="3148"/>
      <c r="F1262" s="3148"/>
      <c r="G1262" s="3148"/>
      <c r="H1262" s="3148"/>
      <c r="I1262" s="3150"/>
    </row>
    <row r="1263" ht="30.0" customHeight="true">
      <c r="A1263" s="3214"/>
      <c r="B1263" s="3155"/>
      <c r="C1263" t="s" s="3153">
        <v>732</v>
      </c>
      <c r="D1263" t="s" s="3153">
        <v>733</v>
      </c>
      <c r="E1263" t="s" s="3153">
        <v>734</v>
      </c>
      <c r="F1263" t="s" s="3153">
        <v>735</v>
      </c>
      <c r="G1263" t="s" s="3153">
        <v>736</v>
      </c>
      <c r="H1263" t="s" s="3153">
        <v>737</v>
      </c>
      <c r="I1263" t="s" s="3153">
        <v>738</v>
      </c>
    </row>
    <row r="1264" ht="15.75" customHeight="true">
      <c r="A1264" s="3214"/>
      <c r="B1264" t="s" s="3157">
        <v>732</v>
      </c>
      <c r="C1264" t="s" s="3218">
        <v>744</v>
      </c>
      <c r="D1264" t="s" s="3218">
        <v>744</v>
      </c>
      <c r="E1264" t="s" s="3218">
        <v>744</v>
      </c>
      <c r="F1264" t="s" s="3218">
        <v>754</v>
      </c>
      <c r="G1264" t="s" s="3218">
        <v>1034</v>
      </c>
      <c r="H1264" t="s" s="3218">
        <v>760</v>
      </c>
      <c r="I1264" t="s" s="3218">
        <v>1029</v>
      </c>
    </row>
    <row r="1265" ht="15.75" customHeight="true">
      <c r="A1265" s="3214"/>
      <c r="B1265" t="s" s="3159">
        <v>752</v>
      </c>
      <c r="C1265" t="s" s="3219">
        <v>744</v>
      </c>
      <c r="D1265" t="s" s="3219">
        <v>744</v>
      </c>
      <c r="E1265" t="s" s="3219">
        <v>744</v>
      </c>
      <c r="F1265" t="s" s="3219">
        <v>1169</v>
      </c>
      <c r="G1265" t="s" s="3219">
        <v>1170</v>
      </c>
      <c r="H1265" t="s" s="3219">
        <v>755</v>
      </c>
      <c r="I1265" t="s" s="3219">
        <v>755</v>
      </c>
    </row>
    <row r="1266" ht="15.75" customHeight="true">
      <c r="A1266" s="3214"/>
      <c r="B1266" t="s" s="3157">
        <v>759</v>
      </c>
      <c r="C1266" t="s" s="3218">
        <v>744</v>
      </c>
      <c r="D1266" t="s" s="3218">
        <v>744</v>
      </c>
      <c r="E1266" t="s" s="3218">
        <v>744</v>
      </c>
      <c r="F1266" t="s" s="3218">
        <v>1169</v>
      </c>
      <c r="G1266" t="s" s="3218">
        <v>1021</v>
      </c>
      <c r="H1266" t="s" s="3218">
        <v>1029</v>
      </c>
      <c r="I1266" t="s" s="3218">
        <v>1029</v>
      </c>
    </row>
    <row r="1267" ht="15.75" customHeight="true">
      <c r="A1267" s="3214"/>
      <c r="B1267" t="s" s="3159">
        <v>735</v>
      </c>
      <c r="C1267" t="s" s="3219">
        <v>764</v>
      </c>
      <c r="D1267" t="s" s="3219">
        <v>764</v>
      </c>
      <c r="E1267" t="s" s="3219">
        <v>744</v>
      </c>
      <c r="F1267" t="s" s="3219">
        <v>744</v>
      </c>
      <c r="G1267" t="s" s="3219">
        <v>755</v>
      </c>
      <c r="H1267" t="s" s="3219">
        <v>764</v>
      </c>
      <c r="I1267" t="s" s="3219">
        <v>755</v>
      </c>
    </row>
    <row r="1268" ht="15.75" customHeight="true">
      <c r="A1268" s="3214"/>
      <c r="B1268" t="s" s="3157">
        <v>736</v>
      </c>
      <c r="C1268" t="s" s="3218">
        <v>764</v>
      </c>
      <c r="D1268" t="s" s="3218">
        <v>764</v>
      </c>
      <c r="E1268" t="s" s="3218">
        <v>744</v>
      </c>
      <c r="F1268" t="s" s="3218">
        <v>764</v>
      </c>
      <c r="G1268" t="s" s="3218">
        <v>744</v>
      </c>
      <c r="H1268" t="s" s="3218">
        <v>764</v>
      </c>
      <c r="I1268" t="s" s="3218">
        <v>755</v>
      </c>
    </row>
    <row r="1269" ht="15.75" customHeight="true">
      <c r="A1269" s="3214"/>
      <c r="B1269" t="s" s="3159">
        <v>737</v>
      </c>
      <c r="C1269" t="s" s="3219">
        <v>764</v>
      </c>
      <c r="D1269" t="s" s="3219">
        <v>764</v>
      </c>
      <c r="E1269" t="s" s="3219">
        <v>744</v>
      </c>
      <c r="F1269" t="s" s="3219">
        <v>1029</v>
      </c>
      <c r="G1269" t="s" s="3219">
        <v>1169</v>
      </c>
      <c r="H1269" t="s" s="3219">
        <v>744</v>
      </c>
      <c r="I1269" t="s" s="3219">
        <v>755</v>
      </c>
    </row>
    <row r="1270" ht="15.75" customHeight="true">
      <c r="A1270" s="3214"/>
      <c r="B1270" t="s" s="3157">
        <v>738</v>
      </c>
      <c r="C1270" t="s" s="3218">
        <v>755</v>
      </c>
      <c r="D1270" t="s" s="3218">
        <v>755</v>
      </c>
      <c r="E1270" t="s" s="3218">
        <v>755</v>
      </c>
      <c r="F1270" t="s" s="3218">
        <v>755</v>
      </c>
      <c r="G1270" t="s" s="3218">
        <v>755</v>
      </c>
      <c r="H1270" t="s" s="3218">
        <v>755</v>
      </c>
      <c r="I1270" t="s" s="3218">
        <v>755</v>
      </c>
    </row>
    <row r="1271" ht="15.75" customHeight="true"/>
    <row r="1272" ht="15.75" customHeight="true"/>
    <row r="1273" ht="38.15" customHeight="true">
      <c r="A1273" s="3179"/>
      <c r="B1273" s="3179"/>
      <c r="C1273" t="s" s="3183">
        <f>HYPERLINK("#B79","Asia Pacific")</f>
      </c>
      <c r="D1273" s="3186"/>
      <c r="E1273" s="3182"/>
      <c r="F1273" t="s" s="3183">
        <f>HYPERLINK("#B365","Americas")</f>
      </c>
      <c r="G1273" s="3184"/>
      <c r="H1273" s="3184"/>
      <c r="I1273" t="s" s="3185">
        <f>HYPERLINK("#B732","Europe")</f>
      </c>
      <c r="J1273" s="3186"/>
      <c r="K1273" s="3179"/>
      <c r="L1273" t="s" s="3187">
        <f>HYPERLINK("#B1127","Middle East &amp; North Africa")</f>
      </c>
      <c r="M1273" s="3187"/>
      <c r="N1273" s="3187"/>
      <c r="O1273" s="3180"/>
      <c r="P1273" t="s" s="3234">
        <f>HYPERLINK("#B1302","Sub Saharan Africa")</f>
      </c>
      <c r="Q1273" s="3234"/>
      <c r="R1273" s="3188"/>
      <c r="S1273" s="3188"/>
    </row>
    <row r="1274" ht="15.75" customHeight="true"/>
    <row r="1275" ht="15.75" customHeight="true"/>
    <row r="1276" ht="15.75" customHeight="true">
      <c r="A1276" s="3174"/>
      <c r="B1276" t="s" s="3199">
        <v>1757</v>
      </c>
      <c r="C1276" s="3199"/>
      <c r="D1276" s="3199"/>
      <c r="E1276" s="3199"/>
      <c r="F1276" s="3199"/>
      <c r="G1276" s="3199"/>
      <c r="H1276" s="3199"/>
      <c r="I1276" s="3199"/>
      <c r="K1276" s="3174"/>
      <c r="S1276" s="3227"/>
    </row>
    <row r="1277" ht="15.75" customHeight="true">
      <c r="A1277" s="3168"/>
      <c r="B1277" s="3199"/>
      <c r="C1277" s="3199"/>
      <c r="D1277" s="3199"/>
      <c r="E1277" s="3199"/>
      <c r="F1277" s="3199"/>
      <c r="G1277" s="3199"/>
      <c r="H1277" s="3199"/>
      <c r="I1277" s="3199"/>
      <c r="J1277" s="3165"/>
      <c r="K1277" s="3168"/>
      <c r="L1277" s="3201"/>
      <c r="M1277" s="3201"/>
      <c r="N1277" s="3201"/>
      <c r="O1277" s="3201"/>
      <c r="P1277" s="3201"/>
      <c r="Q1277" s="3201"/>
      <c r="R1277" s="3201"/>
      <c r="S1277" s="3201"/>
    </row>
    <row r="1278" ht="15.75" customHeight="true">
      <c r="A1278" s="3174"/>
      <c r="B1278" s="3199"/>
      <c r="C1278" s="3199"/>
      <c r="D1278" s="3199"/>
      <c r="E1278" s="3199"/>
      <c r="F1278" s="3199"/>
      <c r="G1278" s="3199"/>
      <c r="H1278" s="3199"/>
      <c r="I1278" s="3199"/>
      <c r="K1278" s="3174"/>
      <c r="Q1278" s="3228"/>
      <c r="R1278" s="3200"/>
      <c r="S1278" s="3227"/>
    </row>
    <row r="1279" ht="15.75" customHeight="true">
      <c r="A1279" s="3174"/>
      <c r="B1279" s="3143"/>
      <c r="C1279" s="3135"/>
      <c r="D1279" s="3135"/>
      <c r="E1279" s="3135"/>
      <c r="F1279" s="3135"/>
      <c r="G1279" s="3135"/>
      <c r="H1279" s="3135"/>
      <c r="I1279" s="3135"/>
      <c r="K1279" s="3174"/>
      <c r="Q1279" s="3228"/>
      <c r="R1279" s="3200"/>
      <c r="S1279" s="3227"/>
    </row>
    <row r="1280" ht="15.75" customHeight="true">
      <c r="A1280" s="3174"/>
      <c r="B1280" t="s" s="3202">
        <v>952</v>
      </c>
      <c r="C1280" s="3202"/>
      <c r="D1280" s="3202"/>
      <c r="E1280" s="3202"/>
      <c r="F1280" s="3202"/>
      <c r="G1280" s="3202"/>
      <c r="H1280" s="3202"/>
      <c r="I1280" s="3135"/>
      <c r="K1280" s="3174"/>
      <c r="Q1280" s="3228"/>
      <c r="R1280" s="3200"/>
      <c r="S1280" s="3227"/>
    </row>
    <row r="1281" ht="15.75" customHeight="true">
      <c r="A1281" s="3174"/>
      <c r="B1281" s="3143"/>
      <c r="C1281" s="3135"/>
      <c r="D1281" s="3135"/>
      <c r="E1281" s="3135"/>
      <c r="F1281" s="3135"/>
      <c r="G1281" s="3135"/>
      <c r="H1281" s="3135"/>
      <c r="I1281" s="3135"/>
      <c r="K1281" s="3174"/>
      <c r="Q1281" s="3228"/>
      <c r="R1281" s="3200"/>
      <c r="S1281" s="3227"/>
    </row>
    <row r="1282" ht="15.75" customHeight="true">
      <c r="A1282" s="3174"/>
      <c r="B1282" t="s" s="3228">
        <f>HYPERLINK("#B1312","Angola (AO)")</f>
      </c>
      <c r="C1282" s="3200"/>
      <c r="D1282" t="s" s="3228">
        <f>HYPERLINK("#B1533","Gabon (GA)")</f>
      </c>
      <c r="E1282" s="3204"/>
      <c r="G1282" t="s" s="3228">
        <f>HYPERLINK("#K1416","Nigeria (NG)")</f>
      </c>
      <c r="H1282" s="3135"/>
      <c r="I1282" s="3135"/>
      <c r="K1282" s="3174"/>
      <c r="R1282" s="3200"/>
      <c r="S1282" s="3227"/>
    </row>
    <row r="1283" ht="15.75" customHeight="true">
      <c r="A1283" s="3174"/>
      <c r="B1283" t="s" s="3228">
        <f>HYPERLINK("#B1325","Benin (BJ)")</f>
      </c>
      <c r="C1283" s="3200"/>
      <c r="D1283" t="s" s="3228">
        <f>HYPERLINK("#B1546","Gambia (GM)")</f>
      </c>
      <c r="E1283" s="3204"/>
      <c r="G1283" t="s" s="3228">
        <f>HYPERLINK("#K1429","Reunion, Island Of (RE)")</f>
      </c>
      <c r="H1283" s="3135"/>
      <c r="I1283" s="3135"/>
      <c r="K1283" s="3174"/>
      <c r="R1283" s="3200"/>
      <c r="S1283" s="3227"/>
    </row>
    <row r="1284" ht="15.75" customHeight="true">
      <c r="A1284" s="3174"/>
      <c r="B1284" t="s" s="3228">
        <f>HYPERLINK("#B1338","Botswana (BW)")</f>
      </c>
      <c r="C1284" s="3200"/>
      <c r="D1284" t="s" s="3228">
        <f>HYPERLINK("#B1559","Ghana (GH)")</f>
      </c>
      <c r="E1284" s="3204"/>
      <c r="G1284" t="s" s="3228">
        <f>HYPERLINK("#K1442","Rwanda (RW)")</f>
      </c>
      <c r="H1284" s="3135"/>
      <c r="I1284" s="3135"/>
      <c r="K1284" s="3174"/>
      <c r="R1284" s="3200"/>
      <c r="S1284" s="3227"/>
    </row>
    <row r="1285" ht="15.75" customHeight="true">
      <c r="A1285" s="3174"/>
      <c r="B1285" t="s" s="3228">
        <f>HYPERLINK("#B1351","Burkina Faso (BF)")</f>
      </c>
      <c r="C1285" s="3200"/>
      <c r="D1285" t="s" s="3228">
        <f>HYPERLINK("#B1572","Guinea Republic (GN)")</f>
      </c>
      <c r="E1285" s="3204"/>
      <c r="G1285" t="s" s="3228">
        <f>HYPERLINK("#K1455","Sao Tome and Principe (ST)")</f>
      </c>
      <c r="H1285" s="3135"/>
      <c r="I1285" s="3135"/>
      <c r="K1285" s="3174"/>
      <c r="R1285" s="3200"/>
      <c r="S1285" s="3227"/>
    </row>
    <row r="1286" ht="15.75" customHeight="true">
      <c r="A1286" s="3174"/>
      <c r="B1286" t="s" s="3228">
        <f>HYPERLINK("#B1364","Burundi (BI)")</f>
      </c>
      <c r="C1286" s="3200"/>
      <c r="D1286" t="s" s="3228">
        <f>HYPERLINK("#B1585","Guinea-Bissau (GW)")</f>
      </c>
      <c r="E1286" s="3204"/>
      <c r="G1286" t="s" s="3228">
        <f>HYPERLINK("#K1468","Senegal (SN)")</f>
      </c>
      <c r="H1286" s="3174"/>
      <c r="I1286" s="3174"/>
      <c r="K1286" s="3174"/>
      <c r="R1286" s="3213"/>
      <c r="S1286" s="3174"/>
    </row>
    <row r="1287" ht="15.75" customHeight="true">
      <c r="A1287" s="3174"/>
      <c r="B1287" t="s" s="3228">
        <f>HYPERLINK("#B1377","Cameroon (CM)")</f>
      </c>
      <c r="C1287" s="3200"/>
      <c r="D1287" t="s" s="3228">
        <f>HYPERLINK("#B1598","Guinea-Equatorial (GQ)")</f>
      </c>
      <c r="E1287" s="3204"/>
      <c r="G1287" t="s" s="3228">
        <f>HYPERLINK("#K1481","Seychelles (SC)")</f>
      </c>
      <c r="H1287" s="3174"/>
      <c r="I1287" s="3174"/>
      <c r="K1287" s="3174"/>
      <c r="R1287" s="3213"/>
      <c r="S1287" s="3174"/>
    </row>
    <row r="1288" ht="15.75" customHeight="true">
      <c r="A1288" s="3174"/>
      <c r="B1288" t="s" s="3228">
        <f>HYPERLINK("#B1390","Cape Verde (CV)")</f>
      </c>
      <c r="C1288" s="3204"/>
      <c r="D1288" t="s" s="3228">
        <f>HYPERLINK("#B1611","Kenya (KE)")</f>
      </c>
      <c r="E1288" s="3204"/>
      <c r="G1288" t="s" s="3228">
        <f>HYPERLINK("#K1494","Sierra Leone (SL)")</f>
      </c>
      <c r="H1288" s="3174"/>
      <c r="I1288" s="3174"/>
      <c r="K1288" s="3174"/>
      <c r="R1288" s="3213"/>
      <c r="S1288" s="3174"/>
    </row>
    <row r="1289" ht="15.75" customHeight="true">
      <c r="A1289" s="3174"/>
      <c r="B1289" t="s" s="3228">
        <f>HYPERLINK("#B1403","Central African Republic (CF)")</f>
      </c>
      <c r="C1289" s="3204"/>
      <c r="D1289" t="s" s="3228">
        <f>HYPERLINK("#B1624","Lesotho (LS)")</f>
      </c>
      <c r="E1289" s="3204"/>
      <c r="G1289" t="s" s="3228">
        <f>HYPERLINK("#K1507","Somalia (SO)")</f>
      </c>
      <c r="H1289" s="3174"/>
      <c r="I1289" s="3174"/>
      <c r="K1289" s="3174"/>
      <c r="R1289" s="3213"/>
      <c r="S1289" s="3174"/>
    </row>
    <row r="1290" ht="15.75" customHeight="true">
      <c r="A1290" s="3174"/>
      <c r="B1290" t="s" s="3228">
        <f>HYPERLINK("#B1416","Chad (TD)")</f>
      </c>
      <c r="C1290" s="3213"/>
      <c r="D1290" t="s" s="3228">
        <f>HYPERLINK("#B1637","Liberia (LR)")</f>
      </c>
      <c r="E1290" s="3213"/>
      <c r="G1290" t="s" s="3228">
        <f>HYPERLINK("#K1520","Somaliland, Rep of (North Somalia) (XS)")</f>
      </c>
      <c r="H1290" s="3174"/>
      <c r="I1290" s="3174"/>
      <c r="K1290" s="3174"/>
      <c r="R1290" s="3213"/>
      <c r="S1290" s="3174"/>
    </row>
    <row r="1291" ht="15.75" customHeight="true">
      <c r="B1291" t="s" s="3228">
        <f>HYPERLINK("#B1429","Comoros (KM)")</f>
      </c>
      <c r="C1291" s="3213"/>
      <c r="D1291" t="s" s="3228">
        <f>HYPERLINK("#K1312","Madagascar (MG)")</f>
      </c>
      <c r="E1291" s="3213"/>
      <c r="G1291" t="s" s="3228">
        <f>HYPERLINK("#K1533","South Africa (ZA)")</f>
      </c>
      <c r="R1291" s="3213"/>
    </row>
    <row r="1292" ht="15.75" customHeight="true">
      <c r="B1292" t="s" s="3228">
        <f>HYPERLINK("#B1442","Congo (CG)")</f>
      </c>
      <c r="C1292" s="3213"/>
      <c r="D1292" t="s" s="3228">
        <f>HYPERLINK("#K1325","Malawi (MW)")</f>
      </c>
      <c r="E1292" s="3213"/>
      <c r="G1292" t="s" s="3228">
        <f>HYPERLINK("#K1546","South Sudan (SS)")</f>
      </c>
      <c r="R1292" s="3213"/>
    </row>
    <row r="1293" ht="15.75" customHeight="true">
      <c r="B1293" t="s" s="3228">
        <f>HYPERLINK("#B1455","Congo, The Democratic Republic Of (CD)")</f>
      </c>
      <c r="C1293" s="3213"/>
      <c r="D1293" t="s" s="3228">
        <f>HYPERLINK("#K1338","Mali (ML)")</f>
      </c>
      <c r="E1293" s="3213"/>
      <c r="G1293" t="s" s="3228">
        <f>HYPERLINK("#K1559","Sudan (SD)")</f>
      </c>
      <c r="R1293" s="3213"/>
    </row>
    <row r="1294" ht="15.75" customHeight="true">
      <c r="B1294" t="s" s="3228">
        <f>HYPERLINK("#B1468","Cote d'Ivoire (CI)")</f>
      </c>
      <c r="C1294" s="3213"/>
      <c r="D1294" t="s" s="3228">
        <f>HYPERLINK("#K1351","Mauritius (MU)")</f>
      </c>
      <c r="E1294" s="3213"/>
      <c r="G1294" t="s" s="3228">
        <f>HYPERLINK("#K1572","Tanzania (TZ)")</f>
      </c>
      <c r="R1294" s="3213"/>
    </row>
    <row r="1295" ht="15.75" customHeight="true">
      <c r="B1295" t="s" s="3228">
        <f>HYPERLINK("#B1481","Djibouti (DJ)")</f>
      </c>
      <c r="C1295" s="3213"/>
      <c r="D1295" t="s" s="3228">
        <f>HYPERLINK("#K1364","Mayotte (YT)")</f>
      </c>
      <c r="E1295" s="3213"/>
      <c r="G1295" t="s" s="3228">
        <f>HYPERLINK("#K1585","Togo (TG)")</f>
      </c>
      <c r="R1295" s="3213"/>
    </row>
    <row r="1296" ht="15.75" customHeight="true">
      <c r="B1296" t="s" s="3228">
        <f>HYPERLINK("#B1494","Eritrea (ER)")</f>
      </c>
      <c r="C1296" s="3213"/>
      <c r="D1296" t="s" s="3228">
        <f>HYPERLINK("#K1377","Mozambique (MZ)")</f>
      </c>
      <c r="E1296" s="3213"/>
      <c r="G1296" t="s" s="3228">
        <f>HYPERLINK("#K1598","Uganda (UG)")</f>
      </c>
      <c r="M1296" s="3174"/>
      <c r="O1296" s="3213"/>
      <c r="P1296" s="3174"/>
      <c r="R1296" s="3213"/>
    </row>
    <row r="1297" ht="15.75" customHeight="true">
      <c r="B1297" t="s" s="3228">
        <f>HYPERLINK("#B1507","Eswatini (SZ)")</f>
      </c>
      <c r="C1297" s="3213"/>
      <c r="D1297" t="s" s="3228">
        <f>HYPERLINK("#K1390","Namibia (NA)")</f>
      </c>
      <c r="E1297" s="3213"/>
      <c r="G1297" t="s" s="3228">
        <f>HYPERLINK("#K1611","Zambia (ZM)")</f>
      </c>
      <c r="M1297" s="3174"/>
      <c r="O1297" s="3213"/>
      <c r="P1297" s="3174"/>
      <c r="R1297" s="3213"/>
    </row>
    <row r="1298" ht="15.75" customHeight="true">
      <c r="B1298" t="s" s="3228">
        <f>HYPERLINK("#B1520","Ethiopia (ET)")</f>
      </c>
      <c r="C1298" s="3213"/>
      <c r="D1298" t="s" s="3228">
        <f>HYPERLINK("#K1403","Niger (NE)")</f>
      </c>
      <c r="E1298" s="3213"/>
      <c r="G1298" t="s" s="3228">
        <f>HYPERLINK("#K1624","Zimbabwe (ZW)")</f>
      </c>
      <c r="M1298" s="3174"/>
      <c r="O1298" s="3213"/>
      <c r="P1298" s="3174"/>
      <c r="R1298" s="3213"/>
    </row>
    <row r="1299" ht="15.75" customHeight="true">
      <c r="L1299" s="3213"/>
      <c r="M1299" s="3213"/>
      <c r="N1299" s="3213"/>
      <c r="O1299" s="3213"/>
      <c r="P1299" s="3213"/>
      <c r="Q1299" s="3213"/>
      <c r="R1299" s="3213"/>
    </row>
    <row r="1300" ht="15.75" customHeight="true">
      <c r="L1300" s="3213"/>
      <c r="M1300" s="3213"/>
      <c r="N1300" s="3213"/>
      <c r="O1300" s="3213"/>
      <c r="P1300" s="3213"/>
      <c r="Q1300" s="3213"/>
      <c r="R1300" s="3213"/>
    </row>
    <row r="1301" ht="15.75" customHeight="true">
      <c r="L1301" s="3213"/>
      <c r="M1301" s="3213"/>
      <c r="N1301" s="3213"/>
      <c r="O1301" s="3213"/>
      <c r="P1301" s="3213"/>
      <c r="Q1301" s="3213"/>
      <c r="R1301" s="3213"/>
    </row>
    <row r="1302" ht="15.75" customHeight="true">
      <c r="A1302" s="3214"/>
      <c r="B1302" t="s" s="3215">
        <v>81</v>
      </c>
      <c r="I1302" t="s" s="3216">
        <f>HYPERLINK("#B1280","Top ↑")</f>
      </c>
      <c r="J1302" s="3214"/>
      <c r="K1302" t="s" s="3215">
        <v>83</v>
      </c>
      <c r="R1302" t="s" s="3216">
        <f>HYPERLINK("#B1280","Top ↑")</f>
      </c>
    </row>
    <row r="1303" ht="15.75" customHeight="true">
      <c r="A1303" s="3210"/>
      <c r="B1303" t="s" s="3217">
        <v>1758</v>
      </c>
      <c r="C1303" s="3217"/>
      <c r="D1303" s="3217"/>
      <c r="E1303" s="3217"/>
      <c r="F1303" s="3217"/>
      <c r="G1303" s="3217"/>
      <c r="H1303" s="3217"/>
      <c r="I1303" s="3217"/>
      <c r="K1303" t="s" s="3217">
        <v>1759</v>
      </c>
      <c r="L1303" s="3217"/>
      <c r="M1303" s="3217"/>
      <c r="N1303" s="3217"/>
      <c r="O1303" s="3217"/>
      <c r="P1303" s="3217"/>
      <c r="Q1303" s="3217"/>
      <c r="R1303" s="3217"/>
    </row>
    <row r="1304" ht="15.75" customHeight="true">
      <c r="A1304" s="3210"/>
      <c r="B1304" t="s" s="3153">
        <v>731</v>
      </c>
      <c r="C1304" t="s" s="3148">
        <v>727</v>
      </c>
      <c r="D1304" s="3148"/>
      <c r="E1304" s="3148"/>
      <c r="F1304" s="3148"/>
      <c r="G1304" s="3148"/>
      <c r="H1304" s="3148"/>
      <c r="I1304" s="3150"/>
      <c r="K1304" t="s" s="3153">
        <v>731</v>
      </c>
      <c r="L1304" t="s" s="3148">
        <v>727</v>
      </c>
      <c r="M1304" s="3148"/>
      <c r="N1304" s="3148"/>
      <c r="O1304" s="3148"/>
      <c r="P1304" s="3148"/>
      <c r="Q1304" s="3148"/>
      <c r="R1304" s="3150"/>
    </row>
    <row r="1305" ht="30.0" customHeight="true">
      <c r="A1305" s="3214"/>
      <c r="B1305" s="3155"/>
      <c r="C1305" t="s" s="3153">
        <v>732</v>
      </c>
      <c r="D1305" t="s" s="3153">
        <v>733</v>
      </c>
      <c r="E1305" t="s" s="3153">
        <v>734</v>
      </c>
      <c r="F1305" t="s" s="3153">
        <v>735</v>
      </c>
      <c r="G1305" t="s" s="3153">
        <v>736</v>
      </c>
      <c r="H1305" t="s" s="3153">
        <v>737</v>
      </c>
      <c r="I1305" t="s" s="3153">
        <v>738</v>
      </c>
      <c r="K1305" s="3155"/>
      <c r="L1305" t="s" s="3153">
        <v>732</v>
      </c>
      <c r="M1305" t="s" s="3153">
        <v>733</v>
      </c>
      <c r="N1305" t="s" s="3153">
        <v>734</v>
      </c>
      <c r="O1305" t="s" s="3153">
        <v>735</v>
      </c>
      <c r="P1305" t="s" s="3153">
        <v>736</v>
      </c>
      <c r="Q1305" t="s" s="3153">
        <v>737</v>
      </c>
      <c r="R1305" t="s" s="3153">
        <v>738</v>
      </c>
    </row>
    <row r="1306" ht="15.75" customHeight="true">
      <c r="A1306" s="3214"/>
      <c r="B1306" t="s" s="3157">
        <v>732</v>
      </c>
      <c r="C1306" t="s" s="3218">
        <v>744</v>
      </c>
      <c r="D1306" t="s" s="3218">
        <v>744</v>
      </c>
      <c r="E1306" t="s" s="3218">
        <v>744</v>
      </c>
      <c r="F1306" t="s" s="3218">
        <v>745</v>
      </c>
      <c r="G1306" t="s" s="3218">
        <v>746</v>
      </c>
      <c r="H1306" t="s" s="3218">
        <v>747</v>
      </c>
      <c r="I1306" t="s" s="3218">
        <v>748</v>
      </c>
      <c r="K1306" t="s" s="3157">
        <v>732</v>
      </c>
      <c r="L1306" t="s" s="3218">
        <v>744</v>
      </c>
      <c r="M1306" t="s" s="3218">
        <v>744</v>
      </c>
      <c r="N1306" t="s" s="3218">
        <v>744</v>
      </c>
      <c r="O1306" t="s" s="3218">
        <v>754</v>
      </c>
      <c r="P1306" t="s" s="3218">
        <v>1034</v>
      </c>
      <c r="Q1306" t="s" s="3218">
        <v>760</v>
      </c>
      <c r="R1306" t="s" s="3218">
        <v>1029</v>
      </c>
    </row>
    <row r="1307" ht="15.75" customHeight="true">
      <c r="A1307" s="3214"/>
      <c r="B1307" t="s" s="3159">
        <v>752</v>
      </c>
      <c r="C1307" t="s" s="3219">
        <v>744</v>
      </c>
      <c r="D1307" t="s" s="3219">
        <v>744</v>
      </c>
      <c r="E1307" t="s" s="3219">
        <v>744</v>
      </c>
      <c r="F1307" t="s" s="3219">
        <v>753</v>
      </c>
      <c r="G1307" t="s" s="3219">
        <v>754</v>
      </c>
      <c r="H1307" t="s" s="3219">
        <v>755</v>
      </c>
      <c r="I1307" t="s" s="3219">
        <v>755</v>
      </c>
      <c r="K1307" t="s" s="3159">
        <v>752</v>
      </c>
      <c r="L1307" t="s" s="3219">
        <v>744</v>
      </c>
      <c r="M1307" t="s" s="3219">
        <v>744</v>
      </c>
      <c r="N1307" t="s" s="3219">
        <v>744</v>
      </c>
      <c r="O1307" t="s" s="3219">
        <v>1169</v>
      </c>
      <c r="P1307" t="s" s="3219">
        <v>1170</v>
      </c>
      <c r="Q1307" t="s" s="3219">
        <v>755</v>
      </c>
      <c r="R1307" t="s" s="3219">
        <v>755</v>
      </c>
    </row>
    <row r="1308" ht="15.75" customHeight="true">
      <c r="A1308" s="3214"/>
      <c r="B1308" t="s" s="3157">
        <v>759</v>
      </c>
      <c r="C1308" t="s" s="3218">
        <v>744</v>
      </c>
      <c r="D1308" t="s" s="3218">
        <v>744</v>
      </c>
      <c r="E1308" t="s" s="3218">
        <v>744</v>
      </c>
      <c r="F1308" t="s" s="3218">
        <v>753</v>
      </c>
      <c r="G1308" t="s" s="3218">
        <v>760</v>
      </c>
      <c r="H1308" t="s" s="3218">
        <v>748</v>
      </c>
      <c r="I1308" t="s" s="3218">
        <v>748</v>
      </c>
      <c r="K1308" t="s" s="3157">
        <v>759</v>
      </c>
      <c r="L1308" t="s" s="3218">
        <v>744</v>
      </c>
      <c r="M1308" t="s" s="3218">
        <v>744</v>
      </c>
      <c r="N1308" t="s" s="3218">
        <v>744</v>
      </c>
      <c r="O1308" t="s" s="3218">
        <v>1169</v>
      </c>
      <c r="P1308" t="s" s="3218">
        <v>1021</v>
      </c>
      <c r="Q1308" t="s" s="3218">
        <v>1029</v>
      </c>
      <c r="R1308" t="s" s="3218">
        <v>1029</v>
      </c>
    </row>
    <row r="1309" ht="15.75" customHeight="true">
      <c r="A1309" s="3214"/>
      <c r="B1309" t="s" s="3159">
        <v>735</v>
      </c>
      <c r="C1309" t="s" s="3219">
        <v>764</v>
      </c>
      <c r="D1309" t="s" s="3219">
        <v>764</v>
      </c>
      <c r="E1309" t="s" s="3219">
        <v>744</v>
      </c>
      <c r="F1309" t="s" s="3219">
        <v>744</v>
      </c>
      <c r="G1309" t="s" s="3219">
        <v>755</v>
      </c>
      <c r="H1309" t="s" s="3219">
        <v>764</v>
      </c>
      <c r="I1309" t="s" s="3219">
        <v>755</v>
      </c>
      <c r="K1309" t="s" s="3159">
        <v>735</v>
      </c>
      <c r="L1309" t="s" s="3219">
        <v>764</v>
      </c>
      <c r="M1309" t="s" s="3219">
        <v>764</v>
      </c>
      <c r="N1309" t="s" s="3219">
        <v>744</v>
      </c>
      <c r="O1309" t="s" s="3219">
        <v>744</v>
      </c>
      <c r="P1309" t="s" s="3219">
        <v>755</v>
      </c>
      <c r="Q1309" t="s" s="3219">
        <v>764</v>
      </c>
      <c r="R1309" t="s" s="3219">
        <v>755</v>
      </c>
    </row>
    <row r="1310" ht="15.75" customHeight="true">
      <c r="A1310" s="3214"/>
      <c r="B1310" t="s" s="3157">
        <v>736</v>
      </c>
      <c r="C1310" t="s" s="3218">
        <v>764</v>
      </c>
      <c r="D1310" t="s" s="3218">
        <v>764</v>
      </c>
      <c r="E1310" t="s" s="3218">
        <v>744</v>
      </c>
      <c r="F1310" t="s" s="3218">
        <v>764</v>
      </c>
      <c r="G1310" t="s" s="3218">
        <v>744</v>
      </c>
      <c r="H1310" t="s" s="3218">
        <v>764</v>
      </c>
      <c r="I1310" t="s" s="3218">
        <v>755</v>
      </c>
      <c r="K1310" t="s" s="3157">
        <v>736</v>
      </c>
      <c r="L1310" t="s" s="3218">
        <v>764</v>
      </c>
      <c r="M1310" t="s" s="3218">
        <v>764</v>
      </c>
      <c r="N1310" t="s" s="3218">
        <v>744</v>
      </c>
      <c r="O1310" t="s" s="3218">
        <v>764</v>
      </c>
      <c r="P1310" t="s" s="3218">
        <v>744</v>
      </c>
      <c r="Q1310" t="s" s="3218">
        <v>764</v>
      </c>
      <c r="R1310" t="s" s="3218">
        <v>755</v>
      </c>
    </row>
    <row r="1311" ht="15.75" customHeight="true">
      <c r="A1311" s="3214"/>
      <c r="B1311" t="s" s="3159">
        <v>737</v>
      </c>
      <c r="C1311" t="s" s="3219">
        <v>764</v>
      </c>
      <c r="D1311" t="s" s="3219">
        <v>764</v>
      </c>
      <c r="E1311" t="s" s="3219">
        <v>744</v>
      </c>
      <c r="F1311" t="s" s="3219">
        <v>748</v>
      </c>
      <c r="G1311" t="s" s="3219">
        <v>753</v>
      </c>
      <c r="H1311" t="s" s="3219">
        <v>744</v>
      </c>
      <c r="I1311" t="s" s="3219">
        <v>755</v>
      </c>
      <c r="K1311" t="s" s="3159">
        <v>737</v>
      </c>
      <c r="L1311" t="s" s="3219">
        <v>764</v>
      </c>
      <c r="M1311" t="s" s="3219">
        <v>764</v>
      </c>
      <c r="N1311" t="s" s="3219">
        <v>744</v>
      </c>
      <c r="O1311" t="s" s="3219">
        <v>1029</v>
      </c>
      <c r="P1311" t="s" s="3219">
        <v>1169</v>
      </c>
      <c r="Q1311" t="s" s="3219">
        <v>744</v>
      </c>
      <c r="R1311" t="s" s="3219">
        <v>755</v>
      </c>
    </row>
    <row r="1312" ht="15.75" customHeight="true">
      <c r="A1312" s="3214"/>
      <c r="B1312" t="s" s="3157">
        <v>738</v>
      </c>
      <c r="C1312" t="s" s="3218">
        <v>755</v>
      </c>
      <c r="D1312" t="s" s="3218">
        <v>755</v>
      </c>
      <c r="E1312" t="s" s="3218">
        <v>755</v>
      </c>
      <c r="F1312" t="s" s="3218">
        <v>755</v>
      </c>
      <c r="G1312" t="s" s="3218">
        <v>755</v>
      </c>
      <c r="H1312" t="s" s="3218">
        <v>755</v>
      </c>
      <c r="I1312" t="s" s="3218">
        <v>755</v>
      </c>
      <c r="K1312" t="s" s="3157">
        <v>738</v>
      </c>
      <c r="L1312" t="s" s="3218">
        <v>755</v>
      </c>
      <c r="M1312" t="s" s="3218">
        <v>755</v>
      </c>
      <c r="N1312" t="s" s="3218">
        <v>755</v>
      </c>
      <c r="O1312" t="s" s="3218">
        <v>755</v>
      </c>
      <c r="P1312" t="s" s="3218">
        <v>755</v>
      </c>
      <c r="Q1312" t="s" s="3218">
        <v>755</v>
      </c>
      <c r="R1312" t="s" s="3218">
        <v>755</v>
      </c>
    </row>
    <row r="1313" ht="15.75" customHeight="true">
      <c r="B1313" s="3220"/>
      <c r="K1313" s="3220"/>
    </row>
    <row r="1314" ht="15.75" customHeight="true"/>
    <row r="1315" ht="15.75" customHeight="true">
      <c r="A1315" s="3214"/>
      <c r="B1315" t="s" s="3215">
        <v>143</v>
      </c>
      <c r="I1315" t="s" s="3216">
        <f>HYPERLINK("#B1280","Top ↑")</f>
      </c>
      <c r="J1315" s="3214"/>
      <c r="K1315" t="s" s="3215">
        <v>87</v>
      </c>
      <c r="R1315" t="s" s="3216">
        <f>HYPERLINK("#B1280","Top ↑")</f>
      </c>
    </row>
    <row r="1316" ht="15.75" customHeight="true">
      <c r="A1316" s="3210"/>
      <c r="B1316" t="s" s="3217">
        <v>1760</v>
      </c>
      <c r="C1316" s="3217"/>
      <c r="D1316" s="3217"/>
      <c r="E1316" s="3217"/>
      <c r="F1316" s="3217"/>
      <c r="G1316" s="3217"/>
      <c r="H1316" s="3217"/>
      <c r="I1316" s="3217"/>
      <c r="K1316" t="s" s="3217">
        <v>1761</v>
      </c>
      <c r="L1316" s="3217"/>
      <c r="M1316" s="3217"/>
      <c r="N1316" s="3217"/>
      <c r="O1316" s="3217"/>
      <c r="P1316" s="3217"/>
      <c r="Q1316" s="3217"/>
      <c r="R1316" s="3217"/>
    </row>
    <row r="1317" ht="15.75" customHeight="true">
      <c r="A1317" s="3210"/>
      <c r="B1317" t="s" s="3153">
        <v>731</v>
      </c>
      <c r="C1317" t="s" s="3148">
        <v>727</v>
      </c>
      <c r="D1317" s="3148"/>
      <c r="E1317" s="3148"/>
      <c r="F1317" s="3148"/>
      <c r="G1317" s="3148"/>
      <c r="H1317" s="3148"/>
      <c r="I1317" s="3150"/>
      <c r="K1317" t="s" s="3153">
        <v>731</v>
      </c>
      <c r="L1317" t="s" s="3148">
        <v>727</v>
      </c>
      <c r="M1317" s="3148"/>
      <c r="N1317" s="3148"/>
      <c r="O1317" s="3148"/>
      <c r="P1317" s="3148"/>
      <c r="Q1317" s="3148"/>
      <c r="R1317" s="3150"/>
    </row>
    <row r="1318" ht="30.0" customHeight="true">
      <c r="A1318" s="3214"/>
      <c r="B1318" s="3155"/>
      <c r="C1318" t="s" s="3153">
        <v>732</v>
      </c>
      <c r="D1318" t="s" s="3153">
        <v>733</v>
      </c>
      <c r="E1318" t="s" s="3153">
        <v>734</v>
      </c>
      <c r="F1318" t="s" s="3153">
        <v>735</v>
      </c>
      <c r="G1318" t="s" s="3153">
        <v>736</v>
      </c>
      <c r="H1318" t="s" s="3153">
        <v>737</v>
      </c>
      <c r="I1318" t="s" s="3153">
        <v>738</v>
      </c>
      <c r="K1318" s="3155"/>
      <c r="L1318" t="s" s="3153">
        <v>732</v>
      </c>
      <c r="M1318" t="s" s="3153">
        <v>733</v>
      </c>
      <c r="N1318" t="s" s="3153">
        <v>734</v>
      </c>
      <c r="O1318" t="s" s="3153">
        <v>735</v>
      </c>
      <c r="P1318" t="s" s="3153">
        <v>736</v>
      </c>
      <c r="Q1318" t="s" s="3153">
        <v>737</v>
      </c>
      <c r="R1318" t="s" s="3153">
        <v>738</v>
      </c>
    </row>
    <row r="1319" ht="15.75" customHeight="true">
      <c r="A1319" s="3214"/>
      <c r="B1319" t="s" s="3157">
        <v>732</v>
      </c>
      <c r="C1319" t="s" s="3222">
        <v>1583</v>
      </c>
      <c r="D1319" t="s" s="3222">
        <v>1583</v>
      </c>
      <c r="E1319" t="s" s="3222">
        <v>1583</v>
      </c>
      <c r="F1319" t="s" s="3222">
        <v>1762</v>
      </c>
      <c r="G1319" t="s" s="3222">
        <v>1763</v>
      </c>
      <c r="H1319" t="s" s="3222">
        <v>1764</v>
      </c>
      <c r="I1319" t="s" s="3222">
        <v>1765</v>
      </c>
      <c r="K1319" t="s" s="3157">
        <v>732</v>
      </c>
      <c r="L1319" t="s" s="3218">
        <v>744</v>
      </c>
      <c r="M1319" t="s" s="3218">
        <v>744</v>
      </c>
      <c r="N1319" t="s" s="3218">
        <v>744</v>
      </c>
      <c r="O1319" t="s" s="3218">
        <v>745</v>
      </c>
      <c r="P1319" t="s" s="3218">
        <v>746</v>
      </c>
      <c r="Q1319" t="s" s="3218">
        <v>747</v>
      </c>
      <c r="R1319" t="s" s="3218">
        <v>748</v>
      </c>
    </row>
    <row r="1320" ht="15.75" customHeight="true">
      <c r="A1320" s="3214"/>
      <c r="B1320" t="s" s="3159">
        <v>752</v>
      </c>
      <c r="C1320" t="s" s="3223">
        <v>1583</v>
      </c>
      <c r="D1320" t="s" s="3223">
        <v>1583</v>
      </c>
      <c r="E1320" t="s" s="3223">
        <v>1583</v>
      </c>
      <c r="F1320" t="s" s="3223">
        <v>1766</v>
      </c>
      <c r="G1320" t="s" s="3223">
        <v>1767</v>
      </c>
      <c r="H1320" t="s" s="3223">
        <v>1768</v>
      </c>
      <c r="I1320" t="s" s="3223">
        <v>1768</v>
      </c>
      <c r="K1320" t="s" s="3159">
        <v>752</v>
      </c>
      <c r="L1320" t="s" s="3219">
        <v>744</v>
      </c>
      <c r="M1320" t="s" s="3219">
        <v>744</v>
      </c>
      <c r="N1320" t="s" s="3219">
        <v>744</v>
      </c>
      <c r="O1320" t="s" s="3219">
        <v>753</v>
      </c>
      <c r="P1320" t="s" s="3219">
        <v>754</v>
      </c>
      <c r="Q1320" t="s" s="3219">
        <v>755</v>
      </c>
      <c r="R1320" t="s" s="3219">
        <v>755</v>
      </c>
    </row>
    <row r="1321" ht="15.75" customHeight="true">
      <c r="A1321" s="3214"/>
      <c r="B1321" t="s" s="3157">
        <v>759</v>
      </c>
      <c r="C1321" t="s" s="3222">
        <v>1583</v>
      </c>
      <c r="D1321" t="s" s="3222">
        <v>1583</v>
      </c>
      <c r="E1321" t="s" s="3222">
        <v>1583</v>
      </c>
      <c r="F1321" t="s" s="3222">
        <v>1766</v>
      </c>
      <c r="G1321" t="s" s="3222">
        <v>1769</v>
      </c>
      <c r="H1321" t="s" s="3222">
        <v>1765</v>
      </c>
      <c r="I1321" t="s" s="3222">
        <v>1765</v>
      </c>
      <c r="K1321" t="s" s="3157">
        <v>759</v>
      </c>
      <c r="L1321" t="s" s="3218">
        <v>744</v>
      </c>
      <c r="M1321" t="s" s="3218">
        <v>744</v>
      </c>
      <c r="N1321" t="s" s="3218">
        <v>744</v>
      </c>
      <c r="O1321" t="s" s="3218">
        <v>753</v>
      </c>
      <c r="P1321" t="s" s="3218">
        <v>760</v>
      </c>
      <c r="Q1321" t="s" s="3218">
        <v>748</v>
      </c>
      <c r="R1321" t="s" s="3218">
        <v>748</v>
      </c>
    </row>
    <row r="1322" ht="15.75" customHeight="true">
      <c r="A1322" s="3214"/>
      <c r="B1322" t="s" s="3159">
        <v>735</v>
      </c>
      <c r="C1322" t="s" s="3223">
        <v>1377</v>
      </c>
      <c r="D1322" t="s" s="3223">
        <v>1377</v>
      </c>
      <c r="E1322" t="s" s="3223">
        <v>1583</v>
      </c>
      <c r="F1322" t="s" s="3223">
        <v>1583</v>
      </c>
      <c r="G1322" t="s" s="3223">
        <v>1768</v>
      </c>
      <c r="H1322" t="s" s="3223">
        <v>1377</v>
      </c>
      <c r="I1322" t="s" s="3223">
        <v>1768</v>
      </c>
      <c r="K1322" t="s" s="3159">
        <v>735</v>
      </c>
      <c r="L1322" t="s" s="3219">
        <v>764</v>
      </c>
      <c r="M1322" t="s" s="3219">
        <v>764</v>
      </c>
      <c r="N1322" t="s" s="3219">
        <v>744</v>
      </c>
      <c r="O1322" t="s" s="3219">
        <v>744</v>
      </c>
      <c r="P1322" t="s" s="3219">
        <v>755</v>
      </c>
      <c r="Q1322" t="s" s="3219">
        <v>764</v>
      </c>
      <c r="R1322" t="s" s="3219">
        <v>755</v>
      </c>
    </row>
    <row r="1323" ht="15.75" customHeight="true">
      <c r="A1323" s="3214"/>
      <c r="B1323" t="s" s="3157">
        <v>736</v>
      </c>
      <c r="C1323" t="s" s="3222">
        <v>1377</v>
      </c>
      <c r="D1323" t="s" s="3222">
        <v>1377</v>
      </c>
      <c r="E1323" t="s" s="3222">
        <v>1583</v>
      </c>
      <c r="F1323" t="s" s="3222">
        <v>1377</v>
      </c>
      <c r="G1323" t="s" s="3222">
        <v>1583</v>
      </c>
      <c r="H1323" t="s" s="3222">
        <v>1377</v>
      </c>
      <c r="I1323" t="s" s="3222">
        <v>1768</v>
      </c>
      <c r="K1323" t="s" s="3157">
        <v>736</v>
      </c>
      <c r="L1323" t="s" s="3218">
        <v>764</v>
      </c>
      <c r="M1323" t="s" s="3218">
        <v>764</v>
      </c>
      <c r="N1323" t="s" s="3218">
        <v>744</v>
      </c>
      <c r="O1323" t="s" s="3218">
        <v>764</v>
      </c>
      <c r="P1323" t="s" s="3218">
        <v>744</v>
      </c>
      <c r="Q1323" t="s" s="3218">
        <v>764</v>
      </c>
      <c r="R1323" t="s" s="3218">
        <v>755</v>
      </c>
    </row>
    <row r="1324" ht="15.75" customHeight="true">
      <c r="A1324" s="3214"/>
      <c r="B1324" t="s" s="3159">
        <v>737</v>
      </c>
      <c r="C1324" t="s" s="3223">
        <v>1377</v>
      </c>
      <c r="D1324" t="s" s="3223">
        <v>1377</v>
      </c>
      <c r="E1324" t="s" s="3223">
        <v>1583</v>
      </c>
      <c r="F1324" t="s" s="3223">
        <v>1765</v>
      </c>
      <c r="G1324" t="s" s="3223">
        <v>1766</v>
      </c>
      <c r="H1324" t="s" s="3223">
        <v>1583</v>
      </c>
      <c r="I1324" t="s" s="3223">
        <v>1768</v>
      </c>
      <c r="K1324" t="s" s="3159">
        <v>737</v>
      </c>
      <c r="L1324" t="s" s="3219">
        <v>764</v>
      </c>
      <c r="M1324" t="s" s="3219">
        <v>764</v>
      </c>
      <c r="N1324" t="s" s="3219">
        <v>744</v>
      </c>
      <c r="O1324" t="s" s="3219">
        <v>748</v>
      </c>
      <c r="P1324" t="s" s="3219">
        <v>753</v>
      </c>
      <c r="Q1324" t="s" s="3219">
        <v>744</v>
      </c>
      <c r="R1324" t="s" s="3219">
        <v>755</v>
      </c>
    </row>
    <row r="1325" ht="15.75" customHeight="true">
      <c r="A1325" s="3214"/>
      <c r="B1325" t="s" s="3157">
        <v>738</v>
      </c>
      <c r="C1325" t="s" s="3222">
        <v>1768</v>
      </c>
      <c r="D1325" t="s" s="3222">
        <v>1768</v>
      </c>
      <c r="E1325" t="s" s="3222">
        <v>1768</v>
      </c>
      <c r="F1325" t="s" s="3222">
        <v>1768</v>
      </c>
      <c r="G1325" t="s" s="3222">
        <v>1768</v>
      </c>
      <c r="H1325" t="s" s="3222">
        <v>1768</v>
      </c>
      <c r="I1325" t="s" s="3222">
        <v>1768</v>
      </c>
      <c r="K1325" t="s" s="3157">
        <v>738</v>
      </c>
      <c r="L1325" t="s" s="3218">
        <v>755</v>
      </c>
      <c r="M1325" t="s" s="3218">
        <v>755</v>
      </c>
      <c r="N1325" t="s" s="3218">
        <v>755</v>
      </c>
      <c r="O1325" t="s" s="3218">
        <v>755</v>
      </c>
      <c r="P1325" t="s" s="3218">
        <v>755</v>
      </c>
      <c r="Q1325" t="s" s="3218">
        <v>755</v>
      </c>
      <c r="R1325" t="s" s="3218">
        <v>755</v>
      </c>
    </row>
    <row r="1326" ht="15.75" customHeight="true">
      <c r="B1326" s="3220"/>
      <c r="K1326" s="3220"/>
    </row>
    <row r="1327" ht="15.75" customHeight="true"/>
    <row r="1328" ht="15.75" customHeight="true">
      <c r="A1328" s="3214"/>
      <c r="B1328" t="s" s="3215">
        <v>167</v>
      </c>
      <c r="I1328" t="s" s="3216">
        <f>HYPERLINK("#B1280","Top ↑")</f>
      </c>
      <c r="J1328" s="3214"/>
      <c r="K1328" t="s" s="3215">
        <v>99</v>
      </c>
      <c r="R1328" t="s" s="3216">
        <f>HYPERLINK("#B1280","Top ↑")</f>
      </c>
    </row>
    <row r="1329" ht="15.75" customHeight="true">
      <c r="A1329" s="3210"/>
      <c r="B1329" t="s" s="3217">
        <v>1770</v>
      </c>
      <c r="C1329" s="3217"/>
      <c r="D1329" s="3217"/>
      <c r="E1329" s="3217"/>
      <c r="F1329" s="3217"/>
      <c r="G1329" s="3217"/>
      <c r="H1329" s="3217"/>
      <c r="I1329" s="3217"/>
      <c r="K1329" t="s" s="3217">
        <v>1771</v>
      </c>
      <c r="L1329" s="3217"/>
      <c r="M1329" s="3217"/>
      <c r="N1329" s="3217"/>
      <c r="O1329" s="3217"/>
      <c r="P1329" s="3217"/>
      <c r="Q1329" s="3217"/>
      <c r="R1329" s="3217"/>
    </row>
    <row r="1330" ht="15.75" customHeight="true">
      <c r="A1330" s="3210"/>
      <c r="B1330" t="s" s="3153">
        <v>731</v>
      </c>
      <c r="C1330" t="s" s="3148">
        <v>727</v>
      </c>
      <c r="D1330" s="3148"/>
      <c r="E1330" s="3148"/>
      <c r="F1330" s="3148"/>
      <c r="G1330" s="3148"/>
      <c r="H1330" s="3148"/>
      <c r="I1330" s="3150"/>
      <c r="K1330" t="s" s="3153">
        <v>731</v>
      </c>
      <c r="L1330" t="s" s="3148">
        <v>727</v>
      </c>
      <c r="M1330" s="3148"/>
      <c r="N1330" s="3148"/>
      <c r="O1330" s="3148"/>
      <c r="P1330" s="3148"/>
      <c r="Q1330" s="3148"/>
      <c r="R1330" s="3150"/>
    </row>
    <row r="1331" ht="30.0" customHeight="true">
      <c r="A1331" s="3214"/>
      <c r="B1331" s="3155"/>
      <c r="C1331" t="s" s="3153">
        <v>732</v>
      </c>
      <c r="D1331" t="s" s="3153">
        <v>733</v>
      </c>
      <c r="E1331" t="s" s="3153">
        <v>734</v>
      </c>
      <c r="F1331" t="s" s="3153">
        <v>735</v>
      </c>
      <c r="G1331" t="s" s="3153">
        <v>736</v>
      </c>
      <c r="H1331" t="s" s="3153">
        <v>737</v>
      </c>
      <c r="I1331" t="s" s="3153">
        <v>738</v>
      </c>
      <c r="K1331" s="3155"/>
      <c r="L1331" t="s" s="3153">
        <v>732</v>
      </c>
      <c r="M1331" t="s" s="3153">
        <v>733</v>
      </c>
      <c r="N1331" t="s" s="3153">
        <v>734</v>
      </c>
      <c r="O1331" t="s" s="3153">
        <v>735</v>
      </c>
      <c r="P1331" t="s" s="3153">
        <v>736</v>
      </c>
      <c r="Q1331" t="s" s="3153">
        <v>737</v>
      </c>
      <c r="R1331" t="s" s="3153">
        <v>738</v>
      </c>
    </row>
    <row r="1332" ht="15.75" customHeight="true">
      <c r="A1332" s="3214"/>
      <c r="B1332" t="s" s="3157">
        <v>732</v>
      </c>
      <c r="C1332" t="s" s="3218">
        <v>1260</v>
      </c>
      <c r="D1332" t="s" s="3218">
        <v>1260</v>
      </c>
      <c r="E1332" t="s" s="3218">
        <v>1260</v>
      </c>
      <c r="F1332" t="s" s="3218">
        <v>1551</v>
      </c>
      <c r="G1332" t="s" s="3218">
        <v>1556</v>
      </c>
      <c r="H1332" t="s" s="3218">
        <v>1772</v>
      </c>
      <c r="I1332" t="s" s="3218">
        <v>1253</v>
      </c>
      <c r="K1332" t="s" s="3157">
        <v>732</v>
      </c>
      <c r="L1332" t="s" s="3222">
        <v>1583</v>
      </c>
      <c r="M1332" t="s" s="3222">
        <v>1583</v>
      </c>
      <c r="N1332" t="s" s="3222">
        <v>1583</v>
      </c>
      <c r="O1332" t="s" s="3222">
        <v>1762</v>
      </c>
      <c r="P1332" t="s" s="3222">
        <v>1763</v>
      </c>
      <c r="Q1332" t="s" s="3222">
        <v>1764</v>
      </c>
      <c r="R1332" t="s" s="3222">
        <v>1765</v>
      </c>
    </row>
    <row r="1333" ht="15.75" customHeight="true">
      <c r="A1333" s="3214"/>
      <c r="B1333" t="s" s="3159">
        <v>752</v>
      </c>
      <c r="C1333" t="s" s="3219">
        <v>1260</v>
      </c>
      <c r="D1333" t="s" s="3219">
        <v>1260</v>
      </c>
      <c r="E1333" t="s" s="3219">
        <v>1260</v>
      </c>
      <c r="F1333" t="s" s="3219">
        <v>1677</v>
      </c>
      <c r="G1333" t="s" s="3219">
        <v>1360</v>
      </c>
      <c r="H1333" t="s" s="3219">
        <v>1254</v>
      </c>
      <c r="I1333" t="s" s="3219">
        <v>1254</v>
      </c>
      <c r="K1333" t="s" s="3159">
        <v>752</v>
      </c>
      <c r="L1333" t="s" s="3223">
        <v>1583</v>
      </c>
      <c r="M1333" t="s" s="3223">
        <v>1583</v>
      </c>
      <c r="N1333" t="s" s="3223">
        <v>1583</v>
      </c>
      <c r="O1333" t="s" s="3223">
        <v>1766</v>
      </c>
      <c r="P1333" t="s" s="3223">
        <v>1767</v>
      </c>
      <c r="Q1333" t="s" s="3223">
        <v>1768</v>
      </c>
      <c r="R1333" t="s" s="3223">
        <v>1768</v>
      </c>
    </row>
    <row r="1334" ht="15.75" customHeight="true">
      <c r="A1334" s="3214"/>
      <c r="B1334" t="s" s="3157">
        <v>759</v>
      </c>
      <c r="C1334" t="s" s="3218">
        <v>1260</v>
      </c>
      <c r="D1334" t="s" s="3218">
        <v>1260</v>
      </c>
      <c r="E1334" t="s" s="3218">
        <v>1260</v>
      </c>
      <c r="F1334" t="s" s="3218">
        <v>1677</v>
      </c>
      <c r="G1334" t="s" s="3218">
        <v>1548</v>
      </c>
      <c r="H1334" t="s" s="3218">
        <v>1253</v>
      </c>
      <c r="I1334" t="s" s="3218">
        <v>1253</v>
      </c>
      <c r="K1334" t="s" s="3157">
        <v>759</v>
      </c>
      <c r="L1334" t="s" s="3222">
        <v>1583</v>
      </c>
      <c r="M1334" t="s" s="3222">
        <v>1583</v>
      </c>
      <c r="N1334" t="s" s="3222">
        <v>1583</v>
      </c>
      <c r="O1334" t="s" s="3222">
        <v>1766</v>
      </c>
      <c r="P1334" t="s" s="3222">
        <v>1769</v>
      </c>
      <c r="Q1334" t="s" s="3222">
        <v>1765</v>
      </c>
      <c r="R1334" t="s" s="3222">
        <v>1765</v>
      </c>
    </row>
    <row r="1335" ht="15.75" customHeight="true">
      <c r="A1335" s="3214"/>
      <c r="B1335" t="s" s="3159">
        <v>735</v>
      </c>
      <c r="C1335" t="s" s="3219">
        <v>764</v>
      </c>
      <c r="D1335" t="s" s="3219">
        <v>764</v>
      </c>
      <c r="E1335" t="s" s="3219">
        <v>1260</v>
      </c>
      <c r="F1335" t="s" s="3219">
        <v>1260</v>
      </c>
      <c r="G1335" t="s" s="3219">
        <v>1254</v>
      </c>
      <c r="H1335" t="s" s="3219">
        <v>764</v>
      </c>
      <c r="I1335" t="s" s="3219">
        <v>1254</v>
      </c>
      <c r="K1335" t="s" s="3159">
        <v>735</v>
      </c>
      <c r="L1335" t="s" s="3223">
        <v>1377</v>
      </c>
      <c r="M1335" t="s" s="3223">
        <v>1377</v>
      </c>
      <c r="N1335" t="s" s="3223">
        <v>1583</v>
      </c>
      <c r="O1335" t="s" s="3223">
        <v>1583</v>
      </c>
      <c r="P1335" t="s" s="3223">
        <v>1768</v>
      </c>
      <c r="Q1335" t="s" s="3223">
        <v>1377</v>
      </c>
      <c r="R1335" t="s" s="3223">
        <v>1768</v>
      </c>
    </row>
    <row r="1336" ht="15.75" customHeight="true">
      <c r="A1336" s="3214"/>
      <c r="B1336" t="s" s="3157">
        <v>736</v>
      </c>
      <c r="C1336" t="s" s="3218">
        <v>764</v>
      </c>
      <c r="D1336" t="s" s="3218">
        <v>764</v>
      </c>
      <c r="E1336" t="s" s="3218">
        <v>1260</v>
      </c>
      <c r="F1336" t="s" s="3218">
        <v>764</v>
      </c>
      <c r="G1336" t="s" s="3218">
        <v>1260</v>
      </c>
      <c r="H1336" t="s" s="3218">
        <v>764</v>
      </c>
      <c r="I1336" t="s" s="3218">
        <v>1254</v>
      </c>
      <c r="K1336" t="s" s="3157">
        <v>736</v>
      </c>
      <c r="L1336" t="s" s="3222">
        <v>1377</v>
      </c>
      <c r="M1336" t="s" s="3222">
        <v>1377</v>
      </c>
      <c r="N1336" t="s" s="3222">
        <v>1583</v>
      </c>
      <c r="O1336" t="s" s="3222">
        <v>1377</v>
      </c>
      <c r="P1336" t="s" s="3222">
        <v>1583</v>
      </c>
      <c r="Q1336" t="s" s="3222">
        <v>1377</v>
      </c>
      <c r="R1336" t="s" s="3222">
        <v>1768</v>
      </c>
    </row>
    <row r="1337" ht="15.75" customHeight="true">
      <c r="A1337" s="3214"/>
      <c r="B1337" t="s" s="3159">
        <v>737</v>
      </c>
      <c r="C1337" t="s" s="3219">
        <v>764</v>
      </c>
      <c r="D1337" t="s" s="3219">
        <v>764</v>
      </c>
      <c r="E1337" t="s" s="3219">
        <v>1260</v>
      </c>
      <c r="F1337" t="s" s="3219">
        <v>1253</v>
      </c>
      <c r="G1337" t="s" s="3219">
        <v>1677</v>
      </c>
      <c r="H1337" t="s" s="3219">
        <v>1260</v>
      </c>
      <c r="I1337" t="s" s="3219">
        <v>1254</v>
      </c>
      <c r="K1337" t="s" s="3159">
        <v>737</v>
      </c>
      <c r="L1337" t="s" s="3223">
        <v>1377</v>
      </c>
      <c r="M1337" t="s" s="3223">
        <v>1377</v>
      </c>
      <c r="N1337" t="s" s="3223">
        <v>1583</v>
      </c>
      <c r="O1337" t="s" s="3223">
        <v>1765</v>
      </c>
      <c r="P1337" t="s" s="3223">
        <v>1766</v>
      </c>
      <c r="Q1337" t="s" s="3223">
        <v>1583</v>
      </c>
      <c r="R1337" t="s" s="3223">
        <v>1768</v>
      </c>
    </row>
    <row r="1338" ht="15.75" customHeight="true">
      <c r="A1338" s="3214"/>
      <c r="B1338" t="s" s="3157">
        <v>738</v>
      </c>
      <c r="C1338" t="s" s="3218">
        <v>1254</v>
      </c>
      <c r="D1338" t="s" s="3218">
        <v>1254</v>
      </c>
      <c r="E1338" t="s" s="3218">
        <v>1254</v>
      </c>
      <c r="F1338" t="s" s="3218">
        <v>1254</v>
      </c>
      <c r="G1338" t="s" s="3218">
        <v>1254</v>
      </c>
      <c r="H1338" t="s" s="3218">
        <v>1254</v>
      </c>
      <c r="I1338" t="s" s="3218">
        <v>1254</v>
      </c>
      <c r="K1338" t="s" s="3157">
        <v>738</v>
      </c>
      <c r="L1338" t="s" s="3222">
        <v>1768</v>
      </c>
      <c r="M1338" t="s" s="3222">
        <v>1768</v>
      </c>
      <c r="N1338" t="s" s="3222">
        <v>1768</v>
      </c>
      <c r="O1338" t="s" s="3222">
        <v>1768</v>
      </c>
      <c r="P1338" t="s" s="3222">
        <v>1768</v>
      </c>
      <c r="Q1338" t="s" s="3222">
        <v>1768</v>
      </c>
      <c r="R1338" t="s" s="3222">
        <v>1768</v>
      </c>
    </row>
    <row r="1339" ht="15.75" customHeight="true">
      <c r="B1339" s="3220"/>
      <c r="K1339" s="3220"/>
    </row>
    <row r="1340" ht="15.75" customHeight="true"/>
    <row r="1341" ht="15.75" customHeight="true">
      <c r="A1341" s="3214"/>
      <c r="B1341" t="s" s="3215">
        <v>183</v>
      </c>
      <c r="I1341" t="s" s="3216">
        <f>HYPERLINK("#B1280","Top ↑")</f>
      </c>
      <c r="J1341" s="3214"/>
      <c r="K1341" t="s" s="3215">
        <v>119</v>
      </c>
      <c r="R1341" t="s" s="3216">
        <f>HYPERLINK("#B1280","Top ↑")</f>
      </c>
    </row>
    <row r="1342" ht="15.75" customHeight="true">
      <c r="A1342" s="3210"/>
      <c r="B1342" t="s" s="3217">
        <v>1773</v>
      </c>
      <c r="C1342" s="3217"/>
      <c r="D1342" s="3217"/>
      <c r="E1342" s="3217"/>
      <c r="F1342" s="3217"/>
      <c r="G1342" s="3217"/>
      <c r="H1342" s="3217"/>
      <c r="I1342" s="3217"/>
      <c r="K1342" t="s" s="3217">
        <v>1774</v>
      </c>
      <c r="L1342" s="3217"/>
      <c r="M1342" s="3217"/>
      <c r="N1342" s="3217"/>
      <c r="O1342" s="3217"/>
      <c r="P1342" s="3217"/>
      <c r="Q1342" s="3217"/>
      <c r="R1342" s="3217"/>
    </row>
    <row r="1343" ht="15.75" customHeight="true">
      <c r="A1343" s="3210"/>
      <c r="B1343" t="s" s="3153">
        <v>731</v>
      </c>
      <c r="C1343" t="s" s="3148">
        <v>727</v>
      </c>
      <c r="D1343" s="3148"/>
      <c r="E1343" s="3148"/>
      <c r="F1343" s="3148"/>
      <c r="G1343" s="3148"/>
      <c r="H1343" s="3148"/>
      <c r="I1343" s="3150"/>
      <c r="K1343" t="s" s="3153">
        <v>731</v>
      </c>
      <c r="L1343" t="s" s="3148">
        <v>727</v>
      </c>
      <c r="M1343" s="3148"/>
      <c r="N1343" s="3148"/>
      <c r="O1343" s="3148"/>
      <c r="P1343" s="3148"/>
      <c r="Q1343" s="3148"/>
      <c r="R1343" s="3150"/>
    </row>
    <row r="1344" ht="30.0" customHeight="true">
      <c r="A1344" s="3214"/>
      <c r="B1344" s="3155"/>
      <c r="C1344" t="s" s="3153">
        <v>732</v>
      </c>
      <c r="D1344" t="s" s="3153">
        <v>733</v>
      </c>
      <c r="E1344" t="s" s="3153">
        <v>734</v>
      </c>
      <c r="F1344" t="s" s="3153">
        <v>735</v>
      </c>
      <c r="G1344" t="s" s="3153">
        <v>736</v>
      </c>
      <c r="H1344" t="s" s="3153">
        <v>737</v>
      </c>
      <c r="I1344" t="s" s="3153">
        <v>738</v>
      </c>
      <c r="K1344" s="3155"/>
      <c r="L1344" t="s" s="3153">
        <v>732</v>
      </c>
      <c r="M1344" t="s" s="3153">
        <v>733</v>
      </c>
      <c r="N1344" t="s" s="3153">
        <v>734</v>
      </c>
      <c r="O1344" t="s" s="3153">
        <v>735</v>
      </c>
      <c r="P1344" t="s" s="3153">
        <v>736</v>
      </c>
      <c r="Q1344" t="s" s="3153">
        <v>737</v>
      </c>
      <c r="R1344" t="s" s="3153">
        <v>738</v>
      </c>
    </row>
    <row r="1345" ht="15.75" customHeight="true">
      <c r="A1345" s="3214"/>
      <c r="B1345" t="s" s="3157">
        <v>732</v>
      </c>
      <c r="C1345" t="s" s="3222">
        <v>1583</v>
      </c>
      <c r="D1345" t="s" s="3222">
        <v>1583</v>
      </c>
      <c r="E1345" t="s" s="3222">
        <v>1583</v>
      </c>
      <c r="F1345" t="s" s="3222">
        <v>1762</v>
      </c>
      <c r="G1345" t="s" s="3222">
        <v>1763</v>
      </c>
      <c r="H1345" t="s" s="3222">
        <v>1764</v>
      </c>
      <c r="I1345" t="s" s="3222">
        <v>1765</v>
      </c>
      <c r="K1345" t="s" s="3157">
        <v>732</v>
      </c>
      <c r="L1345" t="s" s="3218">
        <v>1251</v>
      </c>
      <c r="M1345" t="s" s="3218">
        <v>1251</v>
      </c>
      <c r="N1345" t="s" s="3218">
        <v>1251</v>
      </c>
      <c r="O1345" t="s" s="3218">
        <v>1775</v>
      </c>
      <c r="P1345" t="s" s="3218">
        <v>1776</v>
      </c>
      <c r="Q1345" t="s" s="3218">
        <v>1363</v>
      </c>
      <c r="R1345" t="s" s="3218">
        <v>1112</v>
      </c>
    </row>
    <row r="1346" ht="15.75" customHeight="true">
      <c r="A1346" s="3214"/>
      <c r="B1346" t="s" s="3159">
        <v>752</v>
      </c>
      <c r="C1346" t="s" s="3223">
        <v>1583</v>
      </c>
      <c r="D1346" t="s" s="3223">
        <v>1583</v>
      </c>
      <c r="E1346" t="s" s="3223">
        <v>1583</v>
      </c>
      <c r="F1346" t="s" s="3223">
        <v>1766</v>
      </c>
      <c r="G1346" t="s" s="3223">
        <v>1767</v>
      </c>
      <c r="H1346" t="s" s="3223">
        <v>1768</v>
      </c>
      <c r="I1346" t="s" s="3223">
        <v>1768</v>
      </c>
      <c r="K1346" t="s" s="3159">
        <v>752</v>
      </c>
      <c r="L1346" t="s" s="3219">
        <v>1251</v>
      </c>
      <c r="M1346" t="s" s="3219">
        <v>1251</v>
      </c>
      <c r="N1346" t="s" s="3219">
        <v>1251</v>
      </c>
      <c r="O1346" t="s" s="3219">
        <v>1419</v>
      </c>
      <c r="P1346" t="s" s="3219">
        <v>1777</v>
      </c>
      <c r="Q1346" t="s" s="3219">
        <v>1360</v>
      </c>
      <c r="R1346" t="s" s="3219">
        <v>1360</v>
      </c>
    </row>
    <row r="1347" ht="15.75" customHeight="true">
      <c r="A1347" s="3214"/>
      <c r="B1347" t="s" s="3157">
        <v>759</v>
      </c>
      <c r="C1347" t="s" s="3222">
        <v>1583</v>
      </c>
      <c r="D1347" t="s" s="3222">
        <v>1583</v>
      </c>
      <c r="E1347" t="s" s="3222">
        <v>1583</v>
      </c>
      <c r="F1347" t="s" s="3222">
        <v>1766</v>
      </c>
      <c r="G1347" t="s" s="3222">
        <v>1769</v>
      </c>
      <c r="H1347" t="s" s="3222">
        <v>1765</v>
      </c>
      <c r="I1347" t="s" s="3222">
        <v>1765</v>
      </c>
      <c r="K1347" t="s" s="3157">
        <v>759</v>
      </c>
      <c r="L1347" t="s" s="3218">
        <v>1251</v>
      </c>
      <c r="M1347" t="s" s="3218">
        <v>1251</v>
      </c>
      <c r="N1347" t="s" s="3218">
        <v>1251</v>
      </c>
      <c r="O1347" t="s" s="3218">
        <v>1419</v>
      </c>
      <c r="P1347" t="s" s="3218">
        <v>1122</v>
      </c>
      <c r="Q1347" t="s" s="3218">
        <v>1112</v>
      </c>
      <c r="R1347" t="s" s="3218">
        <v>1112</v>
      </c>
    </row>
    <row r="1348" ht="15.75" customHeight="true">
      <c r="A1348" s="3214"/>
      <c r="B1348" t="s" s="3159">
        <v>735</v>
      </c>
      <c r="C1348" t="s" s="3223">
        <v>1377</v>
      </c>
      <c r="D1348" t="s" s="3223">
        <v>1377</v>
      </c>
      <c r="E1348" t="s" s="3223">
        <v>1583</v>
      </c>
      <c r="F1348" t="s" s="3223">
        <v>1583</v>
      </c>
      <c r="G1348" t="s" s="3223">
        <v>1768</v>
      </c>
      <c r="H1348" t="s" s="3223">
        <v>1377</v>
      </c>
      <c r="I1348" t="s" s="3223">
        <v>1768</v>
      </c>
      <c r="K1348" t="s" s="3159">
        <v>735</v>
      </c>
      <c r="L1348" t="s" s="3219">
        <v>764</v>
      </c>
      <c r="M1348" t="s" s="3219">
        <v>764</v>
      </c>
      <c r="N1348" t="s" s="3219">
        <v>1251</v>
      </c>
      <c r="O1348" t="s" s="3219">
        <v>1251</v>
      </c>
      <c r="P1348" t="s" s="3219">
        <v>1360</v>
      </c>
      <c r="Q1348" t="s" s="3219">
        <v>764</v>
      </c>
      <c r="R1348" t="s" s="3219">
        <v>1360</v>
      </c>
    </row>
    <row r="1349" ht="15.75" customHeight="true">
      <c r="A1349" s="3214"/>
      <c r="B1349" t="s" s="3157">
        <v>736</v>
      </c>
      <c r="C1349" t="s" s="3222">
        <v>1377</v>
      </c>
      <c r="D1349" t="s" s="3222">
        <v>1377</v>
      </c>
      <c r="E1349" t="s" s="3222">
        <v>1583</v>
      </c>
      <c r="F1349" t="s" s="3222">
        <v>1377</v>
      </c>
      <c r="G1349" t="s" s="3222">
        <v>1583</v>
      </c>
      <c r="H1349" t="s" s="3222">
        <v>1377</v>
      </c>
      <c r="I1349" t="s" s="3222">
        <v>1768</v>
      </c>
      <c r="K1349" t="s" s="3157">
        <v>736</v>
      </c>
      <c r="L1349" t="s" s="3218">
        <v>764</v>
      </c>
      <c r="M1349" t="s" s="3218">
        <v>764</v>
      </c>
      <c r="N1349" t="s" s="3218">
        <v>1251</v>
      </c>
      <c r="O1349" t="s" s="3218">
        <v>764</v>
      </c>
      <c r="P1349" t="s" s="3218">
        <v>1251</v>
      </c>
      <c r="Q1349" t="s" s="3218">
        <v>764</v>
      </c>
      <c r="R1349" t="s" s="3218">
        <v>1360</v>
      </c>
    </row>
    <row r="1350" ht="15.75" customHeight="true">
      <c r="A1350" s="3214"/>
      <c r="B1350" t="s" s="3159">
        <v>737</v>
      </c>
      <c r="C1350" t="s" s="3223">
        <v>1377</v>
      </c>
      <c r="D1350" t="s" s="3223">
        <v>1377</v>
      </c>
      <c r="E1350" t="s" s="3223">
        <v>1583</v>
      </c>
      <c r="F1350" t="s" s="3223">
        <v>1765</v>
      </c>
      <c r="G1350" t="s" s="3223">
        <v>1766</v>
      </c>
      <c r="H1350" t="s" s="3223">
        <v>1583</v>
      </c>
      <c r="I1350" t="s" s="3223">
        <v>1768</v>
      </c>
      <c r="K1350" t="s" s="3159">
        <v>737</v>
      </c>
      <c r="L1350" t="s" s="3219">
        <v>764</v>
      </c>
      <c r="M1350" t="s" s="3219">
        <v>764</v>
      </c>
      <c r="N1350" t="s" s="3219">
        <v>1251</v>
      </c>
      <c r="O1350" t="s" s="3219">
        <v>1112</v>
      </c>
      <c r="P1350" t="s" s="3219">
        <v>1419</v>
      </c>
      <c r="Q1350" t="s" s="3219">
        <v>1251</v>
      </c>
      <c r="R1350" t="s" s="3219">
        <v>1360</v>
      </c>
    </row>
    <row r="1351" ht="15.75" customHeight="true">
      <c r="A1351" s="3214"/>
      <c r="B1351" t="s" s="3157">
        <v>738</v>
      </c>
      <c r="C1351" t="s" s="3222">
        <v>1768</v>
      </c>
      <c r="D1351" t="s" s="3222">
        <v>1768</v>
      </c>
      <c r="E1351" t="s" s="3222">
        <v>1768</v>
      </c>
      <c r="F1351" t="s" s="3222">
        <v>1768</v>
      </c>
      <c r="G1351" t="s" s="3222">
        <v>1768</v>
      </c>
      <c r="H1351" t="s" s="3222">
        <v>1768</v>
      </c>
      <c r="I1351" t="s" s="3222">
        <v>1768</v>
      </c>
      <c r="K1351" t="s" s="3157">
        <v>738</v>
      </c>
      <c r="L1351" t="s" s="3218">
        <v>1360</v>
      </c>
      <c r="M1351" t="s" s="3218">
        <v>1360</v>
      </c>
      <c r="N1351" t="s" s="3218">
        <v>1360</v>
      </c>
      <c r="O1351" t="s" s="3218">
        <v>1360</v>
      </c>
      <c r="P1351" t="s" s="3218">
        <v>1360</v>
      </c>
      <c r="Q1351" t="s" s="3218">
        <v>1360</v>
      </c>
      <c r="R1351" t="s" s="3218">
        <v>1360</v>
      </c>
    </row>
    <row r="1352" ht="15.75" customHeight="true">
      <c r="B1352" s="3220"/>
      <c r="K1352" s="3220"/>
    </row>
    <row r="1353" ht="15.75" customHeight="true"/>
    <row r="1354" ht="15.75" customHeight="true">
      <c r="A1354" s="3214"/>
      <c r="B1354" t="s" s="3215">
        <v>187</v>
      </c>
      <c r="I1354" t="s" s="3216">
        <f>HYPERLINK("#B1280","Top ↑")</f>
      </c>
      <c r="J1354" s="3214"/>
      <c r="K1354" t="s" s="3215">
        <v>124</v>
      </c>
      <c r="R1354" t="s" s="3216">
        <f>HYPERLINK("#B1280","Top ↑")</f>
      </c>
    </row>
    <row r="1355" ht="15.75" customHeight="true">
      <c r="A1355" s="3210"/>
      <c r="B1355" t="s" s="3217">
        <v>1778</v>
      </c>
      <c r="C1355" s="3217"/>
      <c r="D1355" s="3217"/>
      <c r="E1355" s="3217"/>
      <c r="F1355" s="3217"/>
      <c r="G1355" s="3217"/>
      <c r="H1355" s="3217"/>
      <c r="I1355" s="3217"/>
      <c r="K1355" t="s" s="3217">
        <v>1779</v>
      </c>
      <c r="L1355" s="3217"/>
      <c r="M1355" s="3217"/>
      <c r="N1355" s="3217"/>
      <c r="O1355" s="3217"/>
      <c r="P1355" s="3217"/>
      <c r="Q1355" s="3217"/>
      <c r="R1355" s="3217"/>
    </row>
    <row r="1356" ht="15.75" customHeight="true">
      <c r="A1356" s="3210"/>
      <c r="B1356" t="s" s="3153">
        <v>731</v>
      </c>
      <c r="C1356" t="s" s="3148">
        <v>727</v>
      </c>
      <c r="D1356" s="3148"/>
      <c r="E1356" s="3148"/>
      <c r="F1356" s="3148"/>
      <c r="G1356" s="3148"/>
      <c r="H1356" s="3148"/>
      <c r="I1356" s="3150"/>
      <c r="K1356" t="s" s="3153">
        <v>731</v>
      </c>
      <c r="L1356" t="s" s="3148">
        <v>727</v>
      </c>
      <c r="M1356" s="3148"/>
      <c r="N1356" s="3148"/>
      <c r="O1356" s="3148"/>
      <c r="P1356" s="3148"/>
      <c r="Q1356" s="3148"/>
      <c r="R1356" s="3150"/>
    </row>
    <row r="1357" ht="30.0" customHeight="true">
      <c r="A1357" s="3214"/>
      <c r="B1357" s="3155"/>
      <c r="C1357" t="s" s="3153">
        <v>732</v>
      </c>
      <c r="D1357" t="s" s="3153">
        <v>733</v>
      </c>
      <c r="E1357" t="s" s="3153">
        <v>734</v>
      </c>
      <c r="F1357" t="s" s="3153">
        <v>735</v>
      </c>
      <c r="G1357" t="s" s="3153">
        <v>736</v>
      </c>
      <c r="H1357" t="s" s="3153">
        <v>737</v>
      </c>
      <c r="I1357" t="s" s="3153">
        <v>738</v>
      </c>
      <c r="K1357" s="3155"/>
      <c r="L1357" t="s" s="3153">
        <v>732</v>
      </c>
      <c r="M1357" t="s" s="3153">
        <v>733</v>
      </c>
      <c r="N1357" t="s" s="3153">
        <v>734</v>
      </c>
      <c r="O1357" t="s" s="3153">
        <v>735</v>
      </c>
      <c r="P1357" t="s" s="3153">
        <v>736</v>
      </c>
      <c r="Q1357" t="s" s="3153">
        <v>737</v>
      </c>
      <c r="R1357" t="s" s="3153">
        <v>738</v>
      </c>
    </row>
    <row r="1358" ht="15.75" customHeight="true">
      <c r="A1358" s="3214"/>
      <c r="B1358" t="s" s="3157">
        <v>732</v>
      </c>
      <c r="C1358" t="s" s="3218">
        <v>744</v>
      </c>
      <c r="D1358" t="s" s="3218">
        <v>744</v>
      </c>
      <c r="E1358" t="s" s="3218">
        <v>744</v>
      </c>
      <c r="F1358" t="s" s="3218">
        <v>745</v>
      </c>
      <c r="G1358" t="s" s="3218">
        <v>746</v>
      </c>
      <c r="H1358" t="s" s="3218">
        <v>747</v>
      </c>
      <c r="I1358" t="s" s="3218">
        <v>748</v>
      </c>
      <c r="K1358" t="s" s="3157">
        <v>732</v>
      </c>
      <c r="L1358" t="s" s="3218">
        <v>744</v>
      </c>
      <c r="M1358" t="s" s="3218">
        <v>744</v>
      </c>
      <c r="N1358" t="s" s="3218">
        <v>744</v>
      </c>
      <c r="O1358" t="s" s="3218">
        <v>754</v>
      </c>
      <c r="P1358" t="s" s="3218">
        <v>1034</v>
      </c>
      <c r="Q1358" t="s" s="3218">
        <v>760</v>
      </c>
      <c r="R1358" t="s" s="3218">
        <v>1029</v>
      </c>
    </row>
    <row r="1359" ht="15.75" customHeight="true">
      <c r="A1359" s="3214"/>
      <c r="B1359" t="s" s="3159">
        <v>752</v>
      </c>
      <c r="C1359" t="s" s="3219">
        <v>744</v>
      </c>
      <c r="D1359" t="s" s="3219">
        <v>744</v>
      </c>
      <c r="E1359" t="s" s="3219">
        <v>744</v>
      </c>
      <c r="F1359" t="s" s="3219">
        <v>753</v>
      </c>
      <c r="G1359" t="s" s="3219">
        <v>754</v>
      </c>
      <c r="H1359" t="s" s="3219">
        <v>755</v>
      </c>
      <c r="I1359" t="s" s="3219">
        <v>755</v>
      </c>
      <c r="K1359" t="s" s="3159">
        <v>752</v>
      </c>
      <c r="L1359" t="s" s="3219">
        <v>744</v>
      </c>
      <c r="M1359" t="s" s="3219">
        <v>744</v>
      </c>
      <c r="N1359" t="s" s="3219">
        <v>744</v>
      </c>
      <c r="O1359" t="s" s="3219">
        <v>1169</v>
      </c>
      <c r="P1359" t="s" s="3219">
        <v>1170</v>
      </c>
      <c r="Q1359" t="s" s="3219">
        <v>755</v>
      </c>
      <c r="R1359" t="s" s="3219">
        <v>755</v>
      </c>
    </row>
    <row r="1360" ht="15.75" customHeight="true">
      <c r="A1360" s="3214"/>
      <c r="B1360" t="s" s="3157">
        <v>759</v>
      </c>
      <c r="C1360" t="s" s="3218">
        <v>744</v>
      </c>
      <c r="D1360" t="s" s="3218">
        <v>744</v>
      </c>
      <c r="E1360" t="s" s="3218">
        <v>744</v>
      </c>
      <c r="F1360" t="s" s="3218">
        <v>753</v>
      </c>
      <c r="G1360" t="s" s="3218">
        <v>760</v>
      </c>
      <c r="H1360" t="s" s="3218">
        <v>748</v>
      </c>
      <c r="I1360" t="s" s="3218">
        <v>748</v>
      </c>
      <c r="K1360" t="s" s="3157">
        <v>759</v>
      </c>
      <c r="L1360" t="s" s="3218">
        <v>744</v>
      </c>
      <c r="M1360" t="s" s="3218">
        <v>744</v>
      </c>
      <c r="N1360" t="s" s="3218">
        <v>744</v>
      </c>
      <c r="O1360" t="s" s="3218">
        <v>1169</v>
      </c>
      <c r="P1360" t="s" s="3218">
        <v>1021</v>
      </c>
      <c r="Q1360" t="s" s="3218">
        <v>1029</v>
      </c>
      <c r="R1360" t="s" s="3218">
        <v>1029</v>
      </c>
    </row>
    <row r="1361" ht="15.75" customHeight="true">
      <c r="A1361" s="3214"/>
      <c r="B1361" t="s" s="3159">
        <v>735</v>
      </c>
      <c r="C1361" t="s" s="3219">
        <v>764</v>
      </c>
      <c r="D1361" t="s" s="3219">
        <v>764</v>
      </c>
      <c r="E1361" t="s" s="3219">
        <v>744</v>
      </c>
      <c r="F1361" t="s" s="3219">
        <v>744</v>
      </c>
      <c r="G1361" t="s" s="3219">
        <v>755</v>
      </c>
      <c r="H1361" t="s" s="3219">
        <v>764</v>
      </c>
      <c r="I1361" t="s" s="3219">
        <v>755</v>
      </c>
      <c r="K1361" t="s" s="3159">
        <v>735</v>
      </c>
      <c r="L1361" t="s" s="3219">
        <v>764</v>
      </c>
      <c r="M1361" t="s" s="3219">
        <v>764</v>
      </c>
      <c r="N1361" t="s" s="3219">
        <v>744</v>
      </c>
      <c r="O1361" t="s" s="3219">
        <v>744</v>
      </c>
      <c r="P1361" t="s" s="3219">
        <v>755</v>
      </c>
      <c r="Q1361" t="s" s="3219">
        <v>764</v>
      </c>
      <c r="R1361" t="s" s="3219">
        <v>755</v>
      </c>
    </row>
    <row r="1362" ht="15.75" customHeight="true">
      <c r="A1362" s="3214"/>
      <c r="B1362" t="s" s="3157">
        <v>736</v>
      </c>
      <c r="C1362" t="s" s="3218">
        <v>764</v>
      </c>
      <c r="D1362" t="s" s="3218">
        <v>764</v>
      </c>
      <c r="E1362" t="s" s="3218">
        <v>744</v>
      </c>
      <c r="F1362" t="s" s="3218">
        <v>764</v>
      </c>
      <c r="G1362" t="s" s="3218">
        <v>744</v>
      </c>
      <c r="H1362" t="s" s="3218">
        <v>764</v>
      </c>
      <c r="I1362" t="s" s="3218">
        <v>755</v>
      </c>
      <c r="K1362" t="s" s="3157">
        <v>736</v>
      </c>
      <c r="L1362" t="s" s="3218">
        <v>764</v>
      </c>
      <c r="M1362" t="s" s="3218">
        <v>764</v>
      </c>
      <c r="N1362" t="s" s="3218">
        <v>744</v>
      </c>
      <c r="O1362" t="s" s="3218">
        <v>764</v>
      </c>
      <c r="P1362" t="s" s="3218">
        <v>744</v>
      </c>
      <c r="Q1362" t="s" s="3218">
        <v>764</v>
      </c>
      <c r="R1362" t="s" s="3218">
        <v>755</v>
      </c>
    </row>
    <row r="1363" ht="15.75" customHeight="true">
      <c r="A1363" s="3214"/>
      <c r="B1363" t="s" s="3159">
        <v>737</v>
      </c>
      <c r="C1363" t="s" s="3219">
        <v>764</v>
      </c>
      <c r="D1363" t="s" s="3219">
        <v>764</v>
      </c>
      <c r="E1363" t="s" s="3219">
        <v>744</v>
      </c>
      <c r="F1363" t="s" s="3219">
        <v>748</v>
      </c>
      <c r="G1363" t="s" s="3219">
        <v>753</v>
      </c>
      <c r="H1363" t="s" s="3219">
        <v>744</v>
      </c>
      <c r="I1363" t="s" s="3219">
        <v>755</v>
      </c>
      <c r="K1363" t="s" s="3159">
        <v>737</v>
      </c>
      <c r="L1363" t="s" s="3219">
        <v>764</v>
      </c>
      <c r="M1363" t="s" s="3219">
        <v>764</v>
      </c>
      <c r="N1363" t="s" s="3219">
        <v>744</v>
      </c>
      <c r="O1363" t="s" s="3219">
        <v>1029</v>
      </c>
      <c r="P1363" t="s" s="3219">
        <v>1169</v>
      </c>
      <c r="Q1363" t="s" s="3219">
        <v>744</v>
      </c>
      <c r="R1363" t="s" s="3219">
        <v>755</v>
      </c>
    </row>
    <row r="1364" ht="15.75" customHeight="true">
      <c r="A1364" s="3214"/>
      <c r="B1364" t="s" s="3157">
        <v>738</v>
      </c>
      <c r="C1364" t="s" s="3218">
        <v>755</v>
      </c>
      <c r="D1364" t="s" s="3218">
        <v>755</v>
      </c>
      <c r="E1364" t="s" s="3218">
        <v>755</v>
      </c>
      <c r="F1364" t="s" s="3218">
        <v>755</v>
      </c>
      <c r="G1364" t="s" s="3218">
        <v>755</v>
      </c>
      <c r="H1364" t="s" s="3218">
        <v>755</v>
      </c>
      <c r="I1364" t="s" s="3218">
        <v>755</v>
      </c>
      <c r="K1364" t="s" s="3157">
        <v>738</v>
      </c>
      <c r="L1364" t="s" s="3218">
        <v>755</v>
      </c>
      <c r="M1364" t="s" s="3218">
        <v>755</v>
      </c>
      <c r="N1364" t="s" s="3218">
        <v>755</v>
      </c>
      <c r="O1364" t="s" s="3218">
        <v>755</v>
      </c>
      <c r="P1364" t="s" s="3218">
        <v>755</v>
      </c>
      <c r="Q1364" t="s" s="3218">
        <v>755</v>
      </c>
      <c r="R1364" t="s" s="3218">
        <v>755</v>
      </c>
    </row>
    <row r="1365" ht="15.75" customHeight="true">
      <c r="B1365" s="3220"/>
      <c r="K1365" s="3220"/>
    </row>
    <row r="1366" ht="15.75" customHeight="true"/>
    <row r="1367" ht="15.75" customHeight="true">
      <c r="A1367" s="3214"/>
      <c r="B1367" t="s" s="3215">
        <v>196</v>
      </c>
      <c r="I1367" t="s" s="3216">
        <f>HYPERLINK("#B1280","Top ↑")</f>
      </c>
      <c r="J1367" s="3214"/>
      <c r="K1367" t="s" s="3215">
        <v>161</v>
      </c>
      <c r="R1367" t="s" s="3216">
        <f>HYPERLINK("#B1280","Top ↑")</f>
      </c>
    </row>
    <row r="1368" ht="15.75" customHeight="true">
      <c r="A1368" s="3210"/>
      <c r="B1368" t="s" s="3217">
        <v>1780</v>
      </c>
      <c r="C1368" s="3217"/>
      <c r="D1368" s="3217"/>
      <c r="E1368" s="3217"/>
      <c r="F1368" s="3217"/>
      <c r="G1368" s="3217"/>
      <c r="H1368" s="3217"/>
      <c r="I1368" s="3217"/>
      <c r="K1368" t="s" s="3217">
        <v>1781</v>
      </c>
      <c r="L1368" s="3217"/>
      <c r="M1368" s="3217"/>
      <c r="N1368" s="3217"/>
      <c r="O1368" s="3217"/>
      <c r="P1368" s="3217"/>
      <c r="Q1368" s="3217"/>
      <c r="R1368" s="3217"/>
    </row>
    <row r="1369" ht="15.75" customHeight="true">
      <c r="A1369" s="3210"/>
      <c r="B1369" t="s" s="3153">
        <v>731</v>
      </c>
      <c r="C1369" t="s" s="3148">
        <v>727</v>
      </c>
      <c r="D1369" s="3148"/>
      <c r="E1369" s="3148"/>
      <c r="F1369" s="3148"/>
      <c r="G1369" s="3148"/>
      <c r="H1369" s="3148"/>
      <c r="I1369" s="3150"/>
      <c r="K1369" t="s" s="3153">
        <v>731</v>
      </c>
      <c r="L1369" t="s" s="3148">
        <v>727</v>
      </c>
      <c r="M1369" s="3148"/>
      <c r="N1369" s="3148"/>
      <c r="O1369" s="3148"/>
      <c r="P1369" s="3148"/>
      <c r="Q1369" s="3148"/>
      <c r="R1369" s="3150"/>
    </row>
    <row r="1370" ht="30.0" customHeight="true">
      <c r="A1370" s="3214"/>
      <c r="B1370" s="3155"/>
      <c r="C1370" t="s" s="3153">
        <v>732</v>
      </c>
      <c r="D1370" t="s" s="3153">
        <v>733</v>
      </c>
      <c r="E1370" t="s" s="3153">
        <v>734</v>
      </c>
      <c r="F1370" t="s" s="3153">
        <v>735</v>
      </c>
      <c r="G1370" t="s" s="3153">
        <v>736</v>
      </c>
      <c r="H1370" t="s" s="3153">
        <v>737</v>
      </c>
      <c r="I1370" t="s" s="3153">
        <v>738</v>
      </c>
      <c r="K1370" s="3155"/>
      <c r="L1370" t="s" s="3153">
        <v>732</v>
      </c>
      <c r="M1370" t="s" s="3153">
        <v>733</v>
      </c>
      <c r="N1370" t="s" s="3153">
        <v>734</v>
      </c>
      <c r="O1370" t="s" s="3153">
        <v>735</v>
      </c>
      <c r="P1370" t="s" s="3153">
        <v>736</v>
      </c>
      <c r="Q1370" t="s" s="3153">
        <v>737</v>
      </c>
      <c r="R1370" t="s" s="3153">
        <v>738</v>
      </c>
    </row>
    <row r="1371" ht="15.75" customHeight="true">
      <c r="A1371" s="3214"/>
      <c r="B1371" t="s" s="3157">
        <v>732</v>
      </c>
      <c r="C1371" t="s" s="3222">
        <v>1583</v>
      </c>
      <c r="D1371" t="s" s="3222">
        <v>1583</v>
      </c>
      <c r="E1371" t="s" s="3222">
        <v>1583</v>
      </c>
      <c r="F1371" t="s" s="3222">
        <v>1762</v>
      </c>
      <c r="G1371" t="s" s="3222">
        <v>1763</v>
      </c>
      <c r="H1371" t="s" s="3222">
        <v>1764</v>
      </c>
      <c r="I1371" t="s" s="3222">
        <v>1765</v>
      </c>
      <c r="K1371" t="s" s="3157">
        <v>732</v>
      </c>
      <c r="L1371" t="s" s="3218">
        <v>744</v>
      </c>
      <c r="M1371" t="s" s="3218">
        <v>744</v>
      </c>
      <c r="N1371" t="s" s="3218">
        <v>744</v>
      </c>
      <c r="O1371" t="s" s="3218">
        <v>745</v>
      </c>
      <c r="P1371" t="s" s="3218">
        <v>746</v>
      </c>
      <c r="Q1371" t="s" s="3218">
        <v>747</v>
      </c>
      <c r="R1371" t="s" s="3218">
        <v>748</v>
      </c>
    </row>
    <row r="1372" ht="15.75" customHeight="true">
      <c r="A1372" s="3214"/>
      <c r="B1372" t="s" s="3159">
        <v>752</v>
      </c>
      <c r="C1372" t="s" s="3223">
        <v>1583</v>
      </c>
      <c r="D1372" t="s" s="3223">
        <v>1583</v>
      </c>
      <c r="E1372" t="s" s="3223">
        <v>1583</v>
      </c>
      <c r="F1372" t="s" s="3223">
        <v>1766</v>
      </c>
      <c r="G1372" t="s" s="3223">
        <v>1767</v>
      </c>
      <c r="H1372" t="s" s="3223">
        <v>1768</v>
      </c>
      <c r="I1372" t="s" s="3223">
        <v>1768</v>
      </c>
      <c r="K1372" t="s" s="3159">
        <v>752</v>
      </c>
      <c r="L1372" t="s" s="3219">
        <v>744</v>
      </c>
      <c r="M1372" t="s" s="3219">
        <v>744</v>
      </c>
      <c r="N1372" t="s" s="3219">
        <v>744</v>
      </c>
      <c r="O1372" t="s" s="3219">
        <v>753</v>
      </c>
      <c r="P1372" t="s" s="3219">
        <v>754</v>
      </c>
      <c r="Q1372" t="s" s="3219">
        <v>755</v>
      </c>
      <c r="R1372" t="s" s="3219">
        <v>755</v>
      </c>
    </row>
    <row r="1373" ht="15.75" customHeight="true">
      <c r="A1373" s="3214"/>
      <c r="B1373" t="s" s="3157">
        <v>759</v>
      </c>
      <c r="C1373" t="s" s="3222">
        <v>1583</v>
      </c>
      <c r="D1373" t="s" s="3222">
        <v>1583</v>
      </c>
      <c r="E1373" t="s" s="3222">
        <v>1583</v>
      </c>
      <c r="F1373" t="s" s="3222">
        <v>1766</v>
      </c>
      <c r="G1373" t="s" s="3222">
        <v>1769</v>
      </c>
      <c r="H1373" t="s" s="3222">
        <v>1765</v>
      </c>
      <c r="I1373" t="s" s="3222">
        <v>1765</v>
      </c>
      <c r="K1373" t="s" s="3157">
        <v>759</v>
      </c>
      <c r="L1373" t="s" s="3218">
        <v>744</v>
      </c>
      <c r="M1373" t="s" s="3218">
        <v>744</v>
      </c>
      <c r="N1373" t="s" s="3218">
        <v>744</v>
      </c>
      <c r="O1373" t="s" s="3218">
        <v>753</v>
      </c>
      <c r="P1373" t="s" s="3218">
        <v>760</v>
      </c>
      <c r="Q1373" t="s" s="3218">
        <v>748</v>
      </c>
      <c r="R1373" t="s" s="3218">
        <v>748</v>
      </c>
    </row>
    <row r="1374" ht="15.75" customHeight="true">
      <c r="A1374" s="3214"/>
      <c r="B1374" t="s" s="3159">
        <v>735</v>
      </c>
      <c r="C1374" t="s" s="3223">
        <v>1377</v>
      </c>
      <c r="D1374" t="s" s="3223">
        <v>1377</v>
      </c>
      <c r="E1374" t="s" s="3223">
        <v>1583</v>
      </c>
      <c r="F1374" t="s" s="3223">
        <v>1583</v>
      </c>
      <c r="G1374" t="s" s="3223">
        <v>1768</v>
      </c>
      <c r="H1374" t="s" s="3223">
        <v>1377</v>
      </c>
      <c r="I1374" t="s" s="3223">
        <v>1768</v>
      </c>
      <c r="K1374" t="s" s="3159">
        <v>735</v>
      </c>
      <c r="L1374" t="s" s="3219">
        <v>764</v>
      </c>
      <c r="M1374" t="s" s="3219">
        <v>764</v>
      </c>
      <c r="N1374" t="s" s="3219">
        <v>744</v>
      </c>
      <c r="O1374" t="s" s="3219">
        <v>744</v>
      </c>
      <c r="P1374" t="s" s="3219">
        <v>755</v>
      </c>
      <c r="Q1374" t="s" s="3219">
        <v>764</v>
      </c>
      <c r="R1374" t="s" s="3219">
        <v>755</v>
      </c>
    </row>
    <row r="1375" ht="15.75" customHeight="true">
      <c r="A1375" s="3214"/>
      <c r="B1375" t="s" s="3157">
        <v>736</v>
      </c>
      <c r="C1375" t="s" s="3222">
        <v>1377</v>
      </c>
      <c r="D1375" t="s" s="3222">
        <v>1377</v>
      </c>
      <c r="E1375" t="s" s="3222">
        <v>1583</v>
      </c>
      <c r="F1375" t="s" s="3222">
        <v>1377</v>
      </c>
      <c r="G1375" t="s" s="3222">
        <v>1583</v>
      </c>
      <c r="H1375" t="s" s="3222">
        <v>1377</v>
      </c>
      <c r="I1375" t="s" s="3222">
        <v>1768</v>
      </c>
      <c r="K1375" t="s" s="3157">
        <v>736</v>
      </c>
      <c r="L1375" t="s" s="3218">
        <v>764</v>
      </c>
      <c r="M1375" t="s" s="3218">
        <v>764</v>
      </c>
      <c r="N1375" t="s" s="3218">
        <v>744</v>
      </c>
      <c r="O1375" t="s" s="3218">
        <v>764</v>
      </c>
      <c r="P1375" t="s" s="3218">
        <v>744</v>
      </c>
      <c r="Q1375" t="s" s="3218">
        <v>764</v>
      </c>
      <c r="R1375" t="s" s="3218">
        <v>755</v>
      </c>
    </row>
    <row r="1376" ht="15.75" customHeight="true">
      <c r="A1376" s="3214"/>
      <c r="B1376" t="s" s="3159">
        <v>737</v>
      </c>
      <c r="C1376" t="s" s="3223">
        <v>1377</v>
      </c>
      <c r="D1376" t="s" s="3223">
        <v>1377</v>
      </c>
      <c r="E1376" t="s" s="3223">
        <v>1583</v>
      </c>
      <c r="F1376" t="s" s="3223">
        <v>1765</v>
      </c>
      <c r="G1376" t="s" s="3223">
        <v>1766</v>
      </c>
      <c r="H1376" t="s" s="3223">
        <v>1583</v>
      </c>
      <c r="I1376" t="s" s="3223">
        <v>1768</v>
      </c>
      <c r="K1376" t="s" s="3159">
        <v>737</v>
      </c>
      <c r="L1376" t="s" s="3219">
        <v>764</v>
      </c>
      <c r="M1376" t="s" s="3219">
        <v>764</v>
      </c>
      <c r="N1376" t="s" s="3219">
        <v>744</v>
      </c>
      <c r="O1376" t="s" s="3219">
        <v>748</v>
      </c>
      <c r="P1376" t="s" s="3219">
        <v>753</v>
      </c>
      <c r="Q1376" t="s" s="3219">
        <v>744</v>
      </c>
      <c r="R1376" t="s" s="3219">
        <v>755</v>
      </c>
    </row>
    <row r="1377" ht="15.75" customHeight="true">
      <c r="A1377" s="3214"/>
      <c r="B1377" t="s" s="3157">
        <v>738</v>
      </c>
      <c r="C1377" t="s" s="3222">
        <v>1768</v>
      </c>
      <c r="D1377" t="s" s="3222">
        <v>1768</v>
      </c>
      <c r="E1377" t="s" s="3222">
        <v>1768</v>
      </c>
      <c r="F1377" t="s" s="3222">
        <v>1768</v>
      </c>
      <c r="G1377" t="s" s="3222">
        <v>1768</v>
      </c>
      <c r="H1377" t="s" s="3222">
        <v>1768</v>
      </c>
      <c r="I1377" t="s" s="3222">
        <v>1768</v>
      </c>
      <c r="K1377" t="s" s="3157">
        <v>738</v>
      </c>
      <c r="L1377" t="s" s="3218">
        <v>755</v>
      </c>
      <c r="M1377" t="s" s="3218">
        <v>755</v>
      </c>
      <c r="N1377" t="s" s="3218">
        <v>755</v>
      </c>
      <c r="O1377" t="s" s="3218">
        <v>755</v>
      </c>
      <c r="P1377" t="s" s="3218">
        <v>755</v>
      </c>
      <c r="Q1377" t="s" s="3218">
        <v>755</v>
      </c>
      <c r="R1377" t="s" s="3218">
        <v>755</v>
      </c>
    </row>
    <row r="1378" ht="15.75" customHeight="true">
      <c r="B1378" s="3220"/>
      <c r="K1378" s="3220"/>
    </row>
    <row r="1379" ht="15.75" customHeight="true">
      <c r="B1379" s="3220"/>
      <c r="K1379" s="3220"/>
    </row>
    <row r="1380" ht="15.75" customHeight="true">
      <c r="A1380" s="3214"/>
      <c r="B1380" t="s" s="3215">
        <v>208</v>
      </c>
      <c r="I1380" t="s" s="3216">
        <f>HYPERLINK("#B1280","Top ↑")</f>
      </c>
      <c r="J1380" s="3214"/>
      <c r="K1380" t="s" s="3215">
        <v>169</v>
      </c>
      <c r="R1380" t="s" s="3216">
        <f>HYPERLINK("#B1280","Top ↑")</f>
      </c>
    </row>
    <row r="1381" ht="15.75" customHeight="true">
      <c r="A1381" s="3210"/>
      <c r="B1381" t="s" s="3217">
        <v>1782</v>
      </c>
      <c r="C1381" s="3217"/>
      <c r="D1381" s="3217"/>
      <c r="E1381" s="3217"/>
      <c r="F1381" s="3217"/>
      <c r="G1381" s="3217"/>
      <c r="H1381" s="3217"/>
      <c r="I1381" s="3217"/>
      <c r="K1381" t="s" s="3217">
        <v>1783</v>
      </c>
      <c r="L1381" s="3217"/>
      <c r="M1381" s="3217"/>
      <c r="N1381" s="3217"/>
      <c r="O1381" s="3217"/>
      <c r="P1381" s="3217"/>
      <c r="Q1381" s="3217"/>
      <c r="R1381" s="3217"/>
    </row>
    <row r="1382" ht="15.75" customHeight="true">
      <c r="A1382" s="3210"/>
      <c r="B1382" t="s" s="3153">
        <v>731</v>
      </c>
      <c r="C1382" t="s" s="3148">
        <v>727</v>
      </c>
      <c r="D1382" s="3148"/>
      <c r="E1382" s="3148"/>
      <c r="F1382" s="3148"/>
      <c r="G1382" s="3148"/>
      <c r="H1382" s="3148"/>
      <c r="I1382" s="3150"/>
      <c r="K1382" t="s" s="3153">
        <v>731</v>
      </c>
      <c r="L1382" t="s" s="3148">
        <v>727</v>
      </c>
      <c r="M1382" s="3148"/>
      <c r="N1382" s="3148"/>
      <c r="O1382" s="3148"/>
      <c r="P1382" s="3148"/>
      <c r="Q1382" s="3148"/>
      <c r="R1382" s="3150"/>
    </row>
    <row r="1383" ht="30.0" customHeight="true">
      <c r="A1383" s="3214"/>
      <c r="B1383" s="3155"/>
      <c r="C1383" t="s" s="3153">
        <v>732</v>
      </c>
      <c r="D1383" t="s" s="3153">
        <v>733</v>
      </c>
      <c r="E1383" t="s" s="3153">
        <v>734</v>
      </c>
      <c r="F1383" t="s" s="3153">
        <v>735</v>
      </c>
      <c r="G1383" t="s" s="3153">
        <v>736</v>
      </c>
      <c r="H1383" t="s" s="3153">
        <v>737</v>
      </c>
      <c r="I1383" t="s" s="3153">
        <v>738</v>
      </c>
      <c r="K1383" s="3155"/>
      <c r="L1383" t="s" s="3153">
        <v>732</v>
      </c>
      <c r="M1383" t="s" s="3153">
        <v>733</v>
      </c>
      <c r="N1383" t="s" s="3153">
        <v>734</v>
      </c>
      <c r="O1383" t="s" s="3153">
        <v>735</v>
      </c>
      <c r="P1383" t="s" s="3153">
        <v>736</v>
      </c>
      <c r="Q1383" t="s" s="3153">
        <v>737</v>
      </c>
      <c r="R1383" t="s" s="3153">
        <v>738</v>
      </c>
    </row>
    <row r="1384" ht="15.75" customHeight="true">
      <c r="A1384" s="3214"/>
      <c r="B1384" t="s" s="3157">
        <v>732</v>
      </c>
      <c r="C1384" t="s" s="3222">
        <v>1582</v>
      </c>
      <c r="D1384" t="s" s="3222">
        <v>1582</v>
      </c>
      <c r="E1384" t="s" s="3222">
        <v>1582</v>
      </c>
      <c r="F1384" t="s" s="3222">
        <v>1784</v>
      </c>
      <c r="G1384" t="s" s="3222">
        <v>1785</v>
      </c>
      <c r="H1384" t="s" s="3222">
        <v>1630</v>
      </c>
      <c r="I1384" t="s" s="3222">
        <v>1786</v>
      </c>
      <c r="K1384" t="s" s="3157">
        <v>732</v>
      </c>
      <c r="L1384" t="s" s="3218">
        <v>1577</v>
      </c>
      <c r="M1384" t="s" s="3218">
        <v>1577</v>
      </c>
      <c r="N1384" t="s" s="3218">
        <v>1577</v>
      </c>
      <c r="O1384" t="s" s="3218">
        <v>1787</v>
      </c>
      <c r="P1384" t="s" s="3218">
        <v>1671</v>
      </c>
      <c r="Q1384" t="s" s="3218">
        <v>1788</v>
      </c>
      <c r="R1384" t="s" s="3218">
        <v>1789</v>
      </c>
    </row>
    <row r="1385" ht="15.75" customHeight="true">
      <c r="A1385" s="3214"/>
      <c r="B1385" t="s" s="3159">
        <v>752</v>
      </c>
      <c r="C1385" t="s" s="3223">
        <v>1582</v>
      </c>
      <c r="D1385" t="s" s="3223">
        <v>1582</v>
      </c>
      <c r="E1385" t="s" s="3223">
        <v>1582</v>
      </c>
      <c r="F1385" t="s" s="3223">
        <v>1790</v>
      </c>
      <c r="G1385" t="s" s="3223">
        <v>1791</v>
      </c>
      <c r="H1385" t="s" s="3223">
        <v>1380</v>
      </c>
      <c r="I1385" t="s" s="3223">
        <v>1380</v>
      </c>
      <c r="K1385" t="s" s="3159">
        <v>752</v>
      </c>
      <c r="L1385" t="s" s="3219">
        <v>1577</v>
      </c>
      <c r="M1385" t="s" s="3219">
        <v>1577</v>
      </c>
      <c r="N1385" t="s" s="3219">
        <v>1577</v>
      </c>
      <c r="O1385" t="s" s="3219">
        <v>1772</v>
      </c>
      <c r="P1385" t="s" s="3219">
        <v>1556</v>
      </c>
      <c r="Q1385" t="s" s="3219">
        <v>1258</v>
      </c>
      <c r="R1385" t="s" s="3219">
        <v>1258</v>
      </c>
    </row>
    <row r="1386" ht="15.75" customHeight="true">
      <c r="A1386" s="3214"/>
      <c r="B1386" t="s" s="3157">
        <v>759</v>
      </c>
      <c r="C1386" t="s" s="3222">
        <v>1582</v>
      </c>
      <c r="D1386" t="s" s="3222">
        <v>1582</v>
      </c>
      <c r="E1386" t="s" s="3222">
        <v>1582</v>
      </c>
      <c r="F1386" t="s" s="3222">
        <v>1790</v>
      </c>
      <c r="G1386" t="s" s="3222">
        <v>1792</v>
      </c>
      <c r="H1386" t="s" s="3222">
        <v>1786</v>
      </c>
      <c r="I1386" t="s" s="3222">
        <v>1786</v>
      </c>
      <c r="K1386" t="s" s="3157">
        <v>759</v>
      </c>
      <c r="L1386" t="s" s="3218">
        <v>1577</v>
      </c>
      <c r="M1386" t="s" s="3218">
        <v>1577</v>
      </c>
      <c r="N1386" t="s" s="3218">
        <v>1577</v>
      </c>
      <c r="O1386" t="s" s="3218">
        <v>1772</v>
      </c>
      <c r="P1386" t="s" s="3218">
        <v>1793</v>
      </c>
      <c r="Q1386" t="s" s="3218">
        <v>1789</v>
      </c>
      <c r="R1386" t="s" s="3218">
        <v>1789</v>
      </c>
    </row>
    <row r="1387" ht="15.75" customHeight="true">
      <c r="A1387" s="3214"/>
      <c r="B1387" t="s" s="3159">
        <v>735</v>
      </c>
      <c r="C1387" t="s" s="3223">
        <v>1377</v>
      </c>
      <c r="D1387" t="s" s="3223">
        <v>1377</v>
      </c>
      <c r="E1387" t="s" s="3223">
        <v>1582</v>
      </c>
      <c r="F1387" t="s" s="3223">
        <v>1582</v>
      </c>
      <c r="G1387" t="s" s="3223">
        <v>1380</v>
      </c>
      <c r="H1387" t="s" s="3223">
        <v>1377</v>
      </c>
      <c r="I1387" t="s" s="3223">
        <v>1380</v>
      </c>
      <c r="K1387" t="s" s="3159">
        <v>735</v>
      </c>
      <c r="L1387" t="s" s="3219">
        <v>764</v>
      </c>
      <c r="M1387" t="s" s="3219">
        <v>764</v>
      </c>
      <c r="N1387" t="s" s="3219">
        <v>1577</v>
      </c>
      <c r="O1387" t="s" s="3219">
        <v>1577</v>
      </c>
      <c r="P1387" t="s" s="3219">
        <v>1258</v>
      </c>
      <c r="Q1387" t="s" s="3219">
        <v>764</v>
      </c>
      <c r="R1387" t="s" s="3219">
        <v>1258</v>
      </c>
    </row>
    <row r="1388" ht="15.75" customHeight="true">
      <c r="A1388" s="3214"/>
      <c r="B1388" t="s" s="3157">
        <v>736</v>
      </c>
      <c r="C1388" t="s" s="3222">
        <v>1377</v>
      </c>
      <c r="D1388" t="s" s="3222">
        <v>1377</v>
      </c>
      <c r="E1388" t="s" s="3222">
        <v>1582</v>
      </c>
      <c r="F1388" t="s" s="3222">
        <v>1377</v>
      </c>
      <c r="G1388" t="s" s="3222">
        <v>1582</v>
      </c>
      <c r="H1388" t="s" s="3222">
        <v>1377</v>
      </c>
      <c r="I1388" t="s" s="3222">
        <v>1380</v>
      </c>
      <c r="K1388" t="s" s="3157">
        <v>736</v>
      </c>
      <c r="L1388" t="s" s="3218">
        <v>764</v>
      </c>
      <c r="M1388" t="s" s="3218">
        <v>764</v>
      </c>
      <c r="N1388" t="s" s="3218">
        <v>1577</v>
      </c>
      <c r="O1388" t="s" s="3218">
        <v>764</v>
      </c>
      <c r="P1388" t="s" s="3218">
        <v>1577</v>
      </c>
      <c r="Q1388" t="s" s="3218">
        <v>764</v>
      </c>
      <c r="R1388" t="s" s="3218">
        <v>1258</v>
      </c>
    </row>
    <row r="1389" ht="15.75" customHeight="true">
      <c r="A1389" s="3214"/>
      <c r="B1389" t="s" s="3159">
        <v>737</v>
      </c>
      <c r="C1389" t="s" s="3223">
        <v>1377</v>
      </c>
      <c r="D1389" t="s" s="3223">
        <v>1377</v>
      </c>
      <c r="E1389" t="s" s="3223">
        <v>1582</v>
      </c>
      <c r="F1389" t="s" s="3223">
        <v>1786</v>
      </c>
      <c r="G1389" t="s" s="3223">
        <v>1790</v>
      </c>
      <c r="H1389" t="s" s="3223">
        <v>1582</v>
      </c>
      <c r="I1389" t="s" s="3223">
        <v>1380</v>
      </c>
      <c r="K1389" t="s" s="3159">
        <v>737</v>
      </c>
      <c r="L1389" t="s" s="3219">
        <v>764</v>
      </c>
      <c r="M1389" t="s" s="3219">
        <v>764</v>
      </c>
      <c r="N1389" t="s" s="3219">
        <v>1577</v>
      </c>
      <c r="O1389" t="s" s="3219">
        <v>1789</v>
      </c>
      <c r="P1389" t="s" s="3219">
        <v>1772</v>
      </c>
      <c r="Q1389" t="s" s="3219">
        <v>1577</v>
      </c>
      <c r="R1389" t="s" s="3219">
        <v>1258</v>
      </c>
    </row>
    <row r="1390" ht="15.75" customHeight="true">
      <c r="A1390" s="3214"/>
      <c r="B1390" t="s" s="3157">
        <v>738</v>
      </c>
      <c r="C1390" t="s" s="3222">
        <v>1380</v>
      </c>
      <c r="D1390" t="s" s="3222">
        <v>1380</v>
      </c>
      <c r="E1390" t="s" s="3222">
        <v>1380</v>
      </c>
      <c r="F1390" t="s" s="3222">
        <v>1380</v>
      </c>
      <c r="G1390" t="s" s="3222">
        <v>1380</v>
      </c>
      <c r="H1390" t="s" s="3222">
        <v>1380</v>
      </c>
      <c r="I1390" t="s" s="3222">
        <v>1380</v>
      </c>
      <c r="K1390" t="s" s="3157">
        <v>738</v>
      </c>
      <c r="L1390" t="s" s="3218">
        <v>1258</v>
      </c>
      <c r="M1390" t="s" s="3218">
        <v>1258</v>
      </c>
      <c r="N1390" t="s" s="3218">
        <v>1258</v>
      </c>
      <c r="O1390" t="s" s="3218">
        <v>1258</v>
      </c>
      <c r="P1390" t="s" s="3218">
        <v>1258</v>
      </c>
      <c r="Q1390" t="s" s="3218">
        <v>1258</v>
      </c>
      <c r="R1390" t="s" s="3218">
        <v>1258</v>
      </c>
    </row>
    <row r="1391" ht="15.75" customHeight="true">
      <c r="B1391" s="3220"/>
      <c r="K1391" s="3220"/>
    </row>
    <row r="1392" ht="15.75" customHeight="true"/>
    <row r="1393" ht="15.75" customHeight="true">
      <c r="A1393" s="3214"/>
      <c r="B1393" t="s" s="3215">
        <v>1794</v>
      </c>
      <c r="I1393" t="s" s="3216">
        <f>HYPERLINK("#B1280","Top ↑")</f>
      </c>
      <c r="J1393" s="3214"/>
      <c r="K1393" t="s" s="3215">
        <v>202</v>
      </c>
      <c r="R1393" t="s" s="3216">
        <f>HYPERLINK("#B1280","Top ↑")</f>
      </c>
    </row>
    <row r="1394" ht="15.75" customHeight="true">
      <c r="A1394" s="3210"/>
      <c r="B1394" t="s" s="3217">
        <v>1795</v>
      </c>
      <c r="C1394" s="3217"/>
      <c r="D1394" s="3217"/>
      <c r="E1394" s="3217"/>
      <c r="F1394" s="3217"/>
      <c r="G1394" s="3217"/>
      <c r="H1394" s="3217"/>
      <c r="I1394" s="3217"/>
      <c r="K1394" t="s" s="3217">
        <v>1796</v>
      </c>
      <c r="L1394" s="3217"/>
      <c r="M1394" s="3217"/>
      <c r="N1394" s="3217"/>
      <c r="O1394" s="3217"/>
      <c r="P1394" s="3217"/>
      <c r="Q1394" s="3217"/>
      <c r="R1394" s="3217"/>
    </row>
    <row r="1395" ht="15.75" customHeight="true">
      <c r="A1395" s="3210"/>
      <c r="B1395" t="s" s="3153">
        <v>731</v>
      </c>
      <c r="C1395" t="s" s="3148">
        <v>727</v>
      </c>
      <c r="D1395" s="3148"/>
      <c r="E1395" s="3148"/>
      <c r="F1395" s="3148"/>
      <c r="G1395" s="3148"/>
      <c r="H1395" s="3148"/>
      <c r="I1395" s="3150"/>
      <c r="K1395" t="s" s="3153">
        <v>731</v>
      </c>
      <c r="L1395" t="s" s="3148">
        <v>727</v>
      </c>
      <c r="M1395" s="3148"/>
      <c r="N1395" s="3148"/>
      <c r="O1395" s="3148"/>
      <c r="P1395" s="3148"/>
      <c r="Q1395" s="3148"/>
      <c r="R1395" s="3150"/>
    </row>
    <row r="1396" ht="30.0" customHeight="true">
      <c r="A1396" s="3214"/>
      <c r="B1396" s="3155"/>
      <c r="C1396" t="s" s="3153">
        <v>732</v>
      </c>
      <c r="D1396" t="s" s="3153">
        <v>733</v>
      </c>
      <c r="E1396" t="s" s="3153">
        <v>734</v>
      </c>
      <c r="F1396" t="s" s="3153">
        <v>735</v>
      </c>
      <c r="G1396" t="s" s="3153">
        <v>736</v>
      </c>
      <c r="H1396" t="s" s="3153">
        <v>737</v>
      </c>
      <c r="I1396" t="s" s="3153">
        <v>738</v>
      </c>
      <c r="K1396" s="3155"/>
      <c r="L1396" t="s" s="3153">
        <v>732</v>
      </c>
      <c r="M1396" t="s" s="3153">
        <v>733</v>
      </c>
      <c r="N1396" t="s" s="3153">
        <v>734</v>
      </c>
      <c r="O1396" t="s" s="3153">
        <v>735</v>
      </c>
      <c r="P1396" t="s" s="3153">
        <v>736</v>
      </c>
      <c r="Q1396" t="s" s="3153">
        <v>737</v>
      </c>
      <c r="R1396" t="s" s="3153">
        <v>738</v>
      </c>
    </row>
    <row r="1397" ht="15.75" customHeight="true">
      <c r="A1397" s="3214"/>
      <c r="B1397" t="s" s="3157">
        <v>732</v>
      </c>
      <c r="C1397" t="s" s="3222">
        <v>1583</v>
      </c>
      <c r="D1397" t="s" s="3222">
        <v>1583</v>
      </c>
      <c r="E1397" t="s" s="3222">
        <v>1583</v>
      </c>
      <c r="F1397" t="s" s="3222">
        <v>1762</v>
      </c>
      <c r="G1397" t="s" s="3222">
        <v>1763</v>
      </c>
      <c r="H1397" t="s" s="3222">
        <v>1764</v>
      </c>
      <c r="I1397" t="s" s="3222">
        <v>1765</v>
      </c>
      <c r="K1397" t="s" s="3157">
        <v>732</v>
      </c>
      <c r="L1397" t="s" s="3222">
        <v>1583</v>
      </c>
      <c r="M1397" t="s" s="3222">
        <v>1583</v>
      </c>
      <c r="N1397" t="s" s="3222">
        <v>1583</v>
      </c>
      <c r="O1397" t="s" s="3222">
        <v>1762</v>
      </c>
      <c r="P1397" t="s" s="3222">
        <v>1763</v>
      </c>
      <c r="Q1397" t="s" s="3222">
        <v>1764</v>
      </c>
      <c r="R1397" t="s" s="3222">
        <v>1765</v>
      </c>
    </row>
    <row r="1398" ht="15.75" customHeight="true">
      <c r="A1398" s="3214"/>
      <c r="B1398" t="s" s="3159">
        <v>752</v>
      </c>
      <c r="C1398" t="s" s="3223">
        <v>1583</v>
      </c>
      <c r="D1398" t="s" s="3223">
        <v>1583</v>
      </c>
      <c r="E1398" t="s" s="3223">
        <v>1583</v>
      </c>
      <c r="F1398" t="s" s="3223">
        <v>1766</v>
      </c>
      <c r="G1398" t="s" s="3223">
        <v>1767</v>
      </c>
      <c r="H1398" t="s" s="3223">
        <v>1768</v>
      </c>
      <c r="I1398" t="s" s="3223">
        <v>1768</v>
      </c>
      <c r="K1398" t="s" s="3159">
        <v>752</v>
      </c>
      <c r="L1398" t="s" s="3223">
        <v>1583</v>
      </c>
      <c r="M1398" t="s" s="3223">
        <v>1583</v>
      </c>
      <c r="N1398" t="s" s="3223">
        <v>1583</v>
      </c>
      <c r="O1398" t="s" s="3223">
        <v>1766</v>
      </c>
      <c r="P1398" t="s" s="3223">
        <v>1767</v>
      </c>
      <c r="Q1398" t="s" s="3223">
        <v>1768</v>
      </c>
      <c r="R1398" t="s" s="3223">
        <v>1768</v>
      </c>
    </row>
    <row r="1399" ht="15.75" customHeight="true">
      <c r="A1399" s="3214"/>
      <c r="B1399" t="s" s="3157">
        <v>759</v>
      </c>
      <c r="C1399" t="s" s="3222">
        <v>1583</v>
      </c>
      <c r="D1399" t="s" s="3222">
        <v>1583</v>
      </c>
      <c r="E1399" t="s" s="3222">
        <v>1583</v>
      </c>
      <c r="F1399" t="s" s="3222">
        <v>1766</v>
      </c>
      <c r="G1399" t="s" s="3222">
        <v>1769</v>
      </c>
      <c r="H1399" t="s" s="3222">
        <v>1765</v>
      </c>
      <c r="I1399" t="s" s="3222">
        <v>1765</v>
      </c>
      <c r="K1399" t="s" s="3157">
        <v>759</v>
      </c>
      <c r="L1399" t="s" s="3222">
        <v>1583</v>
      </c>
      <c r="M1399" t="s" s="3222">
        <v>1583</v>
      </c>
      <c r="N1399" t="s" s="3222">
        <v>1583</v>
      </c>
      <c r="O1399" t="s" s="3222">
        <v>1766</v>
      </c>
      <c r="P1399" t="s" s="3222">
        <v>1769</v>
      </c>
      <c r="Q1399" t="s" s="3222">
        <v>1765</v>
      </c>
      <c r="R1399" t="s" s="3222">
        <v>1765</v>
      </c>
    </row>
    <row r="1400" ht="15.75" customHeight="true">
      <c r="A1400" s="3214"/>
      <c r="B1400" t="s" s="3159">
        <v>735</v>
      </c>
      <c r="C1400" t="s" s="3223">
        <v>1377</v>
      </c>
      <c r="D1400" t="s" s="3223">
        <v>1377</v>
      </c>
      <c r="E1400" t="s" s="3223">
        <v>1583</v>
      </c>
      <c r="F1400" t="s" s="3223">
        <v>1583</v>
      </c>
      <c r="G1400" t="s" s="3223">
        <v>1768</v>
      </c>
      <c r="H1400" t="s" s="3223">
        <v>1377</v>
      </c>
      <c r="I1400" t="s" s="3223">
        <v>1768</v>
      </c>
      <c r="K1400" t="s" s="3159">
        <v>735</v>
      </c>
      <c r="L1400" t="s" s="3223">
        <v>1377</v>
      </c>
      <c r="M1400" t="s" s="3223">
        <v>1377</v>
      </c>
      <c r="N1400" t="s" s="3223">
        <v>1583</v>
      </c>
      <c r="O1400" t="s" s="3223">
        <v>1583</v>
      </c>
      <c r="P1400" t="s" s="3223">
        <v>1768</v>
      </c>
      <c r="Q1400" t="s" s="3223">
        <v>1377</v>
      </c>
      <c r="R1400" t="s" s="3223">
        <v>1768</v>
      </c>
    </row>
    <row r="1401" ht="15.75" customHeight="true">
      <c r="A1401" s="3214"/>
      <c r="B1401" t="s" s="3157">
        <v>736</v>
      </c>
      <c r="C1401" t="s" s="3222">
        <v>1377</v>
      </c>
      <c r="D1401" t="s" s="3222">
        <v>1377</v>
      </c>
      <c r="E1401" t="s" s="3222">
        <v>1583</v>
      </c>
      <c r="F1401" t="s" s="3222">
        <v>1377</v>
      </c>
      <c r="G1401" t="s" s="3222">
        <v>1583</v>
      </c>
      <c r="H1401" t="s" s="3222">
        <v>1377</v>
      </c>
      <c r="I1401" t="s" s="3222">
        <v>1768</v>
      </c>
      <c r="K1401" t="s" s="3157">
        <v>736</v>
      </c>
      <c r="L1401" t="s" s="3222">
        <v>1377</v>
      </c>
      <c r="M1401" t="s" s="3222">
        <v>1377</v>
      </c>
      <c r="N1401" t="s" s="3222">
        <v>1583</v>
      </c>
      <c r="O1401" t="s" s="3222">
        <v>1377</v>
      </c>
      <c r="P1401" t="s" s="3222">
        <v>1583</v>
      </c>
      <c r="Q1401" t="s" s="3222">
        <v>1377</v>
      </c>
      <c r="R1401" t="s" s="3222">
        <v>1768</v>
      </c>
    </row>
    <row r="1402" ht="15.75" customHeight="true">
      <c r="A1402" s="3214"/>
      <c r="B1402" t="s" s="3159">
        <v>737</v>
      </c>
      <c r="C1402" t="s" s="3223">
        <v>1377</v>
      </c>
      <c r="D1402" t="s" s="3223">
        <v>1377</v>
      </c>
      <c r="E1402" t="s" s="3223">
        <v>1583</v>
      </c>
      <c r="F1402" t="s" s="3223">
        <v>1765</v>
      </c>
      <c r="G1402" t="s" s="3223">
        <v>1766</v>
      </c>
      <c r="H1402" t="s" s="3223">
        <v>1583</v>
      </c>
      <c r="I1402" t="s" s="3223">
        <v>1768</v>
      </c>
      <c r="K1402" t="s" s="3159">
        <v>737</v>
      </c>
      <c r="L1402" t="s" s="3223">
        <v>1377</v>
      </c>
      <c r="M1402" t="s" s="3223">
        <v>1377</v>
      </c>
      <c r="N1402" t="s" s="3223">
        <v>1583</v>
      </c>
      <c r="O1402" t="s" s="3223">
        <v>1765</v>
      </c>
      <c r="P1402" t="s" s="3223">
        <v>1766</v>
      </c>
      <c r="Q1402" t="s" s="3223">
        <v>1583</v>
      </c>
      <c r="R1402" t="s" s="3223">
        <v>1768</v>
      </c>
    </row>
    <row r="1403" ht="15.75" customHeight="true">
      <c r="A1403" s="3214"/>
      <c r="B1403" t="s" s="3157">
        <v>738</v>
      </c>
      <c r="C1403" t="s" s="3222">
        <v>1768</v>
      </c>
      <c r="D1403" t="s" s="3222">
        <v>1768</v>
      </c>
      <c r="E1403" t="s" s="3222">
        <v>1768</v>
      </c>
      <c r="F1403" t="s" s="3222">
        <v>1768</v>
      </c>
      <c r="G1403" t="s" s="3222">
        <v>1768</v>
      </c>
      <c r="H1403" t="s" s="3222">
        <v>1768</v>
      </c>
      <c r="I1403" t="s" s="3222">
        <v>1768</v>
      </c>
      <c r="K1403" t="s" s="3157">
        <v>738</v>
      </c>
      <c r="L1403" t="s" s="3222">
        <v>1768</v>
      </c>
      <c r="M1403" t="s" s="3222">
        <v>1768</v>
      </c>
      <c r="N1403" t="s" s="3222">
        <v>1768</v>
      </c>
      <c r="O1403" t="s" s="3222">
        <v>1768</v>
      </c>
      <c r="P1403" t="s" s="3222">
        <v>1768</v>
      </c>
      <c r="Q1403" t="s" s="3222">
        <v>1768</v>
      </c>
      <c r="R1403" t="s" s="3222">
        <v>1768</v>
      </c>
    </row>
    <row r="1404" ht="15.75" customHeight="true">
      <c r="B1404" s="3220"/>
      <c r="K1404" s="3220"/>
    </row>
    <row r="1405" ht="15.75" customHeight="true"/>
    <row r="1406" ht="15.75" customHeight="true">
      <c r="A1406" s="3214"/>
      <c r="B1406" t="s" s="3215">
        <v>220</v>
      </c>
      <c r="I1406" t="s" s="3216">
        <f>HYPERLINK("#B1280","Top ↑")</f>
      </c>
      <c r="J1406" s="3214"/>
      <c r="K1406" t="s" s="3215">
        <v>206</v>
      </c>
      <c r="R1406" t="s" s="3216">
        <f>HYPERLINK("#B1280","Top ↑")</f>
      </c>
    </row>
    <row r="1407" ht="15.75" customHeight="true">
      <c r="A1407" s="3210"/>
      <c r="B1407" t="s" s="3217">
        <v>1797</v>
      </c>
      <c r="C1407" s="3217"/>
      <c r="D1407" s="3217"/>
      <c r="E1407" s="3217"/>
      <c r="F1407" s="3217"/>
      <c r="G1407" s="3217"/>
      <c r="H1407" s="3217"/>
      <c r="I1407" s="3217"/>
      <c r="K1407" t="s" s="3217">
        <v>1798</v>
      </c>
      <c r="L1407" s="3217"/>
      <c r="M1407" s="3217"/>
      <c r="N1407" s="3217"/>
      <c r="O1407" s="3217"/>
      <c r="P1407" s="3217"/>
      <c r="Q1407" s="3217"/>
      <c r="R1407" s="3217"/>
    </row>
    <row r="1408" ht="15.75" customHeight="true">
      <c r="A1408" s="3210"/>
      <c r="B1408" t="s" s="3153">
        <v>731</v>
      </c>
      <c r="C1408" t="s" s="3148">
        <v>727</v>
      </c>
      <c r="D1408" s="3148"/>
      <c r="E1408" s="3148"/>
      <c r="F1408" s="3148"/>
      <c r="G1408" s="3148"/>
      <c r="H1408" s="3148"/>
      <c r="I1408" s="3150"/>
      <c r="K1408" t="s" s="3153">
        <v>731</v>
      </c>
      <c r="L1408" t="s" s="3148">
        <v>727</v>
      </c>
      <c r="M1408" s="3148"/>
      <c r="N1408" s="3148"/>
      <c r="O1408" s="3148"/>
      <c r="P1408" s="3148"/>
      <c r="Q1408" s="3148"/>
      <c r="R1408" s="3150"/>
    </row>
    <row r="1409" ht="30.0" customHeight="true">
      <c r="A1409" s="3214"/>
      <c r="B1409" s="3155"/>
      <c r="C1409" t="s" s="3153">
        <v>732</v>
      </c>
      <c r="D1409" t="s" s="3153">
        <v>733</v>
      </c>
      <c r="E1409" t="s" s="3153">
        <v>734</v>
      </c>
      <c r="F1409" t="s" s="3153">
        <v>735</v>
      </c>
      <c r="G1409" t="s" s="3153">
        <v>736</v>
      </c>
      <c r="H1409" t="s" s="3153">
        <v>737</v>
      </c>
      <c r="I1409" t="s" s="3153">
        <v>738</v>
      </c>
      <c r="K1409" s="3155"/>
      <c r="L1409" t="s" s="3153">
        <v>732</v>
      </c>
      <c r="M1409" t="s" s="3153">
        <v>733</v>
      </c>
      <c r="N1409" t="s" s="3153">
        <v>734</v>
      </c>
      <c r="O1409" t="s" s="3153">
        <v>735</v>
      </c>
      <c r="P1409" t="s" s="3153">
        <v>736</v>
      </c>
      <c r="Q1409" t="s" s="3153">
        <v>737</v>
      </c>
      <c r="R1409" t="s" s="3153">
        <v>738</v>
      </c>
    </row>
    <row r="1410" ht="15.75" customHeight="true">
      <c r="A1410" s="3214"/>
      <c r="B1410" t="s" s="3157">
        <v>732</v>
      </c>
      <c r="C1410" t="s" s="3222">
        <v>1583</v>
      </c>
      <c r="D1410" t="s" s="3222">
        <v>1583</v>
      </c>
      <c r="E1410" t="s" s="3222">
        <v>1583</v>
      </c>
      <c r="F1410" t="s" s="3222">
        <v>1762</v>
      </c>
      <c r="G1410" t="s" s="3222">
        <v>1763</v>
      </c>
      <c r="H1410" t="s" s="3222">
        <v>1764</v>
      </c>
      <c r="I1410" t="s" s="3222">
        <v>1765</v>
      </c>
      <c r="K1410" t="s" s="3157">
        <v>732</v>
      </c>
      <c r="L1410" t="s" s="3218">
        <v>1799</v>
      </c>
      <c r="M1410" t="s" s="3218">
        <v>1799</v>
      </c>
      <c r="N1410" t="s" s="3218">
        <v>1799</v>
      </c>
      <c r="O1410" t="s" s="3218">
        <v>1800</v>
      </c>
      <c r="P1410" t="s" s="3218">
        <v>1801</v>
      </c>
      <c r="Q1410" t="s" s="3218">
        <v>1802</v>
      </c>
      <c r="R1410" t="s" s="3218">
        <v>1803</v>
      </c>
    </row>
    <row r="1411" ht="15.75" customHeight="true">
      <c r="A1411" s="3214"/>
      <c r="B1411" t="s" s="3159">
        <v>752</v>
      </c>
      <c r="C1411" t="s" s="3223">
        <v>1583</v>
      </c>
      <c r="D1411" t="s" s="3223">
        <v>1583</v>
      </c>
      <c r="E1411" t="s" s="3223">
        <v>1583</v>
      </c>
      <c r="F1411" t="s" s="3223">
        <v>1766</v>
      </c>
      <c r="G1411" t="s" s="3223">
        <v>1767</v>
      </c>
      <c r="H1411" t="s" s="3223">
        <v>1768</v>
      </c>
      <c r="I1411" t="s" s="3223">
        <v>1768</v>
      </c>
      <c r="K1411" t="s" s="3159">
        <v>752</v>
      </c>
      <c r="L1411" t="s" s="3219">
        <v>1799</v>
      </c>
      <c r="M1411" t="s" s="3219">
        <v>1799</v>
      </c>
      <c r="N1411" t="s" s="3219">
        <v>1799</v>
      </c>
      <c r="O1411" t="s" s="3219">
        <v>1804</v>
      </c>
      <c r="P1411" t="s" s="3219">
        <v>1805</v>
      </c>
      <c r="Q1411" t="s" s="3219">
        <v>1806</v>
      </c>
      <c r="R1411" t="s" s="3219">
        <v>1806</v>
      </c>
    </row>
    <row r="1412" ht="15.75" customHeight="true">
      <c r="A1412" s="3214"/>
      <c r="B1412" t="s" s="3157">
        <v>759</v>
      </c>
      <c r="C1412" t="s" s="3222">
        <v>1583</v>
      </c>
      <c r="D1412" t="s" s="3222">
        <v>1583</v>
      </c>
      <c r="E1412" t="s" s="3222">
        <v>1583</v>
      </c>
      <c r="F1412" t="s" s="3222">
        <v>1766</v>
      </c>
      <c r="G1412" t="s" s="3222">
        <v>1769</v>
      </c>
      <c r="H1412" t="s" s="3222">
        <v>1765</v>
      </c>
      <c r="I1412" t="s" s="3222">
        <v>1765</v>
      </c>
      <c r="K1412" t="s" s="3157">
        <v>759</v>
      </c>
      <c r="L1412" t="s" s="3218">
        <v>1799</v>
      </c>
      <c r="M1412" t="s" s="3218">
        <v>1799</v>
      </c>
      <c r="N1412" t="s" s="3218">
        <v>1799</v>
      </c>
      <c r="O1412" t="s" s="3218">
        <v>1804</v>
      </c>
      <c r="P1412" t="s" s="3218">
        <v>1807</v>
      </c>
      <c r="Q1412" t="s" s="3218">
        <v>1803</v>
      </c>
      <c r="R1412" t="s" s="3218">
        <v>1803</v>
      </c>
    </row>
    <row r="1413" ht="15.75" customHeight="true">
      <c r="A1413" s="3214"/>
      <c r="B1413" t="s" s="3159">
        <v>735</v>
      </c>
      <c r="C1413" t="s" s="3223">
        <v>1377</v>
      </c>
      <c r="D1413" t="s" s="3223">
        <v>1377</v>
      </c>
      <c r="E1413" t="s" s="3223">
        <v>1583</v>
      </c>
      <c r="F1413" t="s" s="3223">
        <v>1583</v>
      </c>
      <c r="G1413" t="s" s="3223">
        <v>1768</v>
      </c>
      <c r="H1413" t="s" s="3223">
        <v>1377</v>
      </c>
      <c r="I1413" t="s" s="3223">
        <v>1768</v>
      </c>
      <c r="K1413" t="s" s="3159">
        <v>735</v>
      </c>
      <c r="L1413" t="s" s="3219">
        <v>764</v>
      </c>
      <c r="M1413" t="s" s="3219">
        <v>764</v>
      </c>
      <c r="N1413" t="s" s="3219">
        <v>1799</v>
      </c>
      <c r="O1413" t="s" s="3219">
        <v>1799</v>
      </c>
      <c r="P1413" t="s" s="3219">
        <v>1806</v>
      </c>
      <c r="Q1413" t="s" s="3219">
        <v>764</v>
      </c>
      <c r="R1413" t="s" s="3219">
        <v>1806</v>
      </c>
    </row>
    <row r="1414" ht="15.75" customHeight="true">
      <c r="A1414" s="3214"/>
      <c r="B1414" t="s" s="3157">
        <v>736</v>
      </c>
      <c r="C1414" t="s" s="3222">
        <v>1377</v>
      </c>
      <c r="D1414" t="s" s="3222">
        <v>1377</v>
      </c>
      <c r="E1414" t="s" s="3222">
        <v>1583</v>
      </c>
      <c r="F1414" t="s" s="3222">
        <v>1377</v>
      </c>
      <c r="G1414" t="s" s="3222">
        <v>1583</v>
      </c>
      <c r="H1414" t="s" s="3222">
        <v>1377</v>
      </c>
      <c r="I1414" t="s" s="3222">
        <v>1768</v>
      </c>
      <c r="K1414" t="s" s="3157">
        <v>736</v>
      </c>
      <c r="L1414" t="s" s="3218">
        <v>764</v>
      </c>
      <c r="M1414" t="s" s="3218">
        <v>764</v>
      </c>
      <c r="N1414" t="s" s="3218">
        <v>1799</v>
      </c>
      <c r="O1414" t="s" s="3218">
        <v>764</v>
      </c>
      <c r="P1414" t="s" s="3218">
        <v>1799</v>
      </c>
      <c r="Q1414" t="s" s="3218">
        <v>764</v>
      </c>
      <c r="R1414" t="s" s="3218">
        <v>1806</v>
      </c>
    </row>
    <row r="1415" ht="15.75" customHeight="true">
      <c r="A1415" s="3214"/>
      <c r="B1415" t="s" s="3159">
        <v>737</v>
      </c>
      <c r="C1415" t="s" s="3223">
        <v>1377</v>
      </c>
      <c r="D1415" t="s" s="3223">
        <v>1377</v>
      </c>
      <c r="E1415" t="s" s="3223">
        <v>1583</v>
      </c>
      <c r="F1415" t="s" s="3223">
        <v>1765</v>
      </c>
      <c r="G1415" t="s" s="3223">
        <v>1766</v>
      </c>
      <c r="H1415" t="s" s="3223">
        <v>1583</v>
      </c>
      <c r="I1415" t="s" s="3223">
        <v>1768</v>
      </c>
      <c r="K1415" t="s" s="3159">
        <v>737</v>
      </c>
      <c r="L1415" t="s" s="3219">
        <v>764</v>
      </c>
      <c r="M1415" t="s" s="3219">
        <v>764</v>
      </c>
      <c r="N1415" t="s" s="3219">
        <v>1799</v>
      </c>
      <c r="O1415" t="s" s="3219">
        <v>1803</v>
      </c>
      <c r="P1415" t="s" s="3219">
        <v>1804</v>
      </c>
      <c r="Q1415" t="s" s="3219">
        <v>1799</v>
      </c>
      <c r="R1415" t="s" s="3219">
        <v>1806</v>
      </c>
    </row>
    <row r="1416" ht="15.75" customHeight="true">
      <c r="A1416" s="3214"/>
      <c r="B1416" t="s" s="3157">
        <v>738</v>
      </c>
      <c r="C1416" t="s" s="3222">
        <v>1768</v>
      </c>
      <c r="D1416" t="s" s="3222">
        <v>1768</v>
      </c>
      <c r="E1416" t="s" s="3222">
        <v>1768</v>
      </c>
      <c r="F1416" t="s" s="3222">
        <v>1768</v>
      </c>
      <c r="G1416" t="s" s="3222">
        <v>1768</v>
      </c>
      <c r="H1416" t="s" s="3222">
        <v>1768</v>
      </c>
      <c r="I1416" t="s" s="3222">
        <v>1768</v>
      </c>
      <c r="K1416" t="s" s="3157">
        <v>738</v>
      </c>
      <c r="L1416" t="s" s="3218">
        <v>1806</v>
      </c>
      <c r="M1416" t="s" s="3218">
        <v>1806</v>
      </c>
      <c r="N1416" t="s" s="3218">
        <v>1806</v>
      </c>
      <c r="O1416" t="s" s="3218">
        <v>1806</v>
      </c>
      <c r="P1416" t="s" s="3218">
        <v>1806</v>
      </c>
      <c r="Q1416" t="s" s="3218">
        <v>1806</v>
      </c>
      <c r="R1416" t="s" s="3218">
        <v>1806</v>
      </c>
    </row>
    <row r="1417" ht="15.75" customHeight="true">
      <c r="B1417" s="3220"/>
      <c r="K1417" s="3220"/>
    </row>
    <row r="1418" ht="15.75" customHeight="true"/>
    <row r="1419" ht="15.75" customHeight="true">
      <c r="A1419" s="3214"/>
      <c r="B1419" t="s" s="3215">
        <v>237</v>
      </c>
      <c r="I1419" t="s" s="3216">
        <f>HYPERLINK("#B1280","Top ↑")</f>
      </c>
      <c r="J1419" s="3214"/>
      <c r="K1419" t="s" s="3215">
        <v>275</v>
      </c>
      <c r="R1419" t="s" s="3216">
        <f>HYPERLINK("#B1280","Top ↑")</f>
      </c>
    </row>
    <row r="1420" ht="15.75" customHeight="true">
      <c r="A1420" s="3210"/>
      <c r="B1420" t="s" s="3217">
        <v>1808</v>
      </c>
      <c r="C1420" s="3217"/>
      <c r="D1420" s="3217"/>
      <c r="E1420" s="3217"/>
      <c r="F1420" s="3217"/>
      <c r="G1420" s="3217"/>
      <c r="H1420" s="3217"/>
      <c r="I1420" s="3217"/>
      <c r="K1420" t="s" s="3217">
        <v>1809</v>
      </c>
      <c r="L1420" s="3217"/>
      <c r="M1420" s="3217"/>
      <c r="N1420" s="3217"/>
      <c r="O1420" s="3217"/>
      <c r="P1420" s="3217"/>
      <c r="Q1420" s="3217"/>
      <c r="R1420" s="3217"/>
    </row>
    <row r="1421" ht="15.75" customHeight="true">
      <c r="A1421" s="3210"/>
      <c r="B1421" t="s" s="3153">
        <v>731</v>
      </c>
      <c r="C1421" t="s" s="3148">
        <v>727</v>
      </c>
      <c r="D1421" s="3148"/>
      <c r="E1421" s="3148"/>
      <c r="F1421" s="3148"/>
      <c r="G1421" s="3148"/>
      <c r="H1421" s="3148"/>
      <c r="I1421" s="3150"/>
      <c r="K1421" t="s" s="3153">
        <v>731</v>
      </c>
      <c r="L1421" t="s" s="3148">
        <v>727</v>
      </c>
      <c r="M1421" s="3148"/>
      <c r="N1421" s="3148"/>
      <c r="O1421" s="3148"/>
      <c r="P1421" s="3148"/>
      <c r="Q1421" s="3148"/>
      <c r="R1421" s="3150"/>
    </row>
    <row r="1422" ht="30.0" customHeight="true">
      <c r="A1422" s="3214"/>
      <c r="B1422" s="3155"/>
      <c r="C1422" t="s" s="3153">
        <v>732</v>
      </c>
      <c r="D1422" t="s" s="3153">
        <v>733</v>
      </c>
      <c r="E1422" t="s" s="3153">
        <v>734</v>
      </c>
      <c r="F1422" t="s" s="3153">
        <v>735</v>
      </c>
      <c r="G1422" t="s" s="3153">
        <v>736</v>
      </c>
      <c r="H1422" t="s" s="3153">
        <v>737</v>
      </c>
      <c r="I1422" t="s" s="3153">
        <v>738</v>
      </c>
      <c r="K1422" s="3155"/>
      <c r="L1422" t="s" s="3153">
        <v>732</v>
      </c>
      <c r="M1422" t="s" s="3153">
        <v>733</v>
      </c>
      <c r="N1422" t="s" s="3153">
        <v>734</v>
      </c>
      <c r="O1422" t="s" s="3153">
        <v>735</v>
      </c>
      <c r="P1422" t="s" s="3153">
        <v>736</v>
      </c>
      <c r="Q1422" t="s" s="3153">
        <v>737</v>
      </c>
      <c r="R1422" t="s" s="3153">
        <v>738</v>
      </c>
    </row>
    <row r="1423" ht="15.75" customHeight="true">
      <c r="A1423" s="3214"/>
      <c r="B1423" t="s" s="3157">
        <v>732</v>
      </c>
      <c r="C1423" t="s" s="3218">
        <v>744</v>
      </c>
      <c r="D1423" t="s" s="3218">
        <v>744</v>
      </c>
      <c r="E1423" t="s" s="3218">
        <v>744</v>
      </c>
      <c r="F1423" t="s" s="3218">
        <v>754</v>
      </c>
      <c r="G1423" t="s" s="3218">
        <v>1034</v>
      </c>
      <c r="H1423" t="s" s="3218">
        <v>760</v>
      </c>
      <c r="I1423" t="s" s="3218">
        <v>1029</v>
      </c>
      <c r="K1423" t="s" s="3157">
        <v>732</v>
      </c>
      <c r="L1423" t="s" s="3218">
        <v>744</v>
      </c>
      <c r="M1423" t="s" s="3218">
        <v>744</v>
      </c>
      <c r="N1423" t="s" s="3218">
        <v>744</v>
      </c>
      <c r="O1423" t="s" s="3218">
        <v>754</v>
      </c>
      <c r="P1423" t="s" s="3218">
        <v>1034</v>
      </c>
      <c r="Q1423" t="s" s="3218">
        <v>760</v>
      </c>
      <c r="R1423" t="s" s="3218">
        <v>1029</v>
      </c>
    </row>
    <row r="1424" ht="15.75" customHeight="true">
      <c r="A1424" s="3214"/>
      <c r="B1424" t="s" s="3159">
        <v>752</v>
      </c>
      <c r="C1424" t="s" s="3219">
        <v>744</v>
      </c>
      <c r="D1424" t="s" s="3219">
        <v>744</v>
      </c>
      <c r="E1424" t="s" s="3219">
        <v>744</v>
      </c>
      <c r="F1424" t="s" s="3219">
        <v>1169</v>
      </c>
      <c r="G1424" t="s" s="3219">
        <v>1170</v>
      </c>
      <c r="H1424" t="s" s="3219">
        <v>755</v>
      </c>
      <c r="I1424" t="s" s="3219">
        <v>755</v>
      </c>
      <c r="K1424" t="s" s="3159">
        <v>752</v>
      </c>
      <c r="L1424" t="s" s="3219">
        <v>744</v>
      </c>
      <c r="M1424" t="s" s="3219">
        <v>744</v>
      </c>
      <c r="N1424" t="s" s="3219">
        <v>744</v>
      </c>
      <c r="O1424" t="s" s="3219">
        <v>1169</v>
      </c>
      <c r="P1424" t="s" s="3219">
        <v>1170</v>
      </c>
      <c r="Q1424" t="s" s="3219">
        <v>755</v>
      </c>
      <c r="R1424" t="s" s="3219">
        <v>755</v>
      </c>
    </row>
    <row r="1425" ht="15.75" customHeight="true">
      <c r="A1425" s="3214"/>
      <c r="B1425" t="s" s="3157">
        <v>759</v>
      </c>
      <c r="C1425" t="s" s="3218">
        <v>744</v>
      </c>
      <c r="D1425" t="s" s="3218">
        <v>744</v>
      </c>
      <c r="E1425" t="s" s="3218">
        <v>744</v>
      </c>
      <c r="F1425" t="s" s="3218">
        <v>1169</v>
      </c>
      <c r="G1425" t="s" s="3218">
        <v>1021</v>
      </c>
      <c r="H1425" t="s" s="3218">
        <v>1029</v>
      </c>
      <c r="I1425" t="s" s="3218">
        <v>1029</v>
      </c>
      <c r="K1425" t="s" s="3157">
        <v>759</v>
      </c>
      <c r="L1425" t="s" s="3218">
        <v>744</v>
      </c>
      <c r="M1425" t="s" s="3218">
        <v>744</v>
      </c>
      <c r="N1425" t="s" s="3218">
        <v>744</v>
      </c>
      <c r="O1425" t="s" s="3218">
        <v>1169</v>
      </c>
      <c r="P1425" t="s" s="3218">
        <v>1021</v>
      </c>
      <c r="Q1425" t="s" s="3218">
        <v>1029</v>
      </c>
      <c r="R1425" t="s" s="3218">
        <v>1029</v>
      </c>
    </row>
    <row r="1426" ht="15.75" customHeight="true">
      <c r="A1426" s="3214"/>
      <c r="B1426" t="s" s="3159">
        <v>735</v>
      </c>
      <c r="C1426" t="s" s="3219">
        <v>764</v>
      </c>
      <c r="D1426" t="s" s="3219">
        <v>764</v>
      </c>
      <c r="E1426" t="s" s="3219">
        <v>744</v>
      </c>
      <c r="F1426" t="s" s="3219">
        <v>744</v>
      </c>
      <c r="G1426" t="s" s="3219">
        <v>755</v>
      </c>
      <c r="H1426" t="s" s="3219">
        <v>764</v>
      </c>
      <c r="I1426" t="s" s="3219">
        <v>755</v>
      </c>
      <c r="K1426" t="s" s="3159">
        <v>735</v>
      </c>
      <c r="L1426" t="s" s="3219">
        <v>764</v>
      </c>
      <c r="M1426" t="s" s="3219">
        <v>764</v>
      </c>
      <c r="N1426" t="s" s="3219">
        <v>744</v>
      </c>
      <c r="O1426" t="s" s="3219">
        <v>744</v>
      </c>
      <c r="P1426" t="s" s="3219">
        <v>755</v>
      </c>
      <c r="Q1426" t="s" s="3219">
        <v>764</v>
      </c>
      <c r="R1426" t="s" s="3219">
        <v>755</v>
      </c>
    </row>
    <row r="1427" ht="15.75" customHeight="true">
      <c r="A1427" s="3214"/>
      <c r="B1427" t="s" s="3157">
        <v>736</v>
      </c>
      <c r="C1427" t="s" s="3218">
        <v>764</v>
      </c>
      <c r="D1427" t="s" s="3218">
        <v>764</v>
      </c>
      <c r="E1427" t="s" s="3218">
        <v>744</v>
      </c>
      <c r="F1427" t="s" s="3218">
        <v>764</v>
      </c>
      <c r="G1427" t="s" s="3218">
        <v>744</v>
      </c>
      <c r="H1427" t="s" s="3218">
        <v>764</v>
      </c>
      <c r="I1427" t="s" s="3218">
        <v>755</v>
      </c>
      <c r="K1427" t="s" s="3157">
        <v>736</v>
      </c>
      <c r="L1427" t="s" s="3218">
        <v>764</v>
      </c>
      <c r="M1427" t="s" s="3218">
        <v>764</v>
      </c>
      <c r="N1427" t="s" s="3218">
        <v>744</v>
      </c>
      <c r="O1427" t="s" s="3218">
        <v>764</v>
      </c>
      <c r="P1427" t="s" s="3218">
        <v>744</v>
      </c>
      <c r="Q1427" t="s" s="3218">
        <v>764</v>
      </c>
      <c r="R1427" t="s" s="3218">
        <v>755</v>
      </c>
    </row>
    <row r="1428" ht="15.75" customHeight="true">
      <c r="A1428" s="3214"/>
      <c r="B1428" t="s" s="3159">
        <v>737</v>
      </c>
      <c r="C1428" t="s" s="3219">
        <v>764</v>
      </c>
      <c r="D1428" t="s" s="3219">
        <v>764</v>
      </c>
      <c r="E1428" t="s" s="3219">
        <v>744</v>
      </c>
      <c r="F1428" t="s" s="3219">
        <v>1029</v>
      </c>
      <c r="G1428" t="s" s="3219">
        <v>1169</v>
      </c>
      <c r="H1428" t="s" s="3219">
        <v>744</v>
      </c>
      <c r="I1428" t="s" s="3219">
        <v>755</v>
      </c>
      <c r="K1428" t="s" s="3159">
        <v>737</v>
      </c>
      <c r="L1428" t="s" s="3219">
        <v>764</v>
      </c>
      <c r="M1428" t="s" s="3219">
        <v>764</v>
      </c>
      <c r="N1428" t="s" s="3219">
        <v>744</v>
      </c>
      <c r="O1428" t="s" s="3219">
        <v>1029</v>
      </c>
      <c r="P1428" t="s" s="3219">
        <v>1169</v>
      </c>
      <c r="Q1428" t="s" s="3219">
        <v>744</v>
      </c>
      <c r="R1428" t="s" s="3219">
        <v>755</v>
      </c>
    </row>
    <row r="1429" ht="15.75" customHeight="true">
      <c r="A1429" s="3214"/>
      <c r="B1429" t="s" s="3157">
        <v>738</v>
      </c>
      <c r="C1429" t="s" s="3218">
        <v>755</v>
      </c>
      <c r="D1429" t="s" s="3218">
        <v>755</v>
      </c>
      <c r="E1429" t="s" s="3218">
        <v>755</v>
      </c>
      <c r="F1429" t="s" s="3218">
        <v>755</v>
      </c>
      <c r="G1429" t="s" s="3218">
        <v>755</v>
      </c>
      <c r="H1429" t="s" s="3218">
        <v>755</v>
      </c>
      <c r="I1429" t="s" s="3218">
        <v>755</v>
      </c>
      <c r="K1429" t="s" s="3157">
        <v>738</v>
      </c>
      <c r="L1429" t="s" s="3218">
        <v>755</v>
      </c>
      <c r="M1429" t="s" s="3218">
        <v>755</v>
      </c>
      <c r="N1429" t="s" s="3218">
        <v>755</v>
      </c>
      <c r="O1429" t="s" s="3218">
        <v>755</v>
      </c>
      <c r="P1429" t="s" s="3218">
        <v>755</v>
      </c>
      <c r="Q1429" t="s" s="3218">
        <v>755</v>
      </c>
      <c r="R1429" t="s" s="3218">
        <v>755</v>
      </c>
    </row>
    <row r="1430" ht="15.75" customHeight="true">
      <c r="B1430" s="3220"/>
      <c r="K1430" s="3220"/>
    </row>
    <row r="1431" ht="15.75" customHeight="true"/>
    <row r="1432" ht="15.75" customHeight="true">
      <c r="A1432" s="3214"/>
      <c r="B1432" t="s" s="3215">
        <v>241</v>
      </c>
      <c r="I1432" t="s" s="3216">
        <f>HYPERLINK("#B1280","Top ↑")</f>
      </c>
      <c r="J1432" s="3214"/>
      <c r="K1432" t="s" s="3215">
        <v>287</v>
      </c>
      <c r="R1432" t="s" s="3216">
        <f>HYPERLINK("#B1280","Top ↑")</f>
      </c>
    </row>
    <row r="1433" ht="15.75" customHeight="true">
      <c r="A1433" s="3210"/>
      <c r="B1433" t="s" s="3217">
        <v>1810</v>
      </c>
      <c r="C1433" s="3217"/>
      <c r="D1433" s="3217"/>
      <c r="E1433" s="3217"/>
      <c r="F1433" s="3217"/>
      <c r="G1433" s="3217"/>
      <c r="H1433" s="3217"/>
      <c r="I1433" s="3217"/>
      <c r="K1433" t="s" s="3217">
        <v>1811</v>
      </c>
      <c r="L1433" s="3217"/>
      <c r="M1433" s="3217"/>
      <c r="N1433" s="3217"/>
      <c r="O1433" s="3217"/>
      <c r="P1433" s="3217"/>
      <c r="Q1433" s="3217"/>
      <c r="R1433" s="3217"/>
    </row>
    <row r="1434" ht="15.75" customHeight="true">
      <c r="A1434" s="3210"/>
      <c r="B1434" t="s" s="3153">
        <v>731</v>
      </c>
      <c r="C1434" t="s" s="3148">
        <v>727</v>
      </c>
      <c r="D1434" s="3148"/>
      <c r="E1434" s="3148"/>
      <c r="F1434" s="3148"/>
      <c r="G1434" s="3148"/>
      <c r="H1434" s="3148"/>
      <c r="I1434" s="3150"/>
      <c r="K1434" t="s" s="3153">
        <v>731</v>
      </c>
      <c r="L1434" t="s" s="3148">
        <v>727</v>
      </c>
      <c r="M1434" s="3148"/>
      <c r="N1434" s="3148"/>
      <c r="O1434" s="3148"/>
      <c r="P1434" s="3148"/>
      <c r="Q1434" s="3148"/>
      <c r="R1434" s="3150"/>
    </row>
    <row r="1435" ht="30.0" customHeight="true">
      <c r="A1435" s="3214"/>
      <c r="B1435" s="3155"/>
      <c r="C1435" t="s" s="3153">
        <v>732</v>
      </c>
      <c r="D1435" t="s" s="3153">
        <v>733</v>
      </c>
      <c r="E1435" t="s" s="3153">
        <v>734</v>
      </c>
      <c r="F1435" t="s" s="3153">
        <v>735</v>
      </c>
      <c r="G1435" t="s" s="3153">
        <v>736</v>
      </c>
      <c r="H1435" t="s" s="3153">
        <v>737</v>
      </c>
      <c r="I1435" t="s" s="3153">
        <v>738</v>
      </c>
      <c r="K1435" s="3155"/>
      <c r="L1435" t="s" s="3153">
        <v>732</v>
      </c>
      <c r="M1435" t="s" s="3153">
        <v>733</v>
      </c>
      <c r="N1435" t="s" s="3153">
        <v>734</v>
      </c>
      <c r="O1435" t="s" s="3153">
        <v>735</v>
      </c>
      <c r="P1435" t="s" s="3153">
        <v>736</v>
      </c>
      <c r="Q1435" t="s" s="3153">
        <v>737</v>
      </c>
      <c r="R1435" t="s" s="3153">
        <v>738</v>
      </c>
    </row>
    <row r="1436" ht="15.75" customHeight="true">
      <c r="A1436" s="3214"/>
      <c r="B1436" t="s" s="3157">
        <v>732</v>
      </c>
      <c r="C1436" t="s" s="3222">
        <v>1583</v>
      </c>
      <c r="D1436" t="s" s="3222">
        <v>1583</v>
      </c>
      <c r="E1436" t="s" s="3222">
        <v>1583</v>
      </c>
      <c r="F1436" t="s" s="3222">
        <v>1762</v>
      </c>
      <c r="G1436" t="s" s="3222">
        <v>1763</v>
      </c>
      <c r="H1436" t="s" s="3222">
        <v>1764</v>
      </c>
      <c r="I1436" t="s" s="3222">
        <v>1765</v>
      </c>
      <c r="K1436" t="s" s="3157">
        <v>732</v>
      </c>
      <c r="L1436" t="s" s="3218">
        <v>1812</v>
      </c>
      <c r="M1436" t="s" s="3218">
        <v>1812</v>
      </c>
      <c r="N1436" t="s" s="3218">
        <v>1812</v>
      </c>
      <c r="O1436" t="s" s="3218">
        <v>1813</v>
      </c>
      <c r="P1436" t="s" s="3218">
        <v>1814</v>
      </c>
      <c r="Q1436" t="s" s="3218">
        <v>1815</v>
      </c>
      <c r="R1436" t="s" s="3218">
        <v>1816</v>
      </c>
    </row>
    <row r="1437" ht="15.75" customHeight="true">
      <c r="A1437" s="3214"/>
      <c r="B1437" t="s" s="3159">
        <v>752</v>
      </c>
      <c r="C1437" t="s" s="3223">
        <v>1583</v>
      </c>
      <c r="D1437" t="s" s="3223">
        <v>1583</v>
      </c>
      <c r="E1437" t="s" s="3223">
        <v>1583</v>
      </c>
      <c r="F1437" t="s" s="3223">
        <v>1766</v>
      </c>
      <c r="G1437" t="s" s="3223">
        <v>1767</v>
      </c>
      <c r="H1437" t="s" s="3223">
        <v>1768</v>
      </c>
      <c r="I1437" t="s" s="3223">
        <v>1768</v>
      </c>
      <c r="K1437" t="s" s="3159">
        <v>752</v>
      </c>
      <c r="L1437" t="s" s="3219">
        <v>1812</v>
      </c>
      <c r="M1437" t="s" s="3219">
        <v>1812</v>
      </c>
      <c r="N1437" t="s" s="3219">
        <v>1812</v>
      </c>
      <c r="O1437" t="s" s="3219">
        <v>1817</v>
      </c>
      <c r="P1437" t="s" s="3219">
        <v>1818</v>
      </c>
      <c r="Q1437" t="s" s="3219">
        <v>1819</v>
      </c>
      <c r="R1437" t="s" s="3219">
        <v>1819</v>
      </c>
    </row>
    <row r="1438" ht="15.75" customHeight="true">
      <c r="A1438" s="3214"/>
      <c r="B1438" t="s" s="3157">
        <v>759</v>
      </c>
      <c r="C1438" t="s" s="3222">
        <v>1583</v>
      </c>
      <c r="D1438" t="s" s="3222">
        <v>1583</v>
      </c>
      <c r="E1438" t="s" s="3222">
        <v>1583</v>
      </c>
      <c r="F1438" t="s" s="3222">
        <v>1766</v>
      </c>
      <c r="G1438" t="s" s="3222">
        <v>1769</v>
      </c>
      <c r="H1438" t="s" s="3222">
        <v>1765</v>
      </c>
      <c r="I1438" t="s" s="3222">
        <v>1765</v>
      </c>
      <c r="K1438" t="s" s="3157">
        <v>759</v>
      </c>
      <c r="L1438" t="s" s="3218">
        <v>1812</v>
      </c>
      <c r="M1438" t="s" s="3218">
        <v>1812</v>
      </c>
      <c r="N1438" t="s" s="3218">
        <v>1812</v>
      </c>
      <c r="O1438" t="s" s="3218">
        <v>1817</v>
      </c>
      <c r="P1438" t="s" s="3218">
        <v>1820</v>
      </c>
      <c r="Q1438" t="s" s="3218">
        <v>1816</v>
      </c>
      <c r="R1438" t="s" s="3218">
        <v>1816</v>
      </c>
    </row>
    <row r="1439" ht="15.75" customHeight="true">
      <c r="A1439" s="3214"/>
      <c r="B1439" t="s" s="3159">
        <v>735</v>
      </c>
      <c r="C1439" t="s" s="3223">
        <v>1377</v>
      </c>
      <c r="D1439" t="s" s="3223">
        <v>1377</v>
      </c>
      <c r="E1439" t="s" s="3223">
        <v>1583</v>
      </c>
      <c r="F1439" t="s" s="3223">
        <v>1583</v>
      </c>
      <c r="G1439" t="s" s="3223">
        <v>1768</v>
      </c>
      <c r="H1439" t="s" s="3223">
        <v>1377</v>
      </c>
      <c r="I1439" t="s" s="3223">
        <v>1768</v>
      </c>
      <c r="K1439" t="s" s="3159">
        <v>735</v>
      </c>
      <c r="L1439" t="s" s="3219">
        <v>764</v>
      </c>
      <c r="M1439" t="s" s="3219">
        <v>764</v>
      </c>
      <c r="N1439" t="s" s="3219">
        <v>1812</v>
      </c>
      <c r="O1439" t="s" s="3219">
        <v>1812</v>
      </c>
      <c r="P1439" t="s" s="3219">
        <v>1819</v>
      </c>
      <c r="Q1439" t="s" s="3219">
        <v>764</v>
      </c>
      <c r="R1439" t="s" s="3219">
        <v>1819</v>
      </c>
    </row>
    <row r="1440" ht="15.75" customHeight="true">
      <c r="A1440" s="3214"/>
      <c r="B1440" t="s" s="3157">
        <v>736</v>
      </c>
      <c r="C1440" t="s" s="3222">
        <v>1377</v>
      </c>
      <c r="D1440" t="s" s="3222">
        <v>1377</v>
      </c>
      <c r="E1440" t="s" s="3222">
        <v>1583</v>
      </c>
      <c r="F1440" t="s" s="3222">
        <v>1377</v>
      </c>
      <c r="G1440" t="s" s="3222">
        <v>1583</v>
      </c>
      <c r="H1440" t="s" s="3222">
        <v>1377</v>
      </c>
      <c r="I1440" t="s" s="3222">
        <v>1768</v>
      </c>
      <c r="K1440" t="s" s="3157">
        <v>736</v>
      </c>
      <c r="L1440" t="s" s="3218">
        <v>764</v>
      </c>
      <c r="M1440" t="s" s="3218">
        <v>764</v>
      </c>
      <c r="N1440" t="s" s="3218">
        <v>1812</v>
      </c>
      <c r="O1440" t="s" s="3218">
        <v>764</v>
      </c>
      <c r="P1440" t="s" s="3218">
        <v>1812</v>
      </c>
      <c r="Q1440" t="s" s="3218">
        <v>764</v>
      </c>
      <c r="R1440" t="s" s="3218">
        <v>1819</v>
      </c>
    </row>
    <row r="1441" ht="15.75" customHeight="true">
      <c r="A1441" s="3214"/>
      <c r="B1441" t="s" s="3159">
        <v>737</v>
      </c>
      <c r="C1441" t="s" s="3223">
        <v>1377</v>
      </c>
      <c r="D1441" t="s" s="3223">
        <v>1377</v>
      </c>
      <c r="E1441" t="s" s="3223">
        <v>1583</v>
      </c>
      <c r="F1441" t="s" s="3223">
        <v>1765</v>
      </c>
      <c r="G1441" t="s" s="3223">
        <v>1766</v>
      </c>
      <c r="H1441" t="s" s="3223">
        <v>1583</v>
      </c>
      <c r="I1441" t="s" s="3223">
        <v>1768</v>
      </c>
      <c r="K1441" t="s" s="3159">
        <v>737</v>
      </c>
      <c r="L1441" t="s" s="3219">
        <v>764</v>
      </c>
      <c r="M1441" t="s" s="3219">
        <v>764</v>
      </c>
      <c r="N1441" t="s" s="3219">
        <v>1812</v>
      </c>
      <c r="O1441" t="s" s="3219">
        <v>1816</v>
      </c>
      <c r="P1441" t="s" s="3219">
        <v>1817</v>
      </c>
      <c r="Q1441" t="s" s="3219">
        <v>1812</v>
      </c>
      <c r="R1441" t="s" s="3219">
        <v>1819</v>
      </c>
    </row>
    <row r="1442" ht="15.75" customHeight="true">
      <c r="A1442" s="3214"/>
      <c r="B1442" t="s" s="3157">
        <v>738</v>
      </c>
      <c r="C1442" t="s" s="3222">
        <v>1768</v>
      </c>
      <c r="D1442" t="s" s="3222">
        <v>1768</v>
      </c>
      <c r="E1442" t="s" s="3222">
        <v>1768</v>
      </c>
      <c r="F1442" t="s" s="3222">
        <v>1768</v>
      </c>
      <c r="G1442" t="s" s="3222">
        <v>1768</v>
      </c>
      <c r="H1442" t="s" s="3222">
        <v>1768</v>
      </c>
      <c r="I1442" t="s" s="3222">
        <v>1768</v>
      </c>
      <c r="K1442" t="s" s="3157">
        <v>738</v>
      </c>
      <c r="L1442" t="s" s="3218">
        <v>1819</v>
      </c>
      <c r="M1442" t="s" s="3218">
        <v>1819</v>
      </c>
      <c r="N1442" t="s" s="3218">
        <v>1819</v>
      </c>
      <c r="O1442" t="s" s="3218">
        <v>1819</v>
      </c>
      <c r="P1442" t="s" s="3218">
        <v>1819</v>
      </c>
      <c r="Q1442" t="s" s="3218">
        <v>1819</v>
      </c>
      <c r="R1442" t="s" s="3218">
        <v>1819</v>
      </c>
    </row>
    <row r="1443" ht="15.75" customHeight="true">
      <c r="B1443" s="3220"/>
      <c r="K1443" s="3220"/>
    </row>
    <row r="1444" ht="15.75" customHeight="true"/>
    <row r="1445" ht="15.75" customHeight="true">
      <c r="A1445" s="3214"/>
      <c r="B1445" t="s" s="3215">
        <v>1821</v>
      </c>
      <c r="I1445" t="s" s="3216">
        <f>HYPERLINK("#B1280","Top ↑")</f>
      </c>
      <c r="J1445" s="3214"/>
      <c r="K1445" t="s" s="3215">
        <v>1822</v>
      </c>
      <c r="R1445" t="s" s="3216">
        <f>HYPERLINK("#B1280","Top ↑")</f>
      </c>
    </row>
    <row r="1446" ht="15.75" customHeight="true">
      <c r="A1446" s="3210"/>
      <c r="B1446" t="s" s="3217">
        <v>1823</v>
      </c>
      <c r="C1446" s="3217"/>
      <c r="D1446" s="3217"/>
      <c r="E1446" s="3217"/>
      <c r="F1446" s="3217"/>
      <c r="G1446" s="3217"/>
      <c r="H1446" s="3217"/>
      <c r="I1446" s="3217"/>
      <c r="K1446" t="s" s="3217">
        <v>1824</v>
      </c>
      <c r="L1446" s="3217"/>
      <c r="M1446" s="3217"/>
      <c r="N1446" s="3217"/>
      <c r="O1446" s="3217"/>
      <c r="P1446" s="3217"/>
      <c r="Q1446" s="3217"/>
      <c r="R1446" s="3217"/>
    </row>
    <row r="1447" ht="15.75" customHeight="true">
      <c r="A1447" s="3210"/>
      <c r="B1447" t="s" s="3153">
        <v>731</v>
      </c>
      <c r="C1447" t="s" s="3148">
        <v>727</v>
      </c>
      <c r="D1447" s="3148"/>
      <c r="E1447" s="3148"/>
      <c r="F1447" s="3148"/>
      <c r="G1447" s="3148"/>
      <c r="H1447" s="3148"/>
      <c r="I1447" s="3150"/>
      <c r="K1447" t="s" s="3153">
        <v>731</v>
      </c>
      <c r="L1447" t="s" s="3148">
        <v>727</v>
      </c>
      <c r="M1447" s="3148"/>
      <c r="N1447" s="3148"/>
      <c r="O1447" s="3148"/>
      <c r="P1447" s="3148"/>
      <c r="Q1447" s="3148"/>
      <c r="R1447" s="3150"/>
    </row>
    <row r="1448" ht="30.0" customHeight="true">
      <c r="A1448" s="3214"/>
      <c r="B1448" s="3155"/>
      <c r="C1448" t="s" s="3153">
        <v>732</v>
      </c>
      <c r="D1448" t="s" s="3153">
        <v>733</v>
      </c>
      <c r="E1448" t="s" s="3153">
        <v>734</v>
      </c>
      <c r="F1448" t="s" s="3153">
        <v>735</v>
      </c>
      <c r="G1448" t="s" s="3153">
        <v>736</v>
      </c>
      <c r="H1448" t="s" s="3153">
        <v>737</v>
      </c>
      <c r="I1448" t="s" s="3153">
        <v>738</v>
      </c>
      <c r="K1448" s="3155"/>
      <c r="L1448" t="s" s="3153">
        <v>732</v>
      </c>
      <c r="M1448" t="s" s="3153">
        <v>733</v>
      </c>
      <c r="N1448" t="s" s="3153">
        <v>734</v>
      </c>
      <c r="O1448" t="s" s="3153">
        <v>735</v>
      </c>
      <c r="P1448" t="s" s="3153">
        <v>736</v>
      </c>
      <c r="Q1448" t="s" s="3153">
        <v>737</v>
      </c>
      <c r="R1448" t="s" s="3153">
        <v>738</v>
      </c>
    </row>
    <row r="1449" ht="15.75" customHeight="true">
      <c r="A1449" s="3214"/>
      <c r="B1449" t="s" s="3157">
        <v>732</v>
      </c>
      <c r="C1449" t="s" s="3218">
        <v>744</v>
      </c>
      <c r="D1449" t="s" s="3218">
        <v>744</v>
      </c>
      <c r="E1449" t="s" s="3218">
        <v>744</v>
      </c>
      <c r="F1449" t="s" s="3218">
        <v>745</v>
      </c>
      <c r="G1449" t="s" s="3218">
        <v>746</v>
      </c>
      <c r="H1449" t="s" s="3218">
        <v>747</v>
      </c>
      <c r="I1449" t="s" s="3218">
        <v>748</v>
      </c>
      <c r="K1449" t="s" s="3157">
        <v>732</v>
      </c>
      <c r="L1449" t="s" s="3218">
        <v>744</v>
      </c>
      <c r="M1449" t="s" s="3218">
        <v>744</v>
      </c>
      <c r="N1449" t="s" s="3218">
        <v>744</v>
      </c>
      <c r="O1449" t="s" s="3218">
        <v>754</v>
      </c>
      <c r="P1449" t="s" s="3218">
        <v>1034</v>
      </c>
      <c r="Q1449" t="s" s="3218">
        <v>760</v>
      </c>
      <c r="R1449" t="s" s="3218">
        <v>1029</v>
      </c>
    </row>
    <row r="1450" ht="15.75" customHeight="true">
      <c r="A1450" s="3214"/>
      <c r="B1450" t="s" s="3159">
        <v>752</v>
      </c>
      <c r="C1450" t="s" s="3219">
        <v>744</v>
      </c>
      <c r="D1450" t="s" s="3219">
        <v>744</v>
      </c>
      <c r="E1450" t="s" s="3219">
        <v>744</v>
      </c>
      <c r="F1450" t="s" s="3219">
        <v>753</v>
      </c>
      <c r="G1450" t="s" s="3219">
        <v>754</v>
      </c>
      <c r="H1450" t="s" s="3219">
        <v>755</v>
      </c>
      <c r="I1450" t="s" s="3219">
        <v>755</v>
      </c>
      <c r="K1450" t="s" s="3159">
        <v>752</v>
      </c>
      <c r="L1450" t="s" s="3219">
        <v>744</v>
      </c>
      <c r="M1450" t="s" s="3219">
        <v>744</v>
      </c>
      <c r="N1450" t="s" s="3219">
        <v>744</v>
      </c>
      <c r="O1450" t="s" s="3219">
        <v>1169</v>
      </c>
      <c r="P1450" t="s" s="3219">
        <v>1170</v>
      </c>
      <c r="Q1450" t="s" s="3219">
        <v>755</v>
      </c>
      <c r="R1450" t="s" s="3219">
        <v>755</v>
      </c>
    </row>
    <row r="1451" ht="15.75" customHeight="true">
      <c r="A1451" s="3214"/>
      <c r="B1451" t="s" s="3157">
        <v>759</v>
      </c>
      <c r="C1451" t="s" s="3218">
        <v>744</v>
      </c>
      <c r="D1451" t="s" s="3218">
        <v>744</v>
      </c>
      <c r="E1451" t="s" s="3218">
        <v>744</v>
      </c>
      <c r="F1451" t="s" s="3218">
        <v>753</v>
      </c>
      <c r="G1451" t="s" s="3218">
        <v>760</v>
      </c>
      <c r="H1451" t="s" s="3218">
        <v>748</v>
      </c>
      <c r="I1451" t="s" s="3218">
        <v>748</v>
      </c>
      <c r="K1451" t="s" s="3157">
        <v>759</v>
      </c>
      <c r="L1451" t="s" s="3218">
        <v>744</v>
      </c>
      <c r="M1451" t="s" s="3218">
        <v>744</v>
      </c>
      <c r="N1451" t="s" s="3218">
        <v>744</v>
      </c>
      <c r="O1451" t="s" s="3218">
        <v>1169</v>
      </c>
      <c r="P1451" t="s" s="3218">
        <v>1021</v>
      </c>
      <c r="Q1451" t="s" s="3218">
        <v>1029</v>
      </c>
      <c r="R1451" t="s" s="3218">
        <v>1029</v>
      </c>
    </row>
    <row r="1452" ht="15.75" customHeight="true">
      <c r="A1452" s="3214"/>
      <c r="B1452" t="s" s="3159">
        <v>735</v>
      </c>
      <c r="C1452" t="s" s="3219">
        <v>764</v>
      </c>
      <c r="D1452" t="s" s="3219">
        <v>764</v>
      </c>
      <c r="E1452" t="s" s="3219">
        <v>744</v>
      </c>
      <c r="F1452" t="s" s="3219">
        <v>744</v>
      </c>
      <c r="G1452" t="s" s="3219">
        <v>755</v>
      </c>
      <c r="H1452" t="s" s="3219">
        <v>764</v>
      </c>
      <c r="I1452" t="s" s="3219">
        <v>755</v>
      </c>
      <c r="K1452" t="s" s="3159">
        <v>735</v>
      </c>
      <c r="L1452" t="s" s="3219">
        <v>764</v>
      </c>
      <c r="M1452" t="s" s="3219">
        <v>764</v>
      </c>
      <c r="N1452" t="s" s="3219">
        <v>744</v>
      </c>
      <c r="O1452" t="s" s="3219">
        <v>744</v>
      </c>
      <c r="P1452" t="s" s="3219">
        <v>755</v>
      </c>
      <c r="Q1452" t="s" s="3219">
        <v>764</v>
      </c>
      <c r="R1452" t="s" s="3219">
        <v>755</v>
      </c>
    </row>
    <row r="1453" ht="15.75" customHeight="true">
      <c r="A1453" s="3214"/>
      <c r="B1453" t="s" s="3157">
        <v>736</v>
      </c>
      <c r="C1453" t="s" s="3218">
        <v>764</v>
      </c>
      <c r="D1453" t="s" s="3218">
        <v>764</v>
      </c>
      <c r="E1453" t="s" s="3218">
        <v>744</v>
      </c>
      <c r="F1453" t="s" s="3218">
        <v>764</v>
      </c>
      <c r="G1453" t="s" s="3218">
        <v>744</v>
      </c>
      <c r="H1453" t="s" s="3218">
        <v>764</v>
      </c>
      <c r="I1453" t="s" s="3218">
        <v>755</v>
      </c>
      <c r="K1453" t="s" s="3157">
        <v>736</v>
      </c>
      <c r="L1453" t="s" s="3218">
        <v>764</v>
      </c>
      <c r="M1453" t="s" s="3218">
        <v>764</v>
      </c>
      <c r="N1453" t="s" s="3218">
        <v>744</v>
      </c>
      <c r="O1453" t="s" s="3218">
        <v>764</v>
      </c>
      <c r="P1453" t="s" s="3218">
        <v>744</v>
      </c>
      <c r="Q1453" t="s" s="3218">
        <v>764</v>
      </c>
      <c r="R1453" t="s" s="3218">
        <v>755</v>
      </c>
    </row>
    <row r="1454" ht="15.75" customHeight="true">
      <c r="A1454" s="3214"/>
      <c r="B1454" t="s" s="3159">
        <v>737</v>
      </c>
      <c r="C1454" t="s" s="3219">
        <v>764</v>
      </c>
      <c r="D1454" t="s" s="3219">
        <v>764</v>
      </c>
      <c r="E1454" t="s" s="3219">
        <v>744</v>
      </c>
      <c r="F1454" t="s" s="3219">
        <v>748</v>
      </c>
      <c r="G1454" t="s" s="3219">
        <v>753</v>
      </c>
      <c r="H1454" t="s" s="3219">
        <v>744</v>
      </c>
      <c r="I1454" t="s" s="3219">
        <v>755</v>
      </c>
      <c r="K1454" t="s" s="3159">
        <v>737</v>
      </c>
      <c r="L1454" t="s" s="3219">
        <v>764</v>
      </c>
      <c r="M1454" t="s" s="3219">
        <v>764</v>
      </c>
      <c r="N1454" t="s" s="3219">
        <v>744</v>
      </c>
      <c r="O1454" t="s" s="3219">
        <v>1029</v>
      </c>
      <c r="P1454" t="s" s="3219">
        <v>1169</v>
      </c>
      <c r="Q1454" t="s" s="3219">
        <v>744</v>
      </c>
      <c r="R1454" t="s" s="3219">
        <v>755</v>
      </c>
    </row>
    <row r="1455" ht="15.75" customHeight="true">
      <c r="A1455" s="3214"/>
      <c r="B1455" t="s" s="3157">
        <v>738</v>
      </c>
      <c r="C1455" t="s" s="3218">
        <v>755</v>
      </c>
      <c r="D1455" t="s" s="3218">
        <v>755</v>
      </c>
      <c r="E1455" t="s" s="3218">
        <v>755</v>
      </c>
      <c r="F1455" t="s" s="3218">
        <v>755</v>
      </c>
      <c r="G1455" t="s" s="3218">
        <v>755</v>
      </c>
      <c r="H1455" t="s" s="3218">
        <v>755</v>
      </c>
      <c r="I1455" t="s" s="3218">
        <v>755</v>
      </c>
      <c r="K1455" t="s" s="3157">
        <v>738</v>
      </c>
      <c r="L1455" t="s" s="3218">
        <v>755</v>
      </c>
      <c r="M1455" t="s" s="3218">
        <v>755</v>
      </c>
      <c r="N1455" t="s" s="3218">
        <v>755</v>
      </c>
      <c r="O1455" t="s" s="3218">
        <v>755</v>
      </c>
      <c r="P1455" t="s" s="3218">
        <v>755</v>
      </c>
      <c r="Q1455" t="s" s="3218">
        <v>755</v>
      </c>
      <c r="R1455" t="s" s="3218">
        <v>755</v>
      </c>
    </row>
    <row r="1456" ht="15.75" customHeight="true">
      <c r="B1456" s="3220"/>
      <c r="K1456" s="3220"/>
    </row>
    <row r="1457" ht="15.75" customHeight="true"/>
    <row r="1458" ht="15.75" customHeight="true">
      <c r="A1458" s="3214"/>
      <c r="B1458" t="s" s="3215">
        <v>1825</v>
      </c>
      <c r="I1458" t="s" s="3216">
        <f>HYPERLINK("#B1280","Top ↑")</f>
      </c>
      <c r="J1458" s="3214"/>
      <c r="K1458" t="s" s="3215">
        <v>75</v>
      </c>
      <c r="R1458" t="s" s="3216">
        <f>HYPERLINK("#B1280","Top ↑")</f>
      </c>
    </row>
    <row r="1459" ht="15.75" customHeight="true">
      <c r="A1459" s="3210"/>
      <c r="B1459" t="s" s="3217">
        <v>1826</v>
      </c>
      <c r="C1459" s="3217"/>
      <c r="D1459" s="3217"/>
      <c r="E1459" s="3217"/>
      <c r="F1459" s="3217"/>
      <c r="G1459" s="3217"/>
      <c r="H1459" s="3217"/>
      <c r="I1459" s="3217"/>
      <c r="K1459" t="s" s="3217">
        <v>1827</v>
      </c>
      <c r="L1459" s="3217"/>
      <c r="M1459" s="3217"/>
      <c r="N1459" s="3217"/>
      <c r="O1459" s="3217"/>
      <c r="P1459" s="3217"/>
      <c r="Q1459" s="3217"/>
      <c r="R1459" s="3217"/>
    </row>
    <row r="1460" ht="15.75" customHeight="true">
      <c r="A1460" s="3210"/>
      <c r="B1460" t="s" s="3153">
        <v>731</v>
      </c>
      <c r="C1460" t="s" s="3148">
        <v>727</v>
      </c>
      <c r="D1460" s="3148"/>
      <c r="E1460" s="3148"/>
      <c r="F1460" s="3148"/>
      <c r="G1460" s="3148"/>
      <c r="H1460" s="3148"/>
      <c r="I1460" s="3150"/>
      <c r="K1460" t="s" s="3153">
        <v>731</v>
      </c>
      <c r="L1460" t="s" s="3148">
        <v>727</v>
      </c>
      <c r="M1460" s="3148"/>
      <c r="N1460" s="3148"/>
      <c r="O1460" s="3148"/>
      <c r="P1460" s="3148"/>
      <c r="Q1460" s="3148"/>
      <c r="R1460" s="3150"/>
    </row>
    <row r="1461" ht="30.0" customHeight="true">
      <c r="A1461" s="3214"/>
      <c r="B1461" s="3155"/>
      <c r="C1461" t="s" s="3153">
        <v>732</v>
      </c>
      <c r="D1461" t="s" s="3153">
        <v>733</v>
      </c>
      <c r="E1461" t="s" s="3153">
        <v>734</v>
      </c>
      <c r="F1461" t="s" s="3153">
        <v>735</v>
      </c>
      <c r="G1461" t="s" s="3153">
        <v>736</v>
      </c>
      <c r="H1461" t="s" s="3153">
        <v>737</v>
      </c>
      <c r="I1461" t="s" s="3153">
        <v>738</v>
      </c>
      <c r="K1461" s="3155"/>
      <c r="L1461" t="s" s="3153">
        <v>732</v>
      </c>
      <c r="M1461" t="s" s="3153">
        <v>733</v>
      </c>
      <c r="N1461" t="s" s="3153">
        <v>734</v>
      </c>
      <c r="O1461" t="s" s="3153">
        <v>735</v>
      </c>
      <c r="P1461" t="s" s="3153">
        <v>736</v>
      </c>
      <c r="Q1461" t="s" s="3153">
        <v>737</v>
      </c>
      <c r="R1461" t="s" s="3153">
        <v>738</v>
      </c>
    </row>
    <row r="1462" ht="15.75" customHeight="true">
      <c r="A1462" s="3214"/>
      <c r="B1462" t="s" s="3157">
        <v>732</v>
      </c>
      <c r="C1462" t="s" s="3222">
        <v>1583</v>
      </c>
      <c r="D1462" t="s" s="3222">
        <v>1583</v>
      </c>
      <c r="E1462" t="s" s="3222">
        <v>1583</v>
      </c>
      <c r="F1462" t="s" s="3222">
        <v>1762</v>
      </c>
      <c r="G1462" t="s" s="3222">
        <v>1763</v>
      </c>
      <c r="H1462" t="s" s="3222">
        <v>1764</v>
      </c>
      <c r="I1462" t="s" s="3222">
        <v>1765</v>
      </c>
      <c r="K1462" t="s" s="3157">
        <v>732</v>
      </c>
      <c r="L1462" t="s" s="3222">
        <v>1583</v>
      </c>
      <c r="M1462" t="s" s="3222">
        <v>1583</v>
      </c>
      <c r="N1462" t="s" s="3222">
        <v>1583</v>
      </c>
      <c r="O1462" t="s" s="3222">
        <v>1762</v>
      </c>
      <c r="P1462" t="s" s="3222">
        <v>1763</v>
      </c>
      <c r="Q1462" t="s" s="3222">
        <v>1764</v>
      </c>
      <c r="R1462" t="s" s="3222">
        <v>1765</v>
      </c>
    </row>
    <row r="1463" ht="15.75" customHeight="true">
      <c r="A1463" s="3214"/>
      <c r="B1463" t="s" s="3159">
        <v>752</v>
      </c>
      <c r="C1463" t="s" s="3223">
        <v>1583</v>
      </c>
      <c r="D1463" t="s" s="3223">
        <v>1583</v>
      </c>
      <c r="E1463" t="s" s="3223">
        <v>1583</v>
      </c>
      <c r="F1463" t="s" s="3223">
        <v>1766</v>
      </c>
      <c r="G1463" t="s" s="3223">
        <v>1767</v>
      </c>
      <c r="H1463" t="s" s="3223">
        <v>1768</v>
      </c>
      <c r="I1463" t="s" s="3223">
        <v>1768</v>
      </c>
      <c r="K1463" t="s" s="3159">
        <v>752</v>
      </c>
      <c r="L1463" t="s" s="3223">
        <v>1583</v>
      </c>
      <c r="M1463" t="s" s="3223">
        <v>1583</v>
      </c>
      <c r="N1463" t="s" s="3223">
        <v>1583</v>
      </c>
      <c r="O1463" t="s" s="3223">
        <v>1766</v>
      </c>
      <c r="P1463" t="s" s="3223">
        <v>1767</v>
      </c>
      <c r="Q1463" t="s" s="3223">
        <v>1768</v>
      </c>
      <c r="R1463" t="s" s="3223">
        <v>1768</v>
      </c>
    </row>
    <row r="1464" ht="15.75" customHeight="true">
      <c r="A1464" s="3214"/>
      <c r="B1464" t="s" s="3157">
        <v>759</v>
      </c>
      <c r="C1464" t="s" s="3222">
        <v>1583</v>
      </c>
      <c r="D1464" t="s" s="3222">
        <v>1583</v>
      </c>
      <c r="E1464" t="s" s="3222">
        <v>1583</v>
      </c>
      <c r="F1464" t="s" s="3222">
        <v>1766</v>
      </c>
      <c r="G1464" t="s" s="3222">
        <v>1769</v>
      </c>
      <c r="H1464" t="s" s="3222">
        <v>1765</v>
      </c>
      <c r="I1464" t="s" s="3222">
        <v>1765</v>
      </c>
      <c r="K1464" t="s" s="3157">
        <v>759</v>
      </c>
      <c r="L1464" t="s" s="3222">
        <v>1583</v>
      </c>
      <c r="M1464" t="s" s="3222">
        <v>1583</v>
      </c>
      <c r="N1464" t="s" s="3222">
        <v>1583</v>
      </c>
      <c r="O1464" t="s" s="3222">
        <v>1766</v>
      </c>
      <c r="P1464" t="s" s="3222">
        <v>1769</v>
      </c>
      <c r="Q1464" t="s" s="3222">
        <v>1765</v>
      </c>
      <c r="R1464" t="s" s="3222">
        <v>1765</v>
      </c>
    </row>
    <row r="1465" ht="15.75" customHeight="true">
      <c r="A1465" s="3214"/>
      <c r="B1465" t="s" s="3159">
        <v>735</v>
      </c>
      <c r="C1465" t="s" s="3223">
        <v>1377</v>
      </c>
      <c r="D1465" t="s" s="3223">
        <v>1377</v>
      </c>
      <c r="E1465" t="s" s="3223">
        <v>1583</v>
      </c>
      <c r="F1465" t="s" s="3223">
        <v>1583</v>
      </c>
      <c r="G1465" t="s" s="3223">
        <v>1768</v>
      </c>
      <c r="H1465" t="s" s="3223">
        <v>1377</v>
      </c>
      <c r="I1465" t="s" s="3223">
        <v>1768</v>
      </c>
      <c r="K1465" t="s" s="3159">
        <v>735</v>
      </c>
      <c r="L1465" t="s" s="3223">
        <v>1377</v>
      </c>
      <c r="M1465" t="s" s="3223">
        <v>1377</v>
      </c>
      <c r="N1465" t="s" s="3223">
        <v>1583</v>
      </c>
      <c r="O1465" t="s" s="3223">
        <v>1583</v>
      </c>
      <c r="P1465" t="s" s="3223">
        <v>1768</v>
      </c>
      <c r="Q1465" t="s" s="3223">
        <v>1377</v>
      </c>
      <c r="R1465" t="s" s="3223">
        <v>1768</v>
      </c>
    </row>
    <row r="1466" ht="15.75" customHeight="true">
      <c r="A1466" s="3214"/>
      <c r="B1466" t="s" s="3157">
        <v>736</v>
      </c>
      <c r="C1466" t="s" s="3222">
        <v>1377</v>
      </c>
      <c r="D1466" t="s" s="3222">
        <v>1377</v>
      </c>
      <c r="E1466" t="s" s="3222">
        <v>1583</v>
      </c>
      <c r="F1466" t="s" s="3222">
        <v>1377</v>
      </c>
      <c r="G1466" t="s" s="3222">
        <v>1583</v>
      </c>
      <c r="H1466" t="s" s="3222">
        <v>1377</v>
      </c>
      <c r="I1466" t="s" s="3222">
        <v>1768</v>
      </c>
      <c r="K1466" t="s" s="3157">
        <v>736</v>
      </c>
      <c r="L1466" t="s" s="3222">
        <v>1377</v>
      </c>
      <c r="M1466" t="s" s="3222">
        <v>1377</v>
      </c>
      <c r="N1466" t="s" s="3222">
        <v>1583</v>
      </c>
      <c r="O1466" t="s" s="3222">
        <v>1377</v>
      </c>
      <c r="P1466" t="s" s="3222">
        <v>1583</v>
      </c>
      <c r="Q1466" t="s" s="3222">
        <v>1377</v>
      </c>
      <c r="R1466" t="s" s="3222">
        <v>1768</v>
      </c>
    </row>
    <row r="1467" ht="15.75" customHeight="true">
      <c r="A1467" s="3214"/>
      <c r="B1467" t="s" s="3159">
        <v>737</v>
      </c>
      <c r="C1467" t="s" s="3223">
        <v>1377</v>
      </c>
      <c r="D1467" t="s" s="3223">
        <v>1377</v>
      </c>
      <c r="E1467" t="s" s="3223">
        <v>1583</v>
      </c>
      <c r="F1467" t="s" s="3223">
        <v>1765</v>
      </c>
      <c r="G1467" t="s" s="3223">
        <v>1766</v>
      </c>
      <c r="H1467" t="s" s="3223">
        <v>1583</v>
      </c>
      <c r="I1467" t="s" s="3223">
        <v>1768</v>
      </c>
      <c r="K1467" t="s" s="3159">
        <v>737</v>
      </c>
      <c r="L1467" t="s" s="3223">
        <v>1377</v>
      </c>
      <c r="M1467" t="s" s="3223">
        <v>1377</v>
      </c>
      <c r="N1467" t="s" s="3223">
        <v>1583</v>
      </c>
      <c r="O1467" t="s" s="3223">
        <v>1765</v>
      </c>
      <c r="P1467" t="s" s="3223">
        <v>1766</v>
      </c>
      <c r="Q1467" t="s" s="3223">
        <v>1583</v>
      </c>
      <c r="R1467" t="s" s="3223">
        <v>1768</v>
      </c>
    </row>
    <row r="1468" ht="15.75" customHeight="true">
      <c r="A1468" s="3214"/>
      <c r="B1468" t="s" s="3157">
        <v>738</v>
      </c>
      <c r="C1468" t="s" s="3222">
        <v>1768</v>
      </c>
      <c r="D1468" t="s" s="3222">
        <v>1768</v>
      </c>
      <c r="E1468" t="s" s="3222">
        <v>1768</v>
      </c>
      <c r="F1468" t="s" s="3222">
        <v>1768</v>
      </c>
      <c r="G1468" t="s" s="3222">
        <v>1768</v>
      </c>
      <c r="H1468" t="s" s="3222">
        <v>1768</v>
      </c>
      <c r="I1468" t="s" s="3222">
        <v>1768</v>
      </c>
      <c r="K1468" t="s" s="3157">
        <v>738</v>
      </c>
      <c r="L1468" t="s" s="3222">
        <v>1768</v>
      </c>
      <c r="M1468" t="s" s="3222">
        <v>1768</v>
      </c>
      <c r="N1468" t="s" s="3222">
        <v>1768</v>
      </c>
      <c r="O1468" t="s" s="3222">
        <v>1768</v>
      </c>
      <c r="P1468" t="s" s="3222">
        <v>1768</v>
      </c>
      <c r="Q1468" t="s" s="3222">
        <v>1768</v>
      </c>
      <c r="R1468" t="s" s="3222">
        <v>1768</v>
      </c>
    </row>
    <row r="1469" ht="15.75" customHeight="true">
      <c r="B1469" s="3220"/>
      <c r="K1469" s="3220"/>
    </row>
    <row r="1470" ht="15.75" customHeight="true"/>
    <row r="1471" ht="15.75" customHeight="true">
      <c r="A1471" s="3214"/>
      <c r="B1471" t="s" s="3215">
        <v>285</v>
      </c>
      <c r="I1471" t="s" s="3216">
        <f>HYPERLINK("#B1280","Top ↑")</f>
      </c>
      <c r="J1471" s="3214"/>
      <c r="K1471" t="s" s="3215">
        <v>84</v>
      </c>
      <c r="R1471" t="s" s="3216">
        <f>HYPERLINK("#B1280","Top ↑")</f>
      </c>
    </row>
    <row r="1472" ht="15.75" customHeight="true">
      <c r="A1472" s="3210"/>
      <c r="B1472" t="s" s="3217">
        <v>1828</v>
      </c>
      <c r="C1472" s="3217"/>
      <c r="D1472" s="3217"/>
      <c r="E1472" s="3217"/>
      <c r="F1472" s="3217"/>
      <c r="G1472" s="3217"/>
      <c r="H1472" s="3217"/>
      <c r="I1472" s="3217"/>
      <c r="K1472" t="s" s="3217">
        <v>1829</v>
      </c>
      <c r="L1472" s="3217"/>
      <c r="M1472" s="3217"/>
      <c r="N1472" s="3217"/>
      <c r="O1472" s="3217"/>
      <c r="P1472" s="3217"/>
      <c r="Q1472" s="3217"/>
      <c r="R1472" s="3217"/>
    </row>
    <row r="1473" ht="15.75" customHeight="true">
      <c r="A1473" s="3210"/>
      <c r="B1473" t="s" s="3153">
        <v>731</v>
      </c>
      <c r="C1473" t="s" s="3148">
        <v>727</v>
      </c>
      <c r="D1473" s="3148"/>
      <c r="E1473" s="3148"/>
      <c r="F1473" s="3148"/>
      <c r="G1473" s="3148"/>
      <c r="H1473" s="3148"/>
      <c r="I1473" s="3150"/>
      <c r="K1473" t="s" s="3153">
        <v>731</v>
      </c>
      <c r="L1473" t="s" s="3148">
        <v>727</v>
      </c>
      <c r="M1473" s="3148"/>
      <c r="N1473" s="3148"/>
      <c r="O1473" s="3148"/>
      <c r="P1473" s="3148"/>
      <c r="Q1473" s="3148"/>
      <c r="R1473" s="3150"/>
    </row>
    <row r="1474" ht="30.0" customHeight="true">
      <c r="A1474" s="3214"/>
      <c r="B1474" s="3155"/>
      <c r="C1474" t="s" s="3153">
        <v>732</v>
      </c>
      <c r="D1474" t="s" s="3153">
        <v>733</v>
      </c>
      <c r="E1474" t="s" s="3153">
        <v>734</v>
      </c>
      <c r="F1474" t="s" s="3153">
        <v>735</v>
      </c>
      <c r="G1474" t="s" s="3153">
        <v>736</v>
      </c>
      <c r="H1474" t="s" s="3153">
        <v>737</v>
      </c>
      <c r="I1474" t="s" s="3153">
        <v>738</v>
      </c>
      <c r="K1474" s="3155"/>
      <c r="L1474" t="s" s="3153">
        <v>732</v>
      </c>
      <c r="M1474" t="s" s="3153">
        <v>733</v>
      </c>
      <c r="N1474" t="s" s="3153">
        <v>734</v>
      </c>
      <c r="O1474" t="s" s="3153">
        <v>735</v>
      </c>
      <c r="P1474" t="s" s="3153">
        <v>736</v>
      </c>
      <c r="Q1474" t="s" s="3153">
        <v>737</v>
      </c>
      <c r="R1474" t="s" s="3153">
        <v>738</v>
      </c>
    </row>
    <row r="1475" ht="15.75" customHeight="true">
      <c r="A1475" s="3214"/>
      <c r="B1475" t="s" s="3157">
        <v>732</v>
      </c>
      <c r="C1475" t="s" s="3222">
        <v>1830</v>
      </c>
      <c r="D1475" t="s" s="3222">
        <v>1830</v>
      </c>
      <c r="E1475" t="s" s="3222">
        <v>1830</v>
      </c>
      <c r="F1475" t="s" s="3222">
        <v>1831</v>
      </c>
      <c r="G1475" t="s" s="3222">
        <v>1832</v>
      </c>
      <c r="H1475" t="s" s="3222">
        <v>1833</v>
      </c>
      <c r="I1475" t="s" s="3222">
        <v>1586</v>
      </c>
      <c r="K1475" t="s" s="3157">
        <v>732</v>
      </c>
      <c r="L1475" t="s" s="3218">
        <v>1260</v>
      </c>
      <c r="M1475" t="s" s="3218">
        <v>1260</v>
      </c>
      <c r="N1475" t="s" s="3218">
        <v>1260</v>
      </c>
      <c r="O1475" t="s" s="3218">
        <v>1347</v>
      </c>
      <c r="P1475" t="s" s="3218">
        <v>1545</v>
      </c>
      <c r="Q1475" t="s" s="3218">
        <v>1834</v>
      </c>
      <c r="R1475" t="s" s="3218">
        <v>1259</v>
      </c>
    </row>
    <row r="1476" ht="15.75" customHeight="true">
      <c r="A1476" s="3214"/>
      <c r="B1476" t="s" s="3159">
        <v>752</v>
      </c>
      <c r="C1476" t="s" s="3223">
        <v>1830</v>
      </c>
      <c r="D1476" t="s" s="3223">
        <v>1830</v>
      </c>
      <c r="E1476" t="s" s="3223">
        <v>1830</v>
      </c>
      <c r="F1476" t="s" s="3223">
        <v>1835</v>
      </c>
      <c r="G1476" t="s" s="3223">
        <v>1836</v>
      </c>
      <c r="H1476" t="s" s="3223">
        <v>1786</v>
      </c>
      <c r="I1476" t="s" s="3223">
        <v>1786</v>
      </c>
      <c r="K1476" t="s" s="3159">
        <v>752</v>
      </c>
      <c r="L1476" t="s" s="3219">
        <v>1260</v>
      </c>
      <c r="M1476" t="s" s="3219">
        <v>1260</v>
      </c>
      <c r="N1476" t="s" s="3219">
        <v>1260</v>
      </c>
      <c r="O1476" t="s" s="3219">
        <v>1252</v>
      </c>
      <c r="P1476" t="s" s="3219">
        <v>1837</v>
      </c>
      <c r="Q1476" t="s" s="3219">
        <v>1254</v>
      </c>
      <c r="R1476" t="s" s="3219">
        <v>1254</v>
      </c>
    </row>
    <row r="1477" ht="15.75" customHeight="true">
      <c r="A1477" s="3214"/>
      <c r="B1477" t="s" s="3157">
        <v>759</v>
      </c>
      <c r="C1477" t="s" s="3222">
        <v>1830</v>
      </c>
      <c r="D1477" t="s" s="3222">
        <v>1830</v>
      </c>
      <c r="E1477" t="s" s="3222">
        <v>1830</v>
      </c>
      <c r="F1477" t="s" s="3222">
        <v>1835</v>
      </c>
      <c r="G1477" t="s" s="3222">
        <v>1838</v>
      </c>
      <c r="H1477" t="s" s="3222">
        <v>1586</v>
      </c>
      <c r="I1477" t="s" s="3222">
        <v>1586</v>
      </c>
      <c r="K1477" t="s" s="3157">
        <v>759</v>
      </c>
      <c r="L1477" t="s" s="3218">
        <v>1260</v>
      </c>
      <c r="M1477" t="s" s="3218">
        <v>1260</v>
      </c>
      <c r="N1477" t="s" s="3218">
        <v>1260</v>
      </c>
      <c r="O1477" t="s" s="3218">
        <v>1252</v>
      </c>
      <c r="P1477" t="s" s="3218">
        <v>1772</v>
      </c>
      <c r="Q1477" t="s" s="3218">
        <v>1259</v>
      </c>
      <c r="R1477" t="s" s="3218">
        <v>1259</v>
      </c>
    </row>
    <row r="1478" ht="15.75" customHeight="true">
      <c r="A1478" s="3214"/>
      <c r="B1478" t="s" s="3159">
        <v>735</v>
      </c>
      <c r="C1478" t="s" s="3223">
        <v>1377</v>
      </c>
      <c r="D1478" t="s" s="3223">
        <v>1377</v>
      </c>
      <c r="E1478" t="s" s="3223">
        <v>1830</v>
      </c>
      <c r="F1478" t="s" s="3223">
        <v>1830</v>
      </c>
      <c r="G1478" t="s" s="3223">
        <v>1786</v>
      </c>
      <c r="H1478" t="s" s="3223">
        <v>1377</v>
      </c>
      <c r="I1478" t="s" s="3223">
        <v>1786</v>
      </c>
      <c r="K1478" t="s" s="3159">
        <v>735</v>
      </c>
      <c r="L1478" t="s" s="3219">
        <v>764</v>
      </c>
      <c r="M1478" t="s" s="3219">
        <v>764</v>
      </c>
      <c r="N1478" t="s" s="3219">
        <v>1260</v>
      </c>
      <c r="O1478" t="s" s="3219">
        <v>1260</v>
      </c>
      <c r="P1478" t="s" s="3219">
        <v>1254</v>
      </c>
      <c r="Q1478" t="s" s="3219">
        <v>764</v>
      </c>
      <c r="R1478" t="s" s="3219">
        <v>1254</v>
      </c>
    </row>
    <row r="1479" ht="15.75" customHeight="true">
      <c r="A1479" s="3214"/>
      <c r="B1479" t="s" s="3157">
        <v>736</v>
      </c>
      <c r="C1479" t="s" s="3222">
        <v>1377</v>
      </c>
      <c r="D1479" t="s" s="3222">
        <v>1377</v>
      </c>
      <c r="E1479" t="s" s="3222">
        <v>1830</v>
      </c>
      <c r="F1479" t="s" s="3222">
        <v>1377</v>
      </c>
      <c r="G1479" t="s" s="3222">
        <v>1830</v>
      </c>
      <c r="H1479" t="s" s="3222">
        <v>1377</v>
      </c>
      <c r="I1479" t="s" s="3222">
        <v>1786</v>
      </c>
      <c r="K1479" t="s" s="3157">
        <v>736</v>
      </c>
      <c r="L1479" t="s" s="3218">
        <v>764</v>
      </c>
      <c r="M1479" t="s" s="3218">
        <v>764</v>
      </c>
      <c r="N1479" t="s" s="3218">
        <v>1260</v>
      </c>
      <c r="O1479" t="s" s="3218">
        <v>764</v>
      </c>
      <c r="P1479" t="s" s="3218">
        <v>1260</v>
      </c>
      <c r="Q1479" t="s" s="3218">
        <v>764</v>
      </c>
      <c r="R1479" t="s" s="3218">
        <v>1254</v>
      </c>
    </row>
    <row r="1480" ht="15.75" customHeight="true">
      <c r="A1480" s="3214"/>
      <c r="B1480" t="s" s="3159">
        <v>737</v>
      </c>
      <c r="C1480" t="s" s="3223">
        <v>1377</v>
      </c>
      <c r="D1480" t="s" s="3223">
        <v>1377</v>
      </c>
      <c r="E1480" t="s" s="3223">
        <v>1830</v>
      </c>
      <c r="F1480" t="s" s="3223">
        <v>1586</v>
      </c>
      <c r="G1480" t="s" s="3223">
        <v>1835</v>
      </c>
      <c r="H1480" t="s" s="3223">
        <v>1830</v>
      </c>
      <c r="I1480" t="s" s="3223">
        <v>1786</v>
      </c>
      <c r="K1480" t="s" s="3159">
        <v>737</v>
      </c>
      <c r="L1480" t="s" s="3219">
        <v>764</v>
      </c>
      <c r="M1480" t="s" s="3219">
        <v>764</v>
      </c>
      <c r="N1480" t="s" s="3219">
        <v>1260</v>
      </c>
      <c r="O1480" t="s" s="3219">
        <v>1259</v>
      </c>
      <c r="P1480" t="s" s="3219">
        <v>1252</v>
      </c>
      <c r="Q1480" t="s" s="3219">
        <v>1260</v>
      </c>
      <c r="R1480" t="s" s="3219">
        <v>1254</v>
      </c>
    </row>
    <row r="1481" ht="15.75" customHeight="true">
      <c r="A1481" s="3214"/>
      <c r="B1481" t="s" s="3157">
        <v>738</v>
      </c>
      <c r="C1481" t="s" s="3222">
        <v>1786</v>
      </c>
      <c r="D1481" t="s" s="3222">
        <v>1786</v>
      </c>
      <c r="E1481" t="s" s="3222">
        <v>1786</v>
      </c>
      <c r="F1481" t="s" s="3222">
        <v>1786</v>
      </c>
      <c r="G1481" t="s" s="3222">
        <v>1786</v>
      </c>
      <c r="H1481" t="s" s="3222">
        <v>1786</v>
      </c>
      <c r="I1481" t="s" s="3222">
        <v>1786</v>
      </c>
      <c r="K1481" t="s" s="3157">
        <v>738</v>
      </c>
      <c r="L1481" t="s" s="3218">
        <v>1254</v>
      </c>
      <c r="M1481" t="s" s="3218">
        <v>1254</v>
      </c>
      <c r="N1481" t="s" s="3218">
        <v>1254</v>
      </c>
      <c r="O1481" t="s" s="3218">
        <v>1254</v>
      </c>
      <c r="P1481" t="s" s="3218">
        <v>1254</v>
      </c>
      <c r="Q1481" t="s" s="3218">
        <v>1254</v>
      </c>
      <c r="R1481" t="s" s="3218">
        <v>1254</v>
      </c>
    </row>
    <row r="1482" ht="15.75" customHeight="true">
      <c r="B1482" s="3220"/>
      <c r="K1482" s="3220"/>
    </row>
    <row r="1483" ht="15.75" customHeight="true"/>
    <row r="1484" ht="15.75" customHeight="true">
      <c r="A1484" s="3214"/>
      <c r="B1484" t="s" s="3215">
        <v>67</v>
      </c>
      <c r="I1484" t="s" s="3216">
        <f>HYPERLINK("#B1280","Top ↑")</f>
      </c>
      <c r="J1484" s="3214"/>
      <c r="K1484" t="s" s="3215">
        <v>88</v>
      </c>
      <c r="R1484" t="s" s="3216">
        <f>HYPERLINK("#B1280","Top ↑")</f>
      </c>
    </row>
    <row r="1485" ht="15.75" customHeight="true">
      <c r="A1485" s="3210"/>
      <c r="B1485" t="s" s="3217">
        <v>1839</v>
      </c>
      <c r="C1485" s="3217"/>
      <c r="D1485" s="3217"/>
      <c r="E1485" s="3217"/>
      <c r="F1485" s="3217"/>
      <c r="G1485" s="3217"/>
      <c r="H1485" s="3217"/>
      <c r="I1485" s="3217"/>
      <c r="K1485" t="s" s="3217">
        <v>1840</v>
      </c>
      <c r="L1485" s="3217"/>
      <c r="M1485" s="3217"/>
      <c r="N1485" s="3217"/>
      <c r="O1485" s="3217"/>
      <c r="P1485" s="3217"/>
      <c r="Q1485" s="3217"/>
      <c r="R1485" s="3217"/>
    </row>
    <row r="1486" ht="15.75" customHeight="true">
      <c r="A1486" s="3210"/>
      <c r="B1486" t="s" s="3153">
        <v>731</v>
      </c>
      <c r="C1486" t="s" s="3148">
        <v>727</v>
      </c>
      <c r="D1486" s="3148"/>
      <c r="E1486" s="3148"/>
      <c r="F1486" s="3148"/>
      <c r="G1486" s="3148"/>
      <c r="H1486" s="3148"/>
      <c r="I1486" s="3150"/>
      <c r="K1486" t="s" s="3153">
        <v>731</v>
      </c>
      <c r="L1486" t="s" s="3148">
        <v>727</v>
      </c>
      <c r="M1486" s="3148"/>
      <c r="N1486" s="3148"/>
      <c r="O1486" s="3148"/>
      <c r="P1486" s="3148"/>
      <c r="Q1486" s="3148"/>
      <c r="R1486" s="3150"/>
    </row>
    <row r="1487" ht="30.0" customHeight="true">
      <c r="A1487" s="3214"/>
      <c r="B1487" s="3155"/>
      <c r="C1487" t="s" s="3153">
        <v>732</v>
      </c>
      <c r="D1487" t="s" s="3153">
        <v>733</v>
      </c>
      <c r="E1487" t="s" s="3153">
        <v>734</v>
      </c>
      <c r="F1487" t="s" s="3153">
        <v>735</v>
      </c>
      <c r="G1487" t="s" s="3153">
        <v>736</v>
      </c>
      <c r="H1487" t="s" s="3153">
        <v>737</v>
      </c>
      <c r="I1487" t="s" s="3153">
        <v>738</v>
      </c>
      <c r="K1487" s="3155"/>
      <c r="L1487" t="s" s="3153">
        <v>732</v>
      </c>
      <c r="M1487" t="s" s="3153">
        <v>733</v>
      </c>
      <c r="N1487" t="s" s="3153">
        <v>734</v>
      </c>
      <c r="O1487" t="s" s="3153">
        <v>735</v>
      </c>
      <c r="P1487" t="s" s="3153">
        <v>736</v>
      </c>
      <c r="Q1487" t="s" s="3153">
        <v>737</v>
      </c>
      <c r="R1487" t="s" s="3153">
        <v>738</v>
      </c>
    </row>
    <row r="1488" ht="15.75" customHeight="true">
      <c r="A1488" s="3214"/>
      <c r="B1488" t="s" s="3157">
        <v>732</v>
      </c>
      <c r="C1488" t="s" s="3218">
        <v>1678</v>
      </c>
      <c r="D1488" t="s" s="3218">
        <v>1678</v>
      </c>
      <c r="E1488" t="s" s="3218">
        <v>1678</v>
      </c>
      <c r="F1488" t="s" s="3218">
        <v>1788</v>
      </c>
      <c r="G1488" t="s" s="3218">
        <v>1841</v>
      </c>
      <c r="H1488" t="s" s="3218">
        <v>1842</v>
      </c>
      <c r="I1488" t="s" s="3218">
        <v>1843</v>
      </c>
      <c r="K1488" t="s" s="3157">
        <v>732</v>
      </c>
      <c r="L1488" t="s" s="3218">
        <v>744</v>
      </c>
      <c r="M1488" t="s" s="3218">
        <v>744</v>
      </c>
      <c r="N1488" t="s" s="3218">
        <v>744</v>
      </c>
      <c r="O1488" t="s" s="3218">
        <v>745</v>
      </c>
      <c r="P1488" t="s" s="3218">
        <v>746</v>
      </c>
      <c r="Q1488" t="s" s="3218">
        <v>747</v>
      </c>
      <c r="R1488" t="s" s="3218">
        <v>748</v>
      </c>
    </row>
    <row r="1489" ht="15.75" customHeight="true">
      <c r="A1489" s="3214"/>
      <c r="B1489" t="s" s="3159">
        <v>752</v>
      </c>
      <c r="C1489" t="s" s="3219">
        <v>1678</v>
      </c>
      <c r="D1489" t="s" s="3219">
        <v>1678</v>
      </c>
      <c r="E1489" t="s" s="3219">
        <v>1678</v>
      </c>
      <c r="F1489" t="s" s="3219">
        <v>1252</v>
      </c>
      <c r="G1489" t="s" s="3219">
        <v>1551</v>
      </c>
      <c r="H1489" t="s" s="3219">
        <v>1578</v>
      </c>
      <c r="I1489" t="s" s="3219">
        <v>1578</v>
      </c>
      <c r="K1489" t="s" s="3159">
        <v>752</v>
      </c>
      <c r="L1489" t="s" s="3219">
        <v>744</v>
      </c>
      <c r="M1489" t="s" s="3219">
        <v>744</v>
      </c>
      <c r="N1489" t="s" s="3219">
        <v>744</v>
      </c>
      <c r="O1489" t="s" s="3219">
        <v>753</v>
      </c>
      <c r="P1489" t="s" s="3219">
        <v>754</v>
      </c>
      <c r="Q1489" t="s" s="3219">
        <v>755</v>
      </c>
      <c r="R1489" t="s" s="3219">
        <v>755</v>
      </c>
    </row>
    <row r="1490" ht="15.75" customHeight="true">
      <c r="A1490" s="3214"/>
      <c r="B1490" t="s" s="3157">
        <v>759</v>
      </c>
      <c r="C1490" t="s" s="3218">
        <v>1678</v>
      </c>
      <c r="D1490" t="s" s="3218">
        <v>1678</v>
      </c>
      <c r="E1490" t="s" s="3218">
        <v>1678</v>
      </c>
      <c r="F1490" t="s" s="3218">
        <v>1252</v>
      </c>
      <c r="G1490" t="s" s="3218">
        <v>1834</v>
      </c>
      <c r="H1490" t="s" s="3218">
        <v>1843</v>
      </c>
      <c r="I1490" t="s" s="3218">
        <v>1843</v>
      </c>
      <c r="K1490" t="s" s="3157">
        <v>759</v>
      </c>
      <c r="L1490" t="s" s="3218">
        <v>744</v>
      </c>
      <c r="M1490" t="s" s="3218">
        <v>744</v>
      </c>
      <c r="N1490" t="s" s="3218">
        <v>744</v>
      </c>
      <c r="O1490" t="s" s="3218">
        <v>753</v>
      </c>
      <c r="P1490" t="s" s="3218">
        <v>760</v>
      </c>
      <c r="Q1490" t="s" s="3218">
        <v>748</v>
      </c>
      <c r="R1490" t="s" s="3218">
        <v>748</v>
      </c>
    </row>
    <row r="1491" ht="15.75" customHeight="true">
      <c r="A1491" s="3214"/>
      <c r="B1491" t="s" s="3159">
        <v>735</v>
      </c>
      <c r="C1491" t="s" s="3219">
        <v>764</v>
      </c>
      <c r="D1491" t="s" s="3219">
        <v>764</v>
      </c>
      <c r="E1491" t="s" s="3219">
        <v>1678</v>
      </c>
      <c r="F1491" t="s" s="3219">
        <v>1678</v>
      </c>
      <c r="G1491" t="s" s="3219">
        <v>1578</v>
      </c>
      <c r="H1491" t="s" s="3219">
        <v>764</v>
      </c>
      <c r="I1491" t="s" s="3219">
        <v>1578</v>
      </c>
      <c r="K1491" t="s" s="3159">
        <v>735</v>
      </c>
      <c r="L1491" t="s" s="3219">
        <v>764</v>
      </c>
      <c r="M1491" t="s" s="3219">
        <v>764</v>
      </c>
      <c r="N1491" t="s" s="3219">
        <v>744</v>
      </c>
      <c r="O1491" t="s" s="3219">
        <v>744</v>
      </c>
      <c r="P1491" t="s" s="3219">
        <v>755</v>
      </c>
      <c r="Q1491" t="s" s="3219">
        <v>764</v>
      </c>
      <c r="R1491" t="s" s="3219">
        <v>755</v>
      </c>
    </row>
    <row r="1492" ht="15.75" customHeight="true">
      <c r="A1492" s="3214"/>
      <c r="B1492" t="s" s="3157">
        <v>736</v>
      </c>
      <c r="C1492" t="s" s="3218">
        <v>764</v>
      </c>
      <c r="D1492" t="s" s="3218">
        <v>764</v>
      </c>
      <c r="E1492" t="s" s="3218">
        <v>1678</v>
      </c>
      <c r="F1492" t="s" s="3218">
        <v>764</v>
      </c>
      <c r="G1492" t="s" s="3218">
        <v>1678</v>
      </c>
      <c r="H1492" t="s" s="3218">
        <v>764</v>
      </c>
      <c r="I1492" t="s" s="3218">
        <v>1578</v>
      </c>
      <c r="K1492" t="s" s="3157">
        <v>736</v>
      </c>
      <c r="L1492" t="s" s="3218">
        <v>764</v>
      </c>
      <c r="M1492" t="s" s="3218">
        <v>764</v>
      </c>
      <c r="N1492" t="s" s="3218">
        <v>744</v>
      </c>
      <c r="O1492" t="s" s="3218">
        <v>764</v>
      </c>
      <c r="P1492" t="s" s="3218">
        <v>744</v>
      </c>
      <c r="Q1492" t="s" s="3218">
        <v>764</v>
      </c>
      <c r="R1492" t="s" s="3218">
        <v>755</v>
      </c>
    </row>
    <row r="1493" ht="15.75" customHeight="true">
      <c r="A1493" s="3214"/>
      <c r="B1493" t="s" s="3159">
        <v>737</v>
      </c>
      <c r="C1493" t="s" s="3219">
        <v>764</v>
      </c>
      <c r="D1493" t="s" s="3219">
        <v>764</v>
      </c>
      <c r="E1493" t="s" s="3219">
        <v>1678</v>
      </c>
      <c r="F1493" t="s" s="3219">
        <v>1843</v>
      </c>
      <c r="G1493" t="s" s="3219">
        <v>1252</v>
      </c>
      <c r="H1493" t="s" s="3219">
        <v>1678</v>
      </c>
      <c r="I1493" t="s" s="3219">
        <v>1578</v>
      </c>
      <c r="K1493" t="s" s="3159">
        <v>737</v>
      </c>
      <c r="L1493" t="s" s="3219">
        <v>764</v>
      </c>
      <c r="M1493" t="s" s="3219">
        <v>764</v>
      </c>
      <c r="N1493" t="s" s="3219">
        <v>744</v>
      </c>
      <c r="O1493" t="s" s="3219">
        <v>748</v>
      </c>
      <c r="P1493" t="s" s="3219">
        <v>753</v>
      </c>
      <c r="Q1493" t="s" s="3219">
        <v>744</v>
      </c>
      <c r="R1493" t="s" s="3219">
        <v>755</v>
      </c>
    </row>
    <row r="1494" ht="15.75" customHeight="true">
      <c r="A1494" s="3214"/>
      <c r="B1494" t="s" s="3157">
        <v>738</v>
      </c>
      <c r="C1494" t="s" s="3218">
        <v>1578</v>
      </c>
      <c r="D1494" t="s" s="3218">
        <v>1578</v>
      </c>
      <c r="E1494" t="s" s="3218">
        <v>1578</v>
      </c>
      <c r="F1494" t="s" s="3218">
        <v>1578</v>
      </c>
      <c r="G1494" t="s" s="3218">
        <v>1578</v>
      </c>
      <c r="H1494" t="s" s="3218">
        <v>1578</v>
      </c>
      <c r="I1494" t="s" s="3218">
        <v>1578</v>
      </c>
      <c r="K1494" t="s" s="3157">
        <v>738</v>
      </c>
      <c r="L1494" t="s" s="3218">
        <v>755</v>
      </c>
      <c r="M1494" t="s" s="3218">
        <v>755</v>
      </c>
      <c r="N1494" t="s" s="3218">
        <v>755</v>
      </c>
      <c r="O1494" t="s" s="3218">
        <v>755</v>
      </c>
      <c r="P1494" t="s" s="3218">
        <v>755</v>
      </c>
      <c r="Q1494" t="s" s="3218">
        <v>755</v>
      </c>
      <c r="R1494" t="s" s="3218">
        <v>755</v>
      </c>
    </row>
    <row r="1495" ht="15.75" customHeight="true">
      <c r="B1495" s="3220"/>
      <c r="K1495" s="3220"/>
    </row>
    <row r="1496" ht="15.75" customHeight="true"/>
    <row r="1497" ht="15.75" customHeight="true">
      <c r="A1497" s="3214"/>
      <c r="B1497" t="s" s="3215">
        <v>77</v>
      </c>
      <c r="I1497" t="s" s="3216">
        <f>HYPERLINK("#B1280","Top ↑")</f>
      </c>
      <c r="J1497" s="3214"/>
      <c r="K1497" t="s" s="3215">
        <v>108</v>
      </c>
      <c r="R1497" t="s" s="3216">
        <f>HYPERLINK("#B1280","Top ↑")</f>
      </c>
    </row>
    <row r="1498" ht="15.75" customHeight="true">
      <c r="A1498" s="3210"/>
      <c r="B1498" t="s" s="3217">
        <v>1844</v>
      </c>
      <c r="C1498" s="3217"/>
      <c r="D1498" s="3217"/>
      <c r="E1498" s="3217"/>
      <c r="F1498" s="3217"/>
      <c r="G1498" s="3217"/>
      <c r="H1498" s="3217"/>
      <c r="I1498" s="3217"/>
      <c r="K1498" t="s" s="3217">
        <v>1845</v>
      </c>
      <c r="L1498" s="3217"/>
      <c r="M1498" s="3217"/>
      <c r="N1498" s="3217"/>
      <c r="O1498" s="3217"/>
      <c r="P1498" s="3217"/>
      <c r="Q1498" s="3217"/>
      <c r="R1498" s="3217"/>
    </row>
    <row r="1499" ht="15.75" customHeight="true">
      <c r="A1499" s="3210"/>
      <c r="B1499" t="s" s="3153">
        <v>731</v>
      </c>
      <c r="C1499" t="s" s="3148">
        <v>727</v>
      </c>
      <c r="D1499" s="3148"/>
      <c r="E1499" s="3148"/>
      <c r="F1499" s="3148"/>
      <c r="G1499" s="3148"/>
      <c r="H1499" s="3148"/>
      <c r="I1499" s="3150"/>
      <c r="K1499" t="s" s="3153">
        <v>731</v>
      </c>
      <c r="L1499" t="s" s="3148">
        <v>727</v>
      </c>
      <c r="M1499" s="3148"/>
      <c r="N1499" s="3148"/>
      <c r="O1499" s="3148"/>
      <c r="P1499" s="3148"/>
      <c r="Q1499" s="3148"/>
      <c r="R1499" s="3150"/>
    </row>
    <row r="1500" ht="30.0" customHeight="true">
      <c r="A1500" s="3214"/>
      <c r="B1500" s="3155"/>
      <c r="C1500" t="s" s="3153">
        <v>732</v>
      </c>
      <c r="D1500" t="s" s="3153">
        <v>733</v>
      </c>
      <c r="E1500" t="s" s="3153">
        <v>734</v>
      </c>
      <c r="F1500" t="s" s="3153">
        <v>735</v>
      </c>
      <c r="G1500" t="s" s="3153">
        <v>736</v>
      </c>
      <c r="H1500" t="s" s="3153">
        <v>737</v>
      </c>
      <c r="I1500" t="s" s="3153">
        <v>738</v>
      </c>
      <c r="K1500" s="3155"/>
      <c r="L1500" t="s" s="3153">
        <v>732</v>
      </c>
      <c r="M1500" t="s" s="3153">
        <v>733</v>
      </c>
      <c r="N1500" t="s" s="3153">
        <v>734</v>
      </c>
      <c r="O1500" t="s" s="3153">
        <v>735</v>
      </c>
      <c r="P1500" t="s" s="3153">
        <v>736</v>
      </c>
      <c r="Q1500" t="s" s="3153">
        <v>737</v>
      </c>
      <c r="R1500" t="s" s="3153">
        <v>738</v>
      </c>
    </row>
    <row r="1501" ht="15.75" customHeight="true">
      <c r="A1501" s="3214"/>
      <c r="B1501" t="s" s="3157">
        <v>732</v>
      </c>
      <c r="C1501" t="s" s="3218">
        <v>1577</v>
      </c>
      <c r="D1501" t="s" s="3218">
        <v>1577</v>
      </c>
      <c r="E1501" t="s" s="3218">
        <v>1577</v>
      </c>
      <c r="F1501" t="s" s="3218">
        <v>1787</v>
      </c>
      <c r="G1501" t="s" s="3218">
        <v>1671</v>
      </c>
      <c r="H1501" t="s" s="3218">
        <v>1788</v>
      </c>
      <c r="I1501" t="s" s="3218">
        <v>1789</v>
      </c>
      <c r="K1501" t="s" s="3157">
        <v>732</v>
      </c>
      <c r="L1501" t="s" s="3218">
        <v>744</v>
      </c>
      <c r="M1501" t="s" s="3218">
        <v>744</v>
      </c>
      <c r="N1501" t="s" s="3218">
        <v>744</v>
      </c>
      <c r="O1501" t="s" s="3218">
        <v>745</v>
      </c>
      <c r="P1501" t="s" s="3218">
        <v>746</v>
      </c>
      <c r="Q1501" t="s" s="3218">
        <v>747</v>
      </c>
      <c r="R1501" t="s" s="3218">
        <v>748</v>
      </c>
    </row>
    <row r="1502" ht="15.75" customHeight="true">
      <c r="A1502" s="3214"/>
      <c r="B1502" t="s" s="3159">
        <v>752</v>
      </c>
      <c r="C1502" t="s" s="3219">
        <v>1577</v>
      </c>
      <c r="D1502" t="s" s="3219">
        <v>1577</v>
      </c>
      <c r="E1502" t="s" s="3219">
        <v>1577</v>
      </c>
      <c r="F1502" t="s" s="3219">
        <v>1772</v>
      </c>
      <c r="G1502" t="s" s="3219">
        <v>1556</v>
      </c>
      <c r="H1502" t="s" s="3219">
        <v>1258</v>
      </c>
      <c r="I1502" t="s" s="3219">
        <v>1258</v>
      </c>
      <c r="K1502" t="s" s="3159">
        <v>752</v>
      </c>
      <c r="L1502" t="s" s="3219">
        <v>744</v>
      </c>
      <c r="M1502" t="s" s="3219">
        <v>744</v>
      </c>
      <c r="N1502" t="s" s="3219">
        <v>744</v>
      </c>
      <c r="O1502" t="s" s="3219">
        <v>753</v>
      </c>
      <c r="P1502" t="s" s="3219">
        <v>754</v>
      </c>
      <c r="Q1502" t="s" s="3219">
        <v>755</v>
      </c>
      <c r="R1502" t="s" s="3219">
        <v>755</v>
      </c>
    </row>
    <row r="1503" ht="15.75" customHeight="true">
      <c r="A1503" s="3214"/>
      <c r="B1503" t="s" s="3157">
        <v>759</v>
      </c>
      <c r="C1503" t="s" s="3218">
        <v>1577</v>
      </c>
      <c r="D1503" t="s" s="3218">
        <v>1577</v>
      </c>
      <c r="E1503" t="s" s="3218">
        <v>1577</v>
      </c>
      <c r="F1503" t="s" s="3218">
        <v>1772</v>
      </c>
      <c r="G1503" t="s" s="3218">
        <v>1793</v>
      </c>
      <c r="H1503" t="s" s="3218">
        <v>1789</v>
      </c>
      <c r="I1503" t="s" s="3218">
        <v>1789</v>
      </c>
      <c r="K1503" t="s" s="3157">
        <v>759</v>
      </c>
      <c r="L1503" t="s" s="3218">
        <v>744</v>
      </c>
      <c r="M1503" t="s" s="3218">
        <v>744</v>
      </c>
      <c r="N1503" t="s" s="3218">
        <v>744</v>
      </c>
      <c r="O1503" t="s" s="3218">
        <v>753</v>
      </c>
      <c r="P1503" t="s" s="3218">
        <v>760</v>
      </c>
      <c r="Q1503" t="s" s="3218">
        <v>748</v>
      </c>
      <c r="R1503" t="s" s="3218">
        <v>748</v>
      </c>
    </row>
    <row r="1504" ht="15.75" customHeight="true">
      <c r="A1504" s="3214"/>
      <c r="B1504" t="s" s="3159">
        <v>735</v>
      </c>
      <c r="C1504" t="s" s="3219">
        <v>764</v>
      </c>
      <c r="D1504" t="s" s="3219">
        <v>764</v>
      </c>
      <c r="E1504" t="s" s="3219">
        <v>1577</v>
      </c>
      <c r="F1504" t="s" s="3219">
        <v>1577</v>
      </c>
      <c r="G1504" t="s" s="3219">
        <v>1258</v>
      </c>
      <c r="H1504" t="s" s="3219">
        <v>764</v>
      </c>
      <c r="I1504" t="s" s="3219">
        <v>1258</v>
      </c>
      <c r="K1504" t="s" s="3159">
        <v>735</v>
      </c>
      <c r="L1504" t="s" s="3219">
        <v>764</v>
      </c>
      <c r="M1504" t="s" s="3219">
        <v>764</v>
      </c>
      <c r="N1504" t="s" s="3219">
        <v>744</v>
      </c>
      <c r="O1504" t="s" s="3219">
        <v>744</v>
      </c>
      <c r="P1504" t="s" s="3219">
        <v>755</v>
      </c>
      <c r="Q1504" t="s" s="3219">
        <v>764</v>
      </c>
      <c r="R1504" t="s" s="3219">
        <v>755</v>
      </c>
    </row>
    <row r="1505" ht="15.75" customHeight="true">
      <c r="A1505" s="3214"/>
      <c r="B1505" t="s" s="3157">
        <v>736</v>
      </c>
      <c r="C1505" t="s" s="3218">
        <v>764</v>
      </c>
      <c r="D1505" t="s" s="3218">
        <v>764</v>
      </c>
      <c r="E1505" t="s" s="3218">
        <v>1577</v>
      </c>
      <c r="F1505" t="s" s="3218">
        <v>764</v>
      </c>
      <c r="G1505" t="s" s="3218">
        <v>1577</v>
      </c>
      <c r="H1505" t="s" s="3218">
        <v>764</v>
      </c>
      <c r="I1505" t="s" s="3218">
        <v>1258</v>
      </c>
      <c r="K1505" t="s" s="3157">
        <v>736</v>
      </c>
      <c r="L1505" t="s" s="3218">
        <v>764</v>
      </c>
      <c r="M1505" t="s" s="3218">
        <v>764</v>
      </c>
      <c r="N1505" t="s" s="3218">
        <v>744</v>
      </c>
      <c r="O1505" t="s" s="3218">
        <v>764</v>
      </c>
      <c r="P1505" t="s" s="3218">
        <v>744</v>
      </c>
      <c r="Q1505" t="s" s="3218">
        <v>764</v>
      </c>
      <c r="R1505" t="s" s="3218">
        <v>755</v>
      </c>
    </row>
    <row r="1506" ht="15.75" customHeight="true">
      <c r="A1506" s="3214"/>
      <c r="B1506" t="s" s="3159">
        <v>737</v>
      </c>
      <c r="C1506" t="s" s="3219">
        <v>764</v>
      </c>
      <c r="D1506" t="s" s="3219">
        <v>764</v>
      </c>
      <c r="E1506" t="s" s="3219">
        <v>1577</v>
      </c>
      <c r="F1506" t="s" s="3219">
        <v>1789</v>
      </c>
      <c r="G1506" t="s" s="3219">
        <v>1772</v>
      </c>
      <c r="H1506" t="s" s="3219">
        <v>1577</v>
      </c>
      <c r="I1506" t="s" s="3219">
        <v>1258</v>
      </c>
      <c r="K1506" t="s" s="3159">
        <v>737</v>
      </c>
      <c r="L1506" t="s" s="3219">
        <v>764</v>
      </c>
      <c r="M1506" t="s" s="3219">
        <v>764</v>
      </c>
      <c r="N1506" t="s" s="3219">
        <v>744</v>
      </c>
      <c r="O1506" t="s" s="3219">
        <v>748</v>
      </c>
      <c r="P1506" t="s" s="3219">
        <v>753</v>
      </c>
      <c r="Q1506" t="s" s="3219">
        <v>744</v>
      </c>
      <c r="R1506" t="s" s="3219">
        <v>755</v>
      </c>
    </row>
    <row r="1507" ht="15.75" customHeight="true">
      <c r="A1507" s="3214"/>
      <c r="B1507" t="s" s="3157">
        <v>738</v>
      </c>
      <c r="C1507" t="s" s="3218">
        <v>1258</v>
      </c>
      <c r="D1507" t="s" s="3218">
        <v>1258</v>
      </c>
      <c r="E1507" t="s" s="3218">
        <v>1258</v>
      </c>
      <c r="F1507" t="s" s="3218">
        <v>1258</v>
      </c>
      <c r="G1507" t="s" s="3218">
        <v>1258</v>
      </c>
      <c r="H1507" t="s" s="3218">
        <v>1258</v>
      </c>
      <c r="I1507" t="s" s="3218">
        <v>1258</v>
      </c>
      <c r="K1507" t="s" s="3157">
        <v>738</v>
      </c>
      <c r="L1507" t="s" s="3218">
        <v>755</v>
      </c>
      <c r="M1507" t="s" s="3218">
        <v>755</v>
      </c>
      <c r="N1507" t="s" s="3218">
        <v>755</v>
      </c>
      <c r="O1507" t="s" s="3218">
        <v>755</v>
      </c>
      <c r="P1507" t="s" s="3218">
        <v>755</v>
      </c>
      <c r="Q1507" t="s" s="3218">
        <v>755</v>
      </c>
      <c r="R1507" t="s" s="3218">
        <v>755</v>
      </c>
    </row>
    <row r="1508" ht="15.75" customHeight="true">
      <c r="B1508" s="3220"/>
      <c r="K1508" s="3220"/>
    </row>
    <row r="1509" ht="15.75" customHeight="true"/>
    <row r="1510" ht="15.75" customHeight="true">
      <c r="A1510" s="3214"/>
      <c r="B1510" t="s" s="3215">
        <v>82</v>
      </c>
      <c r="I1510" t="s" s="3216">
        <f>HYPERLINK("#B1280","Top ↑")</f>
      </c>
      <c r="J1510" s="3214"/>
      <c r="K1510" t="s" s="3215">
        <v>1846</v>
      </c>
      <c r="R1510" t="s" s="3216">
        <f>HYPERLINK("#B1280","Top ↑")</f>
      </c>
    </row>
    <row r="1511" ht="15.75" customHeight="true">
      <c r="A1511" s="3210"/>
      <c r="B1511" t="s" s="3217">
        <v>1847</v>
      </c>
      <c r="C1511" s="3217"/>
      <c r="D1511" s="3217"/>
      <c r="E1511" s="3217"/>
      <c r="F1511" s="3217"/>
      <c r="G1511" s="3217"/>
      <c r="H1511" s="3217"/>
      <c r="I1511" s="3217"/>
      <c r="K1511" t="s" s="3217">
        <v>1848</v>
      </c>
      <c r="L1511" s="3217"/>
      <c r="M1511" s="3217"/>
      <c r="N1511" s="3217"/>
      <c r="O1511" s="3217"/>
      <c r="P1511" s="3217"/>
      <c r="Q1511" s="3217"/>
      <c r="R1511" s="3217"/>
    </row>
    <row r="1512" ht="15.75" customHeight="true">
      <c r="A1512" s="3210"/>
      <c r="B1512" t="s" s="3153">
        <v>731</v>
      </c>
      <c r="C1512" t="s" s="3148">
        <v>727</v>
      </c>
      <c r="D1512" s="3148"/>
      <c r="E1512" s="3148"/>
      <c r="F1512" s="3148"/>
      <c r="G1512" s="3148"/>
      <c r="H1512" s="3148"/>
      <c r="I1512" s="3150"/>
      <c r="K1512" t="s" s="3153">
        <v>731</v>
      </c>
      <c r="L1512" t="s" s="3148">
        <v>727</v>
      </c>
      <c r="M1512" s="3148"/>
      <c r="N1512" s="3148"/>
      <c r="O1512" s="3148"/>
      <c r="P1512" s="3148"/>
      <c r="Q1512" s="3148"/>
      <c r="R1512" s="3150"/>
    </row>
    <row r="1513" ht="30.0" customHeight="true">
      <c r="A1513" s="3214"/>
      <c r="B1513" s="3155"/>
      <c r="C1513" t="s" s="3153">
        <v>732</v>
      </c>
      <c r="D1513" t="s" s="3153">
        <v>733</v>
      </c>
      <c r="E1513" t="s" s="3153">
        <v>734</v>
      </c>
      <c r="F1513" t="s" s="3153">
        <v>735</v>
      </c>
      <c r="G1513" t="s" s="3153">
        <v>736</v>
      </c>
      <c r="H1513" t="s" s="3153">
        <v>737</v>
      </c>
      <c r="I1513" t="s" s="3153">
        <v>738</v>
      </c>
      <c r="K1513" s="3155"/>
      <c r="L1513" t="s" s="3153">
        <v>732</v>
      </c>
      <c r="M1513" t="s" s="3153">
        <v>733</v>
      </c>
      <c r="N1513" t="s" s="3153">
        <v>734</v>
      </c>
      <c r="O1513" t="s" s="3153">
        <v>735</v>
      </c>
      <c r="P1513" t="s" s="3153">
        <v>736</v>
      </c>
      <c r="Q1513" t="s" s="3153">
        <v>737</v>
      </c>
      <c r="R1513" t="s" s="3153">
        <v>738</v>
      </c>
    </row>
    <row r="1514" ht="15.75" customHeight="true">
      <c r="A1514" s="3214"/>
      <c r="B1514" t="s" s="3157">
        <v>732</v>
      </c>
      <c r="C1514" t="s" s="3218">
        <v>744</v>
      </c>
      <c r="D1514" t="s" s="3218">
        <v>744</v>
      </c>
      <c r="E1514" t="s" s="3218">
        <v>744</v>
      </c>
      <c r="F1514" t="s" s="3218">
        <v>745</v>
      </c>
      <c r="G1514" t="s" s="3218">
        <v>746</v>
      </c>
      <c r="H1514" t="s" s="3218">
        <v>747</v>
      </c>
      <c r="I1514" t="s" s="3218">
        <v>748</v>
      </c>
      <c r="K1514" t="s" s="3157">
        <v>732</v>
      </c>
      <c r="L1514" t="s" s="3218">
        <v>744</v>
      </c>
      <c r="M1514" t="s" s="3218">
        <v>744</v>
      </c>
      <c r="N1514" t="s" s="3218">
        <v>744</v>
      </c>
      <c r="O1514" t="s" s="3218">
        <v>745</v>
      </c>
      <c r="P1514" t="s" s="3218">
        <v>746</v>
      </c>
      <c r="Q1514" t="s" s="3218">
        <v>747</v>
      </c>
      <c r="R1514" t="s" s="3218">
        <v>748</v>
      </c>
    </row>
    <row r="1515" ht="15.75" customHeight="true">
      <c r="A1515" s="3214"/>
      <c r="B1515" t="s" s="3159">
        <v>752</v>
      </c>
      <c r="C1515" t="s" s="3219">
        <v>744</v>
      </c>
      <c r="D1515" t="s" s="3219">
        <v>744</v>
      </c>
      <c r="E1515" t="s" s="3219">
        <v>744</v>
      </c>
      <c r="F1515" t="s" s="3219">
        <v>753</v>
      </c>
      <c r="G1515" t="s" s="3219">
        <v>754</v>
      </c>
      <c r="H1515" t="s" s="3219">
        <v>755</v>
      </c>
      <c r="I1515" t="s" s="3219">
        <v>755</v>
      </c>
      <c r="K1515" t="s" s="3159">
        <v>752</v>
      </c>
      <c r="L1515" t="s" s="3219">
        <v>744</v>
      </c>
      <c r="M1515" t="s" s="3219">
        <v>744</v>
      </c>
      <c r="N1515" t="s" s="3219">
        <v>744</v>
      </c>
      <c r="O1515" t="s" s="3219">
        <v>753</v>
      </c>
      <c r="P1515" t="s" s="3219">
        <v>754</v>
      </c>
      <c r="Q1515" t="s" s="3219">
        <v>755</v>
      </c>
      <c r="R1515" t="s" s="3219">
        <v>755</v>
      </c>
    </row>
    <row r="1516" ht="15.75" customHeight="true">
      <c r="A1516" s="3214"/>
      <c r="B1516" t="s" s="3157">
        <v>759</v>
      </c>
      <c r="C1516" t="s" s="3218">
        <v>744</v>
      </c>
      <c r="D1516" t="s" s="3218">
        <v>744</v>
      </c>
      <c r="E1516" t="s" s="3218">
        <v>744</v>
      </c>
      <c r="F1516" t="s" s="3218">
        <v>753</v>
      </c>
      <c r="G1516" t="s" s="3218">
        <v>760</v>
      </c>
      <c r="H1516" t="s" s="3218">
        <v>748</v>
      </c>
      <c r="I1516" t="s" s="3218">
        <v>748</v>
      </c>
      <c r="K1516" t="s" s="3157">
        <v>759</v>
      </c>
      <c r="L1516" t="s" s="3218">
        <v>744</v>
      </c>
      <c r="M1516" t="s" s="3218">
        <v>744</v>
      </c>
      <c r="N1516" t="s" s="3218">
        <v>744</v>
      </c>
      <c r="O1516" t="s" s="3218">
        <v>753</v>
      </c>
      <c r="P1516" t="s" s="3218">
        <v>760</v>
      </c>
      <c r="Q1516" t="s" s="3218">
        <v>748</v>
      </c>
      <c r="R1516" t="s" s="3218">
        <v>748</v>
      </c>
    </row>
    <row r="1517" ht="15.75" customHeight="true">
      <c r="A1517" s="3214"/>
      <c r="B1517" t="s" s="3159">
        <v>735</v>
      </c>
      <c r="C1517" t="s" s="3219">
        <v>764</v>
      </c>
      <c r="D1517" t="s" s="3219">
        <v>764</v>
      </c>
      <c r="E1517" t="s" s="3219">
        <v>744</v>
      </c>
      <c r="F1517" t="s" s="3219">
        <v>744</v>
      </c>
      <c r="G1517" t="s" s="3219">
        <v>755</v>
      </c>
      <c r="H1517" t="s" s="3219">
        <v>764</v>
      </c>
      <c r="I1517" t="s" s="3219">
        <v>755</v>
      </c>
      <c r="K1517" t="s" s="3159">
        <v>735</v>
      </c>
      <c r="L1517" t="s" s="3219">
        <v>764</v>
      </c>
      <c r="M1517" t="s" s="3219">
        <v>764</v>
      </c>
      <c r="N1517" t="s" s="3219">
        <v>744</v>
      </c>
      <c r="O1517" t="s" s="3219">
        <v>744</v>
      </c>
      <c r="P1517" t="s" s="3219">
        <v>755</v>
      </c>
      <c r="Q1517" t="s" s="3219">
        <v>764</v>
      </c>
      <c r="R1517" t="s" s="3219">
        <v>755</v>
      </c>
    </row>
    <row r="1518" ht="15.75" customHeight="true">
      <c r="A1518" s="3214"/>
      <c r="B1518" t="s" s="3157">
        <v>736</v>
      </c>
      <c r="C1518" t="s" s="3218">
        <v>764</v>
      </c>
      <c r="D1518" t="s" s="3218">
        <v>764</v>
      </c>
      <c r="E1518" t="s" s="3218">
        <v>744</v>
      </c>
      <c r="F1518" t="s" s="3218">
        <v>764</v>
      </c>
      <c r="G1518" t="s" s="3218">
        <v>744</v>
      </c>
      <c r="H1518" t="s" s="3218">
        <v>764</v>
      </c>
      <c r="I1518" t="s" s="3218">
        <v>755</v>
      </c>
      <c r="K1518" t="s" s="3157">
        <v>736</v>
      </c>
      <c r="L1518" t="s" s="3218">
        <v>764</v>
      </c>
      <c r="M1518" t="s" s="3218">
        <v>764</v>
      </c>
      <c r="N1518" t="s" s="3218">
        <v>744</v>
      </c>
      <c r="O1518" t="s" s="3218">
        <v>764</v>
      </c>
      <c r="P1518" t="s" s="3218">
        <v>744</v>
      </c>
      <c r="Q1518" t="s" s="3218">
        <v>764</v>
      </c>
      <c r="R1518" t="s" s="3218">
        <v>755</v>
      </c>
    </row>
    <row r="1519" ht="15.75" customHeight="true">
      <c r="A1519" s="3214"/>
      <c r="B1519" t="s" s="3159">
        <v>737</v>
      </c>
      <c r="C1519" t="s" s="3219">
        <v>764</v>
      </c>
      <c r="D1519" t="s" s="3219">
        <v>764</v>
      </c>
      <c r="E1519" t="s" s="3219">
        <v>744</v>
      </c>
      <c r="F1519" t="s" s="3219">
        <v>748</v>
      </c>
      <c r="G1519" t="s" s="3219">
        <v>753</v>
      </c>
      <c r="H1519" t="s" s="3219">
        <v>744</v>
      </c>
      <c r="I1519" t="s" s="3219">
        <v>755</v>
      </c>
      <c r="K1519" t="s" s="3159">
        <v>737</v>
      </c>
      <c r="L1519" t="s" s="3219">
        <v>764</v>
      </c>
      <c r="M1519" t="s" s="3219">
        <v>764</v>
      </c>
      <c r="N1519" t="s" s="3219">
        <v>744</v>
      </c>
      <c r="O1519" t="s" s="3219">
        <v>748</v>
      </c>
      <c r="P1519" t="s" s="3219">
        <v>753</v>
      </c>
      <c r="Q1519" t="s" s="3219">
        <v>744</v>
      </c>
      <c r="R1519" t="s" s="3219">
        <v>755</v>
      </c>
    </row>
    <row r="1520" ht="15.75" customHeight="true">
      <c r="A1520" s="3214"/>
      <c r="B1520" t="s" s="3157">
        <v>738</v>
      </c>
      <c r="C1520" t="s" s="3218">
        <v>755</v>
      </c>
      <c r="D1520" t="s" s="3218">
        <v>755</v>
      </c>
      <c r="E1520" t="s" s="3218">
        <v>755</v>
      </c>
      <c r="F1520" t="s" s="3218">
        <v>755</v>
      </c>
      <c r="G1520" t="s" s="3218">
        <v>755</v>
      </c>
      <c r="H1520" t="s" s="3218">
        <v>755</v>
      </c>
      <c r="I1520" t="s" s="3218">
        <v>755</v>
      </c>
      <c r="K1520" t="s" s="3157">
        <v>738</v>
      </c>
      <c r="L1520" t="s" s="3218">
        <v>755</v>
      </c>
      <c r="M1520" t="s" s="3218">
        <v>755</v>
      </c>
      <c r="N1520" t="s" s="3218">
        <v>755</v>
      </c>
      <c r="O1520" t="s" s="3218">
        <v>755</v>
      </c>
      <c r="P1520" t="s" s="3218">
        <v>755</v>
      </c>
      <c r="Q1520" t="s" s="3218">
        <v>755</v>
      </c>
      <c r="R1520" t="s" s="3218">
        <v>755</v>
      </c>
    </row>
    <row r="1521" ht="15.75" customHeight="true">
      <c r="B1521" s="3220"/>
      <c r="K1521" s="3220"/>
    </row>
    <row r="1522" ht="15.75" customHeight="true"/>
    <row r="1523" ht="15.75" customHeight="true">
      <c r="A1523" s="3214"/>
      <c r="B1523" t="s" s="3215">
        <v>110</v>
      </c>
      <c r="I1523" t="s" s="3216">
        <f>HYPERLINK("#B1280","Top ↑")</f>
      </c>
      <c r="J1523" s="3214"/>
      <c r="K1523" t="s" s="3215">
        <v>116</v>
      </c>
      <c r="R1523" t="s" s="3216">
        <f>HYPERLINK("#B1280","Top ↑")</f>
      </c>
    </row>
    <row r="1524" ht="15.75" customHeight="true">
      <c r="A1524" s="3210"/>
      <c r="B1524" t="s" s="3217">
        <v>1849</v>
      </c>
      <c r="C1524" s="3217"/>
      <c r="D1524" s="3217"/>
      <c r="E1524" s="3217"/>
      <c r="F1524" s="3217"/>
      <c r="G1524" s="3217"/>
      <c r="H1524" s="3217"/>
      <c r="I1524" s="3217"/>
      <c r="K1524" t="s" s="3217">
        <v>1850</v>
      </c>
      <c r="L1524" s="3217"/>
      <c r="M1524" s="3217"/>
      <c r="N1524" s="3217"/>
      <c r="O1524" s="3217"/>
      <c r="P1524" s="3217"/>
      <c r="Q1524" s="3217"/>
      <c r="R1524" s="3217"/>
    </row>
    <row r="1525" ht="15.75" customHeight="true">
      <c r="A1525" s="3210"/>
      <c r="B1525" t="s" s="3153">
        <v>731</v>
      </c>
      <c r="C1525" t="s" s="3148">
        <v>727</v>
      </c>
      <c r="D1525" s="3148"/>
      <c r="E1525" s="3148"/>
      <c r="F1525" s="3148"/>
      <c r="G1525" s="3148"/>
      <c r="H1525" s="3148"/>
      <c r="I1525" s="3150"/>
      <c r="K1525" t="s" s="3153">
        <v>731</v>
      </c>
      <c r="L1525" t="s" s="3148">
        <v>727</v>
      </c>
      <c r="M1525" s="3148"/>
      <c r="N1525" s="3148"/>
      <c r="O1525" s="3148"/>
      <c r="P1525" s="3148"/>
      <c r="Q1525" s="3148"/>
      <c r="R1525" s="3150"/>
    </row>
    <row r="1526" ht="30.0" customHeight="true">
      <c r="A1526" s="3214"/>
      <c r="B1526" s="3155"/>
      <c r="C1526" t="s" s="3153">
        <v>732</v>
      </c>
      <c r="D1526" t="s" s="3153">
        <v>733</v>
      </c>
      <c r="E1526" t="s" s="3153">
        <v>734</v>
      </c>
      <c r="F1526" t="s" s="3153">
        <v>735</v>
      </c>
      <c r="G1526" t="s" s="3153">
        <v>736</v>
      </c>
      <c r="H1526" t="s" s="3153">
        <v>737</v>
      </c>
      <c r="I1526" t="s" s="3153">
        <v>738</v>
      </c>
      <c r="K1526" s="3155"/>
      <c r="L1526" t="s" s="3153">
        <v>732</v>
      </c>
      <c r="M1526" t="s" s="3153">
        <v>733</v>
      </c>
      <c r="N1526" t="s" s="3153">
        <v>734</v>
      </c>
      <c r="O1526" t="s" s="3153">
        <v>735</v>
      </c>
      <c r="P1526" t="s" s="3153">
        <v>736</v>
      </c>
      <c r="Q1526" t="s" s="3153">
        <v>737</v>
      </c>
      <c r="R1526" t="s" s="3153">
        <v>738</v>
      </c>
    </row>
    <row r="1527" ht="15.75" customHeight="true">
      <c r="A1527" s="3214"/>
      <c r="B1527" t="s" s="3157">
        <v>732</v>
      </c>
      <c r="C1527" t="s" s="3222">
        <v>1583</v>
      </c>
      <c r="D1527" t="s" s="3222">
        <v>1583</v>
      </c>
      <c r="E1527" t="s" s="3222">
        <v>1583</v>
      </c>
      <c r="F1527" t="s" s="3222">
        <v>1762</v>
      </c>
      <c r="G1527" t="s" s="3222">
        <v>1763</v>
      </c>
      <c r="H1527" t="s" s="3222">
        <v>1764</v>
      </c>
      <c r="I1527" t="s" s="3222">
        <v>1765</v>
      </c>
      <c r="K1527" t="s" s="3157">
        <v>732</v>
      </c>
      <c r="L1527" t="s" s="3218">
        <v>1577</v>
      </c>
      <c r="M1527" t="s" s="3218">
        <v>1577</v>
      </c>
      <c r="N1527" t="s" s="3218">
        <v>1577</v>
      </c>
      <c r="O1527" t="s" s="3218">
        <v>1787</v>
      </c>
      <c r="P1527" t="s" s="3218">
        <v>1671</v>
      </c>
      <c r="Q1527" t="s" s="3218">
        <v>1788</v>
      </c>
      <c r="R1527" t="s" s="3218">
        <v>1789</v>
      </c>
    </row>
    <row r="1528" ht="15.75" customHeight="true">
      <c r="A1528" s="3214"/>
      <c r="B1528" t="s" s="3159">
        <v>752</v>
      </c>
      <c r="C1528" t="s" s="3223">
        <v>1583</v>
      </c>
      <c r="D1528" t="s" s="3223">
        <v>1583</v>
      </c>
      <c r="E1528" t="s" s="3223">
        <v>1583</v>
      </c>
      <c r="F1528" t="s" s="3223">
        <v>1766</v>
      </c>
      <c r="G1528" t="s" s="3223">
        <v>1767</v>
      </c>
      <c r="H1528" t="s" s="3223">
        <v>1768</v>
      </c>
      <c r="I1528" t="s" s="3223">
        <v>1768</v>
      </c>
      <c r="K1528" t="s" s="3159">
        <v>752</v>
      </c>
      <c r="L1528" t="s" s="3219">
        <v>1577</v>
      </c>
      <c r="M1528" t="s" s="3219">
        <v>1577</v>
      </c>
      <c r="N1528" t="s" s="3219">
        <v>1577</v>
      </c>
      <c r="O1528" t="s" s="3219">
        <v>1772</v>
      </c>
      <c r="P1528" t="s" s="3219">
        <v>1556</v>
      </c>
      <c r="Q1528" t="s" s="3219">
        <v>1258</v>
      </c>
      <c r="R1528" t="s" s="3219">
        <v>1258</v>
      </c>
    </row>
    <row r="1529" ht="15.75" customHeight="true">
      <c r="A1529" s="3214"/>
      <c r="B1529" t="s" s="3157">
        <v>759</v>
      </c>
      <c r="C1529" t="s" s="3222">
        <v>1583</v>
      </c>
      <c r="D1529" t="s" s="3222">
        <v>1583</v>
      </c>
      <c r="E1529" t="s" s="3222">
        <v>1583</v>
      </c>
      <c r="F1529" t="s" s="3222">
        <v>1766</v>
      </c>
      <c r="G1529" t="s" s="3222">
        <v>1769</v>
      </c>
      <c r="H1529" t="s" s="3222">
        <v>1765</v>
      </c>
      <c r="I1529" t="s" s="3222">
        <v>1765</v>
      </c>
      <c r="K1529" t="s" s="3157">
        <v>759</v>
      </c>
      <c r="L1529" t="s" s="3218">
        <v>1577</v>
      </c>
      <c r="M1529" t="s" s="3218">
        <v>1577</v>
      </c>
      <c r="N1529" t="s" s="3218">
        <v>1577</v>
      </c>
      <c r="O1529" t="s" s="3218">
        <v>1772</v>
      </c>
      <c r="P1529" t="s" s="3218">
        <v>1793</v>
      </c>
      <c r="Q1529" t="s" s="3218">
        <v>1789</v>
      </c>
      <c r="R1529" t="s" s="3218">
        <v>1789</v>
      </c>
    </row>
    <row r="1530" ht="15.75" customHeight="true">
      <c r="A1530" s="3214"/>
      <c r="B1530" t="s" s="3159">
        <v>735</v>
      </c>
      <c r="C1530" t="s" s="3223">
        <v>1377</v>
      </c>
      <c r="D1530" t="s" s="3223">
        <v>1377</v>
      </c>
      <c r="E1530" t="s" s="3223">
        <v>1583</v>
      </c>
      <c r="F1530" t="s" s="3223">
        <v>1583</v>
      </c>
      <c r="G1530" t="s" s="3223">
        <v>1768</v>
      </c>
      <c r="H1530" t="s" s="3223">
        <v>1377</v>
      </c>
      <c r="I1530" t="s" s="3223">
        <v>1768</v>
      </c>
      <c r="K1530" t="s" s="3159">
        <v>735</v>
      </c>
      <c r="L1530" t="s" s="3219">
        <v>764</v>
      </c>
      <c r="M1530" t="s" s="3219">
        <v>764</v>
      </c>
      <c r="N1530" t="s" s="3219">
        <v>1577</v>
      </c>
      <c r="O1530" t="s" s="3219">
        <v>1577</v>
      </c>
      <c r="P1530" t="s" s="3219">
        <v>1258</v>
      </c>
      <c r="Q1530" t="s" s="3219">
        <v>764</v>
      </c>
      <c r="R1530" t="s" s="3219">
        <v>1258</v>
      </c>
    </row>
    <row r="1531" ht="15.75" customHeight="true">
      <c r="A1531" s="3214"/>
      <c r="B1531" t="s" s="3157">
        <v>736</v>
      </c>
      <c r="C1531" t="s" s="3222">
        <v>1377</v>
      </c>
      <c r="D1531" t="s" s="3222">
        <v>1377</v>
      </c>
      <c r="E1531" t="s" s="3222">
        <v>1583</v>
      </c>
      <c r="F1531" t="s" s="3222">
        <v>1377</v>
      </c>
      <c r="G1531" t="s" s="3222">
        <v>1583</v>
      </c>
      <c r="H1531" t="s" s="3222">
        <v>1377</v>
      </c>
      <c r="I1531" t="s" s="3222">
        <v>1768</v>
      </c>
      <c r="K1531" t="s" s="3157">
        <v>736</v>
      </c>
      <c r="L1531" t="s" s="3218">
        <v>764</v>
      </c>
      <c r="M1531" t="s" s="3218">
        <v>764</v>
      </c>
      <c r="N1531" t="s" s="3218">
        <v>1577</v>
      </c>
      <c r="O1531" t="s" s="3218">
        <v>764</v>
      </c>
      <c r="P1531" t="s" s="3218">
        <v>1577</v>
      </c>
      <c r="Q1531" t="s" s="3218">
        <v>764</v>
      </c>
      <c r="R1531" t="s" s="3218">
        <v>1258</v>
      </c>
    </row>
    <row r="1532" ht="15.75" customHeight="true">
      <c r="A1532" s="3214"/>
      <c r="B1532" t="s" s="3159">
        <v>737</v>
      </c>
      <c r="C1532" t="s" s="3223">
        <v>1377</v>
      </c>
      <c r="D1532" t="s" s="3223">
        <v>1377</v>
      </c>
      <c r="E1532" t="s" s="3223">
        <v>1583</v>
      </c>
      <c r="F1532" t="s" s="3223">
        <v>1765</v>
      </c>
      <c r="G1532" t="s" s="3223">
        <v>1766</v>
      </c>
      <c r="H1532" t="s" s="3223">
        <v>1583</v>
      </c>
      <c r="I1532" t="s" s="3223">
        <v>1768</v>
      </c>
      <c r="K1532" t="s" s="3159">
        <v>737</v>
      </c>
      <c r="L1532" t="s" s="3219">
        <v>764</v>
      </c>
      <c r="M1532" t="s" s="3219">
        <v>764</v>
      </c>
      <c r="N1532" t="s" s="3219">
        <v>1577</v>
      </c>
      <c r="O1532" t="s" s="3219">
        <v>1789</v>
      </c>
      <c r="P1532" t="s" s="3219">
        <v>1772</v>
      </c>
      <c r="Q1532" t="s" s="3219">
        <v>1577</v>
      </c>
      <c r="R1532" t="s" s="3219">
        <v>1258</v>
      </c>
    </row>
    <row r="1533" ht="15.75" customHeight="true">
      <c r="A1533" s="3214"/>
      <c r="B1533" t="s" s="3157">
        <v>738</v>
      </c>
      <c r="C1533" t="s" s="3222">
        <v>1768</v>
      </c>
      <c r="D1533" t="s" s="3222">
        <v>1768</v>
      </c>
      <c r="E1533" t="s" s="3222">
        <v>1768</v>
      </c>
      <c r="F1533" t="s" s="3222">
        <v>1768</v>
      </c>
      <c r="G1533" t="s" s="3222">
        <v>1768</v>
      </c>
      <c r="H1533" t="s" s="3222">
        <v>1768</v>
      </c>
      <c r="I1533" t="s" s="3222">
        <v>1768</v>
      </c>
      <c r="K1533" t="s" s="3157">
        <v>738</v>
      </c>
      <c r="L1533" t="s" s="3218">
        <v>1258</v>
      </c>
      <c r="M1533" t="s" s="3218">
        <v>1258</v>
      </c>
      <c r="N1533" t="s" s="3218">
        <v>1258</v>
      </c>
      <c r="O1533" t="s" s="3218">
        <v>1258</v>
      </c>
      <c r="P1533" t="s" s="3218">
        <v>1258</v>
      </c>
      <c r="Q1533" t="s" s="3218">
        <v>1258</v>
      </c>
      <c r="R1533" t="s" s="3218">
        <v>1258</v>
      </c>
    </row>
    <row r="1534" ht="15.75" customHeight="true">
      <c r="B1534" s="3220"/>
      <c r="K1534" s="3220"/>
    </row>
    <row r="1535" ht="15.75" customHeight="true"/>
    <row r="1536" ht="15.75" customHeight="true">
      <c r="A1536" s="3214"/>
      <c r="B1536" t="s" s="3215">
        <v>114</v>
      </c>
      <c r="I1536" t="s" s="3216">
        <f>HYPERLINK("#B1280","Top ↑")</f>
      </c>
      <c r="J1536" s="3214"/>
      <c r="K1536" t="s" s="3215">
        <v>120</v>
      </c>
      <c r="R1536" t="s" s="3216">
        <f>HYPERLINK("#B1280","Top ↑")</f>
      </c>
    </row>
    <row r="1537" ht="15.75" customHeight="true">
      <c r="A1537" s="3210"/>
      <c r="B1537" t="s" s="3217">
        <v>1851</v>
      </c>
      <c r="C1537" s="3217"/>
      <c r="D1537" s="3217"/>
      <c r="E1537" s="3217"/>
      <c r="F1537" s="3217"/>
      <c r="G1537" s="3217"/>
      <c r="H1537" s="3217"/>
      <c r="I1537" s="3217"/>
      <c r="K1537" t="s" s="3217">
        <v>1852</v>
      </c>
      <c r="L1537" s="3217"/>
      <c r="M1537" s="3217"/>
      <c r="N1537" s="3217"/>
      <c r="O1537" s="3217"/>
      <c r="P1537" s="3217"/>
      <c r="Q1537" s="3217"/>
      <c r="R1537" s="3217"/>
    </row>
    <row r="1538" ht="15.75" customHeight="true">
      <c r="A1538" s="3210"/>
      <c r="B1538" t="s" s="3153">
        <v>731</v>
      </c>
      <c r="C1538" t="s" s="3148">
        <v>727</v>
      </c>
      <c r="D1538" s="3148"/>
      <c r="E1538" s="3148"/>
      <c r="F1538" s="3148"/>
      <c r="G1538" s="3148"/>
      <c r="H1538" s="3148"/>
      <c r="I1538" s="3150"/>
      <c r="K1538" t="s" s="3153">
        <v>731</v>
      </c>
      <c r="L1538" t="s" s="3148">
        <v>727</v>
      </c>
      <c r="M1538" s="3148"/>
      <c r="N1538" s="3148"/>
      <c r="O1538" s="3148"/>
      <c r="P1538" s="3148"/>
      <c r="Q1538" s="3148"/>
      <c r="R1538" s="3150"/>
    </row>
    <row r="1539" ht="30.0" customHeight="true">
      <c r="A1539" s="3214"/>
      <c r="B1539" s="3155"/>
      <c r="C1539" t="s" s="3153">
        <v>732</v>
      </c>
      <c r="D1539" t="s" s="3153">
        <v>733</v>
      </c>
      <c r="E1539" t="s" s="3153">
        <v>734</v>
      </c>
      <c r="F1539" t="s" s="3153">
        <v>735</v>
      </c>
      <c r="G1539" t="s" s="3153">
        <v>736</v>
      </c>
      <c r="H1539" t="s" s="3153">
        <v>737</v>
      </c>
      <c r="I1539" t="s" s="3153">
        <v>738</v>
      </c>
      <c r="K1539" s="3155"/>
      <c r="L1539" t="s" s="3153">
        <v>732</v>
      </c>
      <c r="M1539" t="s" s="3153">
        <v>733</v>
      </c>
      <c r="N1539" t="s" s="3153">
        <v>734</v>
      </c>
      <c r="O1539" t="s" s="3153">
        <v>735</v>
      </c>
      <c r="P1539" t="s" s="3153">
        <v>736</v>
      </c>
      <c r="Q1539" t="s" s="3153">
        <v>737</v>
      </c>
      <c r="R1539" t="s" s="3153">
        <v>738</v>
      </c>
    </row>
    <row r="1540" ht="15.75" customHeight="true">
      <c r="A1540" s="3214"/>
      <c r="B1540" t="s" s="3157">
        <v>732</v>
      </c>
      <c r="C1540" t="s" s="3218">
        <v>1546</v>
      </c>
      <c r="D1540" t="s" s="3218">
        <v>1546</v>
      </c>
      <c r="E1540" t="s" s="3218">
        <v>1546</v>
      </c>
      <c r="F1540" t="s" s="3218">
        <v>1362</v>
      </c>
      <c r="G1540" t="s" s="3218">
        <v>1853</v>
      </c>
      <c r="H1540" t="s" s="3218">
        <v>1854</v>
      </c>
      <c r="I1540" t="s" s="3218">
        <v>1855</v>
      </c>
      <c r="K1540" t="s" s="3157">
        <v>732</v>
      </c>
      <c r="L1540" t="s" s="3218">
        <v>1856</v>
      </c>
      <c r="M1540" t="s" s="3218">
        <v>1856</v>
      </c>
      <c r="N1540" t="s" s="3218">
        <v>1856</v>
      </c>
      <c r="O1540" t="s" s="3218">
        <v>1857</v>
      </c>
      <c r="P1540" t="s" s="3218">
        <v>1858</v>
      </c>
      <c r="Q1540" t="s" s="3218">
        <v>1859</v>
      </c>
      <c r="R1540" t="s" s="3218">
        <v>1860</v>
      </c>
    </row>
    <row r="1541" ht="15.75" customHeight="true">
      <c r="A1541" s="3214"/>
      <c r="B1541" t="s" s="3159">
        <v>752</v>
      </c>
      <c r="C1541" t="s" s="3219">
        <v>1546</v>
      </c>
      <c r="D1541" t="s" s="3219">
        <v>1546</v>
      </c>
      <c r="E1541" t="s" s="3219">
        <v>1546</v>
      </c>
      <c r="F1541" t="s" s="3219">
        <v>1861</v>
      </c>
      <c r="G1541" t="s" s="3219">
        <v>1366</v>
      </c>
      <c r="H1541" t="s" s="3219">
        <v>1862</v>
      </c>
      <c r="I1541" t="s" s="3219">
        <v>1862</v>
      </c>
      <c r="K1541" t="s" s="3159">
        <v>752</v>
      </c>
      <c r="L1541" t="s" s="3219">
        <v>1856</v>
      </c>
      <c r="M1541" t="s" s="3219">
        <v>1856</v>
      </c>
      <c r="N1541" t="s" s="3219">
        <v>1856</v>
      </c>
      <c r="O1541" t="s" s="3219">
        <v>1863</v>
      </c>
      <c r="P1541" t="s" s="3219">
        <v>1864</v>
      </c>
      <c r="Q1541" t="s" s="3219">
        <v>1865</v>
      </c>
      <c r="R1541" t="s" s="3219">
        <v>1865</v>
      </c>
    </row>
    <row r="1542" ht="15.75" customHeight="true">
      <c r="A1542" s="3214"/>
      <c r="B1542" t="s" s="3157">
        <v>759</v>
      </c>
      <c r="C1542" t="s" s="3218">
        <v>1546</v>
      </c>
      <c r="D1542" t="s" s="3218">
        <v>1546</v>
      </c>
      <c r="E1542" t="s" s="3218">
        <v>1546</v>
      </c>
      <c r="F1542" t="s" s="3218">
        <v>1861</v>
      </c>
      <c r="G1542" t="s" s="3218">
        <v>1346</v>
      </c>
      <c r="H1542" t="s" s="3218">
        <v>1855</v>
      </c>
      <c r="I1542" t="s" s="3218">
        <v>1855</v>
      </c>
      <c r="K1542" t="s" s="3157">
        <v>759</v>
      </c>
      <c r="L1542" t="s" s="3218">
        <v>1856</v>
      </c>
      <c r="M1542" t="s" s="3218">
        <v>1856</v>
      </c>
      <c r="N1542" t="s" s="3218">
        <v>1856</v>
      </c>
      <c r="O1542" t="s" s="3218">
        <v>1863</v>
      </c>
      <c r="P1542" t="s" s="3218">
        <v>1866</v>
      </c>
      <c r="Q1542" t="s" s="3218">
        <v>1860</v>
      </c>
      <c r="R1542" t="s" s="3218">
        <v>1860</v>
      </c>
    </row>
    <row r="1543" ht="15.75" customHeight="true">
      <c r="A1543" s="3214"/>
      <c r="B1543" t="s" s="3159">
        <v>735</v>
      </c>
      <c r="C1543" t="s" s="3219">
        <v>764</v>
      </c>
      <c r="D1543" t="s" s="3219">
        <v>764</v>
      </c>
      <c r="E1543" t="s" s="3219">
        <v>1546</v>
      </c>
      <c r="F1543" t="s" s="3219">
        <v>1546</v>
      </c>
      <c r="G1543" t="s" s="3219">
        <v>1862</v>
      </c>
      <c r="H1543" t="s" s="3219">
        <v>764</v>
      </c>
      <c r="I1543" t="s" s="3219">
        <v>1862</v>
      </c>
      <c r="K1543" t="s" s="3159">
        <v>735</v>
      </c>
      <c r="L1543" t="s" s="3219">
        <v>764</v>
      </c>
      <c r="M1543" t="s" s="3219">
        <v>764</v>
      </c>
      <c r="N1543" t="s" s="3219">
        <v>1856</v>
      </c>
      <c r="O1543" t="s" s="3219">
        <v>1856</v>
      </c>
      <c r="P1543" t="s" s="3219">
        <v>1865</v>
      </c>
      <c r="Q1543" t="s" s="3219">
        <v>764</v>
      </c>
      <c r="R1543" t="s" s="3219">
        <v>1865</v>
      </c>
    </row>
    <row r="1544" ht="15.75" customHeight="true">
      <c r="A1544" s="3214"/>
      <c r="B1544" t="s" s="3157">
        <v>736</v>
      </c>
      <c r="C1544" t="s" s="3218">
        <v>764</v>
      </c>
      <c r="D1544" t="s" s="3218">
        <v>764</v>
      </c>
      <c r="E1544" t="s" s="3218">
        <v>1546</v>
      </c>
      <c r="F1544" t="s" s="3218">
        <v>764</v>
      </c>
      <c r="G1544" t="s" s="3218">
        <v>1546</v>
      </c>
      <c r="H1544" t="s" s="3218">
        <v>764</v>
      </c>
      <c r="I1544" t="s" s="3218">
        <v>1862</v>
      </c>
      <c r="K1544" t="s" s="3157">
        <v>736</v>
      </c>
      <c r="L1544" t="s" s="3218">
        <v>764</v>
      </c>
      <c r="M1544" t="s" s="3218">
        <v>764</v>
      </c>
      <c r="N1544" t="s" s="3218">
        <v>1856</v>
      </c>
      <c r="O1544" t="s" s="3218">
        <v>764</v>
      </c>
      <c r="P1544" t="s" s="3218">
        <v>1856</v>
      </c>
      <c r="Q1544" t="s" s="3218">
        <v>764</v>
      </c>
      <c r="R1544" t="s" s="3218">
        <v>1865</v>
      </c>
    </row>
    <row r="1545" ht="15.75" customHeight="true">
      <c r="A1545" s="3214"/>
      <c r="B1545" t="s" s="3159">
        <v>737</v>
      </c>
      <c r="C1545" t="s" s="3219">
        <v>764</v>
      </c>
      <c r="D1545" t="s" s="3219">
        <v>764</v>
      </c>
      <c r="E1545" t="s" s="3219">
        <v>1546</v>
      </c>
      <c r="F1545" t="s" s="3219">
        <v>1855</v>
      </c>
      <c r="G1545" t="s" s="3219">
        <v>1861</v>
      </c>
      <c r="H1545" t="s" s="3219">
        <v>1546</v>
      </c>
      <c r="I1545" t="s" s="3219">
        <v>1862</v>
      </c>
      <c r="K1545" t="s" s="3159">
        <v>737</v>
      </c>
      <c r="L1545" t="s" s="3219">
        <v>764</v>
      </c>
      <c r="M1545" t="s" s="3219">
        <v>764</v>
      </c>
      <c r="N1545" t="s" s="3219">
        <v>1856</v>
      </c>
      <c r="O1545" t="s" s="3219">
        <v>1860</v>
      </c>
      <c r="P1545" t="s" s="3219">
        <v>1863</v>
      </c>
      <c r="Q1545" t="s" s="3219">
        <v>1856</v>
      </c>
      <c r="R1545" t="s" s="3219">
        <v>1865</v>
      </c>
    </row>
    <row r="1546" ht="15.75" customHeight="true">
      <c r="A1546" s="3214"/>
      <c r="B1546" t="s" s="3157">
        <v>738</v>
      </c>
      <c r="C1546" t="s" s="3218">
        <v>1862</v>
      </c>
      <c r="D1546" t="s" s="3218">
        <v>1862</v>
      </c>
      <c r="E1546" t="s" s="3218">
        <v>1862</v>
      </c>
      <c r="F1546" t="s" s="3218">
        <v>1862</v>
      </c>
      <c r="G1546" t="s" s="3218">
        <v>1862</v>
      </c>
      <c r="H1546" t="s" s="3218">
        <v>1862</v>
      </c>
      <c r="I1546" t="s" s="3218">
        <v>1862</v>
      </c>
      <c r="K1546" t="s" s="3157">
        <v>738</v>
      </c>
      <c r="L1546" t="s" s="3218">
        <v>1865</v>
      </c>
      <c r="M1546" t="s" s="3218">
        <v>1865</v>
      </c>
      <c r="N1546" t="s" s="3218">
        <v>1865</v>
      </c>
      <c r="O1546" t="s" s="3218">
        <v>1865</v>
      </c>
      <c r="P1546" t="s" s="3218">
        <v>1865</v>
      </c>
      <c r="Q1546" t="s" s="3218">
        <v>1865</v>
      </c>
      <c r="R1546" t="s" s="3218">
        <v>1865</v>
      </c>
    </row>
    <row r="1547" ht="15.75" customHeight="true">
      <c r="B1547" s="3220"/>
      <c r="K1547" s="3220"/>
    </row>
    <row r="1548" ht="15.75" customHeight="true"/>
    <row r="1549" ht="15.75" customHeight="true">
      <c r="A1549" s="3214"/>
      <c r="B1549" t="s" s="3215">
        <v>127</v>
      </c>
      <c r="I1549" t="s" s="3216">
        <f>HYPERLINK("#B1280","Top ↑")</f>
      </c>
      <c r="J1549" s="3214"/>
      <c r="K1549" t="s" s="3215">
        <v>158</v>
      </c>
      <c r="R1549" t="s" s="3216">
        <f>HYPERLINK("#B1280","Top ↑")</f>
      </c>
    </row>
    <row r="1550" ht="15.75" customHeight="true">
      <c r="A1550" s="3210"/>
      <c r="B1550" t="s" s="3217">
        <v>1867</v>
      </c>
      <c r="C1550" s="3217"/>
      <c r="D1550" s="3217"/>
      <c r="E1550" s="3217"/>
      <c r="F1550" s="3217"/>
      <c r="G1550" s="3217"/>
      <c r="H1550" s="3217"/>
      <c r="I1550" s="3217"/>
      <c r="K1550" t="s" s="3217">
        <v>1868</v>
      </c>
      <c r="L1550" s="3217"/>
      <c r="M1550" s="3217"/>
      <c r="N1550" s="3217"/>
      <c r="O1550" s="3217"/>
      <c r="P1550" s="3217"/>
      <c r="Q1550" s="3217"/>
      <c r="R1550" s="3217"/>
    </row>
    <row r="1551" ht="15.75" customHeight="true">
      <c r="A1551" s="3210"/>
      <c r="B1551" t="s" s="3153">
        <v>731</v>
      </c>
      <c r="C1551" t="s" s="3148">
        <v>727</v>
      </c>
      <c r="D1551" s="3148"/>
      <c r="E1551" s="3148"/>
      <c r="F1551" s="3148"/>
      <c r="G1551" s="3148"/>
      <c r="H1551" s="3148"/>
      <c r="I1551" s="3150"/>
      <c r="K1551" t="s" s="3153">
        <v>731</v>
      </c>
      <c r="L1551" t="s" s="3148">
        <v>727</v>
      </c>
      <c r="M1551" s="3148"/>
      <c r="N1551" s="3148"/>
      <c r="O1551" s="3148"/>
      <c r="P1551" s="3148"/>
      <c r="Q1551" s="3148"/>
      <c r="R1551" s="3150"/>
    </row>
    <row r="1552" ht="30.0" customHeight="true">
      <c r="A1552" s="3214"/>
      <c r="B1552" s="3155"/>
      <c r="C1552" t="s" s="3153">
        <v>732</v>
      </c>
      <c r="D1552" t="s" s="3153">
        <v>733</v>
      </c>
      <c r="E1552" t="s" s="3153">
        <v>734</v>
      </c>
      <c r="F1552" t="s" s="3153">
        <v>735</v>
      </c>
      <c r="G1552" t="s" s="3153">
        <v>736</v>
      </c>
      <c r="H1552" t="s" s="3153">
        <v>737</v>
      </c>
      <c r="I1552" t="s" s="3153">
        <v>738</v>
      </c>
      <c r="K1552" s="3155"/>
      <c r="L1552" t="s" s="3153">
        <v>732</v>
      </c>
      <c r="M1552" t="s" s="3153">
        <v>733</v>
      </c>
      <c r="N1552" t="s" s="3153">
        <v>734</v>
      </c>
      <c r="O1552" t="s" s="3153">
        <v>735</v>
      </c>
      <c r="P1552" t="s" s="3153">
        <v>736</v>
      </c>
      <c r="Q1552" t="s" s="3153">
        <v>737</v>
      </c>
      <c r="R1552" t="s" s="3153">
        <v>738</v>
      </c>
    </row>
    <row r="1553" ht="15.75" customHeight="true">
      <c r="A1553" s="3214"/>
      <c r="B1553" t="s" s="3157">
        <v>732</v>
      </c>
      <c r="C1553" t="s" s="3218">
        <v>744</v>
      </c>
      <c r="D1553" t="s" s="3218">
        <v>744</v>
      </c>
      <c r="E1553" t="s" s="3218">
        <v>744</v>
      </c>
      <c r="F1553" t="s" s="3218">
        <v>745</v>
      </c>
      <c r="G1553" t="s" s="3218">
        <v>746</v>
      </c>
      <c r="H1553" t="s" s="3218">
        <v>747</v>
      </c>
      <c r="I1553" t="s" s="3218">
        <v>748</v>
      </c>
      <c r="K1553" t="s" s="3157">
        <v>732</v>
      </c>
      <c r="L1553" t="s" s="3218">
        <v>1869</v>
      </c>
      <c r="M1553" t="s" s="3218">
        <v>1869</v>
      </c>
      <c r="N1553" t="s" s="3218">
        <v>1869</v>
      </c>
      <c r="O1553" t="s" s="3218">
        <v>1870</v>
      </c>
      <c r="P1553" t="s" s="3218">
        <v>1871</v>
      </c>
      <c r="Q1553" t="s" s="3218">
        <v>1872</v>
      </c>
      <c r="R1553" t="s" s="3218">
        <v>1873</v>
      </c>
    </row>
    <row r="1554" ht="15.75" customHeight="true">
      <c r="A1554" s="3214"/>
      <c r="B1554" t="s" s="3159">
        <v>752</v>
      </c>
      <c r="C1554" t="s" s="3219">
        <v>744</v>
      </c>
      <c r="D1554" t="s" s="3219">
        <v>744</v>
      </c>
      <c r="E1554" t="s" s="3219">
        <v>744</v>
      </c>
      <c r="F1554" t="s" s="3219">
        <v>753</v>
      </c>
      <c r="G1554" t="s" s="3219">
        <v>754</v>
      </c>
      <c r="H1554" t="s" s="3219">
        <v>755</v>
      </c>
      <c r="I1554" t="s" s="3219">
        <v>755</v>
      </c>
      <c r="K1554" t="s" s="3159">
        <v>752</v>
      </c>
      <c r="L1554" t="s" s="3219">
        <v>1869</v>
      </c>
      <c r="M1554" t="s" s="3219">
        <v>1869</v>
      </c>
      <c r="N1554" t="s" s="3219">
        <v>1869</v>
      </c>
      <c r="O1554" t="s" s="3219">
        <v>1874</v>
      </c>
      <c r="P1554" t="s" s="3219">
        <v>1875</v>
      </c>
      <c r="Q1554" t="s" s="3219">
        <v>1876</v>
      </c>
      <c r="R1554" t="s" s="3219">
        <v>1876</v>
      </c>
    </row>
    <row r="1555" ht="15.75" customHeight="true">
      <c r="A1555" s="3214"/>
      <c r="B1555" t="s" s="3157">
        <v>759</v>
      </c>
      <c r="C1555" t="s" s="3218">
        <v>744</v>
      </c>
      <c r="D1555" t="s" s="3218">
        <v>744</v>
      </c>
      <c r="E1555" t="s" s="3218">
        <v>744</v>
      </c>
      <c r="F1555" t="s" s="3218">
        <v>753</v>
      </c>
      <c r="G1555" t="s" s="3218">
        <v>760</v>
      </c>
      <c r="H1555" t="s" s="3218">
        <v>748</v>
      </c>
      <c r="I1555" t="s" s="3218">
        <v>748</v>
      </c>
      <c r="K1555" t="s" s="3157">
        <v>759</v>
      </c>
      <c r="L1555" t="s" s="3218">
        <v>1869</v>
      </c>
      <c r="M1555" t="s" s="3218">
        <v>1869</v>
      </c>
      <c r="N1555" t="s" s="3218">
        <v>1869</v>
      </c>
      <c r="O1555" t="s" s="3218">
        <v>1874</v>
      </c>
      <c r="P1555" t="s" s="3218">
        <v>1877</v>
      </c>
      <c r="Q1555" t="s" s="3218">
        <v>1873</v>
      </c>
      <c r="R1555" t="s" s="3218">
        <v>1873</v>
      </c>
    </row>
    <row r="1556" ht="15.75" customHeight="true">
      <c r="A1556" s="3214"/>
      <c r="B1556" t="s" s="3159">
        <v>735</v>
      </c>
      <c r="C1556" t="s" s="3219">
        <v>764</v>
      </c>
      <c r="D1556" t="s" s="3219">
        <v>764</v>
      </c>
      <c r="E1556" t="s" s="3219">
        <v>744</v>
      </c>
      <c r="F1556" t="s" s="3219">
        <v>744</v>
      </c>
      <c r="G1556" t="s" s="3219">
        <v>755</v>
      </c>
      <c r="H1556" t="s" s="3219">
        <v>764</v>
      </c>
      <c r="I1556" t="s" s="3219">
        <v>755</v>
      </c>
      <c r="K1556" t="s" s="3159">
        <v>735</v>
      </c>
      <c r="L1556" t="s" s="3219">
        <v>764</v>
      </c>
      <c r="M1556" t="s" s="3219">
        <v>764</v>
      </c>
      <c r="N1556" t="s" s="3219">
        <v>1869</v>
      </c>
      <c r="O1556" t="s" s="3219">
        <v>1869</v>
      </c>
      <c r="P1556" t="s" s="3219">
        <v>1876</v>
      </c>
      <c r="Q1556" t="s" s="3219">
        <v>764</v>
      </c>
      <c r="R1556" t="s" s="3219">
        <v>1876</v>
      </c>
    </row>
    <row r="1557" ht="15.75" customHeight="true">
      <c r="A1557" s="3214"/>
      <c r="B1557" t="s" s="3157">
        <v>736</v>
      </c>
      <c r="C1557" t="s" s="3218">
        <v>764</v>
      </c>
      <c r="D1557" t="s" s="3218">
        <v>764</v>
      </c>
      <c r="E1557" t="s" s="3218">
        <v>744</v>
      </c>
      <c r="F1557" t="s" s="3218">
        <v>764</v>
      </c>
      <c r="G1557" t="s" s="3218">
        <v>744</v>
      </c>
      <c r="H1557" t="s" s="3218">
        <v>764</v>
      </c>
      <c r="I1557" t="s" s="3218">
        <v>755</v>
      </c>
      <c r="K1557" t="s" s="3157">
        <v>736</v>
      </c>
      <c r="L1557" t="s" s="3218">
        <v>764</v>
      </c>
      <c r="M1557" t="s" s="3218">
        <v>764</v>
      </c>
      <c r="N1557" t="s" s="3218">
        <v>1869</v>
      </c>
      <c r="O1557" t="s" s="3218">
        <v>764</v>
      </c>
      <c r="P1557" t="s" s="3218">
        <v>1869</v>
      </c>
      <c r="Q1557" t="s" s="3218">
        <v>764</v>
      </c>
      <c r="R1557" t="s" s="3218">
        <v>1876</v>
      </c>
    </row>
    <row r="1558" ht="15.75" customHeight="true">
      <c r="A1558" s="3214"/>
      <c r="B1558" t="s" s="3159">
        <v>737</v>
      </c>
      <c r="C1558" t="s" s="3219">
        <v>764</v>
      </c>
      <c r="D1558" t="s" s="3219">
        <v>764</v>
      </c>
      <c r="E1558" t="s" s="3219">
        <v>744</v>
      </c>
      <c r="F1558" t="s" s="3219">
        <v>748</v>
      </c>
      <c r="G1558" t="s" s="3219">
        <v>753</v>
      </c>
      <c r="H1558" t="s" s="3219">
        <v>744</v>
      </c>
      <c r="I1558" t="s" s="3219">
        <v>755</v>
      </c>
      <c r="K1558" t="s" s="3159">
        <v>737</v>
      </c>
      <c r="L1558" t="s" s="3219">
        <v>764</v>
      </c>
      <c r="M1558" t="s" s="3219">
        <v>764</v>
      </c>
      <c r="N1558" t="s" s="3219">
        <v>1869</v>
      </c>
      <c r="O1558" t="s" s="3219">
        <v>1873</v>
      </c>
      <c r="P1558" t="s" s="3219">
        <v>1874</v>
      </c>
      <c r="Q1558" t="s" s="3219">
        <v>1869</v>
      </c>
      <c r="R1558" t="s" s="3219">
        <v>1876</v>
      </c>
    </row>
    <row r="1559" ht="15.75" customHeight="true">
      <c r="A1559" s="3214"/>
      <c r="B1559" t="s" s="3157">
        <v>738</v>
      </c>
      <c r="C1559" t="s" s="3218">
        <v>755</v>
      </c>
      <c r="D1559" t="s" s="3218">
        <v>755</v>
      </c>
      <c r="E1559" t="s" s="3218">
        <v>755</v>
      </c>
      <c r="F1559" t="s" s="3218">
        <v>755</v>
      </c>
      <c r="G1559" t="s" s="3218">
        <v>755</v>
      </c>
      <c r="H1559" t="s" s="3218">
        <v>755</v>
      </c>
      <c r="I1559" t="s" s="3218">
        <v>755</v>
      </c>
      <c r="K1559" t="s" s="3157">
        <v>738</v>
      </c>
      <c r="L1559" t="s" s="3218">
        <v>1876</v>
      </c>
      <c r="M1559" t="s" s="3218">
        <v>1876</v>
      </c>
      <c r="N1559" t="s" s="3218">
        <v>1876</v>
      </c>
      <c r="O1559" t="s" s="3218">
        <v>1876</v>
      </c>
      <c r="P1559" t="s" s="3218">
        <v>1876</v>
      </c>
      <c r="Q1559" t="s" s="3218">
        <v>1876</v>
      </c>
      <c r="R1559" t="s" s="3218">
        <v>1876</v>
      </c>
    </row>
    <row r="1560" ht="15.75" customHeight="true">
      <c r="B1560" s="3220"/>
      <c r="K1560" s="3220"/>
    </row>
    <row r="1561" ht="15.75" customHeight="true"/>
    <row r="1562" ht="15.75" customHeight="true">
      <c r="A1562" s="3214"/>
      <c r="B1562" t="s" s="3215">
        <v>1878</v>
      </c>
      <c r="I1562" t="s" s="3216">
        <f>HYPERLINK("#B1280","Top ↑")</f>
      </c>
      <c r="J1562" s="3214"/>
      <c r="K1562" t="s" s="3215">
        <v>190</v>
      </c>
      <c r="R1562" t="s" s="3216">
        <f>HYPERLINK("#B1280","Top ↑")</f>
      </c>
    </row>
    <row r="1563" ht="15.75" customHeight="true">
      <c r="A1563" s="3210"/>
      <c r="B1563" t="s" s="3217">
        <v>1879</v>
      </c>
      <c r="C1563" s="3217"/>
      <c r="D1563" s="3217"/>
      <c r="E1563" s="3217"/>
      <c r="F1563" s="3217"/>
      <c r="G1563" s="3217"/>
      <c r="H1563" s="3217"/>
      <c r="I1563" s="3217"/>
      <c r="K1563" t="s" s="3217">
        <v>1880</v>
      </c>
      <c r="L1563" s="3217"/>
      <c r="M1563" s="3217"/>
      <c r="N1563" s="3217"/>
      <c r="O1563" s="3217"/>
      <c r="P1563" s="3217"/>
      <c r="Q1563" s="3217"/>
      <c r="R1563" s="3217"/>
    </row>
    <row r="1564" ht="15.75" customHeight="true">
      <c r="A1564" s="3210"/>
      <c r="B1564" t="s" s="3153">
        <v>731</v>
      </c>
      <c r="C1564" t="s" s="3148">
        <v>727</v>
      </c>
      <c r="D1564" s="3148"/>
      <c r="E1564" s="3148"/>
      <c r="F1564" s="3148"/>
      <c r="G1564" s="3148"/>
      <c r="H1564" s="3148"/>
      <c r="I1564" s="3150"/>
      <c r="K1564" t="s" s="3153">
        <v>731</v>
      </c>
      <c r="L1564" t="s" s="3148">
        <v>727</v>
      </c>
      <c r="M1564" s="3148"/>
      <c r="N1564" s="3148"/>
      <c r="O1564" s="3148"/>
      <c r="P1564" s="3148"/>
      <c r="Q1564" s="3148"/>
      <c r="R1564" s="3150"/>
    </row>
    <row r="1565" ht="30.0" customHeight="true">
      <c r="A1565" s="3214"/>
      <c r="B1565" s="3155"/>
      <c r="C1565" t="s" s="3153">
        <v>732</v>
      </c>
      <c r="D1565" t="s" s="3153">
        <v>733</v>
      </c>
      <c r="E1565" t="s" s="3153">
        <v>734</v>
      </c>
      <c r="F1565" t="s" s="3153">
        <v>735</v>
      </c>
      <c r="G1565" t="s" s="3153">
        <v>736</v>
      </c>
      <c r="H1565" t="s" s="3153">
        <v>737</v>
      </c>
      <c r="I1565" t="s" s="3153">
        <v>738</v>
      </c>
      <c r="K1565" s="3155"/>
      <c r="L1565" t="s" s="3153">
        <v>732</v>
      </c>
      <c r="M1565" t="s" s="3153">
        <v>733</v>
      </c>
      <c r="N1565" t="s" s="3153">
        <v>734</v>
      </c>
      <c r="O1565" t="s" s="3153">
        <v>735</v>
      </c>
      <c r="P1565" t="s" s="3153">
        <v>736</v>
      </c>
      <c r="Q1565" t="s" s="3153">
        <v>737</v>
      </c>
      <c r="R1565" t="s" s="3153">
        <v>738</v>
      </c>
    </row>
    <row r="1566" ht="15.75" customHeight="true">
      <c r="A1566" s="3214"/>
      <c r="B1566" t="s" s="3157">
        <v>732</v>
      </c>
      <c r="C1566" t="s" s="3222">
        <v>1881</v>
      </c>
      <c r="D1566" t="s" s="3222">
        <v>1881</v>
      </c>
      <c r="E1566" t="s" s="3222">
        <v>1881</v>
      </c>
      <c r="F1566" t="s" s="3222">
        <v>1882</v>
      </c>
      <c r="G1566" t="s" s="3222">
        <v>1883</v>
      </c>
      <c r="H1566" t="s" s="3222">
        <v>1884</v>
      </c>
      <c r="I1566" t="s" s="3222">
        <v>1885</v>
      </c>
      <c r="K1566" t="s" s="3157">
        <v>732</v>
      </c>
      <c r="L1566" t="s" s="3218">
        <v>1886</v>
      </c>
      <c r="M1566" t="s" s="3218">
        <v>1886</v>
      </c>
      <c r="N1566" t="s" s="3218">
        <v>1886</v>
      </c>
      <c r="O1566" t="s" s="3218">
        <v>1887</v>
      </c>
      <c r="P1566" t="s" s="3218">
        <v>1888</v>
      </c>
      <c r="Q1566" t="s" s="3218">
        <v>1889</v>
      </c>
      <c r="R1566" t="s" s="3218">
        <v>1818</v>
      </c>
    </row>
    <row r="1567" ht="15.75" customHeight="true">
      <c r="A1567" s="3214"/>
      <c r="B1567" t="s" s="3159">
        <v>752</v>
      </c>
      <c r="C1567" t="s" s="3223">
        <v>1881</v>
      </c>
      <c r="D1567" t="s" s="3223">
        <v>1881</v>
      </c>
      <c r="E1567" t="s" s="3223">
        <v>1881</v>
      </c>
      <c r="F1567" t="s" s="3223">
        <v>1890</v>
      </c>
      <c r="G1567" t="s" s="3223">
        <v>1891</v>
      </c>
      <c r="H1567" t="s" s="3223">
        <v>1892</v>
      </c>
      <c r="I1567" t="s" s="3223">
        <v>1892</v>
      </c>
      <c r="K1567" t="s" s="3159">
        <v>752</v>
      </c>
      <c r="L1567" t="s" s="3219">
        <v>1886</v>
      </c>
      <c r="M1567" t="s" s="3219">
        <v>1886</v>
      </c>
      <c r="N1567" t="s" s="3219">
        <v>1886</v>
      </c>
      <c r="O1567" t="s" s="3219">
        <v>1893</v>
      </c>
      <c r="P1567" t="s" s="3219">
        <v>1894</v>
      </c>
      <c r="Q1567" t="s" s="3219">
        <v>1895</v>
      </c>
      <c r="R1567" t="s" s="3219">
        <v>1895</v>
      </c>
    </row>
    <row r="1568" ht="15.75" customHeight="true">
      <c r="A1568" s="3214"/>
      <c r="B1568" t="s" s="3157">
        <v>759</v>
      </c>
      <c r="C1568" t="s" s="3222">
        <v>1881</v>
      </c>
      <c r="D1568" t="s" s="3222">
        <v>1881</v>
      </c>
      <c r="E1568" t="s" s="3222">
        <v>1881</v>
      </c>
      <c r="F1568" t="s" s="3222">
        <v>1890</v>
      </c>
      <c r="G1568" t="s" s="3222">
        <v>1896</v>
      </c>
      <c r="H1568" t="s" s="3222">
        <v>1885</v>
      </c>
      <c r="I1568" t="s" s="3222">
        <v>1885</v>
      </c>
      <c r="K1568" t="s" s="3157">
        <v>759</v>
      </c>
      <c r="L1568" t="s" s="3218">
        <v>1886</v>
      </c>
      <c r="M1568" t="s" s="3218">
        <v>1886</v>
      </c>
      <c r="N1568" t="s" s="3218">
        <v>1886</v>
      </c>
      <c r="O1568" t="s" s="3218">
        <v>1893</v>
      </c>
      <c r="P1568" t="s" s="3218">
        <v>1897</v>
      </c>
      <c r="Q1568" t="s" s="3218">
        <v>1818</v>
      </c>
      <c r="R1568" t="s" s="3218">
        <v>1818</v>
      </c>
    </row>
    <row r="1569" ht="15.75" customHeight="true">
      <c r="A1569" s="3214"/>
      <c r="B1569" t="s" s="3159">
        <v>735</v>
      </c>
      <c r="C1569" t="s" s="3223">
        <v>1377</v>
      </c>
      <c r="D1569" t="s" s="3223">
        <v>1377</v>
      </c>
      <c r="E1569" t="s" s="3223">
        <v>1881</v>
      </c>
      <c r="F1569" t="s" s="3223">
        <v>1881</v>
      </c>
      <c r="G1569" t="s" s="3223">
        <v>1892</v>
      </c>
      <c r="H1569" t="s" s="3223">
        <v>1377</v>
      </c>
      <c r="I1569" t="s" s="3223">
        <v>1892</v>
      </c>
      <c r="K1569" t="s" s="3159">
        <v>735</v>
      </c>
      <c r="L1569" t="s" s="3219">
        <v>764</v>
      </c>
      <c r="M1569" t="s" s="3219">
        <v>764</v>
      </c>
      <c r="N1569" t="s" s="3219">
        <v>1886</v>
      </c>
      <c r="O1569" t="s" s="3219">
        <v>1886</v>
      </c>
      <c r="P1569" t="s" s="3219">
        <v>1895</v>
      </c>
      <c r="Q1569" t="s" s="3219">
        <v>764</v>
      </c>
      <c r="R1569" t="s" s="3219">
        <v>1895</v>
      </c>
    </row>
    <row r="1570" ht="15.75" customHeight="true">
      <c r="A1570" s="3214"/>
      <c r="B1570" t="s" s="3157">
        <v>736</v>
      </c>
      <c r="C1570" t="s" s="3222">
        <v>1377</v>
      </c>
      <c r="D1570" t="s" s="3222">
        <v>1377</v>
      </c>
      <c r="E1570" t="s" s="3222">
        <v>1881</v>
      </c>
      <c r="F1570" t="s" s="3222">
        <v>1377</v>
      </c>
      <c r="G1570" t="s" s="3222">
        <v>1881</v>
      </c>
      <c r="H1570" t="s" s="3222">
        <v>1377</v>
      </c>
      <c r="I1570" t="s" s="3222">
        <v>1892</v>
      </c>
      <c r="K1570" t="s" s="3157">
        <v>736</v>
      </c>
      <c r="L1570" t="s" s="3218">
        <v>764</v>
      </c>
      <c r="M1570" t="s" s="3218">
        <v>764</v>
      </c>
      <c r="N1570" t="s" s="3218">
        <v>1886</v>
      </c>
      <c r="O1570" t="s" s="3218">
        <v>764</v>
      </c>
      <c r="P1570" t="s" s="3218">
        <v>1886</v>
      </c>
      <c r="Q1570" t="s" s="3218">
        <v>764</v>
      </c>
      <c r="R1570" t="s" s="3218">
        <v>1895</v>
      </c>
    </row>
    <row r="1571" ht="15.75" customHeight="true">
      <c r="A1571" s="3214"/>
      <c r="B1571" t="s" s="3159">
        <v>737</v>
      </c>
      <c r="C1571" t="s" s="3223">
        <v>1377</v>
      </c>
      <c r="D1571" t="s" s="3223">
        <v>1377</v>
      </c>
      <c r="E1571" t="s" s="3223">
        <v>1881</v>
      </c>
      <c r="F1571" t="s" s="3223">
        <v>1885</v>
      </c>
      <c r="G1571" t="s" s="3223">
        <v>1890</v>
      </c>
      <c r="H1571" t="s" s="3223">
        <v>1881</v>
      </c>
      <c r="I1571" t="s" s="3223">
        <v>1892</v>
      </c>
      <c r="K1571" t="s" s="3159">
        <v>737</v>
      </c>
      <c r="L1571" t="s" s="3219">
        <v>764</v>
      </c>
      <c r="M1571" t="s" s="3219">
        <v>764</v>
      </c>
      <c r="N1571" t="s" s="3219">
        <v>1886</v>
      </c>
      <c r="O1571" t="s" s="3219">
        <v>1818</v>
      </c>
      <c r="P1571" t="s" s="3219">
        <v>1893</v>
      </c>
      <c r="Q1571" t="s" s="3219">
        <v>1886</v>
      </c>
      <c r="R1571" t="s" s="3219">
        <v>1895</v>
      </c>
    </row>
    <row r="1572" ht="15.75" customHeight="true">
      <c r="A1572" s="3214"/>
      <c r="B1572" t="s" s="3157">
        <v>738</v>
      </c>
      <c r="C1572" t="s" s="3222">
        <v>1892</v>
      </c>
      <c r="D1572" t="s" s="3222">
        <v>1892</v>
      </c>
      <c r="E1572" t="s" s="3222">
        <v>1892</v>
      </c>
      <c r="F1572" t="s" s="3222">
        <v>1892</v>
      </c>
      <c r="G1572" t="s" s="3222">
        <v>1892</v>
      </c>
      <c r="H1572" t="s" s="3222">
        <v>1892</v>
      </c>
      <c r="I1572" t="s" s="3222">
        <v>1892</v>
      </c>
      <c r="K1572" t="s" s="3157">
        <v>738</v>
      </c>
      <c r="L1572" t="s" s="3218">
        <v>1895</v>
      </c>
      <c r="M1572" t="s" s="3218">
        <v>1895</v>
      </c>
      <c r="N1572" t="s" s="3218">
        <v>1895</v>
      </c>
      <c r="O1572" t="s" s="3218">
        <v>1895</v>
      </c>
      <c r="P1572" t="s" s="3218">
        <v>1895</v>
      </c>
      <c r="Q1572" t="s" s="3218">
        <v>1895</v>
      </c>
      <c r="R1572" t="s" s="3218">
        <v>1895</v>
      </c>
    </row>
    <row r="1573" ht="15.75" customHeight="true">
      <c r="B1573" s="3220"/>
      <c r="K1573" s="3220"/>
    </row>
    <row r="1574" ht="15.75" customHeight="true"/>
    <row r="1575" ht="15.75" customHeight="true">
      <c r="A1575" s="3214"/>
      <c r="B1575" t="s" s="3215">
        <v>168</v>
      </c>
      <c r="I1575" t="s" s="3216">
        <f>HYPERLINK("#B1280","Top ↑")</f>
      </c>
      <c r="J1575" s="3214"/>
      <c r="K1575" t="s" s="3215">
        <v>203</v>
      </c>
      <c r="R1575" t="s" s="3216">
        <f>HYPERLINK("#B1280","Top ↑")</f>
      </c>
    </row>
    <row r="1576" ht="15.75" customHeight="true">
      <c r="A1576" s="3210"/>
      <c r="B1576" t="s" s="3217">
        <v>1898</v>
      </c>
      <c r="C1576" s="3217"/>
      <c r="D1576" s="3217"/>
      <c r="E1576" s="3217"/>
      <c r="F1576" s="3217"/>
      <c r="G1576" s="3217"/>
      <c r="H1576" s="3217"/>
      <c r="I1576" s="3217"/>
      <c r="K1576" t="s" s="3217">
        <v>1899</v>
      </c>
      <c r="L1576" s="3217"/>
      <c r="M1576" s="3217"/>
      <c r="N1576" s="3217"/>
      <c r="O1576" s="3217"/>
      <c r="P1576" s="3217"/>
      <c r="Q1576" s="3217"/>
      <c r="R1576" s="3217"/>
    </row>
    <row r="1577" ht="15.75" customHeight="true">
      <c r="A1577" s="3210"/>
      <c r="B1577" t="s" s="3153">
        <v>731</v>
      </c>
      <c r="C1577" t="s" s="3148">
        <v>727</v>
      </c>
      <c r="D1577" s="3148"/>
      <c r="E1577" s="3148"/>
      <c r="F1577" s="3148"/>
      <c r="G1577" s="3148"/>
      <c r="H1577" s="3148"/>
      <c r="I1577" s="3150"/>
      <c r="K1577" t="s" s="3153">
        <v>731</v>
      </c>
      <c r="L1577" t="s" s="3148">
        <v>727</v>
      </c>
      <c r="M1577" s="3148"/>
      <c r="N1577" s="3148"/>
      <c r="O1577" s="3148"/>
      <c r="P1577" s="3148"/>
      <c r="Q1577" s="3148"/>
      <c r="R1577" s="3150"/>
    </row>
    <row r="1578" ht="30.0" customHeight="true">
      <c r="A1578" s="3214"/>
      <c r="B1578" s="3155"/>
      <c r="C1578" t="s" s="3153">
        <v>732</v>
      </c>
      <c r="D1578" t="s" s="3153">
        <v>733</v>
      </c>
      <c r="E1578" t="s" s="3153">
        <v>734</v>
      </c>
      <c r="F1578" t="s" s="3153">
        <v>735</v>
      </c>
      <c r="G1578" t="s" s="3153">
        <v>736</v>
      </c>
      <c r="H1578" t="s" s="3153">
        <v>737</v>
      </c>
      <c r="I1578" t="s" s="3153">
        <v>738</v>
      </c>
      <c r="K1578" s="3155"/>
      <c r="L1578" t="s" s="3153">
        <v>732</v>
      </c>
      <c r="M1578" t="s" s="3153">
        <v>733</v>
      </c>
      <c r="N1578" t="s" s="3153">
        <v>734</v>
      </c>
      <c r="O1578" t="s" s="3153">
        <v>735</v>
      </c>
      <c r="P1578" t="s" s="3153">
        <v>736</v>
      </c>
      <c r="Q1578" t="s" s="3153">
        <v>737</v>
      </c>
      <c r="R1578" t="s" s="3153">
        <v>738</v>
      </c>
    </row>
    <row r="1579" ht="15.75" customHeight="true">
      <c r="A1579" s="3214"/>
      <c r="B1579" t="s" s="3157">
        <v>732</v>
      </c>
      <c r="C1579" t="s" s="3222">
        <v>1583</v>
      </c>
      <c r="D1579" t="s" s="3222">
        <v>1583</v>
      </c>
      <c r="E1579" t="s" s="3222">
        <v>1583</v>
      </c>
      <c r="F1579" t="s" s="3222">
        <v>1762</v>
      </c>
      <c r="G1579" t="s" s="3222">
        <v>1763</v>
      </c>
      <c r="H1579" t="s" s="3222">
        <v>1764</v>
      </c>
      <c r="I1579" t="s" s="3222">
        <v>1765</v>
      </c>
      <c r="K1579" t="s" s="3157">
        <v>732</v>
      </c>
      <c r="L1579" t="s" s="3222">
        <v>1583</v>
      </c>
      <c r="M1579" t="s" s="3222">
        <v>1583</v>
      </c>
      <c r="N1579" t="s" s="3222">
        <v>1583</v>
      </c>
      <c r="O1579" t="s" s="3222">
        <v>1762</v>
      </c>
      <c r="P1579" t="s" s="3222">
        <v>1763</v>
      </c>
      <c r="Q1579" t="s" s="3222">
        <v>1764</v>
      </c>
      <c r="R1579" t="s" s="3222">
        <v>1765</v>
      </c>
    </row>
    <row r="1580" ht="15.75" customHeight="true">
      <c r="A1580" s="3214"/>
      <c r="B1580" t="s" s="3159">
        <v>752</v>
      </c>
      <c r="C1580" t="s" s="3223">
        <v>1583</v>
      </c>
      <c r="D1580" t="s" s="3223">
        <v>1583</v>
      </c>
      <c r="E1580" t="s" s="3223">
        <v>1583</v>
      </c>
      <c r="F1580" t="s" s="3223">
        <v>1766</v>
      </c>
      <c r="G1580" t="s" s="3223">
        <v>1767</v>
      </c>
      <c r="H1580" t="s" s="3223">
        <v>1768</v>
      </c>
      <c r="I1580" t="s" s="3223">
        <v>1768</v>
      </c>
      <c r="K1580" t="s" s="3159">
        <v>752</v>
      </c>
      <c r="L1580" t="s" s="3223">
        <v>1583</v>
      </c>
      <c r="M1580" t="s" s="3223">
        <v>1583</v>
      </c>
      <c r="N1580" t="s" s="3223">
        <v>1583</v>
      </c>
      <c r="O1580" t="s" s="3223">
        <v>1766</v>
      </c>
      <c r="P1580" t="s" s="3223">
        <v>1767</v>
      </c>
      <c r="Q1580" t="s" s="3223">
        <v>1768</v>
      </c>
      <c r="R1580" t="s" s="3223">
        <v>1768</v>
      </c>
    </row>
    <row r="1581" ht="15.75" customHeight="true">
      <c r="A1581" s="3214"/>
      <c r="B1581" t="s" s="3157">
        <v>759</v>
      </c>
      <c r="C1581" t="s" s="3222">
        <v>1583</v>
      </c>
      <c r="D1581" t="s" s="3222">
        <v>1583</v>
      </c>
      <c r="E1581" t="s" s="3222">
        <v>1583</v>
      </c>
      <c r="F1581" t="s" s="3222">
        <v>1766</v>
      </c>
      <c r="G1581" t="s" s="3222">
        <v>1769</v>
      </c>
      <c r="H1581" t="s" s="3222">
        <v>1765</v>
      </c>
      <c r="I1581" t="s" s="3222">
        <v>1765</v>
      </c>
      <c r="K1581" t="s" s="3157">
        <v>759</v>
      </c>
      <c r="L1581" t="s" s="3222">
        <v>1583</v>
      </c>
      <c r="M1581" t="s" s="3222">
        <v>1583</v>
      </c>
      <c r="N1581" t="s" s="3222">
        <v>1583</v>
      </c>
      <c r="O1581" t="s" s="3222">
        <v>1766</v>
      </c>
      <c r="P1581" t="s" s="3222">
        <v>1769</v>
      </c>
      <c r="Q1581" t="s" s="3222">
        <v>1765</v>
      </c>
      <c r="R1581" t="s" s="3222">
        <v>1765</v>
      </c>
    </row>
    <row r="1582" ht="15.75" customHeight="true">
      <c r="A1582" s="3214"/>
      <c r="B1582" t="s" s="3159">
        <v>735</v>
      </c>
      <c r="C1582" t="s" s="3223">
        <v>1377</v>
      </c>
      <c r="D1582" t="s" s="3223">
        <v>1377</v>
      </c>
      <c r="E1582" t="s" s="3223">
        <v>1583</v>
      </c>
      <c r="F1582" t="s" s="3223">
        <v>1583</v>
      </c>
      <c r="G1582" t="s" s="3223">
        <v>1768</v>
      </c>
      <c r="H1582" t="s" s="3223">
        <v>1377</v>
      </c>
      <c r="I1582" t="s" s="3223">
        <v>1768</v>
      </c>
      <c r="K1582" t="s" s="3159">
        <v>735</v>
      </c>
      <c r="L1582" t="s" s="3223">
        <v>1377</v>
      </c>
      <c r="M1582" t="s" s="3223">
        <v>1377</v>
      </c>
      <c r="N1582" t="s" s="3223">
        <v>1583</v>
      </c>
      <c r="O1582" t="s" s="3223">
        <v>1583</v>
      </c>
      <c r="P1582" t="s" s="3223">
        <v>1768</v>
      </c>
      <c r="Q1582" t="s" s="3223">
        <v>1377</v>
      </c>
      <c r="R1582" t="s" s="3223">
        <v>1768</v>
      </c>
    </row>
    <row r="1583" ht="15.75" customHeight="true">
      <c r="A1583" s="3214"/>
      <c r="B1583" t="s" s="3157">
        <v>736</v>
      </c>
      <c r="C1583" t="s" s="3222">
        <v>1377</v>
      </c>
      <c r="D1583" t="s" s="3222">
        <v>1377</v>
      </c>
      <c r="E1583" t="s" s="3222">
        <v>1583</v>
      </c>
      <c r="F1583" t="s" s="3222">
        <v>1377</v>
      </c>
      <c r="G1583" t="s" s="3222">
        <v>1583</v>
      </c>
      <c r="H1583" t="s" s="3222">
        <v>1377</v>
      </c>
      <c r="I1583" t="s" s="3222">
        <v>1768</v>
      </c>
      <c r="K1583" t="s" s="3157">
        <v>736</v>
      </c>
      <c r="L1583" t="s" s="3222">
        <v>1377</v>
      </c>
      <c r="M1583" t="s" s="3222">
        <v>1377</v>
      </c>
      <c r="N1583" t="s" s="3222">
        <v>1583</v>
      </c>
      <c r="O1583" t="s" s="3222">
        <v>1377</v>
      </c>
      <c r="P1583" t="s" s="3222">
        <v>1583</v>
      </c>
      <c r="Q1583" t="s" s="3222">
        <v>1377</v>
      </c>
      <c r="R1583" t="s" s="3222">
        <v>1768</v>
      </c>
    </row>
    <row r="1584" ht="15.75" customHeight="true">
      <c r="A1584" s="3214"/>
      <c r="B1584" t="s" s="3159">
        <v>737</v>
      </c>
      <c r="C1584" t="s" s="3223">
        <v>1377</v>
      </c>
      <c r="D1584" t="s" s="3223">
        <v>1377</v>
      </c>
      <c r="E1584" t="s" s="3223">
        <v>1583</v>
      </c>
      <c r="F1584" t="s" s="3223">
        <v>1765</v>
      </c>
      <c r="G1584" t="s" s="3223">
        <v>1766</v>
      </c>
      <c r="H1584" t="s" s="3223">
        <v>1583</v>
      </c>
      <c r="I1584" t="s" s="3223">
        <v>1768</v>
      </c>
      <c r="K1584" t="s" s="3159">
        <v>737</v>
      </c>
      <c r="L1584" t="s" s="3223">
        <v>1377</v>
      </c>
      <c r="M1584" t="s" s="3223">
        <v>1377</v>
      </c>
      <c r="N1584" t="s" s="3223">
        <v>1583</v>
      </c>
      <c r="O1584" t="s" s="3223">
        <v>1765</v>
      </c>
      <c r="P1584" t="s" s="3223">
        <v>1766</v>
      </c>
      <c r="Q1584" t="s" s="3223">
        <v>1583</v>
      </c>
      <c r="R1584" t="s" s="3223">
        <v>1768</v>
      </c>
    </row>
    <row r="1585" ht="15.75" customHeight="true">
      <c r="A1585" s="3214"/>
      <c r="B1585" t="s" s="3157">
        <v>738</v>
      </c>
      <c r="C1585" t="s" s="3222">
        <v>1768</v>
      </c>
      <c r="D1585" t="s" s="3222">
        <v>1768</v>
      </c>
      <c r="E1585" t="s" s="3222">
        <v>1768</v>
      </c>
      <c r="F1585" t="s" s="3222">
        <v>1768</v>
      </c>
      <c r="G1585" t="s" s="3222">
        <v>1768</v>
      </c>
      <c r="H1585" t="s" s="3222">
        <v>1768</v>
      </c>
      <c r="I1585" t="s" s="3222">
        <v>1768</v>
      </c>
      <c r="K1585" t="s" s="3157">
        <v>738</v>
      </c>
      <c r="L1585" t="s" s="3222">
        <v>1768</v>
      </c>
      <c r="M1585" t="s" s="3222">
        <v>1768</v>
      </c>
      <c r="N1585" t="s" s="3222">
        <v>1768</v>
      </c>
      <c r="O1585" t="s" s="3222">
        <v>1768</v>
      </c>
      <c r="P1585" t="s" s="3222">
        <v>1768</v>
      </c>
      <c r="Q1585" t="s" s="3222">
        <v>1768</v>
      </c>
      <c r="R1585" t="s" s="3222">
        <v>1768</v>
      </c>
    </row>
    <row r="1586" ht="15.75" customHeight="true">
      <c r="B1586" s="3220"/>
      <c r="K1586" s="3220"/>
    </row>
    <row r="1587" ht="15.75" customHeight="true"/>
    <row r="1588" ht="15.75" customHeight="true">
      <c r="A1588" s="3214"/>
      <c r="B1588" t="s" s="3215">
        <v>172</v>
      </c>
      <c r="I1588" t="s" s="3216">
        <f>HYPERLINK("#B1280","Top ↑")</f>
      </c>
      <c r="J1588" s="3214"/>
      <c r="K1588" t="s" s="3215">
        <v>240</v>
      </c>
      <c r="R1588" t="s" s="3216">
        <f>HYPERLINK("#B1280","Top ↑")</f>
      </c>
    </row>
    <row r="1589" ht="15.75" customHeight="true">
      <c r="A1589" s="3210"/>
      <c r="B1589" t="s" s="3217">
        <v>1900</v>
      </c>
      <c r="C1589" s="3217"/>
      <c r="D1589" s="3217"/>
      <c r="E1589" s="3217"/>
      <c r="F1589" s="3217"/>
      <c r="G1589" s="3217"/>
      <c r="H1589" s="3217"/>
      <c r="I1589" s="3217"/>
      <c r="K1589" t="s" s="3217">
        <v>1901</v>
      </c>
      <c r="L1589" s="3217"/>
      <c r="M1589" s="3217"/>
      <c r="N1589" s="3217"/>
      <c r="O1589" s="3217"/>
      <c r="P1589" s="3217"/>
      <c r="Q1589" s="3217"/>
      <c r="R1589" s="3217"/>
    </row>
    <row r="1590" ht="15.75" customHeight="true">
      <c r="A1590" s="3210"/>
      <c r="B1590" t="s" s="3153">
        <v>731</v>
      </c>
      <c r="C1590" t="s" s="3148">
        <v>727</v>
      </c>
      <c r="D1590" s="3148"/>
      <c r="E1590" s="3148"/>
      <c r="F1590" s="3148"/>
      <c r="G1590" s="3148"/>
      <c r="H1590" s="3148"/>
      <c r="I1590" s="3150"/>
      <c r="K1590" t="s" s="3153">
        <v>731</v>
      </c>
      <c r="L1590" t="s" s="3148">
        <v>727</v>
      </c>
      <c r="M1590" s="3148"/>
      <c r="N1590" s="3148"/>
      <c r="O1590" s="3148"/>
      <c r="P1590" s="3148"/>
      <c r="Q1590" s="3148"/>
      <c r="R1590" s="3150"/>
    </row>
    <row r="1591" ht="30.0" customHeight="true">
      <c r="A1591" s="3214"/>
      <c r="B1591" s="3155"/>
      <c r="C1591" t="s" s="3153">
        <v>732</v>
      </c>
      <c r="D1591" t="s" s="3153">
        <v>733</v>
      </c>
      <c r="E1591" t="s" s="3153">
        <v>734</v>
      </c>
      <c r="F1591" t="s" s="3153">
        <v>735</v>
      </c>
      <c r="G1591" t="s" s="3153">
        <v>736</v>
      </c>
      <c r="H1591" t="s" s="3153">
        <v>737</v>
      </c>
      <c r="I1591" t="s" s="3153">
        <v>738</v>
      </c>
      <c r="K1591" s="3155"/>
      <c r="L1591" t="s" s="3153">
        <v>732</v>
      </c>
      <c r="M1591" t="s" s="3153">
        <v>733</v>
      </c>
      <c r="N1591" t="s" s="3153">
        <v>734</v>
      </c>
      <c r="O1591" t="s" s="3153">
        <v>735</v>
      </c>
      <c r="P1591" t="s" s="3153">
        <v>736</v>
      </c>
      <c r="Q1591" t="s" s="3153">
        <v>737</v>
      </c>
      <c r="R1591" t="s" s="3153">
        <v>738</v>
      </c>
    </row>
    <row r="1592" ht="15.75" customHeight="true">
      <c r="A1592" s="3214"/>
      <c r="B1592" t="s" s="3157">
        <v>732</v>
      </c>
      <c r="C1592" t="s" s="3222">
        <v>1583</v>
      </c>
      <c r="D1592" t="s" s="3222">
        <v>1583</v>
      </c>
      <c r="E1592" t="s" s="3222">
        <v>1583</v>
      </c>
      <c r="F1592" t="s" s="3222">
        <v>1762</v>
      </c>
      <c r="G1592" t="s" s="3222">
        <v>1763</v>
      </c>
      <c r="H1592" t="s" s="3222">
        <v>1764</v>
      </c>
      <c r="I1592" t="s" s="3222">
        <v>1765</v>
      </c>
      <c r="K1592" t="s" s="3157">
        <v>732</v>
      </c>
      <c r="L1592" t="s" s="3218">
        <v>744</v>
      </c>
      <c r="M1592" t="s" s="3218">
        <v>744</v>
      </c>
      <c r="N1592" t="s" s="3218">
        <v>744</v>
      </c>
      <c r="O1592" t="s" s="3218">
        <v>745</v>
      </c>
      <c r="P1592" t="s" s="3218">
        <v>746</v>
      </c>
      <c r="Q1592" t="s" s="3218">
        <v>747</v>
      </c>
      <c r="R1592" t="s" s="3218">
        <v>748</v>
      </c>
    </row>
    <row r="1593" ht="15.75" customHeight="true">
      <c r="A1593" s="3214"/>
      <c r="B1593" t="s" s="3159">
        <v>752</v>
      </c>
      <c r="C1593" t="s" s="3223">
        <v>1583</v>
      </c>
      <c r="D1593" t="s" s="3223">
        <v>1583</v>
      </c>
      <c r="E1593" t="s" s="3223">
        <v>1583</v>
      </c>
      <c r="F1593" t="s" s="3223">
        <v>1766</v>
      </c>
      <c r="G1593" t="s" s="3223">
        <v>1767</v>
      </c>
      <c r="H1593" t="s" s="3223">
        <v>1768</v>
      </c>
      <c r="I1593" t="s" s="3223">
        <v>1768</v>
      </c>
      <c r="K1593" t="s" s="3159">
        <v>752</v>
      </c>
      <c r="L1593" t="s" s="3219">
        <v>744</v>
      </c>
      <c r="M1593" t="s" s="3219">
        <v>744</v>
      </c>
      <c r="N1593" t="s" s="3219">
        <v>744</v>
      </c>
      <c r="O1593" t="s" s="3219">
        <v>753</v>
      </c>
      <c r="P1593" t="s" s="3219">
        <v>754</v>
      </c>
      <c r="Q1593" t="s" s="3219">
        <v>755</v>
      </c>
      <c r="R1593" t="s" s="3219">
        <v>755</v>
      </c>
    </row>
    <row r="1594" ht="15.75" customHeight="true">
      <c r="A1594" s="3214"/>
      <c r="B1594" t="s" s="3157">
        <v>759</v>
      </c>
      <c r="C1594" t="s" s="3222">
        <v>1583</v>
      </c>
      <c r="D1594" t="s" s="3222">
        <v>1583</v>
      </c>
      <c r="E1594" t="s" s="3222">
        <v>1583</v>
      </c>
      <c r="F1594" t="s" s="3222">
        <v>1766</v>
      </c>
      <c r="G1594" t="s" s="3222">
        <v>1769</v>
      </c>
      <c r="H1594" t="s" s="3222">
        <v>1765</v>
      </c>
      <c r="I1594" t="s" s="3222">
        <v>1765</v>
      </c>
      <c r="K1594" t="s" s="3157">
        <v>759</v>
      </c>
      <c r="L1594" t="s" s="3218">
        <v>744</v>
      </c>
      <c r="M1594" t="s" s="3218">
        <v>744</v>
      </c>
      <c r="N1594" t="s" s="3218">
        <v>744</v>
      </c>
      <c r="O1594" t="s" s="3218">
        <v>753</v>
      </c>
      <c r="P1594" t="s" s="3218">
        <v>760</v>
      </c>
      <c r="Q1594" t="s" s="3218">
        <v>748</v>
      </c>
      <c r="R1594" t="s" s="3218">
        <v>748</v>
      </c>
    </row>
    <row r="1595" ht="15.75" customHeight="true">
      <c r="A1595" s="3214"/>
      <c r="B1595" t="s" s="3159">
        <v>735</v>
      </c>
      <c r="C1595" t="s" s="3223">
        <v>1377</v>
      </c>
      <c r="D1595" t="s" s="3223">
        <v>1377</v>
      </c>
      <c r="E1595" t="s" s="3223">
        <v>1583</v>
      </c>
      <c r="F1595" t="s" s="3223">
        <v>1583</v>
      </c>
      <c r="G1595" t="s" s="3223">
        <v>1768</v>
      </c>
      <c r="H1595" t="s" s="3223">
        <v>1377</v>
      </c>
      <c r="I1595" t="s" s="3223">
        <v>1768</v>
      </c>
      <c r="K1595" t="s" s="3159">
        <v>735</v>
      </c>
      <c r="L1595" t="s" s="3219">
        <v>764</v>
      </c>
      <c r="M1595" t="s" s="3219">
        <v>764</v>
      </c>
      <c r="N1595" t="s" s="3219">
        <v>744</v>
      </c>
      <c r="O1595" t="s" s="3219">
        <v>744</v>
      </c>
      <c r="P1595" t="s" s="3219">
        <v>755</v>
      </c>
      <c r="Q1595" t="s" s="3219">
        <v>764</v>
      </c>
      <c r="R1595" t="s" s="3219">
        <v>755</v>
      </c>
    </row>
    <row r="1596" ht="15.75" customHeight="true">
      <c r="A1596" s="3214"/>
      <c r="B1596" t="s" s="3157">
        <v>736</v>
      </c>
      <c r="C1596" t="s" s="3222">
        <v>1377</v>
      </c>
      <c r="D1596" t="s" s="3222">
        <v>1377</v>
      </c>
      <c r="E1596" t="s" s="3222">
        <v>1583</v>
      </c>
      <c r="F1596" t="s" s="3222">
        <v>1377</v>
      </c>
      <c r="G1596" t="s" s="3222">
        <v>1583</v>
      </c>
      <c r="H1596" t="s" s="3222">
        <v>1377</v>
      </c>
      <c r="I1596" t="s" s="3222">
        <v>1768</v>
      </c>
      <c r="K1596" t="s" s="3157">
        <v>736</v>
      </c>
      <c r="L1596" t="s" s="3218">
        <v>764</v>
      </c>
      <c r="M1596" t="s" s="3218">
        <v>764</v>
      </c>
      <c r="N1596" t="s" s="3218">
        <v>744</v>
      </c>
      <c r="O1596" t="s" s="3218">
        <v>764</v>
      </c>
      <c r="P1596" t="s" s="3218">
        <v>744</v>
      </c>
      <c r="Q1596" t="s" s="3218">
        <v>764</v>
      </c>
      <c r="R1596" t="s" s="3218">
        <v>755</v>
      </c>
    </row>
    <row r="1597" ht="15.75" customHeight="true">
      <c r="A1597" s="3214"/>
      <c r="B1597" t="s" s="3159">
        <v>737</v>
      </c>
      <c r="C1597" t="s" s="3223">
        <v>1377</v>
      </c>
      <c r="D1597" t="s" s="3223">
        <v>1377</v>
      </c>
      <c r="E1597" t="s" s="3223">
        <v>1583</v>
      </c>
      <c r="F1597" t="s" s="3223">
        <v>1765</v>
      </c>
      <c r="G1597" t="s" s="3223">
        <v>1766</v>
      </c>
      <c r="H1597" t="s" s="3223">
        <v>1583</v>
      </c>
      <c r="I1597" t="s" s="3223">
        <v>1768</v>
      </c>
      <c r="K1597" t="s" s="3159">
        <v>737</v>
      </c>
      <c r="L1597" t="s" s="3219">
        <v>764</v>
      </c>
      <c r="M1597" t="s" s="3219">
        <v>764</v>
      </c>
      <c r="N1597" t="s" s="3219">
        <v>744</v>
      </c>
      <c r="O1597" t="s" s="3219">
        <v>748</v>
      </c>
      <c r="P1597" t="s" s="3219">
        <v>753</v>
      </c>
      <c r="Q1597" t="s" s="3219">
        <v>744</v>
      </c>
      <c r="R1597" t="s" s="3219">
        <v>755</v>
      </c>
    </row>
    <row r="1598" ht="15.75" customHeight="true">
      <c r="A1598" s="3214"/>
      <c r="B1598" t="s" s="3157">
        <v>738</v>
      </c>
      <c r="C1598" t="s" s="3222">
        <v>1768</v>
      </c>
      <c r="D1598" t="s" s="3222">
        <v>1768</v>
      </c>
      <c r="E1598" t="s" s="3222">
        <v>1768</v>
      </c>
      <c r="F1598" t="s" s="3222">
        <v>1768</v>
      </c>
      <c r="G1598" t="s" s="3222">
        <v>1768</v>
      </c>
      <c r="H1598" t="s" s="3222">
        <v>1768</v>
      </c>
      <c r="I1598" t="s" s="3222">
        <v>1768</v>
      </c>
      <c r="K1598" t="s" s="3157">
        <v>738</v>
      </c>
      <c r="L1598" t="s" s="3218">
        <v>755</v>
      </c>
      <c r="M1598" t="s" s="3218">
        <v>755</v>
      </c>
      <c r="N1598" t="s" s="3218">
        <v>755</v>
      </c>
      <c r="O1598" t="s" s="3218">
        <v>755</v>
      </c>
      <c r="P1598" t="s" s="3218">
        <v>755</v>
      </c>
      <c r="Q1598" t="s" s="3218">
        <v>755</v>
      </c>
      <c r="R1598" t="s" s="3218">
        <v>755</v>
      </c>
    </row>
    <row r="1599" ht="15.75" customHeight="true">
      <c r="B1599" s="3220"/>
      <c r="K1599" s="3220"/>
    </row>
    <row r="1600" ht="15.75" customHeight="true"/>
    <row r="1601" ht="15.75" customHeight="true">
      <c r="A1601" s="3214"/>
      <c r="B1601" t="s" s="3215">
        <v>250</v>
      </c>
      <c r="I1601" t="s" s="3216">
        <f>HYPERLINK("#B1280","Top ↑")</f>
      </c>
      <c r="J1601" s="3214"/>
      <c r="K1601" t="s" s="3215">
        <v>292</v>
      </c>
      <c r="R1601" t="s" s="3216">
        <f>HYPERLINK("#B1280","Top ↑")</f>
      </c>
    </row>
    <row r="1602" ht="15.75" customHeight="true">
      <c r="A1602" s="3210"/>
      <c r="B1602" t="s" s="3217">
        <v>1902</v>
      </c>
      <c r="C1602" s="3217"/>
      <c r="D1602" s="3217"/>
      <c r="E1602" s="3217"/>
      <c r="F1602" s="3217"/>
      <c r="G1602" s="3217"/>
      <c r="H1602" s="3217"/>
      <c r="I1602" s="3217"/>
      <c r="K1602" t="s" s="3217">
        <v>1903</v>
      </c>
      <c r="L1602" s="3217"/>
      <c r="M1602" s="3217"/>
      <c r="N1602" s="3217"/>
      <c r="O1602" s="3217"/>
      <c r="P1602" s="3217"/>
      <c r="Q1602" s="3217"/>
      <c r="R1602" s="3217"/>
    </row>
    <row r="1603" ht="15.75" customHeight="true">
      <c r="A1603" s="3210"/>
      <c r="B1603" t="s" s="3153">
        <v>731</v>
      </c>
      <c r="C1603" t="s" s="3148">
        <v>727</v>
      </c>
      <c r="D1603" s="3148"/>
      <c r="E1603" s="3148"/>
      <c r="F1603" s="3148"/>
      <c r="G1603" s="3148"/>
      <c r="H1603" s="3148"/>
      <c r="I1603" s="3150"/>
      <c r="K1603" t="s" s="3153">
        <v>731</v>
      </c>
      <c r="L1603" t="s" s="3148">
        <v>727</v>
      </c>
      <c r="M1603" s="3148"/>
      <c r="N1603" s="3148"/>
      <c r="O1603" s="3148"/>
      <c r="P1603" s="3148"/>
      <c r="Q1603" s="3148"/>
      <c r="R1603" s="3150"/>
    </row>
    <row r="1604" ht="30.0" customHeight="true">
      <c r="A1604" s="3214"/>
      <c r="B1604" s="3155"/>
      <c r="C1604" t="s" s="3153">
        <v>732</v>
      </c>
      <c r="D1604" t="s" s="3153">
        <v>733</v>
      </c>
      <c r="E1604" t="s" s="3153">
        <v>734</v>
      </c>
      <c r="F1604" t="s" s="3153">
        <v>735</v>
      </c>
      <c r="G1604" t="s" s="3153">
        <v>736</v>
      </c>
      <c r="H1604" t="s" s="3153">
        <v>737</v>
      </c>
      <c r="I1604" t="s" s="3153">
        <v>738</v>
      </c>
      <c r="K1604" s="3155"/>
      <c r="L1604" t="s" s="3153">
        <v>732</v>
      </c>
      <c r="M1604" t="s" s="3153">
        <v>733</v>
      </c>
      <c r="N1604" t="s" s="3153">
        <v>734</v>
      </c>
      <c r="O1604" t="s" s="3153">
        <v>735</v>
      </c>
      <c r="P1604" t="s" s="3153">
        <v>736</v>
      </c>
      <c r="Q1604" t="s" s="3153">
        <v>737</v>
      </c>
      <c r="R1604" t="s" s="3153">
        <v>738</v>
      </c>
    </row>
    <row r="1605" ht="15.75" customHeight="true">
      <c r="A1605" s="3214"/>
      <c r="B1605" t="s" s="3157">
        <v>732</v>
      </c>
      <c r="C1605" t="s" s="3218">
        <v>1112</v>
      </c>
      <c r="D1605" t="s" s="3218">
        <v>1112</v>
      </c>
      <c r="E1605" t="s" s="3218">
        <v>1112</v>
      </c>
      <c r="F1605" t="s" s="3218">
        <v>1904</v>
      </c>
      <c r="G1605" t="s" s="3218">
        <v>1905</v>
      </c>
      <c r="H1605" t="s" s="3218">
        <v>1115</v>
      </c>
      <c r="I1605" t="s" s="3218">
        <v>1776</v>
      </c>
      <c r="K1605" t="s" s="3157">
        <v>732</v>
      </c>
      <c r="L1605" t="s" s="3218">
        <v>744</v>
      </c>
      <c r="M1605" t="s" s="3218">
        <v>744</v>
      </c>
      <c r="N1605" t="s" s="3218">
        <v>744</v>
      </c>
      <c r="O1605" t="s" s="3218">
        <v>745</v>
      </c>
      <c r="P1605" t="s" s="3218">
        <v>746</v>
      </c>
      <c r="Q1605" t="s" s="3218">
        <v>747</v>
      </c>
      <c r="R1605" t="s" s="3218">
        <v>748</v>
      </c>
    </row>
    <row r="1606" ht="15.75" customHeight="true">
      <c r="A1606" s="3214"/>
      <c r="B1606" t="s" s="3159">
        <v>752</v>
      </c>
      <c r="C1606" t="s" s="3219">
        <v>1112</v>
      </c>
      <c r="D1606" t="s" s="3219">
        <v>1112</v>
      </c>
      <c r="E1606" t="s" s="3219">
        <v>1112</v>
      </c>
      <c r="F1606" t="s" s="3219">
        <v>1906</v>
      </c>
      <c r="G1606" t="s" s="3219">
        <v>1907</v>
      </c>
      <c r="H1606" t="s" s="3219">
        <v>1908</v>
      </c>
      <c r="I1606" t="s" s="3219">
        <v>1908</v>
      </c>
      <c r="K1606" t="s" s="3159">
        <v>752</v>
      </c>
      <c r="L1606" t="s" s="3219">
        <v>744</v>
      </c>
      <c r="M1606" t="s" s="3219">
        <v>744</v>
      </c>
      <c r="N1606" t="s" s="3219">
        <v>744</v>
      </c>
      <c r="O1606" t="s" s="3219">
        <v>753</v>
      </c>
      <c r="P1606" t="s" s="3219">
        <v>754</v>
      </c>
      <c r="Q1606" t="s" s="3219">
        <v>755</v>
      </c>
      <c r="R1606" t="s" s="3219">
        <v>755</v>
      </c>
    </row>
    <row r="1607" ht="15.75" customHeight="true">
      <c r="A1607" s="3214"/>
      <c r="B1607" t="s" s="3157">
        <v>759</v>
      </c>
      <c r="C1607" t="s" s="3218">
        <v>1112</v>
      </c>
      <c r="D1607" t="s" s="3218">
        <v>1112</v>
      </c>
      <c r="E1607" t="s" s="3218">
        <v>1112</v>
      </c>
      <c r="F1607" t="s" s="3218">
        <v>1906</v>
      </c>
      <c r="G1607" t="s" s="3218">
        <v>1909</v>
      </c>
      <c r="H1607" t="s" s="3218">
        <v>1776</v>
      </c>
      <c r="I1607" t="s" s="3218">
        <v>1776</v>
      </c>
      <c r="K1607" t="s" s="3157">
        <v>759</v>
      </c>
      <c r="L1607" t="s" s="3218">
        <v>744</v>
      </c>
      <c r="M1607" t="s" s="3218">
        <v>744</v>
      </c>
      <c r="N1607" t="s" s="3218">
        <v>744</v>
      </c>
      <c r="O1607" t="s" s="3218">
        <v>753</v>
      </c>
      <c r="P1607" t="s" s="3218">
        <v>760</v>
      </c>
      <c r="Q1607" t="s" s="3218">
        <v>748</v>
      </c>
      <c r="R1607" t="s" s="3218">
        <v>748</v>
      </c>
    </row>
    <row r="1608" ht="15.75" customHeight="true">
      <c r="A1608" s="3214"/>
      <c r="B1608" t="s" s="3159">
        <v>735</v>
      </c>
      <c r="C1608" t="s" s="3219">
        <v>764</v>
      </c>
      <c r="D1608" t="s" s="3219">
        <v>764</v>
      </c>
      <c r="E1608" t="s" s="3219">
        <v>1112</v>
      </c>
      <c r="F1608" t="s" s="3219">
        <v>1112</v>
      </c>
      <c r="G1608" t="s" s="3219">
        <v>1908</v>
      </c>
      <c r="H1608" t="s" s="3219">
        <v>764</v>
      </c>
      <c r="I1608" t="s" s="3219">
        <v>1908</v>
      </c>
      <c r="K1608" t="s" s="3159">
        <v>735</v>
      </c>
      <c r="L1608" t="s" s="3219">
        <v>764</v>
      </c>
      <c r="M1608" t="s" s="3219">
        <v>764</v>
      </c>
      <c r="N1608" t="s" s="3219">
        <v>744</v>
      </c>
      <c r="O1608" t="s" s="3219">
        <v>744</v>
      </c>
      <c r="P1608" t="s" s="3219">
        <v>755</v>
      </c>
      <c r="Q1608" t="s" s="3219">
        <v>764</v>
      </c>
      <c r="R1608" t="s" s="3219">
        <v>755</v>
      </c>
    </row>
    <row r="1609" ht="15.75" customHeight="true">
      <c r="A1609" s="3214"/>
      <c r="B1609" t="s" s="3157">
        <v>736</v>
      </c>
      <c r="C1609" t="s" s="3218">
        <v>764</v>
      </c>
      <c r="D1609" t="s" s="3218">
        <v>764</v>
      </c>
      <c r="E1609" t="s" s="3218">
        <v>1112</v>
      </c>
      <c r="F1609" t="s" s="3218">
        <v>764</v>
      </c>
      <c r="G1609" t="s" s="3218">
        <v>1112</v>
      </c>
      <c r="H1609" t="s" s="3218">
        <v>764</v>
      </c>
      <c r="I1609" t="s" s="3218">
        <v>1908</v>
      </c>
      <c r="K1609" t="s" s="3157">
        <v>736</v>
      </c>
      <c r="L1609" t="s" s="3218">
        <v>764</v>
      </c>
      <c r="M1609" t="s" s="3218">
        <v>764</v>
      </c>
      <c r="N1609" t="s" s="3218">
        <v>744</v>
      </c>
      <c r="O1609" t="s" s="3218">
        <v>764</v>
      </c>
      <c r="P1609" t="s" s="3218">
        <v>744</v>
      </c>
      <c r="Q1609" t="s" s="3218">
        <v>764</v>
      </c>
      <c r="R1609" t="s" s="3218">
        <v>755</v>
      </c>
    </row>
    <row r="1610" ht="15.75" customHeight="true">
      <c r="A1610" s="3214"/>
      <c r="B1610" t="s" s="3159">
        <v>737</v>
      </c>
      <c r="C1610" t="s" s="3219">
        <v>764</v>
      </c>
      <c r="D1610" t="s" s="3219">
        <v>764</v>
      </c>
      <c r="E1610" t="s" s="3219">
        <v>1112</v>
      </c>
      <c r="F1610" t="s" s="3219">
        <v>1776</v>
      </c>
      <c r="G1610" t="s" s="3219">
        <v>1906</v>
      </c>
      <c r="H1610" t="s" s="3219">
        <v>1112</v>
      </c>
      <c r="I1610" t="s" s="3219">
        <v>1908</v>
      </c>
      <c r="K1610" t="s" s="3159">
        <v>737</v>
      </c>
      <c r="L1610" t="s" s="3219">
        <v>764</v>
      </c>
      <c r="M1610" t="s" s="3219">
        <v>764</v>
      </c>
      <c r="N1610" t="s" s="3219">
        <v>744</v>
      </c>
      <c r="O1610" t="s" s="3219">
        <v>748</v>
      </c>
      <c r="P1610" t="s" s="3219">
        <v>753</v>
      </c>
      <c r="Q1610" t="s" s="3219">
        <v>744</v>
      </c>
      <c r="R1610" t="s" s="3219">
        <v>755</v>
      </c>
    </row>
    <row r="1611" ht="15.75" customHeight="true">
      <c r="A1611" s="3214"/>
      <c r="B1611" t="s" s="3157">
        <v>738</v>
      </c>
      <c r="C1611" t="s" s="3218">
        <v>1908</v>
      </c>
      <c r="D1611" t="s" s="3218">
        <v>1908</v>
      </c>
      <c r="E1611" t="s" s="3218">
        <v>1908</v>
      </c>
      <c r="F1611" t="s" s="3218">
        <v>1908</v>
      </c>
      <c r="G1611" t="s" s="3218">
        <v>1908</v>
      </c>
      <c r="H1611" t="s" s="3218">
        <v>1908</v>
      </c>
      <c r="I1611" t="s" s="3218">
        <v>1908</v>
      </c>
      <c r="K1611" t="s" s="3157">
        <v>738</v>
      </c>
      <c r="L1611" t="s" s="3218">
        <v>755</v>
      </c>
      <c r="M1611" t="s" s="3218">
        <v>755</v>
      </c>
      <c r="N1611" t="s" s="3218">
        <v>755</v>
      </c>
      <c r="O1611" t="s" s="3218">
        <v>755</v>
      </c>
      <c r="P1611" t="s" s="3218">
        <v>755</v>
      </c>
      <c r="Q1611" t="s" s="3218">
        <v>755</v>
      </c>
      <c r="R1611" t="s" s="3218">
        <v>755</v>
      </c>
    </row>
    <row r="1612" ht="15.75" customHeight="true">
      <c r="B1612" s="3220"/>
      <c r="K1612" s="3220"/>
    </row>
    <row r="1613" ht="15.75" customHeight="true"/>
    <row r="1614" ht="15.75" customHeight="true">
      <c r="A1614" s="3214"/>
      <c r="B1614" t="s" s="3215">
        <v>290</v>
      </c>
      <c r="I1614" t="s" s="3216">
        <f>HYPERLINK("#B1280","Top ↑")</f>
      </c>
      <c r="J1614" s="3214"/>
      <c r="K1614" t="s" s="3215">
        <v>296</v>
      </c>
      <c r="R1614" t="s" s="3216">
        <f>HYPERLINK("#B1280","Top ↑")</f>
      </c>
    </row>
    <row r="1615" ht="15.75" customHeight="true">
      <c r="A1615" s="3210"/>
      <c r="B1615" t="s" s="3217">
        <v>1910</v>
      </c>
      <c r="C1615" s="3217"/>
      <c r="D1615" s="3217"/>
      <c r="E1615" s="3217"/>
      <c r="F1615" s="3217"/>
      <c r="G1615" s="3217"/>
      <c r="H1615" s="3217"/>
      <c r="I1615" s="3217"/>
      <c r="K1615" t="s" s="3217">
        <v>1911</v>
      </c>
      <c r="L1615" s="3217"/>
      <c r="M1615" s="3217"/>
      <c r="N1615" s="3217"/>
      <c r="O1615" s="3217"/>
      <c r="P1615" s="3217"/>
      <c r="Q1615" s="3217"/>
      <c r="R1615" s="3217"/>
    </row>
    <row r="1616" ht="15.75" customHeight="true">
      <c r="A1616" s="3210"/>
      <c r="B1616" t="s" s="3153">
        <v>731</v>
      </c>
      <c r="C1616" t="s" s="3148">
        <v>727</v>
      </c>
      <c r="D1616" s="3148"/>
      <c r="E1616" s="3148"/>
      <c r="F1616" s="3148"/>
      <c r="G1616" s="3148"/>
      <c r="H1616" s="3148"/>
      <c r="I1616" s="3150"/>
      <c r="K1616" t="s" s="3153">
        <v>731</v>
      </c>
      <c r="L1616" t="s" s="3148">
        <v>727</v>
      </c>
      <c r="M1616" s="3148"/>
      <c r="N1616" s="3148"/>
      <c r="O1616" s="3148"/>
      <c r="P1616" s="3148"/>
      <c r="Q1616" s="3148"/>
      <c r="R1616" s="3150"/>
    </row>
    <row r="1617" ht="30.0" customHeight="true">
      <c r="A1617" s="3214"/>
      <c r="B1617" s="3155"/>
      <c r="C1617" t="s" s="3153">
        <v>732</v>
      </c>
      <c r="D1617" t="s" s="3153">
        <v>733</v>
      </c>
      <c r="E1617" t="s" s="3153">
        <v>734</v>
      </c>
      <c r="F1617" t="s" s="3153">
        <v>735</v>
      </c>
      <c r="G1617" t="s" s="3153">
        <v>736</v>
      </c>
      <c r="H1617" t="s" s="3153">
        <v>737</v>
      </c>
      <c r="I1617" t="s" s="3153">
        <v>738</v>
      </c>
      <c r="K1617" s="3155"/>
      <c r="L1617" t="s" s="3153">
        <v>732</v>
      </c>
      <c r="M1617" t="s" s="3153">
        <v>733</v>
      </c>
      <c r="N1617" t="s" s="3153">
        <v>734</v>
      </c>
      <c r="O1617" t="s" s="3153">
        <v>735</v>
      </c>
      <c r="P1617" t="s" s="3153">
        <v>736</v>
      </c>
      <c r="Q1617" t="s" s="3153">
        <v>737</v>
      </c>
      <c r="R1617" t="s" s="3153">
        <v>738</v>
      </c>
    </row>
    <row r="1618" ht="15.75" customHeight="true">
      <c r="A1618" s="3214"/>
      <c r="B1618" t="s" s="3157">
        <v>732</v>
      </c>
      <c r="C1618" t="s" s="3218">
        <v>1577</v>
      </c>
      <c r="D1618" t="s" s="3218">
        <v>1577</v>
      </c>
      <c r="E1618" t="s" s="3218">
        <v>1577</v>
      </c>
      <c r="F1618" t="s" s="3218">
        <v>1787</v>
      </c>
      <c r="G1618" t="s" s="3218">
        <v>1671</v>
      </c>
      <c r="H1618" t="s" s="3218">
        <v>1788</v>
      </c>
      <c r="I1618" t="s" s="3218">
        <v>1789</v>
      </c>
      <c r="K1618" t="s" s="3157">
        <v>732</v>
      </c>
      <c r="L1618" t="s" s="3218">
        <v>744</v>
      </c>
      <c r="M1618" t="s" s="3218">
        <v>744</v>
      </c>
      <c r="N1618" t="s" s="3218">
        <v>744</v>
      </c>
      <c r="O1618" t="s" s="3218">
        <v>745</v>
      </c>
      <c r="P1618" t="s" s="3218">
        <v>746</v>
      </c>
      <c r="Q1618" t="s" s="3218">
        <v>747</v>
      </c>
      <c r="R1618" t="s" s="3218">
        <v>748</v>
      </c>
    </row>
    <row r="1619" ht="15.75" customHeight="true">
      <c r="A1619" s="3214"/>
      <c r="B1619" t="s" s="3159">
        <v>752</v>
      </c>
      <c r="C1619" t="s" s="3219">
        <v>1577</v>
      </c>
      <c r="D1619" t="s" s="3219">
        <v>1577</v>
      </c>
      <c r="E1619" t="s" s="3219">
        <v>1577</v>
      </c>
      <c r="F1619" t="s" s="3219">
        <v>1772</v>
      </c>
      <c r="G1619" t="s" s="3219">
        <v>1556</v>
      </c>
      <c r="H1619" t="s" s="3219">
        <v>1258</v>
      </c>
      <c r="I1619" t="s" s="3219">
        <v>1258</v>
      </c>
      <c r="K1619" t="s" s="3159">
        <v>752</v>
      </c>
      <c r="L1619" t="s" s="3219">
        <v>744</v>
      </c>
      <c r="M1619" t="s" s="3219">
        <v>744</v>
      </c>
      <c r="N1619" t="s" s="3219">
        <v>744</v>
      </c>
      <c r="O1619" t="s" s="3219">
        <v>753</v>
      </c>
      <c r="P1619" t="s" s="3219">
        <v>754</v>
      </c>
      <c r="Q1619" t="s" s="3219">
        <v>755</v>
      </c>
      <c r="R1619" t="s" s="3219">
        <v>755</v>
      </c>
    </row>
    <row r="1620" ht="15.75" customHeight="true">
      <c r="A1620" s="3214"/>
      <c r="B1620" t="s" s="3157">
        <v>759</v>
      </c>
      <c r="C1620" t="s" s="3218">
        <v>1577</v>
      </c>
      <c r="D1620" t="s" s="3218">
        <v>1577</v>
      </c>
      <c r="E1620" t="s" s="3218">
        <v>1577</v>
      </c>
      <c r="F1620" t="s" s="3218">
        <v>1772</v>
      </c>
      <c r="G1620" t="s" s="3218">
        <v>1793</v>
      </c>
      <c r="H1620" t="s" s="3218">
        <v>1789</v>
      </c>
      <c r="I1620" t="s" s="3218">
        <v>1789</v>
      </c>
      <c r="K1620" t="s" s="3157">
        <v>759</v>
      </c>
      <c r="L1620" t="s" s="3218">
        <v>744</v>
      </c>
      <c r="M1620" t="s" s="3218">
        <v>744</v>
      </c>
      <c r="N1620" t="s" s="3218">
        <v>744</v>
      </c>
      <c r="O1620" t="s" s="3218">
        <v>753</v>
      </c>
      <c r="P1620" t="s" s="3218">
        <v>760</v>
      </c>
      <c r="Q1620" t="s" s="3218">
        <v>748</v>
      </c>
      <c r="R1620" t="s" s="3218">
        <v>748</v>
      </c>
    </row>
    <row r="1621" ht="15.75" customHeight="true">
      <c r="A1621" s="3214"/>
      <c r="B1621" t="s" s="3159">
        <v>735</v>
      </c>
      <c r="C1621" t="s" s="3219">
        <v>764</v>
      </c>
      <c r="D1621" t="s" s="3219">
        <v>764</v>
      </c>
      <c r="E1621" t="s" s="3219">
        <v>1577</v>
      </c>
      <c r="F1621" t="s" s="3219">
        <v>1577</v>
      </c>
      <c r="G1621" t="s" s="3219">
        <v>1258</v>
      </c>
      <c r="H1621" t="s" s="3219">
        <v>764</v>
      </c>
      <c r="I1621" t="s" s="3219">
        <v>1258</v>
      </c>
      <c r="K1621" t="s" s="3159">
        <v>735</v>
      </c>
      <c r="L1621" t="s" s="3219">
        <v>764</v>
      </c>
      <c r="M1621" t="s" s="3219">
        <v>764</v>
      </c>
      <c r="N1621" t="s" s="3219">
        <v>744</v>
      </c>
      <c r="O1621" t="s" s="3219">
        <v>744</v>
      </c>
      <c r="P1621" t="s" s="3219">
        <v>755</v>
      </c>
      <c r="Q1621" t="s" s="3219">
        <v>764</v>
      </c>
      <c r="R1621" t="s" s="3219">
        <v>755</v>
      </c>
    </row>
    <row r="1622" ht="15.75" customHeight="true">
      <c r="A1622" s="3214"/>
      <c r="B1622" t="s" s="3157">
        <v>736</v>
      </c>
      <c r="C1622" t="s" s="3218">
        <v>764</v>
      </c>
      <c r="D1622" t="s" s="3218">
        <v>764</v>
      </c>
      <c r="E1622" t="s" s="3218">
        <v>1577</v>
      </c>
      <c r="F1622" t="s" s="3218">
        <v>764</v>
      </c>
      <c r="G1622" t="s" s="3218">
        <v>1577</v>
      </c>
      <c r="H1622" t="s" s="3218">
        <v>764</v>
      </c>
      <c r="I1622" t="s" s="3218">
        <v>1258</v>
      </c>
      <c r="K1622" t="s" s="3157">
        <v>736</v>
      </c>
      <c r="L1622" t="s" s="3218">
        <v>764</v>
      </c>
      <c r="M1622" t="s" s="3218">
        <v>764</v>
      </c>
      <c r="N1622" t="s" s="3218">
        <v>744</v>
      </c>
      <c r="O1622" t="s" s="3218">
        <v>764</v>
      </c>
      <c r="P1622" t="s" s="3218">
        <v>744</v>
      </c>
      <c r="Q1622" t="s" s="3218">
        <v>764</v>
      </c>
      <c r="R1622" t="s" s="3218">
        <v>755</v>
      </c>
    </row>
    <row r="1623" ht="15.75" customHeight="true">
      <c r="A1623" s="3214"/>
      <c r="B1623" t="s" s="3159">
        <v>737</v>
      </c>
      <c r="C1623" t="s" s="3219">
        <v>764</v>
      </c>
      <c r="D1623" t="s" s="3219">
        <v>764</v>
      </c>
      <c r="E1623" t="s" s="3219">
        <v>1577</v>
      </c>
      <c r="F1623" t="s" s="3219">
        <v>1789</v>
      </c>
      <c r="G1623" t="s" s="3219">
        <v>1772</v>
      </c>
      <c r="H1623" t="s" s="3219">
        <v>1577</v>
      </c>
      <c r="I1623" t="s" s="3219">
        <v>1258</v>
      </c>
      <c r="K1623" t="s" s="3159">
        <v>737</v>
      </c>
      <c r="L1623" t="s" s="3219">
        <v>764</v>
      </c>
      <c r="M1623" t="s" s="3219">
        <v>764</v>
      </c>
      <c r="N1623" t="s" s="3219">
        <v>744</v>
      </c>
      <c r="O1623" t="s" s="3219">
        <v>748</v>
      </c>
      <c r="P1623" t="s" s="3219">
        <v>753</v>
      </c>
      <c r="Q1623" t="s" s="3219">
        <v>744</v>
      </c>
      <c r="R1623" t="s" s="3219">
        <v>755</v>
      </c>
    </row>
    <row r="1624" ht="15.75" customHeight="true">
      <c r="A1624" s="3214"/>
      <c r="B1624" t="s" s="3157">
        <v>738</v>
      </c>
      <c r="C1624" t="s" s="3218">
        <v>1258</v>
      </c>
      <c r="D1624" t="s" s="3218">
        <v>1258</v>
      </c>
      <c r="E1624" t="s" s="3218">
        <v>1258</v>
      </c>
      <c r="F1624" t="s" s="3218">
        <v>1258</v>
      </c>
      <c r="G1624" t="s" s="3218">
        <v>1258</v>
      </c>
      <c r="H1624" t="s" s="3218">
        <v>1258</v>
      </c>
      <c r="I1624" t="s" s="3218">
        <v>1258</v>
      </c>
      <c r="K1624" t="s" s="3157">
        <v>738</v>
      </c>
      <c r="L1624" t="s" s="3218">
        <v>755</v>
      </c>
      <c r="M1624" t="s" s="3218">
        <v>755</v>
      </c>
      <c r="N1624" t="s" s="3218">
        <v>755</v>
      </c>
      <c r="O1624" t="s" s="3218">
        <v>755</v>
      </c>
      <c r="P1624" t="s" s="3218">
        <v>755</v>
      </c>
      <c r="Q1624" t="s" s="3218">
        <v>755</v>
      </c>
      <c r="R1624" t="s" s="3218">
        <v>755</v>
      </c>
    </row>
    <row r="1625" ht="15.75" customHeight="true">
      <c r="B1625" s="3220"/>
      <c r="K1625" s="3220"/>
    </row>
    <row r="1626" ht="15.75" customHeight="true"/>
    <row r="1627" ht="15.75" customHeight="true">
      <c r="A1627" s="3214"/>
      <c r="B1627" t="s" s="3215">
        <v>294</v>
      </c>
      <c r="I1627" t="s" s="3216">
        <f>HYPERLINK("#B1280","Top ↑")</f>
      </c>
    </row>
    <row r="1628" ht="15.75" customHeight="true">
      <c r="A1628" s="3210"/>
      <c r="B1628" t="s" s="3217">
        <v>1912</v>
      </c>
      <c r="C1628" s="3217"/>
      <c r="D1628" s="3217"/>
      <c r="E1628" s="3217"/>
      <c r="F1628" s="3217"/>
      <c r="G1628" s="3217"/>
      <c r="H1628" s="3217"/>
      <c r="I1628" s="3217"/>
    </row>
    <row r="1629" ht="15.75" customHeight="true">
      <c r="A1629" s="3210"/>
      <c r="B1629" t="s" s="3153">
        <v>731</v>
      </c>
      <c r="C1629" t="s" s="3148">
        <v>727</v>
      </c>
      <c r="D1629" s="3148"/>
      <c r="E1629" s="3148"/>
      <c r="F1629" s="3148"/>
      <c r="G1629" s="3148"/>
      <c r="H1629" s="3148"/>
      <c r="I1629" s="3150"/>
    </row>
    <row r="1630" ht="30.0" customHeight="true">
      <c r="A1630" s="3214"/>
      <c r="B1630" s="3155"/>
      <c r="C1630" t="s" s="3153">
        <v>732</v>
      </c>
      <c r="D1630" t="s" s="3153">
        <v>733</v>
      </c>
      <c r="E1630" t="s" s="3153">
        <v>734</v>
      </c>
      <c r="F1630" t="s" s="3153">
        <v>735</v>
      </c>
      <c r="G1630" t="s" s="3153">
        <v>736</v>
      </c>
      <c r="H1630" t="s" s="3153">
        <v>737</v>
      </c>
      <c r="I1630" t="s" s="3153">
        <v>738</v>
      </c>
    </row>
    <row r="1631" ht="15.75" customHeight="true">
      <c r="A1631" s="3214"/>
      <c r="B1631" t="s" s="3157">
        <v>732</v>
      </c>
      <c r="C1631" t="s" s="3218">
        <v>744</v>
      </c>
      <c r="D1631" t="s" s="3218">
        <v>744</v>
      </c>
      <c r="E1631" t="s" s="3218">
        <v>744</v>
      </c>
      <c r="F1631" t="s" s="3218">
        <v>745</v>
      </c>
      <c r="G1631" t="s" s="3218">
        <v>746</v>
      </c>
      <c r="H1631" t="s" s="3218">
        <v>747</v>
      </c>
      <c r="I1631" t="s" s="3218">
        <v>748</v>
      </c>
    </row>
    <row r="1632" ht="15.75" customHeight="true">
      <c r="A1632" s="3214"/>
      <c r="B1632" t="s" s="3159">
        <v>752</v>
      </c>
      <c r="C1632" t="s" s="3219">
        <v>744</v>
      </c>
      <c r="D1632" t="s" s="3219">
        <v>744</v>
      </c>
      <c r="E1632" t="s" s="3219">
        <v>744</v>
      </c>
      <c r="F1632" t="s" s="3219">
        <v>753</v>
      </c>
      <c r="G1632" t="s" s="3219">
        <v>754</v>
      </c>
      <c r="H1632" t="s" s="3219">
        <v>755</v>
      </c>
      <c r="I1632" t="s" s="3219">
        <v>755</v>
      </c>
    </row>
    <row r="1633" ht="15.75" customHeight="true">
      <c r="A1633" s="3214"/>
      <c r="B1633" t="s" s="3157">
        <v>759</v>
      </c>
      <c r="C1633" t="s" s="3218">
        <v>744</v>
      </c>
      <c r="D1633" t="s" s="3218">
        <v>744</v>
      </c>
      <c r="E1633" t="s" s="3218">
        <v>744</v>
      </c>
      <c r="F1633" t="s" s="3218">
        <v>753</v>
      </c>
      <c r="G1633" t="s" s="3218">
        <v>760</v>
      </c>
      <c r="H1633" t="s" s="3218">
        <v>748</v>
      </c>
      <c r="I1633" t="s" s="3218">
        <v>748</v>
      </c>
    </row>
    <row r="1634" ht="15.75" customHeight="true">
      <c r="A1634" s="3214"/>
      <c r="B1634" t="s" s="3159">
        <v>735</v>
      </c>
      <c r="C1634" t="s" s="3219">
        <v>764</v>
      </c>
      <c r="D1634" t="s" s="3219">
        <v>764</v>
      </c>
      <c r="E1634" t="s" s="3219">
        <v>744</v>
      </c>
      <c r="F1634" t="s" s="3219">
        <v>744</v>
      </c>
      <c r="G1634" t="s" s="3219">
        <v>755</v>
      </c>
      <c r="H1634" t="s" s="3219">
        <v>764</v>
      </c>
      <c r="I1634" t="s" s="3219">
        <v>755</v>
      </c>
    </row>
    <row r="1635" ht="15.75" customHeight="true">
      <c r="A1635" s="3214"/>
      <c r="B1635" t="s" s="3157">
        <v>736</v>
      </c>
      <c r="C1635" t="s" s="3218">
        <v>764</v>
      </c>
      <c r="D1635" t="s" s="3218">
        <v>764</v>
      </c>
      <c r="E1635" t="s" s="3218">
        <v>744</v>
      </c>
      <c r="F1635" t="s" s="3218">
        <v>764</v>
      </c>
      <c r="G1635" t="s" s="3218">
        <v>744</v>
      </c>
      <c r="H1635" t="s" s="3218">
        <v>764</v>
      </c>
      <c r="I1635" t="s" s="3218">
        <v>755</v>
      </c>
    </row>
    <row r="1636" ht="15.75" customHeight="true">
      <c r="A1636" s="3214"/>
      <c r="B1636" t="s" s="3159">
        <v>737</v>
      </c>
      <c r="C1636" t="s" s="3219">
        <v>764</v>
      </c>
      <c r="D1636" t="s" s="3219">
        <v>764</v>
      </c>
      <c r="E1636" t="s" s="3219">
        <v>744</v>
      </c>
      <c r="F1636" t="s" s="3219">
        <v>748</v>
      </c>
      <c r="G1636" t="s" s="3219">
        <v>753</v>
      </c>
      <c r="H1636" t="s" s="3219">
        <v>744</v>
      </c>
      <c r="I1636" t="s" s="3219">
        <v>755</v>
      </c>
    </row>
    <row r="1637" ht="15.75" customHeight="true">
      <c r="A1637" s="3214"/>
      <c r="B1637" t="s" s="3157">
        <v>738</v>
      </c>
      <c r="C1637" t="s" s="3218">
        <v>755</v>
      </c>
      <c r="D1637" t="s" s="3218">
        <v>755</v>
      </c>
      <c r="E1637" t="s" s="3218">
        <v>755</v>
      </c>
      <c r="F1637" t="s" s="3218">
        <v>755</v>
      </c>
      <c r="G1637" t="s" s="3218">
        <v>755</v>
      </c>
      <c r="H1637" t="s" s="3218">
        <v>755</v>
      </c>
      <c r="I1637" t="s" s="3218">
        <v>755</v>
      </c>
    </row>
    <row r="1638" ht="15.0" customHeight="true">
      <c r="B1638" s="3220"/>
    </row>
    <row r="1649" ht="15.0" customHeight="true"/>
    <row r="1650" ht="30.0" customHeight="true"/>
  </sheetData>
  <sheetProtection password="F62E" sheet="true" scenarios="true" objects="true" formatRows="false"/>
  <mergeCells>
    <mergeCell ref="C21:I21"/>
    <mergeCell ref="B22:B23"/>
    <mergeCell ref="C22:C23"/>
    <mergeCell ref="D22:D23"/>
    <mergeCell ref="E22:E23"/>
    <mergeCell ref="F22:F23"/>
    <mergeCell ref="G22:G23"/>
    <mergeCell ref="H22:H23"/>
    <mergeCell ref="I22:I23"/>
    <mergeCell ref="B74:E74"/>
    <mergeCell ref="L76:N76"/>
    <mergeCell ref="P76:Q76"/>
    <mergeCell ref="B79:I81"/>
    <mergeCell ref="B103:I103"/>
    <mergeCell ref="K103:R103"/>
    <mergeCell ref="B104:B105"/>
    <mergeCell ref="C104:I104"/>
    <mergeCell ref="K104:K105"/>
    <mergeCell ref="L104:R104"/>
    <mergeCell ref="B116:I116"/>
    <mergeCell ref="K116:R116"/>
    <mergeCell ref="B117:B118"/>
    <mergeCell ref="C117:I117"/>
    <mergeCell ref="K117:K118"/>
    <mergeCell ref="L117:R117"/>
    <mergeCell ref="B129:I129"/>
    <mergeCell ref="K129:R129"/>
    <mergeCell ref="B130:B131"/>
    <mergeCell ref="C130:I130"/>
    <mergeCell ref="K130:K131"/>
    <mergeCell ref="L130:R130"/>
    <mergeCell ref="B142:I142"/>
    <mergeCell ref="K142:R142"/>
    <mergeCell ref="B143:B144"/>
    <mergeCell ref="C143:I143"/>
    <mergeCell ref="K143:K144"/>
    <mergeCell ref="L143:R143"/>
    <mergeCell ref="B155:I155"/>
    <mergeCell ref="K155:R155"/>
    <mergeCell ref="B156:B157"/>
    <mergeCell ref="C156:I156"/>
    <mergeCell ref="K156:K157"/>
    <mergeCell ref="L156:R156"/>
    <mergeCell ref="B168:I168"/>
    <mergeCell ref="K168:R168"/>
    <mergeCell ref="B169:B170"/>
    <mergeCell ref="C169:I169"/>
    <mergeCell ref="K169:K170"/>
    <mergeCell ref="L169:R169"/>
    <mergeCell ref="B181:I181"/>
    <mergeCell ref="K181:R181"/>
    <mergeCell ref="B182:B183"/>
    <mergeCell ref="C182:I182"/>
    <mergeCell ref="K182:K183"/>
    <mergeCell ref="L182:R182"/>
    <mergeCell ref="B194:I194"/>
    <mergeCell ref="K194:R194"/>
    <mergeCell ref="B195:B196"/>
    <mergeCell ref="C195:I195"/>
    <mergeCell ref="K195:K196"/>
    <mergeCell ref="L195:R195"/>
    <mergeCell ref="B207:I207"/>
    <mergeCell ref="K207:R207"/>
    <mergeCell ref="B208:B209"/>
    <mergeCell ref="C208:I208"/>
    <mergeCell ref="K208:K209"/>
    <mergeCell ref="L208:R208"/>
    <mergeCell ref="B220:I220"/>
    <mergeCell ref="K220:R220"/>
    <mergeCell ref="B221:B222"/>
    <mergeCell ref="C221:I221"/>
    <mergeCell ref="K221:K222"/>
    <mergeCell ref="L221:R221"/>
    <mergeCell ref="B233:I233"/>
    <mergeCell ref="K233:R233"/>
    <mergeCell ref="B234:B235"/>
    <mergeCell ref="C234:I234"/>
    <mergeCell ref="K234:K235"/>
    <mergeCell ref="L234:R234"/>
    <mergeCell ref="B246:I246"/>
    <mergeCell ref="K246:R246"/>
    <mergeCell ref="B247:B248"/>
    <mergeCell ref="C247:I247"/>
    <mergeCell ref="K247:K248"/>
    <mergeCell ref="L247:R247"/>
    <mergeCell ref="B259:I259"/>
    <mergeCell ref="K259:R259"/>
    <mergeCell ref="B260:B261"/>
    <mergeCell ref="C260:I260"/>
    <mergeCell ref="K260:K261"/>
    <mergeCell ref="L260:R260"/>
    <mergeCell ref="B272:I272"/>
    <mergeCell ref="K272:R272"/>
    <mergeCell ref="B273:B274"/>
    <mergeCell ref="C273:I273"/>
    <mergeCell ref="K273:K274"/>
    <mergeCell ref="L273:R273"/>
    <mergeCell ref="B285:I285"/>
    <mergeCell ref="K285:R285"/>
    <mergeCell ref="B286:B287"/>
    <mergeCell ref="C286:I286"/>
    <mergeCell ref="K286:K287"/>
    <mergeCell ref="L286:R286"/>
    <mergeCell ref="B298:I298"/>
    <mergeCell ref="K298:R298"/>
    <mergeCell ref="B299:B300"/>
    <mergeCell ref="C299:I299"/>
    <mergeCell ref="K299:K300"/>
    <mergeCell ref="L299:R299"/>
    <mergeCell ref="B311:I311"/>
    <mergeCell ref="K311:R311"/>
    <mergeCell ref="B312:B313"/>
    <mergeCell ref="C312:I312"/>
    <mergeCell ref="K312:K313"/>
    <mergeCell ref="L312:R312"/>
    <mergeCell ref="B324:I324"/>
    <mergeCell ref="K324:R324"/>
    <mergeCell ref="B325:B326"/>
    <mergeCell ref="C325:I325"/>
    <mergeCell ref="K325:K326"/>
    <mergeCell ref="L325:R325"/>
    <mergeCell ref="B337:I337"/>
    <mergeCell ref="K337:R337"/>
    <mergeCell ref="B338:B339"/>
    <mergeCell ref="C338:I338"/>
    <mergeCell ref="K338:K339"/>
    <mergeCell ref="L338:R338"/>
    <mergeCell ref="B350:I350"/>
    <mergeCell ref="K350:R350"/>
    <mergeCell ref="B351:B352"/>
    <mergeCell ref="C351:I351"/>
    <mergeCell ref="K351:K352"/>
    <mergeCell ref="L351:R351"/>
    <mergeCell ref="L362:N362"/>
    <mergeCell ref="P362:Q362"/>
    <mergeCell ref="B365:I367"/>
    <mergeCell ref="B392:I392"/>
    <mergeCell ref="K392:R392"/>
    <mergeCell ref="B393:B394"/>
    <mergeCell ref="C393:I393"/>
    <mergeCell ref="K393:K394"/>
    <mergeCell ref="L393:R393"/>
    <mergeCell ref="B405:I405"/>
    <mergeCell ref="K405:R405"/>
    <mergeCell ref="B406:B407"/>
    <mergeCell ref="C406:I406"/>
    <mergeCell ref="K406:K407"/>
    <mergeCell ref="L406:R406"/>
    <mergeCell ref="B418:I418"/>
    <mergeCell ref="K418:R418"/>
    <mergeCell ref="B419:B420"/>
    <mergeCell ref="C419:I419"/>
    <mergeCell ref="K419:K420"/>
    <mergeCell ref="L419:R419"/>
    <mergeCell ref="B431:I431"/>
    <mergeCell ref="K431:R431"/>
    <mergeCell ref="B432:B433"/>
    <mergeCell ref="C432:I432"/>
    <mergeCell ref="K432:K433"/>
    <mergeCell ref="L432:R432"/>
    <mergeCell ref="B444:I444"/>
    <mergeCell ref="K444:R444"/>
    <mergeCell ref="B445:B446"/>
    <mergeCell ref="C445:I445"/>
    <mergeCell ref="K445:K446"/>
    <mergeCell ref="L445:R445"/>
    <mergeCell ref="B457:I457"/>
    <mergeCell ref="K457:R457"/>
    <mergeCell ref="B458:B459"/>
    <mergeCell ref="C458:I458"/>
    <mergeCell ref="K458:K459"/>
    <mergeCell ref="L458:R458"/>
    <mergeCell ref="B470:I470"/>
    <mergeCell ref="K470:R470"/>
    <mergeCell ref="B471:B472"/>
    <mergeCell ref="C471:I471"/>
    <mergeCell ref="K471:K472"/>
    <mergeCell ref="L471:R471"/>
    <mergeCell ref="B483:I483"/>
    <mergeCell ref="K483:R483"/>
    <mergeCell ref="B484:B485"/>
    <mergeCell ref="C484:I484"/>
    <mergeCell ref="K484:K485"/>
    <mergeCell ref="L484:R484"/>
    <mergeCell ref="B496:I496"/>
    <mergeCell ref="K496:R496"/>
    <mergeCell ref="B497:B498"/>
    <mergeCell ref="C497:I497"/>
    <mergeCell ref="K497:K498"/>
    <mergeCell ref="L497:R497"/>
    <mergeCell ref="B509:I509"/>
    <mergeCell ref="K509:R509"/>
    <mergeCell ref="B510:B511"/>
    <mergeCell ref="C510:I510"/>
    <mergeCell ref="K510:K511"/>
    <mergeCell ref="L510:R510"/>
    <mergeCell ref="B522:I522"/>
    <mergeCell ref="K522:R522"/>
    <mergeCell ref="B523:B524"/>
    <mergeCell ref="C523:I523"/>
    <mergeCell ref="K523:K524"/>
    <mergeCell ref="L523:R523"/>
    <mergeCell ref="B535:I535"/>
    <mergeCell ref="K535:R535"/>
    <mergeCell ref="B536:B537"/>
    <mergeCell ref="C536:I536"/>
    <mergeCell ref="K536:K537"/>
    <mergeCell ref="L536:R536"/>
    <mergeCell ref="B548:I548"/>
    <mergeCell ref="K548:R548"/>
    <mergeCell ref="B549:B550"/>
    <mergeCell ref="C549:I549"/>
    <mergeCell ref="K549:K550"/>
    <mergeCell ref="L549:R549"/>
    <mergeCell ref="B561:I561"/>
    <mergeCell ref="K561:R561"/>
    <mergeCell ref="B562:B563"/>
    <mergeCell ref="C562:I562"/>
    <mergeCell ref="K562:K563"/>
    <mergeCell ref="L562:R562"/>
    <mergeCell ref="B574:I574"/>
    <mergeCell ref="K574:R574"/>
    <mergeCell ref="B575:B576"/>
    <mergeCell ref="C575:I575"/>
    <mergeCell ref="K575:K576"/>
    <mergeCell ref="L575:R575"/>
    <mergeCell ref="B587:I587"/>
    <mergeCell ref="K587:R587"/>
    <mergeCell ref="B588:B589"/>
    <mergeCell ref="C588:I588"/>
    <mergeCell ref="K588:K589"/>
    <mergeCell ref="L588:R588"/>
    <mergeCell ref="B600:I600"/>
    <mergeCell ref="K600:R600"/>
    <mergeCell ref="B601:B602"/>
    <mergeCell ref="C601:I601"/>
    <mergeCell ref="K601:K602"/>
    <mergeCell ref="L601:R601"/>
    <mergeCell ref="B613:I613"/>
    <mergeCell ref="K613:R613"/>
    <mergeCell ref="B614:B615"/>
    <mergeCell ref="C614:I614"/>
    <mergeCell ref="K614:K615"/>
    <mergeCell ref="L614:R614"/>
    <mergeCell ref="B626:I626"/>
    <mergeCell ref="K626:R626"/>
    <mergeCell ref="B627:B628"/>
    <mergeCell ref="C627:I627"/>
    <mergeCell ref="K627:K628"/>
    <mergeCell ref="L627:R627"/>
    <mergeCell ref="B639:I639"/>
    <mergeCell ref="K639:R639"/>
    <mergeCell ref="B640:B641"/>
    <mergeCell ref="C640:I640"/>
    <mergeCell ref="K640:K641"/>
    <mergeCell ref="L640:R640"/>
    <mergeCell ref="B652:I652"/>
    <mergeCell ref="K652:R652"/>
    <mergeCell ref="B653:B654"/>
    <mergeCell ref="C653:I653"/>
    <mergeCell ref="K653:K654"/>
    <mergeCell ref="L653:R653"/>
    <mergeCell ref="B665:I665"/>
    <mergeCell ref="K665:R665"/>
    <mergeCell ref="B666:B667"/>
    <mergeCell ref="C666:I666"/>
    <mergeCell ref="K666:K667"/>
    <mergeCell ref="L666:R666"/>
    <mergeCell ref="B678:I678"/>
    <mergeCell ref="K678:R678"/>
    <mergeCell ref="B679:B680"/>
    <mergeCell ref="C679:I679"/>
    <mergeCell ref="K679:K680"/>
    <mergeCell ref="L679:R679"/>
    <mergeCell ref="B691:I691"/>
    <mergeCell ref="K691:R691"/>
    <mergeCell ref="B692:B693"/>
    <mergeCell ref="C692:I692"/>
    <mergeCell ref="K692:K693"/>
    <mergeCell ref="L692:R692"/>
    <mergeCell ref="B704:I704"/>
    <mergeCell ref="K704:R704"/>
    <mergeCell ref="B705:B706"/>
    <mergeCell ref="C705:I705"/>
    <mergeCell ref="K705:K706"/>
    <mergeCell ref="L705:R705"/>
    <mergeCell ref="B717:I717"/>
    <mergeCell ref="K717:R717"/>
    <mergeCell ref="B718:B719"/>
    <mergeCell ref="C718:I718"/>
    <mergeCell ref="K718:K719"/>
    <mergeCell ref="L718:R718"/>
    <mergeCell ref="L729:N729"/>
    <mergeCell ref="P729:Q729"/>
    <mergeCell ref="B732:I734"/>
    <mergeCell ref="B761:I761"/>
    <mergeCell ref="K761:R761"/>
    <mergeCell ref="B762:B763"/>
    <mergeCell ref="C762:I762"/>
    <mergeCell ref="K762:K763"/>
    <mergeCell ref="L762:R762"/>
    <mergeCell ref="B774:I774"/>
    <mergeCell ref="K774:R774"/>
    <mergeCell ref="B775:B776"/>
    <mergeCell ref="C775:I775"/>
    <mergeCell ref="K775:K776"/>
    <mergeCell ref="L775:R775"/>
    <mergeCell ref="B787:I787"/>
    <mergeCell ref="K787:R787"/>
    <mergeCell ref="B788:B789"/>
    <mergeCell ref="C788:I788"/>
    <mergeCell ref="K788:K789"/>
    <mergeCell ref="L788:R788"/>
    <mergeCell ref="B800:I800"/>
    <mergeCell ref="K800:R800"/>
    <mergeCell ref="B801:B802"/>
    <mergeCell ref="C801:I801"/>
    <mergeCell ref="K801:K802"/>
    <mergeCell ref="L801:R801"/>
    <mergeCell ref="B813:I813"/>
    <mergeCell ref="K813:R813"/>
    <mergeCell ref="B814:B815"/>
    <mergeCell ref="C814:I814"/>
    <mergeCell ref="K814:K815"/>
    <mergeCell ref="L814:R814"/>
    <mergeCell ref="B826:I826"/>
    <mergeCell ref="K826:R826"/>
    <mergeCell ref="B827:B828"/>
    <mergeCell ref="C827:I827"/>
    <mergeCell ref="K827:K828"/>
    <mergeCell ref="L827:R827"/>
    <mergeCell ref="B839:I839"/>
    <mergeCell ref="K839:R839"/>
    <mergeCell ref="B840:B841"/>
    <mergeCell ref="C840:I840"/>
    <mergeCell ref="K840:K841"/>
    <mergeCell ref="L840:R840"/>
    <mergeCell ref="B852:I852"/>
    <mergeCell ref="K852:R852"/>
    <mergeCell ref="B853:B854"/>
    <mergeCell ref="C853:I853"/>
    <mergeCell ref="K853:K854"/>
    <mergeCell ref="L853:R853"/>
    <mergeCell ref="B865:I865"/>
    <mergeCell ref="K865:R865"/>
    <mergeCell ref="B866:B867"/>
    <mergeCell ref="C866:I866"/>
    <mergeCell ref="K866:K867"/>
    <mergeCell ref="L866:R866"/>
    <mergeCell ref="B878:I878"/>
    <mergeCell ref="K878:R878"/>
    <mergeCell ref="B879:B880"/>
    <mergeCell ref="C879:I879"/>
    <mergeCell ref="K879:K880"/>
    <mergeCell ref="L879:R879"/>
    <mergeCell ref="B891:I891"/>
    <mergeCell ref="K891:R891"/>
    <mergeCell ref="B892:B893"/>
    <mergeCell ref="C892:I892"/>
    <mergeCell ref="K892:K893"/>
    <mergeCell ref="L892:R892"/>
    <mergeCell ref="B904:I904"/>
    <mergeCell ref="K904:R904"/>
    <mergeCell ref="B905:B906"/>
    <mergeCell ref="C905:I905"/>
    <mergeCell ref="K905:K906"/>
    <mergeCell ref="L905:R905"/>
    <mergeCell ref="B917:I917"/>
    <mergeCell ref="K917:R917"/>
    <mergeCell ref="B918:B919"/>
    <mergeCell ref="C918:I918"/>
    <mergeCell ref="K918:K919"/>
    <mergeCell ref="L918:R918"/>
    <mergeCell ref="B930:I930"/>
    <mergeCell ref="K930:R930"/>
    <mergeCell ref="B931:B932"/>
    <mergeCell ref="C931:I931"/>
    <mergeCell ref="K931:K932"/>
    <mergeCell ref="L931:R931"/>
    <mergeCell ref="B943:I943"/>
    <mergeCell ref="K943:R943"/>
    <mergeCell ref="B944:B945"/>
    <mergeCell ref="C944:I944"/>
    <mergeCell ref="K944:K945"/>
    <mergeCell ref="L944:R944"/>
    <mergeCell ref="B956:I956"/>
    <mergeCell ref="K956:R956"/>
    <mergeCell ref="B957:B958"/>
    <mergeCell ref="C957:I957"/>
    <mergeCell ref="K957:K958"/>
    <mergeCell ref="L957:R957"/>
    <mergeCell ref="B969:I969"/>
    <mergeCell ref="K969:R969"/>
    <mergeCell ref="B970:B971"/>
    <mergeCell ref="C970:I970"/>
    <mergeCell ref="K970:K971"/>
    <mergeCell ref="L970:R970"/>
    <mergeCell ref="B982:I982"/>
    <mergeCell ref="K982:R982"/>
    <mergeCell ref="B983:B984"/>
    <mergeCell ref="C983:I983"/>
    <mergeCell ref="K983:K984"/>
    <mergeCell ref="L983:R983"/>
    <mergeCell ref="B995:I995"/>
    <mergeCell ref="K995:R995"/>
    <mergeCell ref="B996:B997"/>
    <mergeCell ref="C996:I996"/>
    <mergeCell ref="K996:K997"/>
    <mergeCell ref="L996:R996"/>
    <mergeCell ref="B1008:I1008"/>
    <mergeCell ref="K1008:R1008"/>
    <mergeCell ref="B1009:B1010"/>
    <mergeCell ref="C1009:I1009"/>
    <mergeCell ref="K1009:K1010"/>
    <mergeCell ref="L1009:R1009"/>
    <mergeCell ref="B1021:I1021"/>
    <mergeCell ref="K1021:R1021"/>
    <mergeCell ref="B1022:B1023"/>
    <mergeCell ref="C1022:I1022"/>
    <mergeCell ref="K1022:K1023"/>
    <mergeCell ref="L1022:R1022"/>
    <mergeCell ref="B1034:I1034"/>
    <mergeCell ref="K1034:R1034"/>
    <mergeCell ref="B1035:B1036"/>
    <mergeCell ref="C1035:I1035"/>
    <mergeCell ref="K1035:K1036"/>
    <mergeCell ref="L1035:R1035"/>
    <mergeCell ref="B1047:I1047"/>
    <mergeCell ref="K1047:R1047"/>
    <mergeCell ref="B1048:B1049"/>
    <mergeCell ref="C1048:I1048"/>
    <mergeCell ref="K1048:K1049"/>
    <mergeCell ref="L1048:R1048"/>
    <mergeCell ref="B1060:I1060"/>
    <mergeCell ref="K1060:R1060"/>
    <mergeCell ref="B1061:B1062"/>
    <mergeCell ref="C1061:I1061"/>
    <mergeCell ref="K1061:K1062"/>
    <mergeCell ref="L1061:R1061"/>
    <mergeCell ref="B1073:I1073"/>
    <mergeCell ref="K1073:R1073"/>
    <mergeCell ref="B1074:B1075"/>
    <mergeCell ref="C1074:I1074"/>
    <mergeCell ref="K1074:K1075"/>
    <mergeCell ref="L1074:R1074"/>
    <mergeCell ref="B1086:I1086"/>
    <mergeCell ref="K1086:R1086"/>
    <mergeCell ref="B1087:B1088"/>
    <mergeCell ref="C1087:I1087"/>
    <mergeCell ref="K1087:K1088"/>
    <mergeCell ref="L1087:R1087"/>
    <mergeCell ref="B1099:I1099"/>
    <mergeCell ref="K1099:R1099"/>
    <mergeCell ref="B1100:B1101"/>
    <mergeCell ref="C1100:I1100"/>
    <mergeCell ref="K1100:K1101"/>
    <mergeCell ref="L1100:R1100"/>
    <mergeCell ref="B1112:I1112"/>
    <mergeCell ref="B1113:B1114"/>
    <mergeCell ref="C1113:I1113"/>
    <mergeCell ref="L1124:N1124"/>
    <mergeCell ref="P1124:Q1124"/>
    <mergeCell ref="B1127:I1129"/>
    <mergeCell ref="B1144:I1144"/>
    <mergeCell ref="K1144:R1144"/>
    <mergeCell ref="B1145:B1146"/>
    <mergeCell ref="C1145:I1145"/>
    <mergeCell ref="K1145:K1146"/>
    <mergeCell ref="L1145:R1145"/>
    <mergeCell ref="B1157:I1157"/>
    <mergeCell ref="K1157:R1157"/>
    <mergeCell ref="B1158:B1159"/>
    <mergeCell ref="C1158:I1158"/>
    <mergeCell ref="K1158:K1159"/>
    <mergeCell ref="L1158:R1158"/>
    <mergeCell ref="B1170:I1170"/>
    <mergeCell ref="K1170:R1170"/>
    <mergeCell ref="B1171:B1172"/>
    <mergeCell ref="C1171:I1171"/>
    <mergeCell ref="K1171:K1172"/>
    <mergeCell ref="L1171:R1171"/>
    <mergeCell ref="B1183:I1183"/>
    <mergeCell ref="K1183:R1183"/>
    <mergeCell ref="B1184:B1185"/>
    <mergeCell ref="C1184:I1184"/>
    <mergeCell ref="K1184:K1185"/>
    <mergeCell ref="L1184:R1184"/>
    <mergeCell ref="B1196:I1196"/>
    <mergeCell ref="K1196:R1196"/>
    <mergeCell ref="B1197:B1198"/>
    <mergeCell ref="C1197:I1197"/>
    <mergeCell ref="K1197:K1198"/>
    <mergeCell ref="L1197:R1197"/>
    <mergeCell ref="B1209:I1209"/>
    <mergeCell ref="K1209:R1209"/>
    <mergeCell ref="B1210:B1211"/>
    <mergeCell ref="C1210:I1210"/>
    <mergeCell ref="K1210:K1211"/>
    <mergeCell ref="L1210:R1210"/>
    <mergeCell ref="B1222:I1222"/>
    <mergeCell ref="K1222:R1222"/>
    <mergeCell ref="B1223:B1224"/>
    <mergeCell ref="C1223:I1223"/>
    <mergeCell ref="K1223:K1224"/>
    <mergeCell ref="L1223:R1223"/>
    <mergeCell ref="B1235:I1235"/>
    <mergeCell ref="K1235:R1235"/>
    <mergeCell ref="B1236:B1237"/>
    <mergeCell ref="C1236:I1236"/>
    <mergeCell ref="K1236:K1237"/>
    <mergeCell ref="L1236:R1236"/>
    <mergeCell ref="B1248:I1248"/>
    <mergeCell ref="K1248:R1248"/>
    <mergeCell ref="B1249:B1250"/>
    <mergeCell ref="C1249:I1249"/>
    <mergeCell ref="K1249:K1250"/>
    <mergeCell ref="L1249:R1249"/>
    <mergeCell ref="B1261:I1261"/>
    <mergeCell ref="B1262:B1263"/>
    <mergeCell ref="C1262:I1262"/>
    <mergeCell ref="L1273:N1273"/>
    <mergeCell ref="P1273:Q1273"/>
    <mergeCell ref="B1276:I1278"/>
    <mergeCell ref="B1303:I1303"/>
    <mergeCell ref="K1303:R1303"/>
    <mergeCell ref="B1304:B1305"/>
    <mergeCell ref="C1304:I1304"/>
    <mergeCell ref="K1304:K1305"/>
    <mergeCell ref="L1304:R1304"/>
    <mergeCell ref="B1316:I1316"/>
    <mergeCell ref="K1316:R1316"/>
    <mergeCell ref="B1317:B1318"/>
    <mergeCell ref="C1317:I1317"/>
    <mergeCell ref="K1317:K1318"/>
    <mergeCell ref="L1317:R1317"/>
    <mergeCell ref="B1329:I1329"/>
    <mergeCell ref="K1329:R1329"/>
    <mergeCell ref="B1330:B1331"/>
    <mergeCell ref="C1330:I1330"/>
    <mergeCell ref="K1330:K1331"/>
    <mergeCell ref="L1330:R1330"/>
    <mergeCell ref="B1342:I1342"/>
    <mergeCell ref="K1342:R1342"/>
    <mergeCell ref="B1343:B1344"/>
    <mergeCell ref="C1343:I1343"/>
    <mergeCell ref="K1343:K1344"/>
    <mergeCell ref="L1343:R1343"/>
    <mergeCell ref="B1355:I1355"/>
    <mergeCell ref="K1355:R1355"/>
    <mergeCell ref="B1356:B1357"/>
    <mergeCell ref="C1356:I1356"/>
    <mergeCell ref="K1356:K1357"/>
    <mergeCell ref="L1356:R1356"/>
    <mergeCell ref="B1368:I1368"/>
    <mergeCell ref="K1368:R1368"/>
    <mergeCell ref="B1369:B1370"/>
    <mergeCell ref="C1369:I1369"/>
    <mergeCell ref="K1369:K1370"/>
    <mergeCell ref="L1369:R1369"/>
    <mergeCell ref="B1381:I1381"/>
    <mergeCell ref="K1381:R1381"/>
    <mergeCell ref="B1382:B1383"/>
    <mergeCell ref="C1382:I1382"/>
    <mergeCell ref="K1382:K1383"/>
    <mergeCell ref="L1382:R1382"/>
    <mergeCell ref="B1394:I1394"/>
    <mergeCell ref="K1394:R1394"/>
    <mergeCell ref="B1395:B1396"/>
    <mergeCell ref="C1395:I1395"/>
    <mergeCell ref="K1395:K1396"/>
    <mergeCell ref="L1395:R1395"/>
    <mergeCell ref="B1407:I1407"/>
    <mergeCell ref="K1407:R1407"/>
    <mergeCell ref="B1408:B1409"/>
    <mergeCell ref="C1408:I1408"/>
    <mergeCell ref="K1408:K1409"/>
    <mergeCell ref="L1408:R1408"/>
    <mergeCell ref="B1420:I1420"/>
    <mergeCell ref="K1420:R1420"/>
    <mergeCell ref="B1421:B1422"/>
    <mergeCell ref="C1421:I1421"/>
    <mergeCell ref="K1421:K1422"/>
    <mergeCell ref="L1421:R1421"/>
    <mergeCell ref="B1433:I1433"/>
    <mergeCell ref="K1433:R1433"/>
    <mergeCell ref="B1434:B1435"/>
    <mergeCell ref="C1434:I1434"/>
    <mergeCell ref="K1434:K1435"/>
    <mergeCell ref="L1434:R1434"/>
    <mergeCell ref="B1446:I1446"/>
    <mergeCell ref="K1446:R1446"/>
    <mergeCell ref="B1447:B1448"/>
    <mergeCell ref="C1447:I1447"/>
    <mergeCell ref="K1447:K1448"/>
    <mergeCell ref="L1447:R1447"/>
    <mergeCell ref="B1459:I1459"/>
    <mergeCell ref="K1459:R1459"/>
    <mergeCell ref="B1460:B1461"/>
    <mergeCell ref="C1460:I1460"/>
    <mergeCell ref="K1460:K1461"/>
    <mergeCell ref="L1460:R1460"/>
    <mergeCell ref="B1472:I1472"/>
    <mergeCell ref="K1472:R1472"/>
    <mergeCell ref="B1473:B1474"/>
    <mergeCell ref="C1473:I1473"/>
    <mergeCell ref="K1473:K1474"/>
    <mergeCell ref="L1473:R1473"/>
    <mergeCell ref="B1485:I1485"/>
    <mergeCell ref="K1485:R1485"/>
    <mergeCell ref="B1486:B1487"/>
    <mergeCell ref="C1486:I1486"/>
    <mergeCell ref="K1486:K1487"/>
    <mergeCell ref="L1486:R1486"/>
    <mergeCell ref="B1498:I1498"/>
    <mergeCell ref="K1498:R1498"/>
    <mergeCell ref="B1499:B1500"/>
    <mergeCell ref="C1499:I1499"/>
    <mergeCell ref="K1499:K1500"/>
    <mergeCell ref="L1499:R1499"/>
    <mergeCell ref="B1511:I1511"/>
    <mergeCell ref="K1511:R1511"/>
    <mergeCell ref="B1512:B1513"/>
    <mergeCell ref="C1512:I1512"/>
    <mergeCell ref="K1512:K1513"/>
    <mergeCell ref="L1512:R1512"/>
    <mergeCell ref="B1524:I1524"/>
    <mergeCell ref="K1524:R1524"/>
    <mergeCell ref="B1525:B1526"/>
    <mergeCell ref="C1525:I1525"/>
    <mergeCell ref="K1525:K1526"/>
    <mergeCell ref="L1525:R1525"/>
    <mergeCell ref="B1537:I1537"/>
    <mergeCell ref="K1537:R1537"/>
    <mergeCell ref="B1538:B1539"/>
    <mergeCell ref="C1538:I1538"/>
    <mergeCell ref="K1538:K1539"/>
    <mergeCell ref="L1538:R1538"/>
    <mergeCell ref="B1550:I1550"/>
    <mergeCell ref="K1550:R1550"/>
    <mergeCell ref="B1551:B1552"/>
    <mergeCell ref="C1551:I1551"/>
    <mergeCell ref="K1551:K1552"/>
    <mergeCell ref="L1551:R1551"/>
    <mergeCell ref="B1563:I1563"/>
    <mergeCell ref="K1563:R1563"/>
    <mergeCell ref="B1564:B1565"/>
    <mergeCell ref="C1564:I1564"/>
    <mergeCell ref="K1564:K1565"/>
    <mergeCell ref="L1564:R1564"/>
    <mergeCell ref="B1576:I1576"/>
    <mergeCell ref="K1576:R1576"/>
    <mergeCell ref="B1577:B1578"/>
    <mergeCell ref="C1577:I1577"/>
    <mergeCell ref="K1577:K1578"/>
    <mergeCell ref="L1577:R1577"/>
    <mergeCell ref="B1589:I1589"/>
    <mergeCell ref="K1589:R1589"/>
    <mergeCell ref="B1590:B1591"/>
    <mergeCell ref="C1590:I1590"/>
    <mergeCell ref="K1590:K1591"/>
    <mergeCell ref="L1590:R1590"/>
    <mergeCell ref="B1602:I1602"/>
    <mergeCell ref="K1602:R1602"/>
    <mergeCell ref="B1603:B1604"/>
    <mergeCell ref="C1603:I1603"/>
    <mergeCell ref="K1603:K1604"/>
    <mergeCell ref="L1603:R1603"/>
    <mergeCell ref="B1615:I1615"/>
    <mergeCell ref="K1615:R1615"/>
    <mergeCell ref="B1616:B1617"/>
    <mergeCell ref="C1616:I1616"/>
    <mergeCell ref="K1616:K1617"/>
    <mergeCell ref="L1616:R1616"/>
    <mergeCell ref="B1628:I1628"/>
    <mergeCell ref="B1629:B1630"/>
    <mergeCell ref="C1629:I1629"/>
  </mergeCells>
  <dataValidations count="1">
    <dataValidation xmlns:mc="http://schemas.openxmlformats.org/markup-compatibility/2006" xmlns:xr3="http://schemas.microsoft.com/office/spreadsheetml/2016/revision3" xmlns:xr2="http://schemas.microsoft.com/office/spreadsheetml/2015/revision2" xmlns:xr="http://schemas.microsoft.com/office/spreadsheetml/2014/revision" xmlns:x14ac="http://schemas.microsoft.com/office/spreadsheetml/2009/9/ac" allowBlank="1" showErrorMessage="1" sqref="Z2:Z4 E2:E4" xr:uid="{00000000-0002-0000-0100-000000000000}"/>
  </dataValidations>
  <hyperlinks>
    <hyperlink tooltip="" ref="Z12" r:id="rId2"/>
    <hyperlink tooltip="" ref="Z13" r:id="rId3"/>
    <hyperlink tooltip="" ref="Z14" r:id="rId4"/>
    <hyperlink tooltip="" ref="Z15" r:id="rId5"/>
    <hyperlink tooltip="" ref="Z16" r:id="rId6"/>
    <hyperlink tooltip="" ref="Z17" r:id="rId7"/>
    <hyperlink tooltip="" ref="Z18" r:id="rId8"/>
    <hyperlink tooltip="" ref="Z19" r:id="rId9"/>
    <hyperlink tooltip="" ref="Z20" r:id="rId10"/>
    <hyperlink tooltip="" ref="Z21" r:id="rId11"/>
    <hyperlink tooltip="" ref="Z22" r:id="rId12"/>
    <hyperlink tooltip="" ref="Z23" r:id="rId13"/>
    <hyperlink tooltip="" ref="Z24" r:id="rId14"/>
    <hyperlink tooltip="" ref="Z25" r:id="rId15"/>
    <hyperlink tooltip="" ref="Z26" r:id="rId16"/>
    <hyperlink tooltip="" ref="Z27" r:id="rId17"/>
    <hyperlink tooltip="" ref="Z28" r:id="rId18"/>
    <hyperlink tooltip="" ref="Z29" r:id="rId19"/>
    <hyperlink tooltip="" ref="Z30" r:id="rId20"/>
    <hyperlink tooltip="" ref="Z31" r:id="rId21"/>
    <hyperlink tooltip="" ref="Z32" r:id="rId22"/>
    <hyperlink tooltip="" ref="Z33" r:id="rId23"/>
    <hyperlink tooltip="" ref="Z34" r:id="rId24"/>
    <hyperlink tooltip="" ref="Z35" r:id="rId25"/>
    <hyperlink tooltip="" ref="Z36" r:id="rId26"/>
    <hyperlink tooltip="" ref="Z37" r:id="rId27"/>
    <hyperlink tooltip="" ref="Z38" r:id="rId28"/>
    <hyperlink tooltip="" ref="Z39" r:id="rId29"/>
    <hyperlink tooltip="" ref="Z40" r:id="rId30"/>
    <hyperlink tooltip="" ref="Z41" r:id="rId31"/>
    <hyperlink tooltip="" ref="Z42" r:id="rId32"/>
    <hyperlink tooltip="" ref="Z43" r:id="rId33"/>
    <hyperlink tooltip="" ref="Z44" r:id="rId34"/>
    <hyperlink tooltip="" ref="Z45" r:id="rId35"/>
    <hyperlink tooltip="" ref="Z46" r:id="rId36"/>
    <hyperlink tooltip="" ref="Z47" r:id="rId37"/>
    <hyperlink tooltip="" ref="Z48" r:id="rId38"/>
    <hyperlink tooltip="" ref="Z49" r:id="rId39"/>
    <hyperlink tooltip="" ref="Z50" r:id="rId40"/>
    <hyperlink tooltip="" ref="Z51" r:id="rId41"/>
    <hyperlink tooltip="" ref="Z52" r:id="rId42"/>
    <hyperlink tooltip="" ref="Z53" r:id="rId43"/>
    <hyperlink tooltip="" ref="Z54" r:id="rId44"/>
    <hyperlink tooltip="" ref="Z55" r:id="rId45"/>
    <hyperlink tooltip="" ref="Z56" r:id="rId46"/>
    <hyperlink tooltip="" ref="Z57" r:id="rId47"/>
    <hyperlink tooltip="" ref="Z58" r:id="rId48"/>
    <hyperlink tooltip="" ref="Z59" r:id="rId49"/>
    <hyperlink tooltip="" ref="Z60" r:id="rId50"/>
    <hyperlink tooltip="" ref="Z61" r:id="rId51"/>
    <hyperlink tooltip="" ref="Z62" r:id="rId52"/>
    <hyperlink tooltip="" ref="Z63" r:id="rId53"/>
    <hyperlink tooltip="" ref="Z64" r:id="rId54"/>
    <hyperlink tooltip="" ref="Z65" r:id="rId55"/>
    <hyperlink tooltip="" ref="Z66" r:id="rId56"/>
    <hyperlink tooltip="" ref="Z67" r:id="rId57"/>
    <hyperlink tooltip="" ref="Z68" r:id="rId58"/>
    <hyperlink tooltip="" ref="Z69" r:id="rId59"/>
    <hyperlink tooltip="" ref="Z70" r:id="rId60"/>
    <hyperlink tooltip="" ref="Z71" r:id="rId61"/>
    <hyperlink tooltip="" ref="Z72" r:id="rId62"/>
    <hyperlink tooltip="" ref="Z73" r:id="rId63"/>
    <hyperlink tooltip="" ref="Z74" r:id="rId64"/>
    <hyperlink tooltip="" ref="Z75" r:id="rId65"/>
    <hyperlink tooltip="" ref="Z76" r:id="rId66"/>
    <hyperlink tooltip="" ref="Z77" r:id="rId67"/>
    <hyperlink tooltip="" ref="Z78" r:id="rId68"/>
    <hyperlink tooltip="" ref="Z79" r:id="rId69"/>
    <hyperlink tooltip="" ref="Z80" r:id="rId70"/>
    <hyperlink tooltip="" ref="Z81" r:id="rId71"/>
    <hyperlink tooltip="" ref="Z82" r:id="rId72"/>
    <hyperlink tooltip="" ref="Z83" r:id="rId73"/>
    <hyperlink tooltip="" ref="Z84" r:id="rId74"/>
    <hyperlink tooltip="" ref="Z85" r:id="rId75"/>
    <hyperlink tooltip="" ref="Z86" r:id="rId76"/>
    <hyperlink tooltip="" ref="Z87" r:id="rId77"/>
    <hyperlink tooltip="" ref="Z88" r:id="rId78"/>
    <hyperlink tooltip="" ref="Z89" r:id="rId79"/>
    <hyperlink tooltip="" ref="Z90" r:id="rId80"/>
    <hyperlink tooltip="" ref="Z91" r:id="rId81"/>
    <hyperlink tooltip="" ref="Z92" r:id="rId82"/>
    <hyperlink tooltip="" ref="Z93" r:id="rId83"/>
    <hyperlink tooltip="" ref="Z94" r:id="rId84"/>
    <hyperlink tooltip="" ref="Z95" r:id="rId85"/>
    <hyperlink tooltip="" ref="Z96" r:id="rId86"/>
    <hyperlink tooltip="" ref="Z97" r:id="rId87"/>
    <hyperlink tooltip="" ref="Z98" r:id="rId88"/>
    <hyperlink tooltip="" ref="Z99" r:id="rId89"/>
    <hyperlink tooltip="" ref="Z100" r:id="rId90"/>
    <hyperlink tooltip="" ref="Z101" r:id="rId91"/>
    <hyperlink tooltip="" ref="Z102" r:id="rId92"/>
    <hyperlink tooltip="" ref="Z103" r:id="rId93"/>
    <hyperlink tooltip="" ref="Z104" r:id="rId94"/>
    <hyperlink tooltip="" ref="Z105" r:id="rId95"/>
    <hyperlink tooltip="" ref="Z106" r:id="rId96"/>
    <hyperlink tooltip="" ref="Z107" r:id="rId97"/>
    <hyperlink tooltip="" ref="Z108" r:id="rId98"/>
    <hyperlink tooltip="" ref="Z109" r:id="rId99"/>
    <hyperlink tooltip="" ref="Z110" r:id="rId100"/>
    <hyperlink tooltip="" ref="Z111" r:id="rId101"/>
    <hyperlink tooltip="" ref="Z112" r:id="rId102"/>
    <hyperlink tooltip="" ref="Z113" r:id="rId103"/>
    <hyperlink tooltip="" ref="Z114" r:id="rId104"/>
    <hyperlink tooltip="" ref="Z115" r:id="rId105"/>
    <hyperlink tooltip="" ref="Z116" r:id="rId106"/>
    <hyperlink tooltip="" ref="Z117" r:id="rId107"/>
    <hyperlink tooltip="" ref="Z118" r:id="rId108"/>
    <hyperlink tooltip="" ref="Z119" r:id="rId109"/>
    <hyperlink tooltip="" ref="Z120" r:id="rId110"/>
    <hyperlink tooltip="" ref="Z121" r:id="rId111"/>
    <hyperlink tooltip="" ref="Z122" r:id="rId112"/>
    <hyperlink tooltip="" ref="Z123" r:id="rId113"/>
    <hyperlink tooltip="" ref="Z124" r:id="rId114"/>
    <hyperlink tooltip="" ref="Z125" r:id="rId115"/>
    <hyperlink tooltip="" ref="Z126" r:id="rId116"/>
    <hyperlink tooltip="" ref="Z127" r:id="rId117"/>
    <hyperlink tooltip="" ref="Z128" r:id="rId118"/>
    <hyperlink tooltip="" ref="Z129" r:id="rId119"/>
    <hyperlink tooltip="" ref="Z130" r:id="rId120"/>
    <hyperlink tooltip="" ref="Z131" r:id="rId121"/>
    <hyperlink tooltip="" ref="Z132" r:id="rId122"/>
    <hyperlink tooltip="" ref="Z133" r:id="rId123"/>
    <hyperlink tooltip="" ref="Z134" r:id="rId124"/>
    <hyperlink tooltip="" ref="Z135" r:id="rId125"/>
    <hyperlink tooltip="" ref="Z136" r:id="rId126"/>
    <hyperlink tooltip="" ref="Z137" r:id="rId127"/>
    <hyperlink tooltip="" ref="Z138" r:id="rId128"/>
    <hyperlink tooltip="" ref="Z139" r:id="rId129"/>
    <hyperlink tooltip="" ref="Z140" r:id="rId130"/>
    <hyperlink tooltip="" ref="Z141" r:id="rId131"/>
    <hyperlink tooltip="" ref="Z142" r:id="rId132"/>
    <hyperlink tooltip="" ref="Z143" r:id="rId133"/>
    <hyperlink tooltip="" ref="Z144" r:id="rId134"/>
    <hyperlink tooltip="" ref="Z145" r:id="rId135"/>
    <hyperlink tooltip="" ref="Z146" r:id="rId136"/>
    <hyperlink tooltip="" ref="Z147" r:id="rId137"/>
    <hyperlink tooltip="" ref="Z148" r:id="rId138"/>
    <hyperlink tooltip="" ref="Z149" r:id="rId139"/>
    <hyperlink tooltip="" ref="Z150" r:id="rId140"/>
    <hyperlink tooltip="" ref="Z151" r:id="rId141"/>
    <hyperlink tooltip="" ref="Z152" r:id="rId142"/>
    <hyperlink tooltip="" ref="Z153" r:id="rId143"/>
    <hyperlink tooltip="" ref="Z154" r:id="rId144"/>
    <hyperlink tooltip="" ref="Z155" r:id="rId145"/>
    <hyperlink tooltip="" ref="Z156" r:id="rId146"/>
    <hyperlink tooltip="" ref="Z157" r:id="rId147"/>
    <hyperlink tooltip="" ref="Z158" r:id="rId148"/>
    <hyperlink tooltip="" ref="Z159" r:id="rId149"/>
    <hyperlink tooltip="" ref="Z160" r:id="rId150"/>
    <hyperlink tooltip="" ref="Z161" r:id="rId151"/>
    <hyperlink tooltip="" ref="Z162" r:id="rId152"/>
    <hyperlink tooltip="" ref="Z163" r:id="rId153"/>
    <hyperlink tooltip="" ref="Z164" r:id="rId154"/>
    <hyperlink tooltip="" ref="Z165" r:id="rId155"/>
    <hyperlink tooltip="" ref="Z166" r:id="rId156"/>
    <hyperlink tooltip="" ref="Z167" r:id="rId157"/>
    <hyperlink tooltip="" ref="Z168" r:id="rId158"/>
    <hyperlink tooltip="" ref="Z169" r:id="rId159"/>
    <hyperlink tooltip="" ref="Z170" r:id="rId160"/>
    <hyperlink tooltip="" ref="Z171" r:id="rId161"/>
    <hyperlink tooltip="" ref="Z172" r:id="rId162"/>
    <hyperlink tooltip="" ref="Z173" r:id="rId163"/>
    <hyperlink tooltip="" ref="Z174" r:id="rId164"/>
    <hyperlink tooltip="" ref="Z175" r:id="rId165"/>
    <hyperlink tooltip="" ref="Z176" r:id="rId166"/>
    <hyperlink tooltip="" ref="Z177" r:id="rId167"/>
    <hyperlink tooltip="" ref="Z178" r:id="rId168"/>
    <hyperlink tooltip="" ref="Z179" r:id="rId169"/>
    <hyperlink tooltip="" ref="Z180" r:id="rId170"/>
    <hyperlink tooltip="" ref="Z181" r:id="rId171"/>
    <hyperlink tooltip="" ref="Z182" r:id="rId172"/>
    <hyperlink tooltip="" ref="Z183" r:id="rId173"/>
    <hyperlink tooltip="" ref="Z184" r:id="rId174"/>
    <hyperlink tooltip="" ref="Z185" r:id="rId175"/>
    <hyperlink tooltip="" ref="Z186" r:id="rId176"/>
    <hyperlink tooltip="" ref="Z187" r:id="rId177"/>
    <hyperlink tooltip="" ref="Z188" r:id="rId178"/>
    <hyperlink tooltip="" ref="Z189" r:id="rId179"/>
    <hyperlink tooltip="" ref="Z190" r:id="rId180"/>
    <hyperlink tooltip="" ref="Z191" r:id="rId181"/>
    <hyperlink tooltip="" ref="Z192" r:id="rId182"/>
    <hyperlink tooltip="" ref="Z193" r:id="rId183"/>
  </hyperlinks>
  <pageMargins bottom="0.75" footer="0.3" header="0.3" left="0.7" right="0.7" top="0.75"/>
  <pageSetup orientation="portrait" paperSize="9" fitToWidth="1"/>
  <drawing r:id="rId1"/>
</worksheet>
</file>

<file path=xl/worksheets/sheet2.xml><?xml version="1.0" encoding="utf-8"?>
<worksheet xmlns="http://schemas.openxmlformats.org/spreadsheetml/2006/main" xmlns:r="http://schemas.openxmlformats.org/officeDocument/2006/relationships">
  <sheetPr>
    <pageSetUpPr fitToPage="true"/>
  </sheetPr>
  <dimension ref="A1:L88"/>
  <sheetViews>
    <sheetView workbookViewId="0" showGridLines="false" rightToLeft="false"/>
  </sheetViews>
  <sheetFormatPr defaultRowHeight="15.0" baseColWidth="10"/>
  <sheetData>
    <row r="1" ht="38.0" customHeight="true">
      <c r="A1" t="s" s="14">
        <v>16</v>
      </c>
      <c r="B1" s="14"/>
      <c r="C1" s="14"/>
      <c r="D1" s="14"/>
      <c r="E1" s="14"/>
      <c r="F1" s="14"/>
      <c r="G1" s="14"/>
      <c r="H1" s="14"/>
      <c r="I1" s="14"/>
      <c r="J1" s="14"/>
      <c r="K1" s="14"/>
    </row>
    <row r="2" ht="30.0" customHeight="true">
      <c r="A2" t="s" s="107">
        <v>17</v>
      </c>
      <c r="B2" s="107"/>
      <c r="C2" s="107"/>
      <c r="D2" s="107"/>
      <c r="E2" s="107"/>
      <c r="F2" s="107"/>
      <c r="G2" s="107"/>
      <c r="H2" s="107"/>
      <c r="I2" s="107"/>
      <c r="J2" s="107"/>
      <c r="K2" s="107"/>
    </row>
    <row r="3" ht="20.0" customHeight="true">
      <c r="A3" t="s" s="161">
        <v>18</v>
      </c>
      <c r="B3" s="161"/>
      <c r="C3" s="161"/>
      <c r="D3" s="161"/>
      <c r="E3" s="161"/>
      <c r="F3" s="161"/>
      <c r="G3" s="161"/>
      <c r="H3" s="161"/>
      <c r="I3" s="161"/>
      <c r="J3" s="161"/>
      <c r="K3" s="161"/>
    </row>
    <row r="4" ht="35.0" customHeight="true">
      <c r="A4" t="s" s="215">
        <v>19</v>
      </c>
      <c r="B4" s="215"/>
      <c r="C4" s="215"/>
      <c r="D4" s="215"/>
      <c r="E4" s="215"/>
      <c r="F4" s="215"/>
      <c r="G4" s="215"/>
      <c r="H4" s="215"/>
      <c r="I4" s="215"/>
      <c r="J4" s="215"/>
      <c r="K4" s="215"/>
    </row>
    <row r="5">
      <c r="A5" s="2633"/>
      <c r="B5" s="2633"/>
      <c r="C5" s="2633"/>
      <c r="D5" s="2633"/>
      <c r="E5" s="2633"/>
      <c r="F5" s="2633"/>
      <c r="G5" s="2633"/>
      <c r="H5" s="2633"/>
      <c r="I5" s="2633"/>
      <c r="J5" s="2633"/>
      <c r="K5" s="2633"/>
    </row>
    <row r="6">
      <c r="A6" t="s" s="364">
        <v>20</v>
      </c>
      <c r="B6" s="364"/>
      <c r="C6" s="364"/>
      <c r="D6" s="364"/>
      <c r="E6" s="364"/>
      <c r="F6" s="364"/>
      <c r="G6" s="364"/>
      <c r="H6" s="364"/>
      <c r="I6" s="364"/>
      <c r="J6" s="364"/>
      <c r="K6" s="364"/>
    </row>
    <row r="7">
      <c r="A7" t="s" s="418">
        <v>21</v>
      </c>
      <c r="B7" s="391"/>
      <c r="C7" t="s" s="391">
        <v>22</v>
      </c>
      <c r="D7" t="s" s="391">
        <v>23</v>
      </c>
      <c r="E7" t="s" s="391">
        <v>24</v>
      </c>
      <c r="F7" t="s" s="391">
        <v>25</v>
      </c>
      <c r="G7" t="s" s="391">
        <v>26</v>
      </c>
      <c r="H7" t="s" s="391">
        <v>27</v>
      </c>
      <c r="I7" t="s" s="391">
        <v>28</v>
      </c>
      <c r="J7" t="s" s="391">
        <v>29</v>
      </c>
      <c r="K7" t="s" s="391">
        <v>30</v>
      </c>
    </row>
    <row r="8">
      <c r="A8" t="n" s="508">
        <v>0.5</v>
      </c>
      <c r="B8" s="445"/>
      <c r="C8" t="n" s="510">
        <v>23.99</v>
      </c>
      <c r="D8" t="n" s="510">
        <v>31.61</v>
      </c>
      <c r="E8" t="n" s="510">
        <v>31.32</v>
      </c>
      <c r="F8" t="n" s="510">
        <v>33.24</v>
      </c>
      <c r="G8" t="n" s="510">
        <v>36.83</v>
      </c>
      <c r="H8" t="n" s="510">
        <v>36.86</v>
      </c>
      <c r="I8" t="n" s="510">
        <v>45.61</v>
      </c>
      <c r="J8" t="n" s="510">
        <v>42.68</v>
      </c>
      <c r="K8" t="n" s="510">
        <v>72.33</v>
      </c>
    </row>
    <row r="9">
      <c r="A9" t="n" s="535">
        <v>1.0</v>
      </c>
      <c r="B9" s="445"/>
      <c r="C9" t="n" s="537">
        <v>32.03</v>
      </c>
      <c r="D9" t="n" s="537">
        <v>40.48</v>
      </c>
      <c r="E9" t="n" s="537">
        <v>46.06</v>
      </c>
      <c r="F9" t="n" s="537">
        <v>46.12</v>
      </c>
      <c r="G9" t="n" s="537">
        <v>47.97</v>
      </c>
      <c r="H9" t="n" s="537">
        <v>49.5</v>
      </c>
      <c r="I9" t="n" s="537">
        <v>57.53</v>
      </c>
      <c r="J9" t="n" s="537">
        <v>57.34</v>
      </c>
      <c r="K9" t="n" s="537">
        <v>87.0</v>
      </c>
    </row>
    <row r="10">
      <c r="A10" t="n" s="508">
        <v>1.5</v>
      </c>
      <c r="B10" s="445"/>
      <c r="C10" t="n" s="510">
        <v>36.82</v>
      </c>
      <c r="D10" t="n" s="510">
        <v>49.43</v>
      </c>
      <c r="E10" t="n" s="510">
        <v>54.19</v>
      </c>
      <c r="F10" t="n" s="510">
        <v>54.36</v>
      </c>
      <c r="G10" t="n" s="510">
        <v>63.25</v>
      </c>
      <c r="H10" t="n" s="510">
        <v>58.9</v>
      </c>
      <c r="I10" t="n" s="510">
        <v>70.48</v>
      </c>
      <c r="J10" t="n" s="510">
        <v>72.0</v>
      </c>
      <c r="K10" t="n" s="510">
        <v>101.68</v>
      </c>
    </row>
    <row r="11">
      <c r="A11" t="n" s="535">
        <v>2.0</v>
      </c>
      <c r="B11" s="445"/>
      <c r="C11" t="n" s="537">
        <v>41.61</v>
      </c>
      <c r="D11" t="n" s="537">
        <v>58.38</v>
      </c>
      <c r="E11" t="n" s="537">
        <v>62.32</v>
      </c>
      <c r="F11" t="n" s="537">
        <v>62.6</v>
      </c>
      <c r="G11" t="n" s="537">
        <v>78.53</v>
      </c>
      <c r="H11" t="n" s="537">
        <v>68.3</v>
      </c>
      <c r="I11" t="n" s="537">
        <v>83.43</v>
      </c>
      <c r="J11" t="n" s="537">
        <v>86.66</v>
      </c>
      <c r="K11" t="n" s="537">
        <v>116.36</v>
      </c>
    </row>
    <row r="12">
      <c r="A12" s="2634"/>
      <c r="B12" s="2634"/>
      <c r="C12" s="2634"/>
      <c r="D12" s="2634"/>
      <c r="E12" s="2634"/>
      <c r="F12" s="2634"/>
      <c r="G12" s="2634"/>
      <c r="H12" s="2634"/>
      <c r="I12" s="2634"/>
      <c r="J12" s="2634"/>
      <c r="K12" s="2634"/>
    </row>
    <row r="13">
      <c r="A13" t="s" s="364">
        <v>31</v>
      </c>
      <c r="B13" s="364"/>
      <c r="C13" s="364"/>
      <c r="D13" s="364"/>
      <c r="E13" s="364"/>
      <c r="F13" s="364"/>
      <c r="G13" s="364"/>
      <c r="H13" s="364"/>
      <c r="I13" s="364"/>
      <c r="J13" s="364"/>
      <c r="K13" s="364"/>
    </row>
    <row r="14">
      <c r="A14" t="s" s="418">
        <v>21</v>
      </c>
      <c r="B14" s="391"/>
      <c r="C14" t="s" s="391">
        <v>22</v>
      </c>
      <c r="D14" t="s" s="391">
        <v>23</v>
      </c>
      <c r="E14" t="s" s="391">
        <v>24</v>
      </c>
      <c r="F14" t="s" s="391">
        <v>25</v>
      </c>
      <c r="G14" t="s" s="391">
        <v>26</v>
      </c>
      <c r="H14" t="s" s="391">
        <v>27</v>
      </c>
      <c r="I14" t="s" s="391">
        <v>28</v>
      </c>
      <c r="J14" t="s" s="391">
        <v>29</v>
      </c>
      <c r="K14" t="s" s="391">
        <v>30</v>
      </c>
    </row>
    <row r="15">
      <c r="A15" t="n" s="535">
        <v>0.5</v>
      </c>
      <c r="B15" s="445"/>
      <c r="C15" t="n" s="537">
        <v>34.34</v>
      </c>
      <c r="D15" t="n" s="537">
        <v>40.98</v>
      </c>
      <c r="E15" t="n" s="537">
        <v>43.67</v>
      </c>
      <c r="F15" t="n" s="537">
        <v>44.12</v>
      </c>
      <c r="G15" t="n" s="537">
        <v>46.33</v>
      </c>
      <c r="H15" t="n" s="537">
        <v>51.37</v>
      </c>
      <c r="I15" t="n" s="537">
        <v>53.73</v>
      </c>
      <c r="J15" t="n" s="537">
        <v>59.45</v>
      </c>
      <c r="K15" t="n" s="537">
        <v>82.4</v>
      </c>
    </row>
    <row r="16">
      <c r="A16" t="n" s="508">
        <v>1.0</v>
      </c>
      <c r="B16" s="445"/>
      <c r="C16" t="n" s="510">
        <v>42.93</v>
      </c>
      <c r="D16" t="n" s="510">
        <v>49.89</v>
      </c>
      <c r="E16" t="n" s="510">
        <v>55.26</v>
      </c>
      <c r="F16" t="n" s="510">
        <v>55.77</v>
      </c>
      <c r="G16" t="n" s="510">
        <v>56.61</v>
      </c>
      <c r="H16" t="n" s="510">
        <v>60.65</v>
      </c>
      <c r="I16" t="n" s="510">
        <v>66.51</v>
      </c>
      <c r="J16" t="n" s="510">
        <v>74.11</v>
      </c>
      <c r="K16" t="n" s="510">
        <v>102.82</v>
      </c>
    </row>
    <row r="17">
      <c r="A17" t="n" s="535">
        <v>1.5</v>
      </c>
      <c r="B17" s="445"/>
      <c r="C17" t="n" s="537">
        <v>49.64</v>
      </c>
      <c r="D17" t="n" s="537">
        <v>58.8</v>
      </c>
      <c r="E17" t="n" s="537">
        <v>66.05</v>
      </c>
      <c r="F17" t="n" s="537">
        <v>66.54</v>
      </c>
      <c r="G17" t="n" s="537">
        <v>66.91</v>
      </c>
      <c r="H17" t="n" s="537">
        <v>73.14</v>
      </c>
      <c r="I17" t="n" s="537">
        <v>79.29</v>
      </c>
      <c r="J17" t="n" s="537">
        <v>88.76</v>
      </c>
      <c r="K17" t="n" s="537">
        <v>121.59</v>
      </c>
    </row>
    <row r="18">
      <c r="A18" t="n" s="508">
        <v>2.0</v>
      </c>
      <c r="B18" s="445"/>
      <c r="C18" t="n" s="510">
        <v>56.35</v>
      </c>
      <c r="D18" t="n" s="510">
        <v>67.71</v>
      </c>
      <c r="E18" t="n" s="510">
        <v>76.84</v>
      </c>
      <c r="F18" t="n" s="510">
        <v>77.31</v>
      </c>
      <c r="G18" t="n" s="510">
        <v>77.21</v>
      </c>
      <c r="H18" t="n" s="510">
        <v>85.63</v>
      </c>
      <c r="I18" t="n" s="510">
        <v>92.07</v>
      </c>
      <c r="J18" t="n" s="510">
        <v>103.41</v>
      </c>
      <c r="K18" t="n" s="510">
        <v>140.36</v>
      </c>
    </row>
    <row r="19">
      <c r="A19" t="n" s="535">
        <v>2.5</v>
      </c>
      <c r="B19" s="445"/>
      <c r="C19" t="n" s="537">
        <v>64.21</v>
      </c>
      <c r="D19" t="n" s="537">
        <v>77.94</v>
      </c>
      <c r="E19" t="n" s="537">
        <v>86.88</v>
      </c>
      <c r="F19" t="n" s="537">
        <v>88.85</v>
      </c>
      <c r="G19" t="n" s="537">
        <v>88.76</v>
      </c>
      <c r="H19" t="n" s="537">
        <v>101.59</v>
      </c>
      <c r="I19" t="n" s="537">
        <v>107.42</v>
      </c>
      <c r="J19" t="n" s="537">
        <v>121.02</v>
      </c>
      <c r="K19" t="n" s="537">
        <v>161.97</v>
      </c>
    </row>
    <row r="20">
      <c r="A20" t="n" s="508">
        <v>3.0</v>
      </c>
      <c r="B20" s="445"/>
      <c r="C20" t="n" s="510">
        <v>68.75</v>
      </c>
      <c r="D20" t="n" s="510">
        <v>85.54</v>
      </c>
      <c r="E20" t="n" s="510">
        <v>92.13</v>
      </c>
      <c r="F20" t="n" s="510">
        <v>93.69</v>
      </c>
      <c r="G20" t="n" s="510">
        <v>97.76</v>
      </c>
      <c r="H20" t="n" s="510">
        <v>109.79</v>
      </c>
      <c r="I20" t="n" s="510">
        <v>117.12</v>
      </c>
      <c r="J20" t="n" s="510">
        <v>129.61</v>
      </c>
      <c r="K20" t="n" s="510">
        <v>176.15</v>
      </c>
    </row>
    <row r="21">
      <c r="A21" t="n" s="535">
        <v>3.5</v>
      </c>
      <c r="B21" s="445"/>
      <c r="C21" t="n" s="537">
        <v>73.29</v>
      </c>
      <c r="D21" t="n" s="537">
        <v>93.14</v>
      </c>
      <c r="E21" t="n" s="537">
        <v>97.38</v>
      </c>
      <c r="F21" t="n" s="537">
        <v>98.53</v>
      </c>
      <c r="G21" t="n" s="537">
        <v>106.76</v>
      </c>
      <c r="H21" t="n" s="537">
        <v>117.99</v>
      </c>
      <c r="I21" t="n" s="537">
        <v>126.82</v>
      </c>
      <c r="J21" t="n" s="537">
        <v>138.2</v>
      </c>
      <c r="K21" t="n" s="537">
        <v>190.33</v>
      </c>
    </row>
    <row r="22">
      <c r="A22" t="n" s="508">
        <v>4.0</v>
      </c>
      <c r="B22" s="445"/>
      <c r="C22" t="n" s="510">
        <v>77.83</v>
      </c>
      <c r="D22" t="n" s="510">
        <v>100.74</v>
      </c>
      <c r="E22" t="n" s="510">
        <v>102.63</v>
      </c>
      <c r="F22" t="n" s="510">
        <v>103.37</v>
      </c>
      <c r="G22" t="n" s="510">
        <v>115.76</v>
      </c>
      <c r="H22" t="n" s="510">
        <v>126.19</v>
      </c>
      <c r="I22" t="n" s="510">
        <v>136.52</v>
      </c>
      <c r="J22" t="n" s="510">
        <v>146.79</v>
      </c>
      <c r="K22" t="n" s="510">
        <v>204.51</v>
      </c>
    </row>
    <row r="23">
      <c r="A23" t="n" s="535">
        <v>4.5</v>
      </c>
      <c r="B23" s="445"/>
      <c r="C23" t="n" s="537">
        <v>82.37</v>
      </c>
      <c r="D23" t="n" s="537">
        <v>108.34</v>
      </c>
      <c r="E23" t="n" s="537">
        <v>107.88</v>
      </c>
      <c r="F23" t="n" s="537">
        <v>108.21</v>
      </c>
      <c r="G23" t="n" s="537">
        <v>124.76</v>
      </c>
      <c r="H23" t="n" s="537">
        <v>134.39</v>
      </c>
      <c r="I23" t="n" s="537">
        <v>146.22</v>
      </c>
      <c r="J23" t="n" s="537">
        <v>155.38</v>
      </c>
      <c r="K23" t="n" s="537">
        <v>218.69</v>
      </c>
    </row>
    <row r="24">
      <c r="A24" t="n" s="508">
        <v>5.0</v>
      </c>
      <c r="B24" s="445"/>
      <c r="C24" t="n" s="510">
        <v>86.91</v>
      </c>
      <c r="D24" t="n" s="510">
        <v>115.94</v>
      </c>
      <c r="E24" t="n" s="510">
        <v>113.13</v>
      </c>
      <c r="F24" t="n" s="510">
        <v>113.05</v>
      </c>
      <c r="G24" t="n" s="510">
        <v>133.76</v>
      </c>
      <c r="H24" t="n" s="510">
        <v>142.59</v>
      </c>
      <c r="I24" t="n" s="510">
        <v>155.92</v>
      </c>
      <c r="J24" t="n" s="510">
        <v>163.97</v>
      </c>
      <c r="K24" t="n" s="510">
        <v>232.87</v>
      </c>
    </row>
    <row r="25">
      <c r="A25" t="n" s="535">
        <v>5.5</v>
      </c>
      <c r="B25" s="445"/>
      <c r="C25" t="n" s="537">
        <v>88.89</v>
      </c>
      <c r="D25" t="n" s="537">
        <v>119.96</v>
      </c>
      <c r="E25" t="n" s="537">
        <v>116.59</v>
      </c>
      <c r="F25" t="n" s="537">
        <v>116.74</v>
      </c>
      <c r="G25" t="n" s="537">
        <v>137.4</v>
      </c>
      <c r="H25" t="n" s="537">
        <v>147.35</v>
      </c>
      <c r="I25" t="n" s="537">
        <v>160.74</v>
      </c>
      <c r="J25" t="n" s="537">
        <v>168.69</v>
      </c>
      <c r="K25" t="n" s="537">
        <v>240.92</v>
      </c>
    </row>
    <row r="26">
      <c r="A26" t="n" s="508">
        <v>6.0</v>
      </c>
      <c r="B26" s="445"/>
      <c r="C26" t="n" s="510">
        <v>90.87</v>
      </c>
      <c r="D26" t="n" s="510">
        <v>123.98</v>
      </c>
      <c r="E26" t="n" s="510">
        <v>120.05</v>
      </c>
      <c r="F26" t="n" s="510">
        <v>120.43</v>
      </c>
      <c r="G26" t="n" s="510">
        <v>141.04</v>
      </c>
      <c r="H26" t="n" s="510">
        <v>152.11</v>
      </c>
      <c r="I26" t="n" s="510">
        <v>165.56</v>
      </c>
      <c r="J26" t="n" s="510">
        <v>173.41</v>
      </c>
      <c r="K26" t="n" s="510">
        <v>248.97</v>
      </c>
    </row>
    <row r="27">
      <c r="A27" t="n" s="535">
        <v>6.5</v>
      </c>
      <c r="B27" s="445"/>
      <c r="C27" t="n" s="537">
        <v>92.85</v>
      </c>
      <c r="D27" t="n" s="537">
        <v>128.0</v>
      </c>
      <c r="E27" t="n" s="537">
        <v>123.51</v>
      </c>
      <c r="F27" t="n" s="537">
        <v>124.12</v>
      </c>
      <c r="G27" t="n" s="537">
        <v>144.68</v>
      </c>
      <c r="H27" t="n" s="537">
        <v>156.87</v>
      </c>
      <c r="I27" t="n" s="537">
        <v>170.38</v>
      </c>
      <c r="J27" t="n" s="537">
        <v>178.13</v>
      </c>
      <c r="K27" t="n" s="537">
        <v>257.02</v>
      </c>
    </row>
    <row r="28">
      <c r="A28" t="n" s="508">
        <v>7.0</v>
      </c>
      <c r="B28" s="445"/>
      <c r="C28" t="n" s="510">
        <v>94.83</v>
      </c>
      <c r="D28" t="n" s="510">
        <v>132.02</v>
      </c>
      <c r="E28" t="n" s="510">
        <v>126.97</v>
      </c>
      <c r="F28" t="n" s="510">
        <v>127.81</v>
      </c>
      <c r="G28" t="n" s="510">
        <v>148.32</v>
      </c>
      <c r="H28" t="n" s="510">
        <v>161.63</v>
      </c>
      <c r="I28" t="n" s="510">
        <v>175.2</v>
      </c>
      <c r="J28" t="n" s="510">
        <v>182.85</v>
      </c>
      <c r="K28" t="n" s="510">
        <v>265.07</v>
      </c>
    </row>
    <row r="29">
      <c r="A29" t="n" s="535">
        <v>7.5</v>
      </c>
      <c r="B29" s="445"/>
      <c r="C29" t="n" s="537">
        <v>96.81</v>
      </c>
      <c r="D29" t="n" s="537">
        <v>136.04</v>
      </c>
      <c r="E29" t="n" s="537">
        <v>130.43</v>
      </c>
      <c r="F29" t="n" s="537">
        <v>131.5</v>
      </c>
      <c r="G29" t="n" s="537">
        <v>151.96</v>
      </c>
      <c r="H29" t="n" s="537">
        <v>166.39</v>
      </c>
      <c r="I29" t="n" s="537">
        <v>180.02</v>
      </c>
      <c r="J29" t="n" s="537">
        <v>187.57</v>
      </c>
      <c r="K29" t="n" s="537">
        <v>273.12</v>
      </c>
    </row>
    <row r="30">
      <c r="A30" t="n" s="508">
        <v>8.0</v>
      </c>
      <c r="B30" s="445"/>
      <c r="C30" t="n" s="510">
        <v>98.79</v>
      </c>
      <c r="D30" t="n" s="510">
        <v>140.06</v>
      </c>
      <c r="E30" t="n" s="510">
        <v>133.89</v>
      </c>
      <c r="F30" t="n" s="510">
        <v>135.19</v>
      </c>
      <c r="G30" t="n" s="510">
        <v>155.6</v>
      </c>
      <c r="H30" t="n" s="510">
        <v>171.15</v>
      </c>
      <c r="I30" t="n" s="510">
        <v>184.84</v>
      </c>
      <c r="J30" t="n" s="510">
        <v>192.29</v>
      </c>
      <c r="K30" t="n" s="510">
        <v>281.17</v>
      </c>
    </row>
    <row r="31">
      <c r="A31" t="n" s="535">
        <v>8.5</v>
      </c>
      <c r="B31" s="445"/>
      <c r="C31" t="n" s="537">
        <v>100.77</v>
      </c>
      <c r="D31" t="n" s="537">
        <v>144.08</v>
      </c>
      <c r="E31" t="n" s="537">
        <v>137.35</v>
      </c>
      <c r="F31" t="n" s="537">
        <v>138.88</v>
      </c>
      <c r="G31" t="n" s="537">
        <v>159.24</v>
      </c>
      <c r="H31" t="n" s="537">
        <v>175.91</v>
      </c>
      <c r="I31" t="n" s="537">
        <v>189.66</v>
      </c>
      <c r="J31" t="n" s="537">
        <v>197.01</v>
      </c>
      <c r="K31" t="n" s="537">
        <v>289.22</v>
      </c>
    </row>
    <row r="32">
      <c r="A32" t="n" s="508">
        <v>9.0</v>
      </c>
      <c r="B32" s="445"/>
      <c r="C32" t="n" s="510">
        <v>102.75</v>
      </c>
      <c r="D32" t="n" s="510">
        <v>148.1</v>
      </c>
      <c r="E32" t="n" s="510">
        <v>140.81</v>
      </c>
      <c r="F32" t="n" s="510">
        <v>142.57</v>
      </c>
      <c r="G32" t="n" s="510">
        <v>162.88</v>
      </c>
      <c r="H32" t="n" s="510">
        <v>180.67</v>
      </c>
      <c r="I32" t="n" s="510">
        <v>194.48</v>
      </c>
      <c r="J32" t="n" s="510">
        <v>201.73</v>
      </c>
      <c r="K32" t="n" s="510">
        <v>297.27</v>
      </c>
    </row>
    <row r="33">
      <c r="A33" t="n" s="535">
        <v>9.5</v>
      </c>
      <c r="B33" s="445"/>
      <c r="C33" t="n" s="537">
        <v>104.73</v>
      </c>
      <c r="D33" t="n" s="537">
        <v>152.12</v>
      </c>
      <c r="E33" t="n" s="537">
        <v>144.27</v>
      </c>
      <c r="F33" t="n" s="537">
        <v>146.26</v>
      </c>
      <c r="G33" t="n" s="537">
        <v>166.52</v>
      </c>
      <c r="H33" t="n" s="537">
        <v>185.43</v>
      </c>
      <c r="I33" t="n" s="537">
        <v>199.3</v>
      </c>
      <c r="J33" t="n" s="537">
        <v>206.45</v>
      </c>
      <c r="K33" t="n" s="537">
        <v>305.32</v>
      </c>
    </row>
    <row r="34">
      <c r="A34" t="n" s="508">
        <v>10.0</v>
      </c>
      <c r="B34" s="445"/>
      <c r="C34" t="n" s="510">
        <v>106.71</v>
      </c>
      <c r="D34" t="n" s="510">
        <v>156.14</v>
      </c>
      <c r="E34" t="n" s="510">
        <v>147.73</v>
      </c>
      <c r="F34" t="n" s="510">
        <v>149.95</v>
      </c>
      <c r="G34" t="n" s="510">
        <v>170.16</v>
      </c>
      <c r="H34" t="n" s="510">
        <v>190.19</v>
      </c>
      <c r="I34" t="n" s="510">
        <v>204.12</v>
      </c>
      <c r="J34" t="n" s="510">
        <v>211.17</v>
      </c>
      <c r="K34" t="n" s="510">
        <v>313.37</v>
      </c>
    </row>
    <row r="35">
      <c r="A35" t="n" s="535">
        <v>10.5</v>
      </c>
      <c r="B35" s="445"/>
      <c r="C35" t="n" s="537">
        <v>107.81</v>
      </c>
      <c r="D35" t="n" s="537">
        <v>157.66</v>
      </c>
      <c r="E35" t="n" s="537">
        <v>150.11</v>
      </c>
      <c r="F35" t="n" s="537">
        <v>151.71</v>
      </c>
      <c r="G35" t="n" s="537">
        <v>172.77</v>
      </c>
      <c r="H35" t="n" s="537">
        <v>191.04</v>
      </c>
      <c r="I35" t="n" s="537">
        <v>208.79</v>
      </c>
      <c r="J35" t="n" s="537">
        <v>211.76</v>
      </c>
      <c r="K35" t="n" s="537">
        <v>316.96</v>
      </c>
    </row>
    <row r="36">
      <c r="A36" t="n" s="508">
        <v>11.0</v>
      </c>
      <c r="B36" s="445"/>
      <c r="C36" t="n" s="510">
        <v>108.91</v>
      </c>
      <c r="D36" t="n" s="510">
        <v>159.18</v>
      </c>
      <c r="E36" t="n" s="510">
        <v>152.49</v>
      </c>
      <c r="F36" t="n" s="510">
        <v>153.47</v>
      </c>
      <c r="G36" t="n" s="510">
        <v>175.38</v>
      </c>
      <c r="H36" t="n" s="510">
        <v>191.89</v>
      </c>
      <c r="I36" t="n" s="510">
        <v>213.46</v>
      </c>
      <c r="J36" t="n" s="510">
        <v>212.35</v>
      </c>
      <c r="K36" t="n" s="510">
        <v>320.55</v>
      </c>
    </row>
    <row r="37">
      <c r="A37" t="n" s="535">
        <v>11.5</v>
      </c>
      <c r="B37" s="445"/>
      <c r="C37" t="n" s="537">
        <v>110.01</v>
      </c>
      <c r="D37" t="n" s="537">
        <v>160.7</v>
      </c>
      <c r="E37" t="n" s="537">
        <v>154.87</v>
      </c>
      <c r="F37" t="n" s="537">
        <v>155.23</v>
      </c>
      <c r="G37" t="n" s="537">
        <v>177.99</v>
      </c>
      <c r="H37" t="n" s="537">
        <v>192.74</v>
      </c>
      <c r="I37" t="n" s="537">
        <v>218.13</v>
      </c>
      <c r="J37" t="n" s="537">
        <v>212.94</v>
      </c>
      <c r="K37" t="n" s="537">
        <v>324.14</v>
      </c>
    </row>
    <row r="38">
      <c r="A38" t="n" s="508">
        <v>12.0</v>
      </c>
      <c r="B38" s="445"/>
      <c r="C38" t="n" s="510">
        <v>111.11</v>
      </c>
      <c r="D38" t="n" s="510">
        <v>162.22</v>
      </c>
      <c r="E38" t="n" s="510">
        <v>157.25</v>
      </c>
      <c r="F38" t="n" s="510">
        <v>156.99</v>
      </c>
      <c r="G38" t="n" s="510">
        <v>180.6</v>
      </c>
      <c r="H38" t="n" s="510">
        <v>193.59</v>
      </c>
      <c r="I38" t="n" s="510">
        <v>222.8</v>
      </c>
      <c r="J38" t="n" s="510">
        <v>213.53</v>
      </c>
      <c r="K38" t="n" s="510">
        <v>327.73</v>
      </c>
    </row>
    <row r="39">
      <c r="A39" t="n" s="535">
        <v>12.5</v>
      </c>
      <c r="B39" s="445"/>
      <c r="C39" t="n" s="537">
        <v>112.21</v>
      </c>
      <c r="D39" t="n" s="537">
        <v>163.74</v>
      </c>
      <c r="E39" t="n" s="537">
        <v>159.63</v>
      </c>
      <c r="F39" t="n" s="537">
        <v>158.75</v>
      </c>
      <c r="G39" t="n" s="537">
        <v>183.21</v>
      </c>
      <c r="H39" t="n" s="537">
        <v>194.44</v>
      </c>
      <c r="I39" t="n" s="537">
        <v>227.47</v>
      </c>
      <c r="J39" t="n" s="537">
        <v>214.12</v>
      </c>
      <c r="K39" t="n" s="537">
        <v>331.32</v>
      </c>
    </row>
    <row r="40">
      <c r="A40" t="n" s="508">
        <v>13.0</v>
      </c>
      <c r="B40" s="445"/>
      <c r="C40" t="n" s="510">
        <v>113.31</v>
      </c>
      <c r="D40" t="n" s="510">
        <v>165.26</v>
      </c>
      <c r="E40" t="n" s="510">
        <v>162.01</v>
      </c>
      <c r="F40" t="n" s="510">
        <v>160.51</v>
      </c>
      <c r="G40" t="n" s="510">
        <v>185.82</v>
      </c>
      <c r="H40" t="n" s="510">
        <v>195.29</v>
      </c>
      <c r="I40" t="n" s="510">
        <v>232.14</v>
      </c>
      <c r="J40" t="n" s="510">
        <v>214.71</v>
      </c>
      <c r="K40" t="n" s="510">
        <v>334.91</v>
      </c>
    </row>
    <row r="41">
      <c r="A41" t="n" s="535">
        <v>13.5</v>
      </c>
      <c r="B41" s="445"/>
      <c r="C41" t="n" s="537">
        <v>114.41</v>
      </c>
      <c r="D41" t="n" s="537">
        <v>166.78</v>
      </c>
      <c r="E41" t="n" s="537">
        <v>164.39</v>
      </c>
      <c r="F41" t="n" s="537">
        <v>162.27</v>
      </c>
      <c r="G41" t="n" s="537">
        <v>188.43</v>
      </c>
      <c r="H41" t="n" s="537">
        <v>196.14</v>
      </c>
      <c r="I41" t="n" s="537">
        <v>236.81</v>
      </c>
      <c r="J41" t="n" s="537">
        <v>215.3</v>
      </c>
      <c r="K41" t="n" s="537">
        <v>338.5</v>
      </c>
    </row>
    <row r="42">
      <c r="A42" t="n" s="508">
        <v>14.0</v>
      </c>
      <c r="B42" s="445"/>
      <c r="C42" t="n" s="510">
        <v>115.51</v>
      </c>
      <c r="D42" t="n" s="510">
        <v>168.3</v>
      </c>
      <c r="E42" t="n" s="510">
        <v>166.77</v>
      </c>
      <c r="F42" t="n" s="510">
        <v>164.03</v>
      </c>
      <c r="G42" t="n" s="510">
        <v>191.04</v>
      </c>
      <c r="H42" t="n" s="510">
        <v>196.99</v>
      </c>
      <c r="I42" t="n" s="510">
        <v>241.48</v>
      </c>
      <c r="J42" t="n" s="510">
        <v>215.89</v>
      </c>
      <c r="K42" t="n" s="510">
        <v>342.09</v>
      </c>
    </row>
    <row r="43">
      <c r="A43" t="n" s="535">
        <v>14.5</v>
      </c>
      <c r="B43" s="445"/>
      <c r="C43" t="n" s="537">
        <v>116.61</v>
      </c>
      <c r="D43" t="n" s="537">
        <v>169.82</v>
      </c>
      <c r="E43" t="n" s="537">
        <v>169.15</v>
      </c>
      <c r="F43" t="n" s="537">
        <v>165.79</v>
      </c>
      <c r="G43" t="n" s="537">
        <v>193.65</v>
      </c>
      <c r="H43" t="n" s="537">
        <v>197.84</v>
      </c>
      <c r="I43" t="n" s="537">
        <v>246.15</v>
      </c>
      <c r="J43" t="n" s="537">
        <v>216.48</v>
      </c>
      <c r="K43" t="n" s="537">
        <v>345.68</v>
      </c>
    </row>
    <row r="44">
      <c r="A44" t="n" s="508">
        <v>15.0</v>
      </c>
      <c r="B44" s="445"/>
      <c r="C44" t="n" s="510">
        <v>117.71</v>
      </c>
      <c r="D44" t="n" s="510">
        <v>171.34</v>
      </c>
      <c r="E44" t="n" s="510">
        <v>171.53</v>
      </c>
      <c r="F44" t="n" s="510">
        <v>167.55</v>
      </c>
      <c r="G44" t="n" s="510">
        <v>196.26</v>
      </c>
      <c r="H44" t="n" s="510">
        <v>198.69</v>
      </c>
      <c r="I44" t="n" s="510">
        <v>250.82</v>
      </c>
      <c r="J44" t="n" s="510">
        <v>217.07</v>
      </c>
      <c r="K44" t="n" s="510">
        <v>349.27</v>
      </c>
    </row>
    <row r="45">
      <c r="A45" t="n" s="535">
        <v>15.5</v>
      </c>
      <c r="B45" s="445"/>
      <c r="C45" t="n" s="537">
        <v>118.81</v>
      </c>
      <c r="D45" t="n" s="537">
        <v>172.86</v>
      </c>
      <c r="E45" t="n" s="537">
        <v>173.91</v>
      </c>
      <c r="F45" t="n" s="537">
        <v>169.31</v>
      </c>
      <c r="G45" t="n" s="537">
        <v>198.87</v>
      </c>
      <c r="H45" t="n" s="537">
        <v>199.54</v>
      </c>
      <c r="I45" t="n" s="537">
        <v>255.49</v>
      </c>
      <c r="J45" t="n" s="537">
        <v>217.66</v>
      </c>
      <c r="K45" t="n" s="537">
        <v>352.86</v>
      </c>
    </row>
    <row r="46">
      <c r="A46" t="n" s="508">
        <v>16.0</v>
      </c>
      <c r="B46" s="445"/>
      <c r="C46" t="n" s="510">
        <v>119.91</v>
      </c>
      <c r="D46" t="n" s="510">
        <v>174.38</v>
      </c>
      <c r="E46" t="n" s="510">
        <v>176.29</v>
      </c>
      <c r="F46" t="n" s="510">
        <v>171.07</v>
      </c>
      <c r="G46" t="n" s="510">
        <v>201.48</v>
      </c>
      <c r="H46" t="n" s="510">
        <v>200.39</v>
      </c>
      <c r="I46" t="n" s="510">
        <v>260.16</v>
      </c>
      <c r="J46" t="n" s="510">
        <v>218.25</v>
      </c>
      <c r="K46" t="n" s="510">
        <v>356.45</v>
      </c>
    </row>
    <row r="47">
      <c r="A47" t="n" s="535">
        <v>16.5</v>
      </c>
      <c r="B47" s="445"/>
      <c r="C47" t="n" s="537">
        <v>121.01</v>
      </c>
      <c r="D47" t="n" s="537">
        <v>175.9</v>
      </c>
      <c r="E47" t="n" s="537">
        <v>178.67</v>
      </c>
      <c r="F47" t="n" s="537">
        <v>172.83</v>
      </c>
      <c r="G47" t="n" s="537">
        <v>204.09</v>
      </c>
      <c r="H47" t="n" s="537">
        <v>201.24</v>
      </c>
      <c r="I47" t="n" s="537">
        <v>264.83</v>
      </c>
      <c r="J47" t="n" s="537">
        <v>218.84</v>
      </c>
      <c r="K47" t="n" s="537">
        <v>360.04</v>
      </c>
    </row>
    <row r="48">
      <c r="A48" t="n" s="508">
        <v>17.0</v>
      </c>
      <c r="B48" s="445"/>
      <c r="C48" t="n" s="510">
        <v>122.11</v>
      </c>
      <c r="D48" t="n" s="510">
        <v>177.42</v>
      </c>
      <c r="E48" t="n" s="510">
        <v>181.05</v>
      </c>
      <c r="F48" t="n" s="510">
        <v>174.59</v>
      </c>
      <c r="G48" t="n" s="510">
        <v>206.7</v>
      </c>
      <c r="H48" t="n" s="510">
        <v>202.09</v>
      </c>
      <c r="I48" t="n" s="510">
        <v>269.5</v>
      </c>
      <c r="J48" t="n" s="510">
        <v>219.43</v>
      </c>
      <c r="K48" t="n" s="510">
        <v>363.63</v>
      </c>
    </row>
    <row r="49">
      <c r="A49" t="n" s="535">
        <v>17.5</v>
      </c>
      <c r="B49" s="445"/>
      <c r="C49" t="n" s="537">
        <v>123.21</v>
      </c>
      <c r="D49" t="n" s="537">
        <v>178.94</v>
      </c>
      <c r="E49" t="n" s="537">
        <v>183.43</v>
      </c>
      <c r="F49" t="n" s="537">
        <v>176.35</v>
      </c>
      <c r="G49" t="n" s="537">
        <v>209.31</v>
      </c>
      <c r="H49" t="n" s="537">
        <v>202.94</v>
      </c>
      <c r="I49" t="n" s="537">
        <v>274.17</v>
      </c>
      <c r="J49" t="n" s="537">
        <v>220.02</v>
      </c>
      <c r="K49" t="n" s="537">
        <v>367.22</v>
      </c>
    </row>
    <row r="50">
      <c r="A50" t="n" s="508">
        <v>18.0</v>
      </c>
      <c r="B50" s="445"/>
      <c r="C50" t="n" s="510">
        <v>124.31</v>
      </c>
      <c r="D50" t="n" s="510">
        <v>180.46</v>
      </c>
      <c r="E50" t="n" s="510">
        <v>185.81</v>
      </c>
      <c r="F50" t="n" s="510">
        <v>178.11</v>
      </c>
      <c r="G50" t="n" s="510">
        <v>211.92</v>
      </c>
      <c r="H50" t="n" s="510">
        <v>203.79</v>
      </c>
      <c r="I50" t="n" s="510">
        <v>278.84</v>
      </c>
      <c r="J50" t="n" s="510">
        <v>220.61</v>
      </c>
      <c r="K50" t="n" s="510">
        <v>370.81</v>
      </c>
    </row>
    <row r="51">
      <c r="A51" t="n" s="535">
        <v>18.5</v>
      </c>
      <c r="B51" s="445"/>
      <c r="C51" t="n" s="537">
        <v>125.41</v>
      </c>
      <c r="D51" t="n" s="537">
        <v>181.98</v>
      </c>
      <c r="E51" t="n" s="537">
        <v>188.19</v>
      </c>
      <c r="F51" t="n" s="537">
        <v>179.87</v>
      </c>
      <c r="G51" t="n" s="537">
        <v>214.53</v>
      </c>
      <c r="H51" t="n" s="537">
        <v>204.64</v>
      </c>
      <c r="I51" t="n" s="537">
        <v>283.51</v>
      </c>
      <c r="J51" t="n" s="537">
        <v>221.2</v>
      </c>
      <c r="K51" t="n" s="537">
        <v>374.4</v>
      </c>
    </row>
    <row r="52">
      <c r="A52" t="n" s="508">
        <v>19.0</v>
      </c>
      <c r="B52" s="445"/>
      <c r="C52" t="n" s="510">
        <v>126.51</v>
      </c>
      <c r="D52" t="n" s="510">
        <v>183.5</v>
      </c>
      <c r="E52" t="n" s="510">
        <v>190.57</v>
      </c>
      <c r="F52" t="n" s="510">
        <v>181.63</v>
      </c>
      <c r="G52" t="n" s="510">
        <v>217.14</v>
      </c>
      <c r="H52" t="n" s="510">
        <v>205.49</v>
      </c>
      <c r="I52" t="n" s="510">
        <v>288.18</v>
      </c>
      <c r="J52" t="n" s="510">
        <v>221.79</v>
      </c>
      <c r="K52" t="n" s="510">
        <v>377.99</v>
      </c>
    </row>
    <row r="53">
      <c r="A53" t="n" s="535">
        <v>19.5</v>
      </c>
      <c r="B53" s="445"/>
      <c r="C53" t="n" s="537">
        <v>127.61</v>
      </c>
      <c r="D53" t="n" s="537">
        <v>185.02</v>
      </c>
      <c r="E53" t="n" s="537">
        <v>192.95</v>
      </c>
      <c r="F53" t="n" s="537">
        <v>183.39</v>
      </c>
      <c r="G53" t="n" s="537">
        <v>219.75</v>
      </c>
      <c r="H53" t="n" s="537">
        <v>206.34</v>
      </c>
      <c r="I53" t="n" s="537">
        <v>292.85</v>
      </c>
      <c r="J53" t="n" s="537">
        <v>222.38</v>
      </c>
      <c r="K53" t="n" s="537">
        <v>381.58</v>
      </c>
    </row>
    <row r="54">
      <c r="A54" t="n" s="508">
        <v>20.0</v>
      </c>
      <c r="B54" s="445"/>
      <c r="C54" t="n" s="510">
        <v>128.71</v>
      </c>
      <c r="D54" t="n" s="510">
        <v>186.54</v>
      </c>
      <c r="E54" t="n" s="510">
        <v>195.33</v>
      </c>
      <c r="F54" t="n" s="510">
        <v>185.15</v>
      </c>
      <c r="G54" t="n" s="510">
        <v>222.36</v>
      </c>
      <c r="H54" t="n" s="510">
        <v>207.19</v>
      </c>
      <c r="I54" t="n" s="510">
        <v>297.52</v>
      </c>
      <c r="J54" t="n" s="510">
        <v>222.97</v>
      </c>
      <c r="K54" t="n" s="510">
        <v>385.17</v>
      </c>
    </row>
    <row r="55">
      <c r="A55" t="n" s="535">
        <v>20.5</v>
      </c>
      <c r="B55" s="445"/>
      <c r="C55" t="n" s="537">
        <v>131.63</v>
      </c>
      <c r="D55" t="n" s="537">
        <v>191.63</v>
      </c>
      <c r="E55" t="n" s="537">
        <v>201.05</v>
      </c>
      <c r="F55" t="n" s="537">
        <v>187.29</v>
      </c>
      <c r="G55" t="n" s="537">
        <v>227.01</v>
      </c>
      <c r="H55" t="n" s="537">
        <v>212.53</v>
      </c>
      <c r="I55" t="n" s="537">
        <v>302.19</v>
      </c>
      <c r="J55" t="n" s="537">
        <v>227.92</v>
      </c>
      <c r="K55" t="n" s="537">
        <v>396.35</v>
      </c>
    </row>
    <row r="56">
      <c r="A56" t="n" s="508">
        <v>21.0</v>
      </c>
      <c r="B56" s="445"/>
      <c r="C56" t="n" s="510">
        <v>134.55</v>
      </c>
      <c r="D56" t="n" s="510">
        <v>196.72</v>
      </c>
      <c r="E56" t="n" s="510">
        <v>206.77</v>
      </c>
      <c r="F56" t="n" s="510">
        <v>189.43</v>
      </c>
      <c r="G56" t="n" s="510">
        <v>231.66</v>
      </c>
      <c r="H56" t="n" s="510">
        <v>217.87</v>
      </c>
      <c r="I56" t="n" s="510">
        <v>306.86</v>
      </c>
      <c r="J56" t="n" s="510">
        <v>232.87</v>
      </c>
      <c r="K56" t="n" s="510">
        <v>407.53</v>
      </c>
    </row>
    <row r="57">
      <c r="A57" t="n" s="535">
        <v>21.5</v>
      </c>
      <c r="B57" s="445"/>
      <c r="C57" t="n" s="537">
        <v>137.47</v>
      </c>
      <c r="D57" t="n" s="537">
        <v>201.81</v>
      </c>
      <c r="E57" t="n" s="537">
        <v>212.49</v>
      </c>
      <c r="F57" t="n" s="537">
        <v>191.57</v>
      </c>
      <c r="G57" t="n" s="537">
        <v>236.31</v>
      </c>
      <c r="H57" t="n" s="537">
        <v>223.21</v>
      </c>
      <c r="I57" t="n" s="537">
        <v>311.53</v>
      </c>
      <c r="J57" t="n" s="537">
        <v>237.82</v>
      </c>
      <c r="K57" t="n" s="537">
        <v>418.71</v>
      </c>
    </row>
    <row r="58">
      <c r="A58" t="n" s="508">
        <v>22.0</v>
      </c>
      <c r="B58" s="445"/>
      <c r="C58" t="n" s="510">
        <v>140.39</v>
      </c>
      <c r="D58" t="n" s="510">
        <v>206.9</v>
      </c>
      <c r="E58" t="n" s="510">
        <v>218.21</v>
      </c>
      <c r="F58" t="n" s="510">
        <v>193.71</v>
      </c>
      <c r="G58" t="n" s="510">
        <v>240.96</v>
      </c>
      <c r="H58" t="n" s="510">
        <v>228.55</v>
      </c>
      <c r="I58" t="n" s="510">
        <v>316.2</v>
      </c>
      <c r="J58" t="n" s="510">
        <v>242.77</v>
      </c>
      <c r="K58" t="n" s="510">
        <v>429.89</v>
      </c>
    </row>
    <row r="59">
      <c r="A59" t="n" s="535">
        <v>22.5</v>
      </c>
      <c r="B59" s="445"/>
      <c r="C59" t="n" s="537">
        <v>143.31</v>
      </c>
      <c r="D59" t="n" s="537">
        <v>211.99</v>
      </c>
      <c r="E59" t="n" s="537">
        <v>223.93</v>
      </c>
      <c r="F59" t="n" s="537">
        <v>195.85</v>
      </c>
      <c r="G59" t="n" s="537">
        <v>245.61</v>
      </c>
      <c r="H59" t="n" s="537">
        <v>233.89</v>
      </c>
      <c r="I59" t="n" s="537">
        <v>320.87</v>
      </c>
      <c r="J59" t="n" s="537">
        <v>247.72</v>
      </c>
      <c r="K59" t="n" s="537">
        <v>441.07</v>
      </c>
    </row>
    <row r="60">
      <c r="A60" t="n" s="508">
        <v>23.0</v>
      </c>
      <c r="B60" s="445"/>
      <c r="C60" t="n" s="510">
        <v>146.23</v>
      </c>
      <c r="D60" t="n" s="510">
        <v>217.08</v>
      </c>
      <c r="E60" t="n" s="510">
        <v>229.65</v>
      </c>
      <c r="F60" t="n" s="510">
        <v>197.99</v>
      </c>
      <c r="G60" t="n" s="510">
        <v>250.26</v>
      </c>
      <c r="H60" t="n" s="510">
        <v>239.23</v>
      </c>
      <c r="I60" t="n" s="510">
        <v>325.54</v>
      </c>
      <c r="J60" t="n" s="510">
        <v>252.67</v>
      </c>
      <c r="K60" t="n" s="510">
        <v>452.25</v>
      </c>
    </row>
    <row r="61">
      <c r="A61" t="n" s="535">
        <v>23.5</v>
      </c>
      <c r="B61" s="445"/>
      <c r="C61" t="n" s="537">
        <v>149.15</v>
      </c>
      <c r="D61" t="n" s="537">
        <v>222.17</v>
      </c>
      <c r="E61" t="n" s="537">
        <v>235.37</v>
      </c>
      <c r="F61" t="n" s="537">
        <v>200.13</v>
      </c>
      <c r="G61" t="n" s="537">
        <v>254.91</v>
      </c>
      <c r="H61" t="n" s="537">
        <v>244.57</v>
      </c>
      <c r="I61" t="n" s="537">
        <v>330.21</v>
      </c>
      <c r="J61" t="n" s="537">
        <v>257.62</v>
      </c>
      <c r="K61" t="n" s="537">
        <v>463.43</v>
      </c>
    </row>
    <row r="62">
      <c r="A62" t="n" s="508">
        <v>24.0</v>
      </c>
      <c r="B62" s="445"/>
      <c r="C62" t="n" s="510">
        <v>152.07</v>
      </c>
      <c r="D62" t="n" s="510">
        <v>227.26</v>
      </c>
      <c r="E62" t="n" s="510">
        <v>241.09</v>
      </c>
      <c r="F62" t="n" s="510">
        <v>202.27</v>
      </c>
      <c r="G62" t="n" s="510">
        <v>259.56</v>
      </c>
      <c r="H62" t="n" s="510">
        <v>249.91</v>
      </c>
      <c r="I62" t="n" s="510">
        <v>334.88</v>
      </c>
      <c r="J62" t="n" s="510">
        <v>262.57</v>
      </c>
      <c r="K62" t="n" s="510">
        <v>474.61</v>
      </c>
    </row>
    <row r="63">
      <c r="A63" t="n" s="535">
        <v>24.5</v>
      </c>
      <c r="B63" s="445"/>
      <c r="C63" t="n" s="537">
        <v>154.99</v>
      </c>
      <c r="D63" t="n" s="537">
        <v>232.35</v>
      </c>
      <c r="E63" t="n" s="537">
        <v>246.81</v>
      </c>
      <c r="F63" t="n" s="537">
        <v>204.41</v>
      </c>
      <c r="G63" t="n" s="537">
        <v>264.21</v>
      </c>
      <c r="H63" t="n" s="537">
        <v>255.25</v>
      </c>
      <c r="I63" t="n" s="537">
        <v>339.55</v>
      </c>
      <c r="J63" t="n" s="537">
        <v>267.52</v>
      </c>
      <c r="K63" t="n" s="537">
        <v>485.79</v>
      </c>
    </row>
    <row r="64">
      <c r="A64" t="n" s="508">
        <v>25.0</v>
      </c>
      <c r="B64" s="445"/>
      <c r="C64" t="n" s="510">
        <v>157.91</v>
      </c>
      <c r="D64" t="n" s="510">
        <v>237.44</v>
      </c>
      <c r="E64" t="n" s="510">
        <v>252.53</v>
      </c>
      <c r="F64" t="n" s="510">
        <v>206.55</v>
      </c>
      <c r="G64" t="n" s="510">
        <v>268.86</v>
      </c>
      <c r="H64" t="n" s="510">
        <v>260.59</v>
      </c>
      <c r="I64" t="n" s="510">
        <v>344.22</v>
      </c>
      <c r="J64" t="n" s="510">
        <v>272.47</v>
      </c>
      <c r="K64" t="n" s="510">
        <v>496.97</v>
      </c>
    </row>
    <row r="65">
      <c r="A65" t="n" s="535">
        <v>25.5</v>
      </c>
      <c r="B65" s="445"/>
      <c r="C65" t="n" s="537">
        <v>160.83</v>
      </c>
      <c r="D65" t="n" s="537">
        <v>242.53</v>
      </c>
      <c r="E65" t="n" s="537">
        <v>258.25</v>
      </c>
      <c r="F65" t="n" s="537">
        <v>208.69</v>
      </c>
      <c r="G65" t="n" s="537">
        <v>273.51</v>
      </c>
      <c r="H65" t="n" s="537">
        <v>265.93</v>
      </c>
      <c r="I65" t="n" s="537">
        <v>348.89</v>
      </c>
      <c r="J65" t="n" s="537">
        <v>277.42</v>
      </c>
      <c r="K65" t="n" s="537">
        <v>508.15</v>
      </c>
    </row>
    <row r="66">
      <c r="A66" t="n" s="508">
        <v>26.0</v>
      </c>
      <c r="B66" s="445"/>
      <c r="C66" t="n" s="510">
        <v>163.75</v>
      </c>
      <c r="D66" t="n" s="510">
        <v>247.62</v>
      </c>
      <c r="E66" t="n" s="510">
        <v>263.97</v>
      </c>
      <c r="F66" t="n" s="510">
        <v>210.83</v>
      </c>
      <c r="G66" t="n" s="510">
        <v>278.16</v>
      </c>
      <c r="H66" t="n" s="510">
        <v>271.27</v>
      </c>
      <c r="I66" t="n" s="510">
        <v>353.56</v>
      </c>
      <c r="J66" t="n" s="510">
        <v>282.37</v>
      </c>
      <c r="K66" t="n" s="510">
        <v>519.33</v>
      </c>
    </row>
    <row r="67">
      <c r="A67" t="n" s="535">
        <v>26.5</v>
      </c>
      <c r="B67" s="445"/>
      <c r="C67" t="n" s="537">
        <v>166.67</v>
      </c>
      <c r="D67" t="n" s="537">
        <v>252.71</v>
      </c>
      <c r="E67" t="n" s="537">
        <v>269.69</v>
      </c>
      <c r="F67" t="n" s="537">
        <v>212.97</v>
      </c>
      <c r="G67" t="n" s="537">
        <v>282.81</v>
      </c>
      <c r="H67" t="n" s="537">
        <v>276.61</v>
      </c>
      <c r="I67" t="n" s="537">
        <v>358.23</v>
      </c>
      <c r="J67" t="n" s="537">
        <v>287.32</v>
      </c>
      <c r="K67" t="n" s="537">
        <v>530.51</v>
      </c>
    </row>
    <row r="68">
      <c r="A68" t="n" s="508">
        <v>27.0</v>
      </c>
      <c r="B68" s="445"/>
      <c r="C68" t="n" s="510">
        <v>169.59</v>
      </c>
      <c r="D68" t="n" s="510">
        <v>257.8</v>
      </c>
      <c r="E68" t="n" s="510">
        <v>275.41</v>
      </c>
      <c r="F68" t="n" s="510">
        <v>215.11</v>
      </c>
      <c r="G68" t="n" s="510">
        <v>287.46</v>
      </c>
      <c r="H68" t="n" s="510">
        <v>281.95</v>
      </c>
      <c r="I68" t="n" s="510">
        <v>362.9</v>
      </c>
      <c r="J68" t="n" s="510">
        <v>292.27</v>
      </c>
      <c r="K68" t="n" s="510">
        <v>541.69</v>
      </c>
    </row>
    <row r="69">
      <c r="A69" t="n" s="535">
        <v>27.5</v>
      </c>
      <c r="B69" s="445"/>
      <c r="C69" t="n" s="537">
        <v>172.51</v>
      </c>
      <c r="D69" t="n" s="537">
        <v>262.89</v>
      </c>
      <c r="E69" t="n" s="537">
        <v>281.13</v>
      </c>
      <c r="F69" t="n" s="537">
        <v>217.25</v>
      </c>
      <c r="G69" t="n" s="537">
        <v>292.11</v>
      </c>
      <c r="H69" t="n" s="537">
        <v>287.29</v>
      </c>
      <c r="I69" t="n" s="537">
        <v>367.57</v>
      </c>
      <c r="J69" t="n" s="537">
        <v>297.22</v>
      </c>
      <c r="K69" t="n" s="537">
        <v>552.87</v>
      </c>
    </row>
    <row r="70">
      <c r="A70" t="n" s="508">
        <v>28.0</v>
      </c>
      <c r="B70" s="445"/>
      <c r="C70" t="n" s="510">
        <v>175.43</v>
      </c>
      <c r="D70" t="n" s="510">
        <v>267.98</v>
      </c>
      <c r="E70" t="n" s="510">
        <v>286.85</v>
      </c>
      <c r="F70" t="n" s="510">
        <v>219.39</v>
      </c>
      <c r="G70" t="n" s="510">
        <v>296.76</v>
      </c>
      <c r="H70" t="n" s="510">
        <v>292.63</v>
      </c>
      <c r="I70" t="n" s="510">
        <v>372.24</v>
      </c>
      <c r="J70" t="n" s="510">
        <v>302.17</v>
      </c>
      <c r="K70" t="n" s="510">
        <v>564.05</v>
      </c>
    </row>
    <row r="71">
      <c r="A71" t="n" s="535">
        <v>28.5</v>
      </c>
      <c r="B71" s="445"/>
      <c r="C71" t="n" s="537">
        <v>178.35</v>
      </c>
      <c r="D71" t="n" s="537">
        <v>273.07</v>
      </c>
      <c r="E71" t="n" s="537">
        <v>292.57</v>
      </c>
      <c r="F71" t="n" s="537">
        <v>221.53</v>
      </c>
      <c r="G71" t="n" s="537">
        <v>301.41</v>
      </c>
      <c r="H71" t="n" s="537">
        <v>297.97</v>
      </c>
      <c r="I71" t="n" s="537">
        <v>376.91</v>
      </c>
      <c r="J71" t="n" s="537">
        <v>307.12</v>
      </c>
      <c r="K71" t="n" s="537">
        <v>575.23</v>
      </c>
    </row>
    <row r="72">
      <c r="A72" t="n" s="508">
        <v>29.0</v>
      </c>
      <c r="B72" s="445"/>
      <c r="C72" t="n" s="510">
        <v>181.27</v>
      </c>
      <c r="D72" t="n" s="510">
        <v>278.16</v>
      </c>
      <c r="E72" t="n" s="510">
        <v>298.29</v>
      </c>
      <c r="F72" t="n" s="510">
        <v>223.67</v>
      </c>
      <c r="G72" t="n" s="510">
        <v>306.06</v>
      </c>
      <c r="H72" t="n" s="510">
        <v>303.31</v>
      </c>
      <c r="I72" t="n" s="510">
        <v>381.58</v>
      </c>
      <c r="J72" t="n" s="510">
        <v>312.07</v>
      </c>
      <c r="K72" t="n" s="510">
        <v>586.41</v>
      </c>
    </row>
    <row r="73">
      <c r="A73" t="n" s="535">
        <v>29.5</v>
      </c>
      <c r="B73" s="445"/>
      <c r="C73" t="n" s="537">
        <v>184.19</v>
      </c>
      <c r="D73" t="n" s="537">
        <v>283.25</v>
      </c>
      <c r="E73" t="n" s="537">
        <v>304.01</v>
      </c>
      <c r="F73" t="n" s="537">
        <v>225.81</v>
      </c>
      <c r="G73" t="n" s="537">
        <v>310.71</v>
      </c>
      <c r="H73" t="n" s="537">
        <v>308.65</v>
      </c>
      <c r="I73" t="n" s="537">
        <v>386.25</v>
      </c>
      <c r="J73" t="n" s="537">
        <v>317.02</v>
      </c>
      <c r="K73" t="n" s="537">
        <v>597.59</v>
      </c>
    </row>
    <row r="74">
      <c r="A74" t="n" s="508">
        <v>30.0</v>
      </c>
      <c r="B74" s="445"/>
      <c r="C74" t="n" s="510">
        <v>187.11</v>
      </c>
      <c r="D74" t="n" s="510">
        <v>288.34</v>
      </c>
      <c r="E74" t="n" s="510">
        <v>309.73</v>
      </c>
      <c r="F74" t="n" s="510">
        <v>227.95</v>
      </c>
      <c r="G74" t="n" s="510">
        <v>315.36</v>
      </c>
      <c r="H74" t="n" s="510">
        <v>313.99</v>
      </c>
      <c r="I74" t="n" s="510">
        <v>390.92</v>
      </c>
      <c r="J74" t="n" s="510">
        <v>321.97</v>
      </c>
      <c r="K74" t="n" s="510">
        <v>608.77</v>
      </c>
    </row>
    <row r="75">
      <c r="A75" s="2635"/>
      <c r="B75" s="2635"/>
      <c r="C75" s="2635"/>
      <c r="D75" s="2635"/>
      <c r="E75" s="2635"/>
      <c r="F75" s="2635"/>
      <c r="G75" s="2635"/>
      <c r="H75" s="2635"/>
      <c r="I75" s="2635"/>
      <c r="J75" s="2635"/>
      <c r="K75" s="2635"/>
    </row>
    <row r="76">
      <c r="A76" t="s" s="364">
        <v>32</v>
      </c>
      <c r="B76" s="364"/>
      <c r="C76" s="364"/>
      <c r="D76" s="364"/>
      <c r="E76" s="364"/>
      <c r="F76" s="364"/>
      <c r="G76" s="364"/>
      <c r="H76" s="364"/>
      <c r="I76" s="364"/>
      <c r="J76" s="364"/>
      <c r="K76" s="364"/>
    </row>
    <row r="77">
      <c r="A77" t="s" s="391">
        <v>33</v>
      </c>
      <c r="B77" t="s" s="391">
        <v>34</v>
      </c>
      <c r="C77" t="s" s="391">
        <v>22</v>
      </c>
      <c r="D77" t="s" s="391">
        <v>23</v>
      </c>
      <c r="E77" t="s" s="391">
        <v>24</v>
      </c>
      <c r="F77" t="s" s="391">
        <v>25</v>
      </c>
      <c r="G77" t="s" s="391">
        <v>26</v>
      </c>
      <c r="H77" t="s" s="391">
        <v>27</v>
      </c>
      <c r="I77" t="s" s="391">
        <v>28</v>
      </c>
      <c r="J77" t="s" s="391">
        <v>29</v>
      </c>
      <c r="K77" t="s" s="391">
        <v>30</v>
      </c>
    </row>
    <row r="78">
      <c r="A78" t="n" s="508">
        <v>30.1</v>
      </c>
      <c r="B78" t="n" s="479">
        <v>70.0</v>
      </c>
      <c r="C78" t="n" s="510">
        <v>3.11</v>
      </c>
      <c r="D78" t="n" s="510">
        <v>4.63</v>
      </c>
      <c r="E78" t="n" s="510">
        <v>5.08</v>
      </c>
      <c r="F78" t="n" s="510">
        <v>3.95</v>
      </c>
      <c r="G78" t="n" s="510">
        <v>5.27</v>
      </c>
      <c r="H78" t="n" s="510">
        <v>5.18</v>
      </c>
      <c r="I78" t="n" s="510">
        <v>6.41</v>
      </c>
      <c r="J78" t="n" s="510">
        <v>5.37</v>
      </c>
      <c r="K78" t="n" s="510">
        <v>10.08</v>
      </c>
    </row>
    <row r="79">
      <c r="A79" t="n" s="535">
        <v>70.1</v>
      </c>
      <c r="B79" t="n" s="479">
        <v>300.0</v>
      </c>
      <c r="C79" t="n" s="537">
        <v>2.77</v>
      </c>
      <c r="D79" t="n" s="537">
        <v>4.28</v>
      </c>
      <c r="E79" t="n" s="537">
        <v>4.49</v>
      </c>
      <c r="F79" t="n" s="537">
        <v>3.64</v>
      </c>
      <c r="G79" t="n" s="537">
        <v>4.84</v>
      </c>
      <c r="H79" t="n" s="537">
        <v>4.63</v>
      </c>
      <c r="I79" t="n" s="537">
        <v>6.09</v>
      </c>
      <c r="J79" t="n" s="537">
        <v>4.76</v>
      </c>
      <c r="K79" t="n" s="537">
        <v>9.22</v>
      </c>
    </row>
    <row r="80">
      <c r="A80" t="n" s="508">
        <v>300.1</v>
      </c>
      <c r="B80" t="n" s="479">
        <v>99999.0</v>
      </c>
      <c r="C80" t="n" s="510">
        <v>2.68</v>
      </c>
      <c r="D80" t="n" s="510">
        <v>4.28</v>
      </c>
      <c r="E80" t="n" s="510">
        <v>4.36</v>
      </c>
      <c r="F80" t="n" s="510">
        <v>3.59</v>
      </c>
      <c r="G80" t="n" s="510">
        <v>4.73</v>
      </c>
      <c r="H80" t="n" s="510">
        <v>4.49</v>
      </c>
      <c r="I80" t="n" s="510">
        <v>5.87</v>
      </c>
      <c r="J80" t="n" s="510">
        <v>4.63</v>
      </c>
      <c r="K80" t="n" s="510">
        <v>8.93</v>
      </c>
    </row>
    <row r="81">
      <c r="A81" s="2636"/>
      <c r="B81" s="2636"/>
      <c r="C81" s="2636"/>
      <c r="D81" s="2636"/>
      <c r="E81" s="2636"/>
      <c r="F81" s="2636"/>
      <c r="G81" s="2636"/>
      <c r="H81" s="2636"/>
      <c r="I81" s="2636"/>
      <c r="J81" s="2636"/>
      <c r="K81" s="2636"/>
    </row>
    <row r="82" ht="24.0" customHeight="true">
      <c r="A82" t="s" s="269">
        <v>35</v>
      </c>
      <c r="B82" s="269"/>
      <c r="C82" s="269"/>
      <c r="D82" s="269"/>
      <c r="E82" s="269"/>
      <c r="F82" s="269"/>
      <c r="G82" s="269"/>
      <c r="H82" s="269"/>
      <c r="I82" s="269"/>
      <c r="J82" s="269"/>
      <c r="K82" s="269"/>
    </row>
    <row r="83" ht="24.0" customHeight="true">
      <c r="A83" t="s" s="269">
        <v>36</v>
      </c>
      <c r="B83" s="269"/>
      <c r="C83" s="269"/>
      <c r="D83" s="269"/>
      <c r="E83" s="269"/>
      <c r="F83" s="269"/>
      <c r="G83" s="269"/>
      <c r="H83" s="269"/>
      <c r="I83" s="269"/>
      <c r="J83" s="269"/>
      <c r="K83" s="269"/>
    </row>
    <row r="84" ht="24.0" customHeight="true">
      <c r="A84" t="s" s="269">
        <v>37</v>
      </c>
      <c r="B84" s="269"/>
      <c r="C84" s="269"/>
      <c r="D84" s="269"/>
      <c r="E84" s="269"/>
      <c r="F84" s="269"/>
      <c r="G84" s="269"/>
      <c r="H84" s="269"/>
      <c r="I84" s="269"/>
      <c r="J84" s="269"/>
      <c r="K84" s="269"/>
    </row>
    <row r="85" ht="390.0" customHeight="true">
      <c r="A85" t="s" s="2637">
        <v>38</v>
      </c>
      <c r="B85" s="2637"/>
      <c r="C85" s="2637"/>
      <c r="D85" s="2637"/>
      <c r="E85" s="2637"/>
      <c r="F85" s="2637"/>
      <c r="G85" s="2637"/>
      <c r="H85" s="2637"/>
      <c r="I85" s="2637"/>
      <c r="J85" s="2637"/>
      <c r="K85" s="2637"/>
    </row>
    <row r="86">
      <c r="A86" s="2638"/>
      <c r="B86" s="2639"/>
      <c r="C86" s="2640"/>
      <c r="D86" s="2641"/>
      <c r="E86" s="2642"/>
      <c r="F86" s="2643"/>
      <c r="G86" s="2644"/>
      <c r="H86" s="2645"/>
      <c r="I86" s="2646"/>
      <c r="J86" s="2647"/>
      <c r="K86" s="2648"/>
    </row>
    <row r="87">
      <c r="A87" t="s" s="1849">
        <v>13</v>
      </c>
      <c r="B87" s="1849"/>
      <c r="C87" s="1849"/>
      <c r="D87" s="1849"/>
      <c r="E87" s="1849"/>
      <c r="F87" s="1849"/>
      <c r="G87" t="s" s="1903">
        <v>14</v>
      </c>
      <c r="H87" s="1903"/>
      <c r="I87" s="1903"/>
      <c r="J87" s="1903"/>
      <c r="K87" s="1903"/>
    </row>
    <row r="88">
      <c r="A88" t="s" s="1849">
        <v>1</v>
      </c>
      <c r="B88" s="1849"/>
      <c r="C88" s="1849"/>
      <c r="D88" s="1849"/>
      <c r="E88" s="1849"/>
      <c r="F88" s="1849"/>
      <c r="G88" t="s" s="1903">
        <v>15</v>
      </c>
      <c r="H88" s="1903"/>
      <c r="I88" s="1903"/>
      <c r="J88" s="1903"/>
      <c r="K88" s="1903"/>
    </row>
  </sheetData>
  <sheetProtection password="F62E" sheet="true" scenarios="true" objects="true" formatRows="false"/>
  <mergeCells>
    <mergeCell ref="A1:J1"/>
    <mergeCell ref="A2:K2"/>
    <mergeCell ref="A3:K3"/>
    <mergeCell ref="A4:K4"/>
    <mergeCell ref="A5:K5"/>
    <mergeCell ref="A6:K6"/>
    <mergeCell ref="A12:K12"/>
    <mergeCell ref="A13:K13"/>
    <mergeCell ref="A75:K75"/>
    <mergeCell ref="A76:K76"/>
    <mergeCell ref="A81:K81"/>
    <mergeCell ref="A82:K82"/>
    <mergeCell ref="A83:K83"/>
    <mergeCell ref="A84:K84"/>
    <mergeCell ref="A85:K85"/>
    <mergeCell ref="A87:F87"/>
    <mergeCell ref="G87:K87"/>
    <mergeCell ref="A88:F88"/>
    <mergeCell ref="G88:K88"/>
  </mergeCells>
  <pageMargins bottom="0.75" footer="0.3" header="0.3" left="0.7" right="0.7" top="0.75"/>
  <pageSetup orientation="portrait" paperSize="9" fitToWidth="1"/>
  <drawing r:id="rId1"/>
</worksheet>
</file>

<file path=xl/worksheets/sheet3.xml><?xml version="1.0" encoding="utf-8"?>
<worksheet xmlns="http://schemas.openxmlformats.org/spreadsheetml/2006/main" xmlns:r="http://schemas.openxmlformats.org/officeDocument/2006/relationships">
  <sheetPr>
    <pageSetUpPr fitToPage="true"/>
  </sheetPr>
  <dimension ref="A1:V89"/>
  <sheetViews>
    <sheetView workbookViewId="0" showGridLines="false" rightToLeft="false"/>
  </sheetViews>
  <sheetFormatPr defaultRowHeight="15.0" baseColWidth="10"/>
  <sheetData>
    <row r="1" ht="38.0" customHeight="true">
      <c r="A1" t="s" s="14">
        <v>16</v>
      </c>
      <c r="B1" s="14"/>
      <c r="C1" s="14"/>
      <c r="D1" s="14"/>
      <c r="E1" s="14"/>
      <c r="F1" s="14"/>
      <c r="G1" s="14"/>
      <c r="H1" s="14"/>
      <c r="I1" s="14"/>
      <c r="J1" s="14"/>
      <c r="K1" s="14"/>
      <c r="L1" s="14"/>
      <c r="M1" s="14"/>
      <c r="N1" s="14"/>
      <c r="O1" s="14"/>
      <c r="P1" s="14"/>
      <c r="Q1" s="14"/>
      <c r="R1" s="14"/>
      <c r="S1" s="14"/>
      <c r="T1" s="14"/>
      <c r="U1" s="14"/>
    </row>
    <row r="2" ht="30.0" customHeight="true">
      <c r="A2" t="s" s="107">
        <v>17</v>
      </c>
      <c r="B2" s="107"/>
      <c r="C2" s="107"/>
      <c r="D2" s="107"/>
      <c r="E2" s="107"/>
      <c r="F2" s="107"/>
      <c r="G2" s="107"/>
      <c r="H2" s="107"/>
      <c r="I2" s="107"/>
      <c r="J2" s="107"/>
      <c r="K2" s="107"/>
      <c r="L2" s="107"/>
      <c r="M2" s="107"/>
      <c r="N2" s="107"/>
      <c r="O2" s="107"/>
      <c r="P2" s="107"/>
      <c r="Q2" s="107"/>
      <c r="R2" s="107"/>
      <c r="S2" s="107"/>
      <c r="T2" s="107"/>
      <c r="U2" s="107"/>
    </row>
    <row r="3" ht="20.0" customHeight="true">
      <c r="A3" t="s" s="161">
        <v>18</v>
      </c>
      <c r="B3" s="161"/>
      <c r="C3" s="161"/>
      <c r="D3" s="161"/>
      <c r="E3" s="161"/>
      <c r="F3" s="161"/>
      <c r="G3" s="161"/>
      <c r="H3" s="161"/>
      <c r="I3" s="161"/>
      <c r="J3" s="161"/>
      <c r="K3" s="161"/>
      <c r="L3" s="161"/>
      <c r="M3" s="161"/>
      <c r="N3" s="161"/>
      <c r="O3" s="161"/>
      <c r="P3" s="161"/>
      <c r="Q3" s="161"/>
      <c r="R3" s="161"/>
      <c r="S3" s="161"/>
      <c r="T3" s="161"/>
      <c r="U3" s="161"/>
    </row>
    <row r="4" ht="35.0" customHeight="true">
      <c r="A4" t="s" s="215">
        <v>39</v>
      </c>
      <c r="B4" s="215"/>
      <c r="C4" s="215"/>
      <c r="D4" s="215"/>
      <c r="E4" s="215"/>
      <c r="F4" s="215"/>
      <c r="G4" s="215"/>
      <c r="H4" s="215"/>
      <c r="I4" s="215"/>
      <c r="J4" s="215"/>
      <c r="K4" s="215"/>
      <c r="L4" s="215"/>
      <c r="M4" s="215"/>
      <c r="N4" s="215"/>
      <c r="O4" s="215"/>
      <c r="P4" s="215"/>
      <c r="Q4" s="215"/>
      <c r="R4" s="215"/>
      <c r="S4" s="215"/>
      <c r="T4" s="215"/>
      <c r="U4" s="215"/>
    </row>
    <row r="5">
      <c r="A5" s="2649"/>
      <c r="B5" s="2649"/>
      <c r="C5" s="2649"/>
      <c r="D5" s="2649"/>
      <c r="E5" s="2649"/>
      <c r="F5" s="2649"/>
      <c r="G5" s="2649"/>
      <c r="H5" s="2649"/>
      <c r="I5" s="2649"/>
      <c r="J5" s="2649"/>
      <c r="K5" s="2649"/>
      <c r="L5" s="2649"/>
      <c r="M5" s="2649"/>
      <c r="N5" s="2649"/>
      <c r="O5" s="2649"/>
      <c r="P5" s="2649"/>
      <c r="Q5" s="2649"/>
      <c r="R5" s="2649"/>
      <c r="S5" s="2649"/>
      <c r="T5" s="2649"/>
      <c r="U5" s="2649"/>
    </row>
    <row r="6">
      <c r="A6" t="s" s="364">
        <v>20</v>
      </c>
      <c r="B6" s="364"/>
      <c r="C6" s="364"/>
      <c r="D6" s="364"/>
      <c r="E6" s="364"/>
      <c r="F6" s="364"/>
      <c r="G6" s="364"/>
      <c r="H6" s="364"/>
      <c r="I6" s="364"/>
      <c r="J6" s="364"/>
      <c r="K6" s="364"/>
      <c r="L6" s="364"/>
      <c r="M6" s="364"/>
      <c r="N6" s="364"/>
      <c r="O6" s="364"/>
      <c r="P6" s="364"/>
      <c r="Q6" s="364"/>
      <c r="R6" s="364"/>
      <c r="S6" s="364"/>
      <c r="T6" s="364"/>
      <c r="U6" s="364"/>
    </row>
    <row r="7">
      <c r="A7" t="s" s="418">
        <v>21</v>
      </c>
      <c r="B7" s="391"/>
      <c r="C7" t="s" s="391">
        <v>22</v>
      </c>
      <c r="D7" t="s" s="391">
        <v>23</v>
      </c>
      <c r="E7" t="s" s="391">
        <v>24</v>
      </c>
      <c r="F7" t="s" s="391">
        <v>25</v>
      </c>
      <c r="G7" t="s" s="391">
        <v>26</v>
      </c>
      <c r="H7" t="s" s="391">
        <v>27</v>
      </c>
      <c r="I7" t="s" s="391">
        <v>28</v>
      </c>
      <c r="J7" t="s" s="391">
        <v>29</v>
      </c>
      <c r="K7" t="s" s="391">
        <v>30</v>
      </c>
      <c r="L7" t="s" s="391">
        <v>40</v>
      </c>
      <c r="M7" t="s" s="391">
        <v>41</v>
      </c>
      <c r="N7" t="s" s="391">
        <v>42</v>
      </c>
      <c r="O7" t="s" s="391">
        <v>43</v>
      </c>
      <c r="P7" t="s" s="391">
        <v>44</v>
      </c>
      <c r="Q7" t="s" s="391">
        <v>45</v>
      </c>
      <c r="R7" t="s" s="391">
        <v>46</v>
      </c>
      <c r="S7" t="s" s="391">
        <v>47</v>
      </c>
      <c r="T7" t="s" s="391">
        <v>48</v>
      </c>
      <c r="U7" t="s" s="391">
        <v>49</v>
      </c>
    </row>
    <row r="8">
      <c r="A8" t="n" s="508">
        <v>0.5</v>
      </c>
      <c r="B8" s="445"/>
      <c r="C8" t="n" s="510">
        <v>12.16</v>
      </c>
      <c r="D8" t="n" s="510">
        <v>13.53</v>
      </c>
      <c r="E8" t="n" s="510">
        <v>18.36</v>
      </c>
      <c r="F8" t="n" s="510">
        <v>17.28</v>
      </c>
      <c r="G8" t="n" s="510">
        <v>17.67</v>
      </c>
      <c r="H8" t="n" s="510">
        <v>19.71</v>
      </c>
      <c r="I8" t="n" s="510">
        <v>21.82</v>
      </c>
      <c r="J8" t="n" s="510">
        <v>21.82</v>
      </c>
      <c r="K8" t="n" s="510">
        <v>21.52</v>
      </c>
      <c r="L8" t="n" s="510">
        <v>22.02</v>
      </c>
      <c r="M8" t="n" s="510">
        <v>23.54</v>
      </c>
      <c r="N8" t="n" s="510">
        <v>23.69</v>
      </c>
      <c r="O8" t="n" s="510">
        <v>26.27</v>
      </c>
      <c r="P8" t="n" s="510">
        <v>34.61</v>
      </c>
      <c r="Q8" t="n" s="510">
        <v>35.38</v>
      </c>
      <c r="R8" t="n" s="510">
        <v>37.81</v>
      </c>
      <c r="S8" t="n" s="510">
        <v>39.7</v>
      </c>
      <c r="T8" t="n" s="510">
        <v>42.21</v>
      </c>
      <c r="U8" t="n" s="510">
        <v>13.53</v>
      </c>
    </row>
    <row r="9">
      <c r="A9" t="n" s="535">
        <v>1.0</v>
      </c>
      <c r="B9" s="445"/>
      <c r="C9" t="n" s="537">
        <v>15.89</v>
      </c>
      <c r="D9" t="n" s="537">
        <v>19.84</v>
      </c>
      <c r="E9" t="n" s="537">
        <v>26.22</v>
      </c>
      <c r="F9" t="n" s="537">
        <v>24.11</v>
      </c>
      <c r="G9" t="n" s="537">
        <v>26.15</v>
      </c>
      <c r="H9" t="n" s="537">
        <v>26.56</v>
      </c>
      <c r="I9" t="n" s="537">
        <v>31.04</v>
      </c>
      <c r="J9" t="n" s="537">
        <v>31.04</v>
      </c>
      <c r="K9" t="n" s="537">
        <v>29.38</v>
      </c>
      <c r="L9" t="n" s="537">
        <v>29.69</v>
      </c>
      <c r="M9" t="n" s="537">
        <v>35.05</v>
      </c>
      <c r="N9" t="n" s="537">
        <v>36.53</v>
      </c>
      <c r="O9" t="n" s="537">
        <v>34.41</v>
      </c>
      <c r="P9" t="n" s="537">
        <v>45.05</v>
      </c>
      <c r="Q9" t="n" s="537">
        <v>45.92</v>
      </c>
      <c r="R9" t="n" s="537">
        <v>47.26</v>
      </c>
      <c r="S9" t="n" s="537">
        <v>49.63</v>
      </c>
      <c r="T9" t="n" s="537">
        <v>52.75</v>
      </c>
      <c r="U9" t="n" s="537">
        <v>17.42</v>
      </c>
    </row>
    <row r="10">
      <c r="A10" t="n" s="508">
        <v>1.5</v>
      </c>
      <c r="B10" s="445"/>
      <c r="C10" t="n" s="510">
        <v>19.61</v>
      </c>
      <c r="D10" t="n" s="510">
        <v>27.71</v>
      </c>
      <c r="E10" t="n" s="510">
        <v>31.58</v>
      </c>
      <c r="F10" t="n" s="510">
        <v>30.93</v>
      </c>
      <c r="G10" t="n" s="510">
        <v>31.94</v>
      </c>
      <c r="H10" t="n" s="510">
        <v>33.02</v>
      </c>
      <c r="I10" t="n" s="510">
        <v>37.66</v>
      </c>
      <c r="J10" t="n" s="510">
        <v>37.66</v>
      </c>
      <c r="K10" t="n" s="510">
        <v>37.25</v>
      </c>
      <c r="L10" t="n" s="510">
        <v>37.36</v>
      </c>
      <c r="M10" t="n" s="510">
        <v>43.11</v>
      </c>
      <c r="N10" t="n" s="510">
        <v>45.08</v>
      </c>
      <c r="O10" t="n" s="510">
        <v>42.57</v>
      </c>
      <c r="P10" t="n" s="510">
        <v>54.78</v>
      </c>
      <c r="Q10" t="n" s="510">
        <v>56.05</v>
      </c>
      <c r="R10" t="n" s="510">
        <v>56.71</v>
      </c>
      <c r="S10" t="n" s="510">
        <v>59.55</v>
      </c>
      <c r="T10" t="n" s="510">
        <v>63.29</v>
      </c>
      <c r="U10" t="n" s="510">
        <v>22.35</v>
      </c>
    </row>
    <row r="11">
      <c r="A11" t="n" s="535">
        <v>2.0</v>
      </c>
      <c r="B11" s="445"/>
      <c r="C11" t="n" s="537">
        <v>23.33</v>
      </c>
      <c r="D11" t="n" s="537">
        <v>35.58</v>
      </c>
      <c r="E11" t="n" s="537">
        <v>36.94</v>
      </c>
      <c r="F11" t="n" s="537">
        <v>37.75</v>
      </c>
      <c r="G11" t="n" s="537">
        <v>37.73</v>
      </c>
      <c r="H11" t="n" s="537">
        <v>39.48</v>
      </c>
      <c r="I11" t="n" s="537">
        <v>44.28</v>
      </c>
      <c r="J11" t="n" s="537">
        <v>44.28</v>
      </c>
      <c r="K11" t="n" s="537">
        <v>45.12</v>
      </c>
      <c r="L11" t="n" s="537">
        <v>45.03</v>
      </c>
      <c r="M11" t="n" s="537">
        <v>51.17</v>
      </c>
      <c r="N11" t="n" s="537">
        <v>53.63</v>
      </c>
      <c r="O11" t="n" s="537">
        <v>50.73</v>
      </c>
      <c r="P11" t="n" s="537">
        <v>64.51</v>
      </c>
      <c r="Q11" t="n" s="537">
        <v>66.18</v>
      </c>
      <c r="R11" t="n" s="537">
        <v>66.16</v>
      </c>
      <c r="S11" t="n" s="537">
        <v>69.47</v>
      </c>
      <c r="T11" t="n" s="537">
        <v>73.83</v>
      </c>
      <c r="U11" t="n" s="537">
        <v>27.28</v>
      </c>
    </row>
    <row r="12">
      <c r="A12" s="2650"/>
      <c r="B12" s="2650"/>
      <c r="C12" s="2650"/>
      <c r="D12" s="2650"/>
      <c r="E12" s="2650"/>
      <c r="F12" s="2650"/>
      <c r="G12" s="2650"/>
      <c r="H12" s="2650"/>
      <c r="I12" s="2650"/>
      <c r="J12" s="2650"/>
      <c r="K12" s="2650"/>
      <c r="L12" s="2650"/>
      <c r="M12" s="2650"/>
      <c r="N12" s="2650"/>
      <c r="O12" s="2650"/>
      <c r="P12" s="2650"/>
      <c r="Q12" s="2650"/>
      <c r="R12" s="2650"/>
      <c r="S12" s="2650"/>
      <c r="T12" s="2650"/>
      <c r="U12" s="2650"/>
    </row>
    <row r="13">
      <c r="A13" t="s" s="364">
        <v>31</v>
      </c>
      <c r="B13" s="364"/>
      <c r="C13" s="364"/>
      <c r="D13" s="364"/>
      <c r="E13" s="364"/>
      <c r="F13" s="364"/>
      <c r="G13" s="364"/>
      <c r="H13" s="364"/>
      <c r="I13" s="364"/>
      <c r="J13" s="364"/>
      <c r="K13" s="364"/>
      <c r="L13" s="364"/>
      <c r="M13" s="364"/>
      <c r="N13" s="364"/>
      <c r="O13" s="364"/>
      <c r="P13" s="364"/>
      <c r="Q13" s="364"/>
      <c r="R13" s="364"/>
      <c r="S13" s="364"/>
      <c r="T13" s="364"/>
      <c r="U13" s="364"/>
    </row>
    <row r="14">
      <c r="A14" t="s" s="418">
        <v>21</v>
      </c>
      <c r="B14" s="391"/>
      <c r="C14" t="s" s="391">
        <v>22</v>
      </c>
      <c r="D14" t="s" s="391">
        <v>23</v>
      </c>
      <c r="E14" t="s" s="391">
        <v>24</v>
      </c>
      <c r="F14" t="s" s="391">
        <v>25</v>
      </c>
      <c r="G14" t="s" s="391">
        <v>26</v>
      </c>
      <c r="H14" t="s" s="391">
        <v>27</v>
      </c>
      <c r="I14" t="s" s="391">
        <v>28</v>
      </c>
      <c r="J14" t="s" s="391">
        <v>29</v>
      </c>
      <c r="K14" t="s" s="391">
        <v>30</v>
      </c>
      <c r="L14" t="s" s="391">
        <v>40</v>
      </c>
      <c r="M14" t="s" s="391">
        <v>41</v>
      </c>
      <c r="N14" t="s" s="391">
        <v>42</v>
      </c>
      <c r="O14" t="s" s="391">
        <v>43</v>
      </c>
      <c r="P14" t="s" s="391">
        <v>44</v>
      </c>
      <c r="Q14" t="s" s="391">
        <v>45</v>
      </c>
      <c r="R14" t="s" s="391">
        <v>46</v>
      </c>
      <c r="S14" t="s" s="391">
        <v>47</v>
      </c>
      <c r="T14" t="s" s="391">
        <v>48</v>
      </c>
      <c r="U14" t="s" s="391">
        <v>49</v>
      </c>
    </row>
    <row r="15">
      <c r="A15" t="n" s="535">
        <v>0.5</v>
      </c>
      <c r="B15" s="445"/>
      <c r="C15" t="n" s="537">
        <v>13.51</v>
      </c>
      <c r="D15" t="n" s="537">
        <v>14.95</v>
      </c>
      <c r="E15" t="n" s="537">
        <v>20.41</v>
      </c>
      <c r="F15" t="n" s="537">
        <v>21.6</v>
      </c>
      <c r="G15" t="n" s="537">
        <v>22.07</v>
      </c>
      <c r="H15" t="n" s="537">
        <v>21.87</v>
      </c>
      <c r="I15" t="n" s="537">
        <v>24.25</v>
      </c>
      <c r="J15" t="n" s="537">
        <v>24.25</v>
      </c>
      <c r="K15" t="n" s="537">
        <v>26.91</v>
      </c>
      <c r="L15" t="n" s="537">
        <v>27.55</v>
      </c>
      <c r="M15" t="n" s="537">
        <v>26.18</v>
      </c>
      <c r="N15" t="n" s="537">
        <v>26.32</v>
      </c>
      <c r="O15" t="n" s="537">
        <v>29.19</v>
      </c>
      <c r="P15" t="n" s="537">
        <v>38.44</v>
      </c>
      <c r="Q15" t="n" s="537">
        <v>39.29</v>
      </c>
      <c r="R15" t="n" s="537">
        <v>47.26</v>
      </c>
      <c r="S15" t="n" s="537">
        <v>49.65</v>
      </c>
      <c r="T15" t="n" s="537">
        <v>49.65</v>
      </c>
      <c r="U15" t="n" s="537">
        <v>13.89</v>
      </c>
    </row>
    <row r="16">
      <c r="A16" t="n" s="508">
        <v>1.0</v>
      </c>
      <c r="B16" s="445"/>
      <c r="C16" t="n" s="510">
        <v>17.68</v>
      </c>
      <c r="D16" t="n" s="510">
        <v>24.78</v>
      </c>
      <c r="E16" t="n" s="510">
        <v>29.11</v>
      </c>
      <c r="F16" t="n" s="510">
        <v>30.11</v>
      </c>
      <c r="G16" t="n" s="510">
        <v>32.7</v>
      </c>
      <c r="H16" t="n" s="510">
        <v>29.49</v>
      </c>
      <c r="I16" t="n" s="510">
        <v>34.49</v>
      </c>
      <c r="J16" t="n" s="510">
        <v>34.49</v>
      </c>
      <c r="K16" t="n" s="510">
        <v>36.73</v>
      </c>
      <c r="L16" t="n" s="510">
        <v>37.16</v>
      </c>
      <c r="M16" t="n" s="510">
        <v>38.97</v>
      </c>
      <c r="N16" t="n" s="510">
        <v>40.57</v>
      </c>
      <c r="O16" t="n" s="510">
        <v>38.2</v>
      </c>
      <c r="P16" t="n" s="510">
        <v>50.06</v>
      </c>
      <c r="Q16" t="n" s="510">
        <v>51.03</v>
      </c>
      <c r="R16" t="n" s="510">
        <v>59.08</v>
      </c>
      <c r="S16" t="n" s="510">
        <v>62.06</v>
      </c>
      <c r="T16" t="n" s="510">
        <v>62.06</v>
      </c>
      <c r="U16" t="n" s="510">
        <v>19.35</v>
      </c>
    </row>
    <row r="17">
      <c r="A17" t="n" s="535">
        <v>1.5</v>
      </c>
      <c r="B17" s="445"/>
      <c r="C17" t="n" s="537">
        <v>21.85</v>
      </c>
      <c r="D17" t="n" s="537">
        <v>34.6</v>
      </c>
      <c r="E17" t="n" s="537">
        <v>35.04</v>
      </c>
      <c r="F17" t="n" s="537">
        <v>38.62</v>
      </c>
      <c r="G17" t="n" s="537">
        <v>39.94</v>
      </c>
      <c r="H17" t="n" s="537">
        <v>36.63</v>
      </c>
      <c r="I17" t="n" s="537">
        <v>41.87</v>
      </c>
      <c r="J17" t="n" s="537">
        <v>41.87</v>
      </c>
      <c r="K17" t="n" s="537">
        <v>46.56</v>
      </c>
      <c r="L17" t="n" s="537">
        <v>46.76</v>
      </c>
      <c r="M17" t="n" s="537">
        <v>47.93</v>
      </c>
      <c r="N17" t="n" s="537">
        <v>50.06</v>
      </c>
      <c r="O17" t="n" s="537">
        <v>47.24</v>
      </c>
      <c r="P17" t="n" s="537">
        <v>60.87</v>
      </c>
      <c r="Q17" t="n" s="537">
        <v>62.29</v>
      </c>
      <c r="R17" t="n" s="537">
        <v>70.9</v>
      </c>
      <c r="S17" t="n" s="537">
        <v>74.47</v>
      </c>
      <c r="T17" t="n" s="537">
        <v>74.47</v>
      </c>
      <c r="U17" t="n" s="537">
        <v>24.82</v>
      </c>
    </row>
    <row r="18">
      <c r="A18" t="n" s="508">
        <v>2.0</v>
      </c>
      <c r="B18" s="445"/>
      <c r="C18" t="n" s="510">
        <v>26.02</v>
      </c>
      <c r="D18" t="n" s="510">
        <v>44.42</v>
      </c>
      <c r="E18" t="n" s="510">
        <v>40.97</v>
      </c>
      <c r="F18" t="n" s="510">
        <v>47.13</v>
      </c>
      <c r="G18" t="n" s="510">
        <v>47.18</v>
      </c>
      <c r="H18" t="n" s="510">
        <v>43.77</v>
      </c>
      <c r="I18" t="n" s="510">
        <v>49.25</v>
      </c>
      <c r="J18" t="n" s="510">
        <v>49.25</v>
      </c>
      <c r="K18" t="n" s="510">
        <v>56.39</v>
      </c>
      <c r="L18" t="n" s="510">
        <v>56.36</v>
      </c>
      <c r="M18" t="n" s="510">
        <v>56.89</v>
      </c>
      <c r="N18" t="n" s="510">
        <v>59.55</v>
      </c>
      <c r="O18" t="n" s="510">
        <v>56.28</v>
      </c>
      <c r="P18" t="n" s="510">
        <v>71.68</v>
      </c>
      <c r="Q18" t="n" s="510">
        <v>73.55</v>
      </c>
      <c r="R18" t="n" s="510">
        <v>82.72</v>
      </c>
      <c r="S18" t="n" s="510">
        <v>86.88</v>
      </c>
      <c r="T18" t="n" s="510">
        <v>86.88</v>
      </c>
      <c r="U18" t="n" s="510">
        <v>30.29</v>
      </c>
    </row>
    <row r="19">
      <c r="A19" t="n" s="535">
        <v>2.5</v>
      </c>
      <c r="B19" s="445"/>
      <c r="C19" t="n" s="537">
        <v>30.18</v>
      </c>
      <c r="D19" t="n" s="537">
        <v>54.24</v>
      </c>
      <c r="E19" t="n" s="537">
        <v>46.91</v>
      </c>
      <c r="F19" t="n" s="537">
        <v>55.63</v>
      </c>
      <c r="G19" t="n" s="537">
        <v>54.44</v>
      </c>
      <c r="H19" t="n" s="537">
        <v>50.91</v>
      </c>
      <c r="I19" t="n" s="537">
        <v>56.62</v>
      </c>
      <c r="J19" t="n" s="537">
        <v>56.62</v>
      </c>
      <c r="K19" t="n" s="537">
        <v>66.23</v>
      </c>
      <c r="L19" t="n" s="537">
        <v>65.97</v>
      </c>
      <c r="M19" t="n" s="537">
        <v>65.86</v>
      </c>
      <c r="N19" t="n" s="537">
        <v>69.03</v>
      </c>
      <c r="O19" t="n" s="537">
        <v>65.29</v>
      </c>
      <c r="P19" t="n" s="537">
        <v>82.47</v>
      </c>
      <c r="Q19" t="n" s="537">
        <v>84.8</v>
      </c>
      <c r="R19" t="n" s="537">
        <v>94.54</v>
      </c>
      <c r="S19" t="n" s="537">
        <v>99.29</v>
      </c>
      <c r="T19" t="n" s="537">
        <v>99.29</v>
      </c>
      <c r="U19" t="n" s="537">
        <v>35.75</v>
      </c>
    </row>
    <row r="20">
      <c r="A20" t="n" s="508">
        <v>3.0</v>
      </c>
      <c r="B20" s="445"/>
      <c r="C20" t="n" s="510">
        <v>33.61</v>
      </c>
      <c r="D20" t="n" s="510">
        <v>61.59</v>
      </c>
      <c r="E20" t="n" s="510">
        <v>52.04</v>
      </c>
      <c r="F20" t="n" s="510">
        <v>61.77</v>
      </c>
      <c r="G20" t="n" s="510">
        <v>60.67</v>
      </c>
      <c r="H20" t="n" s="510">
        <v>56.28</v>
      </c>
      <c r="I20" t="n" s="510">
        <v>63.09</v>
      </c>
      <c r="J20" t="n" s="510">
        <v>63.09</v>
      </c>
      <c r="K20" t="n" s="510">
        <v>73.58</v>
      </c>
      <c r="L20" t="n" s="510">
        <v>73.13</v>
      </c>
      <c r="M20" t="n" s="510">
        <v>73.0</v>
      </c>
      <c r="N20" t="n" s="510">
        <v>75.49</v>
      </c>
      <c r="O20" t="n" s="510">
        <v>72.67</v>
      </c>
      <c r="P20" t="n" s="510">
        <v>91.83</v>
      </c>
      <c r="Q20" t="n" s="510">
        <v>94.67</v>
      </c>
      <c r="R20" t="n" s="510">
        <v>104.71</v>
      </c>
      <c r="S20" t="n" s="510">
        <v>110.0</v>
      </c>
      <c r="T20" t="n" s="510">
        <v>110.0</v>
      </c>
      <c r="U20" t="n" s="510">
        <v>39.68</v>
      </c>
    </row>
    <row r="21">
      <c r="A21" t="n" s="535">
        <v>3.5</v>
      </c>
      <c r="B21" s="445"/>
      <c r="C21" t="n" s="537">
        <v>37.03</v>
      </c>
      <c r="D21" t="n" s="537">
        <v>68.94</v>
      </c>
      <c r="E21" t="n" s="537">
        <v>57.17</v>
      </c>
      <c r="F21" t="n" s="537">
        <v>67.91</v>
      </c>
      <c r="G21" t="n" s="537">
        <v>66.9</v>
      </c>
      <c r="H21" t="n" s="537">
        <v>61.64</v>
      </c>
      <c r="I21" t="n" s="537">
        <v>69.55</v>
      </c>
      <c r="J21" t="n" s="537">
        <v>69.55</v>
      </c>
      <c r="K21" t="n" s="537">
        <v>80.93</v>
      </c>
      <c r="L21" t="n" s="537">
        <v>80.29</v>
      </c>
      <c r="M21" t="n" s="537">
        <v>80.14</v>
      </c>
      <c r="N21" t="n" s="537">
        <v>79.11</v>
      </c>
      <c r="O21" t="n" s="537">
        <v>80.05</v>
      </c>
      <c r="P21" t="n" s="537">
        <v>101.19</v>
      </c>
      <c r="Q21" t="n" s="537">
        <v>104.54</v>
      </c>
      <c r="R21" t="n" s="537">
        <v>114.88</v>
      </c>
      <c r="S21" t="n" s="537">
        <v>120.7</v>
      </c>
      <c r="T21" t="n" s="537">
        <v>120.7</v>
      </c>
      <c r="U21" t="n" s="537">
        <v>43.61</v>
      </c>
    </row>
    <row r="22">
      <c r="A22" t="n" s="508">
        <v>4.0</v>
      </c>
      <c r="B22" s="445"/>
      <c r="C22" t="n" s="510">
        <v>40.45</v>
      </c>
      <c r="D22" t="n" s="510">
        <v>76.29</v>
      </c>
      <c r="E22" t="n" s="510">
        <v>62.3</v>
      </c>
      <c r="F22" t="n" s="510">
        <v>74.05</v>
      </c>
      <c r="G22" t="n" s="510">
        <v>73.13</v>
      </c>
      <c r="H22" t="n" s="510">
        <v>67.0</v>
      </c>
      <c r="I22" t="n" s="510">
        <v>76.01</v>
      </c>
      <c r="J22" t="n" s="510">
        <v>76.01</v>
      </c>
      <c r="K22" t="n" s="510">
        <v>88.28</v>
      </c>
      <c r="L22" t="n" s="510">
        <v>87.45</v>
      </c>
      <c r="M22" t="n" s="510">
        <v>87.28</v>
      </c>
      <c r="N22" t="n" s="510">
        <v>82.73</v>
      </c>
      <c r="O22" t="n" s="510">
        <v>87.43</v>
      </c>
      <c r="P22" t="n" s="510">
        <v>110.55</v>
      </c>
      <c r="Q22" t="n" s="510">
        <v>114.41</v>
      </c>
      <c r="R22" t="n" s="510">
        <v>125.05</v>
      </c>
      <c r="S22" t="n" s="510">
        <v>131.4</v>
      </c>
      <c r="T22" t="n" s="510">
        <v>131.4</v>
      </c>
      <c r="U22" t="n" s="510">
        <v>47.54</v>
      </c>
    </row>
    <row r="23">
      <c r="A23" t="n" s="535">
        <v>4.5</v>
      </c>
      <c r="B23" s="445"/>
      <c r="C23" t="n" s="537">
        <v>43.87</v>
      </c>
      <c r="D23" t="n" s="537">
        <v>83.64</v>
      </c>
      <c r="E23" t="n" s="537">
        <v>67.43</v>
      </c>
      <c r="F23" t="n" s="537">
        <v>80.19</v>
      </c>
      <c r="G23" t="n" s="537">
        <v>79.36</v>
      </c>
      <c r="H23" t="n" s="537">
        <v>72.36</v>
      </c>
      <c r="I23" t="n" s="537">
        <v>82.47</v>
      </c>
      <c r="J23" t="n" s="537">
        <v>82.47</v>
      </c>
      <c r="K23" t="n" s="537">
        <v>95.63</v>
      </c>
      <c r="L23" t="n" s="537">
        <v>94.61</v>
      </c>
      <c r="M23" t="n" s="537">
        <v>94.42</v>
      </c>
      <c r="N23" t="n" s="537">
        <v>86.35</v>
      </c>
      <c r="O23" t="n" s="537">
        <v>94.81</v>
      </c>
      <c r="P23" t="n" s="537">
        <v>119.91</v>
      </c>
      <c r="Q23" t="n" s="537">
        <v>124.28</v>
      </c>
      <c r="R23" t="n" s="537">
        <v>135.22</v>
      </c>
      <c r="S23" t="n" s="537">
        <v>142.1</v>
      </c>
      <c r="T23" t="n" s="537">
        <v>142.1</v>
      </c>
      <c r="U23" t="n" s="537">
        <v>51.47</v>
      </c>
    </row>
    <row r="24">
      <c r="A24" t="n" s="508">
        <v>5.0</v>
      </c>
      <c r="B24" s="445"/>
      <c r="C24" t="n" s="510">
        <v>47.29</v>
      </c>
      <c r="D24" t="n" s="510">
        <v>90.99</v>
      </c>
      <c r="E24" t="n" s="510">
        <v>72.56</v>
      </c>
      <c r="F24" t="n" s="510">
        <v>86.33</v>
      </c>
      <c r="G24" t="n" s="510">
        <v>85.59</v>
      </c>
      <c r="H24" t="n" s="510">
        <v>77.72</v>
      </c>
      <c r="I24" t="n" s="510">
        <v>88.93</v>
      </c>
      <c r="J24" t="n" s="510">
        <v>88.93</v>
      </c>
      <c r="K24" t="n" s="510">
        <v>102.98</v>
      </c>
      <c r="L24" t="n" s="510">
        <v>101.77</v>
      </c>
      <c r="M24" t="n" s="510">
        <v>101.56</v>
      </c>
      <c r="N24" t="n" s="510">
        <v>89.97</v>
      </c>
      <c r="O24" t="n" s="510">
        <v>102.19</v>
      </c>
      <c r="P24" t="n" s="510">
        <v>129.27</v>
      </c>
      <c r="Q24" t="n" s="510">
        <v>134.15</v>
      </c>
      <c r="R24" t="n" s="510">
        <v>145.39</v>
      </c>
      <c r="S24" t="n" s="510">
        <v>152.8</v>
      </c>
      <c r="T24" t="n" s="510">
        <v>152.8</v>
      </c>
      <c r="U24" t="n" s="510">
        <v>55.4</v>
      </c>
    </row>
    <row r="25">
      <c r="A25" t="n" s="535">
        <v>5.5</v>
      </c>
      <c r="B25" s="445"/>
      <c r="C25" t="n" s="537">
        <v>50.19</v>
      </c>
      <c r="D25" t="n" s="537">
        <v>94.15</v>
      </c>
      <c r="E25" t="n" s="537">
        <v>76.78</v>
      </c>
      <c r="F25" t="n" s="537">
        <v>91.34</v>
      </c>
      <c r="G25" t="n" s="537">
        <v>90.74</v>
      </c>
      <c r="H25" t="n" s="537">
        <v>82.02</v>
      </c>
      <c r="I25" t="n" s="537">
        <v>94.64</v>
      </c>
      <c r="J25" t="n" s="537">
        <v>94.64</v>
      </c>
      <c r="K25" t="n" s="537">
        <v>108.54</v>
      </c>
      <c r="L25" t="n" s="537">
        <v>107.2</v>
      </c>
      <c r="M25" t="n" s="537">
        <v>107.6</v>
      </c>
      <c r="N25" t="n" s="537">
        <v>93.61</v>
      </c>
      <c r="O25" t="n" s="537">
        <v>108.27</v>
      </c>
      <c r="P25" t="n" s="537">
        <v>137.33</v>
      </c>
      <c r="Q25" t="n" s="537">
        <v>138.62</v>
      </c>
      <c r="R25" t="n" s="537">
        <v>154.24</v>
      </c>
      <c r="S25" t="n" s="537">
        <v>162.09</v>
      </c>
      <c r="T25" t="n" s="537">
        <v>162.09</v>
      </c>
      <c r="U25" t="n" s="537">
        <v>58.65</v>
      </c>
    </row>
    <row r="26">
      <c r="A26" t="n" s="508">
        <v>6.0</v>
      </c>
      <c r="B26" s="445"/>
      <c r="C26" t="n" s="510">
        <v>53.09</v>
      </c>
      <c r="D26" t="n" s="510">
        <v>97.31</v>
      </c>
      <c r="E26" t="n" s="510">
        <v>81.0</v>
      </c>
      <c r="F26" t="n" s="510">
        <v>96.35</v>
      </c>
      <c r="G26" t="n" s="510">
        <v>95.89</v>
      </c>
      <c r="H26" t="n" s="510">
        <v>86.32</v>
      </c>
      <c r="I26" t="n" s="510">
        <v>100.35</v>
      </c>
      <c r="J26" t="n" s="510">
        <v>100.35</v>
      </c>
      <c r="K26" t="n" s="510">
        <v>114.1</v>
      </c>
      <c r="L26" t="n" s="510">
        <v>112.63</v>
      </c>
      <c r="M26" t="n" s="510">
        <v>113.64</v>
      </c>
      <c r="N26" t="n" s="510">
        <v>97.25</v>
      </c>
      <c r="O26" t="n" s="510">
        <v>114.35</v>
      </c>
      <c r="P26" t="n" s="510">
        <v>145.39</v>
      </c>
      <c r="Q26" t="n" s="510">
        <v>143.09</v>
      </c>
      <c r="R26" t="n" s="510">
        <v>163.09</v>
      </c>
      <c r="S26" t="n" s="510">
        <v>171.38</v>
      </c>
      <c r="T26" t="n" s="510">
        <v>171.38</v>
      </c>
      <c r="U26" t="n" s="510">
        <v>61.9</v>
      </c>
    </row>
    <row r="27">
      <c r="A27" t="n" s="535">
        <v>6.5</v>
      </c>
      <c r="B27" s="445"/>
      <c r="C27" t="n" s="537">
        <v>55.98</v>
      </c>
      <c r="D27" t="n" s="537">
        <v>100.46</v>
      </c>
      <c r="E27" t="n" s="537">
        <v>85.21</v>
      </c>
      <c r="F27" t="n" s="537">
        <v>101.37</v>
      </c>
      <c r="G27" t="n" s="537">
        <v>101.03</v>
      </c>
      <c r="H27" t="n" s="537">
        <v>90.6</v>
      </c>
      <c r="I27" t="n" s="537">
        <v>106.07</v>
      </c>
      <c r="J27" t="n" s="537">
        <v>106.07</v>
      </c>
      <c r="K27" t="n" s="537">
        <v>119.68</v>
      </c>
      <c r="L27" t="n" s="537">
        <v>118.05</v>
      </c>
      <c r="M27" t="n" s="537">
        <v>119.67</v>
      </c>
      <c r="N27" t="n" s="537">
        <v>100.87</v>
      </c>
      <c r="O27" t="n" s="537">
        <v>120.45</v>
      </c>
      <c r="P27" t="n" s="537">
        <v>153.46</v>
      </c>
      <c r="Q27" t="n" s="537">
        <v>147.55</v>
      </c>
      <c r="R27" t="n" s="537">
        <v>171.92</v>
      </c>
      <c r="S27" t="n" s="537">
        <v>180.66</v>
      </c>
      <c r="T27" t="n" s="537">
        <v>180.66</v>
      </c>
      <c r="U27" t="n" s="537">
        <v>65.15</v>
      </c>
    </row>
    <row r="28">
      <c r="A28" t="n" s="508">
        <v>7.0</v>
      </c>
      <c r="B28" s="445"/>
      <c r="C28" t="n" s="510">
        <v>58.87</v>
      </c>
      <c r="D28" t="n" s="510">
        <v>103.61</v>
      </c>
      <c r="E28" t="n" s="510">
        <v>89.42</v>
      </c>
      <c r="F28" t="n" s="510">
        <v>106.39</v>
      </c>
      <c r="G28" t="n" s="510">
        <v>106.17</v>
      </c>
      <c r="H28" t="n" s="510">
        <v>94.88</v>
      </c>
      <c r="I28" t="n" s="510">
        <v>111.79</v>
      </c>
      <c r="J28" t="n" s="510">
        <v>111.79</v>
      </c>
      <c r="K28" t="n" s="510">
        <v>125.26</v>
      </c>
      <c r="L28" t="n" s="510">
        <v>123.47</v>
      </c>
      <c r="M28" t="n" s="510">
        <v>125.7</v>
      </c>
      <c r="N28" t="n" s="510">
        <v>104.49</v>
      </c>
      <c r="O28" t="n" s="510">
        <v>126.55</v>
      </c>
      <c r="P28" t="n" s="510">
        <v>161.53</v>
      </c>
      <c r="Q28" t="n" s="510">
        <v>152.01</v>
      </c>
      <c r="R28" t="n" s="510">
        <v>180.75</v>
      </c>
      <c r="S28" t="n" s="510">
        <v>189.94</v>
      </c>
      <c r="T28" t="n" s="510">
        <v>189.94</v>
      </c>
      <c r="U28" t="n" s="510">
        <v>68.4</v>
      </c>
    </row>
    <row r="29">
      <c r="A29" t="n" s="535">
        <v>7.5</v>
      </c>
      <c r="B29" s="445"/>
      <c r="C29" t="n" s="537">
        <v>61.76</v>
      </c>
      <c r="D29" t="n" s="537">
        <v>106.76</v>
      </c>
      <c r="E29" t="n" s="537">
        <v>93.63</v>
      </c>
      <c r="F29" t="n" s="537">
        <v>111.41</v>
      </c>
      <c r="G29" t="n" s="537">
        <v>111.31</v>
      </c>
      <c r="H29" t="n" s="537">
        <v>99.16</v>
      </c>
      <c r="I29" t="n" s="537">
        <v>117.51</v>
      </c>
      <c r="J29" t="n" s="537">
        <v>117.51</v>
      </c>
      <c r="K29" t="n" s="537">
        <v>130.84</v>
      </c>
      <c r="L29" t="n" s="537">
        <v>128.89</v>
      </c>
      <c r="M29" t="n" s="537">
        <v>131.73</v>
      </c>
      <c r="N29" t="n" s="537">
        <v>108.11</v>
      </c>
      <c r="O29" t="n" s="537">
        <v>132.65</v>
      </c>
      <c r="P29" t="n" s="537">
        <v>169.6</v>
      </c>
      <c r="Q29" t="n" s="537">
        <v>156.47</v>
      </c>
      <c r="R29" t="n" s="537">
        <v>189.58</v>
      </c>
      <c r="S29" t="n" s="537">
        <v>199.22</v>
      </c>
      <c r="T29" t="n" s="537">
        <v>199.22</v>
      </c>
      <c r="U29" t="n" s="537">
        <v>71.65</v>
      </c>
    </row>
    <row r="30">
      <c r="A30" t="n" s="508">
        <v>8.0</v>
      </c>
      <c r="B30" s="445"/>
      <c r="C30" t="n" s="510">
        <v>64.65</v>
      </c>
      <c r="D30" t="n" s="510">
        <v>109.91</v>
      </c>
      <c r="E30" t="n" s="510">
        <v>97.84</v>
      </c>
      <c r="F30" t="n" s="510">
        <v>116.43</v>
      </c>
      <c r="G30" t="n" s="510">
        <v>116.45</v>
      </c>
      <c r="H30" t="n" s="510">
        <v>103.44</v>
      </c>
      <c r="I30" t="n" s="510">
        <v>123.23</v>
      </c>
      <c r="J30" t="n" s="510">
        <v>123.23</v>
      </c>
      <c r="K30" t="n" s="510">
        <v>136.42</v>
      </c>
      <c r="L30" t="n" s="510">
        <v>134.31</v>
      </c>
      <c r="M30" t="n" s="510">
        <v>137.76</v>
      </c>
      <c r="N30" t="n" s="510">
        <v>111.73</v>
      </c>
      <c r="O30" t="n" s="510">
        <v>138.75</v>
      </c>
      <c r="P30" t="n" s="510">
        <v>177.67</v>
      </c>
      <c r="Q30" t="n" s="510">
        <v>160.93</v>
      </c>
      <c r="R30" t="n" s="510">
        <v>198.41</v>
      </c>
      <c r="S30" t="n" s="510">
        <v>208.5</v>
      </c>
      <c r="T30" t="n" s="510">
        <v>208.5</v>
      </c>
      <c r="U30" t="n" s="510">
        <v>74.9</v>
      </c>
    </row>
    <row r="31">
      <c r="A31" t="n" s="535">
        <v>8.5</v>
      </c>
      <c r="B31" s="445"/>
      <c r="C31" t="n" s="537">
        <v>67.54</v>
      </c>
      <c r="D31" t="n" s="537">
        <v>113.06</v>
      </c>
      <c r="E31" t="n" s="537">
        <v>102.05</v>
      </c>
      <c r="F31" t="n" s="537">
        <v>121.45</v>
      </c>
      <c r="G31" t="n" s="537">
        <v>121.59</v>
      </c>
      <c r="H31" t="n" s="537">
        <v>107.72</v>
      </c>
      <c r="I31" t="n" s="537">
        <v>128.95</v>
      </c>
      <c r="J31" t="n" s="537">
        <v>128.95</v>
      </c>
      <c r="K31" t="n" s="537">
        <v>142.0</v>
      </c>
      <c r="L31" t="n" s="537">
        <v>139.73</v>
      </c>
      <c r="M31" t="n" s="537">
        <v>143.79</v>
      </c>
      <c r="N31" t="n" s="537">
        <v>115.35</v>
      </c>
      <c r="O31" t="n" s="537">
        <v>144.85</v>
      </c>
      <c r="P31" t="n" s="537">
        <v>185.74</v>
      </c>
      <c r="Q31" t="n" s="537">
        <v>165.39</v>
      </c>
      <c r="R31" t="n" s="537">
        <v>207.24</v>
      </c>
      <c r="S31" t="n" s="537">
        <v>217.78</v>
      </c>
      <c r="T31" t="n" s="537">
        <v>217.78</v>
      </c>
      <c r="U31" t="n" s="537">
        <v>78.15</v>
      </c>
    </row>
    <row r="32">
      <c r="A32" t="n" s="508">
        <v>9.0</v>
      </c>
      <c r="B32" s="445"/>
      <c r="C32" t="n" s="510">
        <v>70.43</v>
      </c>
      <c r="D32" t="n" s="510">
        <v>116.21</v>
      </c>
      <c r="E32" t="n" s="510">
        <v>106.26</v>
      </c>
      <c r="F32" t="n" s="510">
        <v>126.47</v>
      </c>
      <c r="G32" t="n" s="510">
        <v>126.73</v>
      </c>
      <c r="H32" t="n" s="510">
        <v>112.0</v>
      </c>
      <c r="I32" t="n" s="510">
        <v>134.67</v>
      </c>
      <c r="J32" t="n" s="510">
        <v>134.67</v>
      </c>
      <c r="K32" t="n" s="510">
        <v>147.58</v>
      </c>
      <c r="L32" t="n" s="510">
        <v>145.15</v>
      </c>
      <c r="M32" t="n" s="510">
        <v>149.82</v>
      </c>
      <c r="N32" t="n" s="510">
        <v>118.97</v>
      </c>
      <c r="O32" t="n" s="510">
        <v>150.95</v>
      </c>
      <c r="P32" t="n" s="510">
        <v>193.81</v>
      </c>
      <c r="Q32" t="n" s="510">
        <v>169.85</v>
      </c>
      <c r="R32" t="n" s="510">
        <v>216.07</v>
      </c>
      <c r="S32" t="n" s="510">
        <v>227.06</v>
      </c>
      <c r="T32" t="n" s="510">
        <v>227.06</v>
      </c>
      <c r="U32" t="n" s="510">
        <v>81.4</v>
      </c>
    </row>
    <row r="33">
      <c r="A33" t="n" s="535">
        <v>9.5</v>
      </c>
      <c r="B33" s="445"/>
      <c r="C33" t="n" s="537">
        <v>73.32</v>
      </c>
      <c r="D33" t="n" s="537">
        <v>119.36</v>
      </c>
      <c r="E33" t="n" s="537">
        <v>110.47</v>
      </c>
      <c r="F33" t="n" s="537">
        <v>131.49</v>
      </c>
      <c r="G33" t="n" s="537">
        <v>131.87</v>
      </c>
      <c r="H33" t="n" s="537">
        <v>116.28</v>
      </c>
      <c r="I33" t="n" s="537">
        <v>140.39</v>
      </c>
      <c r="J33" t="n" s="537">
        <v>140.39</v>
      </c>
      <c r="K33" t="n" s="537">
        <v>153.16</v>
      </c>
      <c r="L33" t="n" s="537">
        <v>150.57</v>
      </c>
      <c r="M33" t="n" s="537">
        <v>155.85</v>
      </c>
      <c r="N33" t="n" s="537">
        <v>122.59</v>
      </c>
      <c r="O33" t="n" s="537">
        <v>157.05</v>
      </c>
      <c r="P33" t="n" s="537">
        <v>201.88</v>
      </c>
      <c r="Q33" t="n" s="537">
        <v>174.31</v>
      </c>
      <c r="R33" t="n" s="537">
        <v>224.9</v>
      </c>
      <c r="S33" t="n" s="537">
        <v>236.34</v>
      </c>
      <c r="T33" t="n" s="537">
        <v>236.34</v>
      </c>
      <c r="U33" t="n" s="537">
        <v>84.65</v>
      </c>
    </row>
    <row r="34">
      <c r="A34" t="n" s="508">
        <v>10.0</v>
      </c>
      <c r="B34" s="445"/>
      <c r="C34" t="n" s="510">
        <v>76.21</v>
      </c>
      <c r="D34" t="n" s="510">
        <v>122.51</v>
      </c>
      <c r="E34" t="n" s="510">
        <v>114.68</v>
      </c>
      <c r="F34" t="n" s="510">
        <v>136.51</v>
      </c>
      <c r="G34" t="n" s="510">
        <v>137.01</v>
      </c>
      <c r="H34" t="n" s="510">
        <v>120.56</v>
      </c>
      <c r="I34" t="n" s="510">
        <v>146.11</v>
      </c>
      <c r="J34" t="n" s="510">
        <v>146.11</v>
      </c>
      <c r="K34" t="n" s="510">
        <v>158.74</v>
      </c>
      <c r="L34" t="n" s="510">
        <v>155.99</v>
      </c>
      <c r="M34" t="n" s="510">
        <v>161.88</v>
      </c>
      <c r="N34" t="n" s="510">
        <v>126.21</v>
      </c>
      <c r="O34" t="n" s="510">
        <v>163.15</v>
      </c>
      <c r="P34" t="n" s="510">
        <v>209.95</v>
      </c>
      <c r="Q34" t="n" s="510">
        <v>178.77</v>
      </c>
      <c r="R34" t="n" s="510">
        <v>233.73</v>
      </c>
      <c r="S34" t="n" s="510">
        <v>245.62</v>
      </c>
      <c r="T34" t="n" s="510">
        <v>245.62</v>
      </c>
      <c r="U34" t="n" s="510">
        <v>87.9</v>
      </c>
    </row>
    <row r="35">
      <c r="A35" t="n" s="535">
        <v>10.5</v>
      </c>
      <c r="B35" s="445"/>
      <c r="C35" t="n" s="537">
        <v>78.14</v>
      </c>
      <c r="D35" t="n" s="537">
        <v>125.65</v>
      </c>
      <c r="E35" t="n" s="537">
        <v>118.4</v>
      </c>
      <c r="F35" t="n" s="537">
        <v>139.93</v>
      </c>
      <c r="G35" t="n" s="537">
        <v>141.04</v>
      </c>
      <c r="H35" t="n" s="537">
        <v>124.58</v>
      </c>
      <c r="I35" t="n" s="537">
        <v>150.99</v>
      </c>
      <c r="J35" t="n" s="537">
        <v>150.99</v>
      </c>
      <c r="K35" t="n" s="537">
        <v>163.35</v>
      </c>
      <c r="L35" t="n" s="537">
        <v>160.53</v>
      </c>
      <c r="M35" t="n" s="537">
        <v>166.49</v>
      </c>
      <c r="N35" t="n" s="537">
        <v>129.83</v>
      </c>
      <c r="O35" t="n" s="537">
        <v>167.98</v>
      </c>
      <c r="P35" t="n" s="537">
        <v>216.65</v>
      </c>
      <c r="Q35" t="n" s="537">
        <v>183.23</v>
      </c>
      <c r="R35" t="n" s="537">
        <v>240.22</v>
      </c>
      <c r="S35" t="n" s="537">
        <v>253.27</v>
      </c>
      <c r="T35" t="n" s="537">
        <v>253.27</v>
      </c>
      <c r="U35" t="n" s="537">
        <v>90.12</v>
      </c>
    </row>
    <row r="36">
      <c r="A36" t="n" s="508">
        <v>11.0</v>
      </c>
      <c r="B36" s="445"/>
      <c r="C36" t="n" s="510">
        <v>80.07</v>
      </c>
      <c r="D36" t="n" s="510">
        <v>128.79</v>
      </c>
      <c r="E36" t="n" s="510">
        <v>122.12</v>
      </c>
      <c r="F36" t="n" s="510">
        <v>143.35</v>
      </c>
      <c r="G36" t="n" s="510">
        <v>145.07</v>
      </c>
      <c r="H36" t="n" s="510">
        <v>128.6</v>
      </c>
      <c r="I36" t="n" s="510">
        <v>155.87</v>
      </c>
      <c r="J36" t="n" s="510">
        <v>155.87</v>
      </c>
      <c r="K36" t="n" s="510">
        <v>167.96</v>
      </c>
      <c r="L36" t="n" s="510">
        <v>165.07</v>
      </c>
      <c r="M36" t="n" s="510">
        <v>171.1</v>
      </c>
      <c r="N36" t="n" s="510">
        <v>133.45</v>
      </c>
      <c r="O36" t="n" s="510">
        <v>172.81</v>
      </c>
      <c r="P36" t="n" s="510">
        <v>223.35</v>
      </c>
      <c r="Q36" t="n" s="510">
        <v>187.69</v>
      </c>
      <c r="R36" t="n" s="510">
        <v>246.71</v>
      </c>
      <c r="S36" t="n" s="510">
        <v>260.92</v>
      </c>
      <c r="T36" t="n" s="510">
        <v>260.92</v>
      </c>
      <c r="U36" t="n" s="510">
        <v>92.34</v>
      </c>
    </row>
    <row r="37">
      <c r="A37" t="n" s="535">
        <v>11.5</v>
      </c>
      <c r="B37" s="445"/>
      <c r="C37" t="n" s="537">
        <v>82.0</v>
      </c>
      <c r="D37" t="n" s="537">
        <v>131.93</v>
      </c>
      <c r="E37" t="n" s="537">
        <v>125.84</v>
      </c>
      <c r="F37" t="n" s="537">
        <v>146.77</v>
      </c>
      <c r="G37" t="n" s="537">
        <v>149.1</v>
      </c>
      <c r="H37" t="n" s="537">
        <v>132.62</v>
      </c>
      <c r="I37" t="n" s="537">
        <v>160.75</v>
      </c>
      <c r="J37" t="n" s="537">
        <v>160.75</v>
      </c>
      <c r="K37" t="n" s="537">
        <v>172.57</v>
      </c>
      <c r="L37" t="n" s="537">
        <v>169.61</v>
      </c>
      <c r="M37" t="n" s="537">
        <v>175.71</v>
      </c>
      <c r="N37" t="n" s="537">
        <v>137.07</v>
      </c>
      <c r="O37" t="n" s="537">
        <v>177.64</v>
      </c>
      <c r="P37" t="n" s="537">
        <v>230.05</v>
      </c>
      <c r="Q37" t="n" s="537">
        <v>192.15</v>
      </c>
      <c r="R37" t="n" s="537">
        <v>253.2</v>
      </c>
      <c r="S37" t="n" s="537">
        <v>268.57</v>
      </c>
      <c r="T37" t="n" s="537">
        <v>268.57</v>
      </c>
      <c r="U37" t="n" s="537">
        <v>94.56</v>
      </c>
    </row>
    <row r="38">
      <c r="A38" t="n" s="508">
        <v>12.0</v>
      </c>
      <c r="B38" s="445"/>
      <c r="C38" t="n" s="510">
        <v>83.93</v>
      </c>
      <c r="D38" t="n" s="510">
        <v>135.07</v>
      </c>
      <c r="E38" t="n" s="510">
        <v>129.56</v>
      </c>
      <c r="F38" t="n" s="510">
        <v>150.19</v>
      </c>
      <c r="G38" t="n" s="510">
        <v>153.13</v>
      </c>
      <c r="H38" t="n" s="510">
        <v>136.64</v>
      </c>
      <c r="I38" t="n" s="510">
        <v>165.63</v>
      </c>
      <c r="J38" t="n" s="510">
        <v>165.63</v>
      </c>
      <c r="K38" t="n" s="510">
        <v>177.18</v>
      </c>
      <c r="L38" t="n" s="510">
        <v>174.15</v>
      </c>
      <c r="M38" t="n" s="510">
        <v>180.32</v>
      </c>
      <c r="N38" t="n" s="510">
        <v>140.69</v>
      </c>
      <c r="O38" t="n" s="510">
        <v>182.47</v>
      </c>
      <c r="P38" t="n" s="510">
        <v>236.75</v>
      </c>
      <c r="Q38" t="n" s="510">
        <v>196.61</v>
      </c>
      <c r="R38" t="n" s="510">
        <v>259.69</v>
      </c>
      <c r="S38" t="n" s="510">
        <v>276.22</v>
      </c>
      <c r="T38" t="n" s="510">
        <v>276.22</v>
      </c>
      <c r="U38" t="n" s="510">
        <v>96.78</v>
      </c>
    </row>
    <row r="39">
      <c r="A39" t="n" s="535">
        <v>12.5</v>
      </c>
      <c r="B39" s="445"/>
      <c r="C39" t="n" s="537">
        <v>85.86</v>
      </c>
      <c r="D39" t="n" s="537">
        <v>138.21</v>
      </c>
      <c r="E39" t="n" s="537">
        <v>133.28</v>
      </c>
      <c r="F39" t="n" s="537">
        <v>153.61</v>
      </c>
      <c r="G39" t="n" s="537">
        <v>157.16</v>
      </c>
      <c r="H39" t="n" s="537">
        <v>140.66</v>
      </c>
      <c r="I39" t="n" s="537">
        <v>170.51</v>
      </c>
      <c r="J39" t="n" s="537">
        <v>170.51</v>
      </c>
      <c r="K39" t="n" s="537">
        <v>181.79</v>
      </c>
      <c r="L39" t="n" s="537">
        <v>178.69</v>
      </c>
      <c r="M39" t="n" s="537">
        <v>184.93</v>
      </c>
      <c r="N39" t="n" s="537">
        <v>144.31</v>
      </c>
      <c r="O39" t="n" s="537">
        <v>187.3</v>
      </c>
      <c r="P39" t="n" s="537">
        <v>243.45</v>
      </c>
      <c r="Q39" t="n" s="537">
        <v>201.07</v>
      </c>
      <c r="R39" t="n" s="537">
        <v>266.18</v>
      </c>
      <c r="S39" t="n" s="537">
        <v>283.87</v>
      </c>
      <c r="T39" t="n" s="537">
        <v>283.87</v>
      </c>
      <c r="U39" t="n" s="537">
        <v>99.0</v>
      </c>
    </row>
    <row r="40">
      <c r="A40" t="n" s="508">
        <v>13.0</v>
      </c>
      <c r="B40" s="445"/>
      <c r="C40" t="n" s="510">
        <v>87.79</v>
      </c>
      <c r="D40" t="n" s="510">
        <v>141.35</v>
      </c>
      <c r="E40" t="n" s="510">
        <v>137.0</v>
      </c>
      <c r="F40" t="n" s="510">
        <v>157.03</v>
      </c>
      <c r="G40" t="n" s="510">
        <v>161.19</v>
      </c>
      <c r="H40" t="n" s="510">
        <v>144.68</v>
      </c>
      <c r="I40" t="n" s="510">
        <v>175.39</v>
      </c>
      <c r="J40" t="n" s="510">
        <v>175.39</v>
      </c>
      <c r="K40" t="n" s="510">
        <v>186.4</v>
      </c>
      <c r="L40" t="n" s="510">
        <v>183.23</v>
      </c>
      <c r="M40" t="n" s="510">
        <v>189.54</v>
      </c>
      <c r="N40" t="n" s="510">
        <v>147.93</v>
      </c>
      <c r="O40" t="n" s="510">
        <v>192.13</v>
      </c>
      <c r="P40" t="n" s="510">
        <v>250.15</v>
      </c>
      <c r="Q40" t="n" s="510">
        <v>205.53</v>
      </c>
      <c r="R40" t="n" s="510">
        <v>272.67</v>
      </c>
      <c r="S40" t="n" s="510">
        <v>291.52</v>
      </c>
      <c r="T40" t="n" s="510">
        <v>291.52</v>
      </c>
      <c r="U40" t="n" s="510">
        <v>101.22</v>
      </c>
    </row>
    <row r="41">
      <c r="A41" t="n" s="535">
        <v>13.5</v>
      </c>
      <c r="B41" s="445"/>
      <c r="C41" t="n" s="537">
        <v>89.72</v>
      </c>
      <c r="D41" t="n" s="537">
        <v>144.49</v>
      </c>
      <c r="E41" t="n" s="537">
        <v>140.72</v>
      </c>
      <c r="F41" t="n" s="537">
        <v>160.45</v>
      </c>
      <c r="G41" t="n" s="537">
        <v>165.22</v>
      </c>
      <c r="H41" t="n" s="537">
        <v>148.7</v>
      </c>
      <c r="I41" t="n" s="537">
        <v>180.27</v>
      </c>
      <c r="J41" t="n" s="537">
        <v>180.27</v>
      </c>
      <c r="K41" t="n" s="537">
        <v>191.01</v>
      </c>
      <c r="L41" t="n" s="537">
        <v>187.77</v>
      </c>
      <c r="M41" t="n" s="537">
        <v>194.15</v>
      </c>
      <c r="N41" t="n" s="537">
        <v>151.55</v>
      </c>
      <c r="O41" t="n" s="537">
        <v>196.96</v>
      </c>
      <c r="P41" t="n" s="537">
        <v>256.85</v>
      </c>
      <c r="Q41" t="n" s="537">
        <v>209.99</v>
      </c>
      <c r="R41" t="n" s="537">
        <v>279.16</v>
      </c>
      <c r="S41" t="n" s="537">
        <v>299.17</v>
      </c>
      <c r="T41" t="n" s="537">
        <v>299.17</v>
      </c>
      <c r="U41" t="n" s="537">
        <v>103.44</v>
      </c>
    </row>
    <row r="42">
      <c r="A42" t="n" s="508">
        <v>14.0</v>
      </c>
      <c r="B42" s="445"/>
      <c r="C42" t="n" s="510">
        <v>91.65</v>
      </c>
      <c r="D42" t="n" s="510">
        <v>147.63</v>
      </c>
      <c r="E42" t="n" s="510">
        <v>144.44</v>
      </c>
      <c r="F42" t="n" s="510">
        <v>163.87</v>
      </c>
      <c r="G42" t="n" s="510">
        <v>169.25</v>
      </c>
      <c r="H42" t="n" s="510">
        <v>152.72</v>
      </c>
      <c r="I42" t="n" s="510">
        <v>185.15</v>
      </c>
      <c r="J42" t="n" s="510">
        <v>185.15</v>
      </c>
      <c r="K42" t="n" s="510">
        <v>195.62</v>
      </c>
      <c r="L42" t="n" s="510">
        <v>192.31</v>
      </c>
      <c r="M42" t="n" s="510">
        <v>198.76</v>
      </c>
      <c r="N42" t="n" s="510">
        <v>155.17</v>
      </c>
      <c r="O42" t="n" s="510">
        <v>201.79</v>
      </c>
      <c r="P42" t="n" s="510">
        <v>263.55</v>
      </c>
      <c r="Q42" t="n" s="510">
        <v>214.45</v>
      </c>
      <c r="R42" t="n" s="510">
        <v>285.65</v>
      </c>
      <c r="S42" t="n" s="510">
        <v>306.82</v>
      </c>
      <c r="T42" t="n" s="510">
        <v>306.82</v>
      </c>
      <c r="U42" t="n" s="510">
        <v>105.66</v>
      </c>
    </row>
    <row r="43">
      <c r="A43" t="n" s="535">
        <v>14.5</v>
      </c>
      <c r="B43" s="445"/>
      <c r="C43" t="n" s="537">
        <v>93.58</v>
      </c>
      <c r="D43" t="n" s="537">
        <v>150.77</v>
      </c>
      <c r="E43" t="n" s="537">
        <v>148.16</v>
      </c>
      <c r="F43" t="n" s="537">
        <v>167.29</v>
      </c>
      <c r="G43" t="n" s="537">
        <v>173.28</v>
      </c>
      <c r="H43" t="n" s="537">
        <v>156.74</v>
      </c>
      <c r="I43" t="n" s="537">
        <v>190.03</v>
      </c>
      <c r="J43" t="n" s="537">
        <v>190.03</v>
      </c>
      <c r="K43" t="n" s="537">
        <v>200.23</v>
      </c>
      <c r="L43" t="n" s="537">
        <v>196.85</v>
      </c>
      <c r="M43" t="n" s="537">
        <v>203.37</v>
      </c>
      <c r="N43" t="n" s="537">
        <v>158.79</v>
      </c>
      <c r="O43" t="n" s="537">
        <v>206.62</v>
      </c>
      <c r="P43" t="n" s="537">
        <v>270.25</v>
      </c>
      <c r="Q43" t="n" s="537">
        <v>218.91</v>
      </c>
      <c r="R43" t="n" s="537">
        <v>292.14</v>
      </c>
      <c r="S43" t="n" s="537">
        <v>314.47</v>
      </c>
      <c r="T43" t="n" s="537">
        <v>314.47</v>
      </c>
      <c r="U43" t="n" s="537">
        <v>107.88</v>
      </c>
    </row>
    <row r="44">
      <c r="A44" t="n" s="508">
        <v>15.0</v>
      </c>
      <c r="B44" s="445"/>
      <c r="C44" t="n" s="510">
        <v>95.51</v>
      </c>
      <c r="D44" t="n" s="510">
        <v>153.91</v>
      </c>
      <c r="E44" t="n" s="510">
        <v>151.88</v>
      </c>
      <c r="F44" t="n" s="510">
        <v>170.71</v>
      </c>
      <c r="G44" t="n" s="510">
        <v>177.31</v>
      </c>
      <c r="H44" t="n" s="510">
        <v>160.76</v>
      </c>
      <c r="I44" t="n" s="510">
        <v>194.91</v>
      </c>
      <c r="J44" t="n" s="510">
        <v>194.91</v>
      </c>
      <c r="K44" t="n" s="510">
        <v>204.84</v>
      </c>
      <c r="L44" t="n" s="510">
        <v>201.39</v>
      </c>
      <c r="M44" t="n" s="510">
        <v>207.98</v>
      </c>
      <c r="N44" t="n" s="510">
        <v>162.41</v>
      </c>
      <c r="O44" t="n" s="510">
        <v>211.45</v>
      </c>
      <c r="P44" t="n" s="510">
        <v>276.95</v>
      </c>
      <c r="Q44" t="n" s="510">
        <v>223.37</v>
      </c>
      <c r="R44" t="n" s="510">
        <v>298.63</v>
      </c>
      <c r="S44" t="n" s="510">
        <v>322.12</v>
      </c>
      <c r="T44" t="n" s="510">
        <v>322.12</v>
      </c>
      <c r="U44" t="n" s="510">
        <v>110.1</v>
      </c>
    </row>
    <row r="45">
      <c r="A45" t="n" s="535">
        <v>15.5</v>
      </c>
      <c r="B45" s="445"/>
      <c r="C45" t="n" s="537">
        <v>97.44</v>
      </c>
      <c r="D45" t="n" s="537">
        <v>157.05</v>
      </c>
      <c r="E45" t="n" s="537">
        <v>155.6</v>
      </c>
      <c r="F45" t="n" s="537">
        <v>174.13</v>
      </c>
      <c r="G45" t="n" s="537">
        <v>181.34</v>
      </c>
      <c r="H45" t="n" s="537">
        <v>164.78</v>
      </c>
      <c r="I45" t="n" s="537">
        <v>199.79</v>
      </c>
      <c r="J45" t="n" s="537">
        <v>199.79</v>
      </c>
      <c r="K45" t="n" s="537">
        <v>209.45</v>
      </c>
      <c r="L45" t="n" s="537">
        <v>205.93</v>
      </c>
      <c r="M45" t="n" s="537">
        <v>212.59</v>
      </c>
      <c r="N45" t="n" s="537">
        <v>166.03</v>
      </c>
      <c r="O45" t="n" s="537">
        <v>216.28</v>
      </c>
      <c r="P45" t="n" s="537">
        <v>283.65</v>
      </c>
      <c r="Q45" t="n" s="537">
        <v>227.83</v>
      </c>
      <c r="R45" t="n" s="537">
        <v>305.12</v>
      </c>
      <c r="S45" t="n" s="537">
        <v>329.77</v>
      </c>
      <c r="T45" t="n" s="537">
        <v>329.77</v>
      </c>
      <c r="U45" t="n" s="537">
        <v>112.32</v>
      </c>
    </row>
    <row r="46">
      <c r="A46" t="n" s="508">
        <v>16.0</v>
      </c>
      <c r="B46" s="445"/>
      <c r="C46" t="n" s="510">
        <v>99.37</v>
      </c>
      <c r="D46" t="n" s="510">
        <v>160.19</v>
      </c>
      <c r="E46" t="n" s="510">
        <v>159.32</v>
      </c>
      <c r="F46" t="n" s="510">
        <v>177.55</v>
      </c>
      <c r="G46" t="n" s="510">
        <v>185.37</v>
      </c>
      <c r="H46" t="n" s="510">
        <v>168.8</v>
      </c>
      <c r="I46" t="n" s="510">
        <v>204.67</v>
      </c>
      <c r="J46" t="n" s="510">
        <v>204.67</v>
      </c>
      <c r="K46" t="n" s="510">
        <v>214.06</v>
      </c>
      <c r="L46" t="n" s="510">
        <v>210.47</v>
      </c>
      <c r="M46" t="n" s="510">
        <v>217.2</v>
      </c>
      <c r="N46" t="n" s="510">
        <v>169.65</v>
      </c>
      <c r="O46" t="n" s="510">
        <v>221.11</v>
      </c>
      <c r="P46" t="n" s="510">
        <v>290.35</v>
      </c>
      <c r="Q46" t="n" s="510">
        <v>232.29</v>
      </c>
      <c r="R46" t="n" s="510">
        <v>311.61</v>
      </c>
      <c r="S46" t="n" s="510">
        <v>337.42</v>
      </c>
      <c r="T46" t="n" s="510">
        <v>337.42</v>
      </c>
      <c r="U46" t="n" s="510">
        <v>114.54</v>
      </c>
    </row>
    <row r="47">
      <c r="A47" t="n" s="535">
        <v>16.5</v>
      </c>
      <c r="B47" s="445"/>
      <c r="C47" t="n" s="537">
        <v>101.3</v>
      </c>
      <c r="D47" t="n" s="537">
        <v>163.33</v>
      </c>
      <c r="E47" t="n" s="537">
        <v>163.04</v>
      </c>
      <c r="F47" t="n" s="537">
        <v>180.97</v>
      </c>
      <c r="G47" t="n" s="537">
        <v>189.4</v>
      </c>
      <c r="H47" t="n" s="537">
        <v>172.82</v>
      </c>
      <c r="I47" t="n" s="537">
        <v>209.55</v>
      </c>
      <c r="J47" t="n" s="537">
        <v>209.55</v>
      </c>
      <c r="K47" t="n" s="537">
        <v>218.67</v>
      </c>
      <c r="L47" t="n" s="537">
        <v>215.01</v>
      </c>
      <c r="M47" t="n" s="537">
        <v>221.81</v>
      </c>
      <c r="N47" t="n" s="537">
        <v>173.27</v>
      </c>
      <c r="O47" t="n" s="537">
        <v>225.94</v>
      </c>
      <c r="P47" t="n" s="537">
        <v>297.05</v>
      </c>
      <c r="Q47" t="n" s="537">
        <v>236.75</v>
      </c>
      <c r="R47" t="n" s="537">
        <v>318.1</v>
      </c>
      <c r="S47" t="n" s="537">
        <v>345.07</v>
      </c>
      <c r="T47" t="n" s="537">
        <v>345.07</v>
      </c>
      <c r="U47" t="n" s="537">
        <v>116.76</v>
      </c>
    </row>
    <row r="48">
      <c r="A48" t="n" s="508">
        <v>17.0</v>
      </c>
      <c r="B48" s="445"/>
      <c r="C48" t="n" s="510">
        <v>103.23</v>
      </c>
      <c r="D48" t="n" s="510">
        <v>166.47</v>
      </c>
      <c r="E48" t="n" s="510">
        <v>166.76</v>
      </c>
      <c r="F48" t="n" s="510">
        <v>184.39</v>
      </c>
      <c r="G48" t="n" s="510">
        <v>193.43</v>
      </c>
      <c r="H48" t="n" s="510">
        <v>176.84</v>
      </c>
      <c r="I48" t="n" s="510">
        <v>214.43</v>
      </c>
      <c r="J48" t="n" s="510">
        <v>214.43</v>
      </c>
      <c r="K48" t="n" s="510">
        <v>223.28</v>
      </c>
      <c r="L48" t="n" s="510">
        <v>219.55</v>
      </c>
      <c r="M48" t="n" s="510">
        <v>226.42</v>
      </c>
      <c r="N48" t="n" s="510">
        <v>176.89</v>
      </c>
      <c r="O48" t="n" s="510">
        <v>230.77</v>
      </c>
      <c r="P48" t="n" s="510">
        <v>303.75</v>
      </c>
      <c r="Q48" t="n" s="510">
        <v>241.21</v>
      </c>
      <c r="R48" t="n" s="510">
        <v>324.59</v>
      </c>
      <c r="S48" t="n" s="510">
        <v>352.72</v>
      </c>
      <c r="T48" t="n" s="510">
        <v>352.72</v>
      </c>
      <c r="U48" t="n" s="510">
        <v>118.98</v>
      </c>
    </row>
    <row r="49">
      <c r="A49" t="n" s="535">
        <v>17.5</v>
      </c>
      <c r="B49" s="445"/>
      <c r="C49" t="n" s="537">
        <v>105.16</v>
      </c>
      <c r="D49" t="n" s="537">
        <v>169.61</v>
      </c>
      <c r="E49" t="n" s="537">
        <v>170.48</v>
      </c>
      <c r="F49" t="n" s="537">
        <v>187.81</v>
      </c>
      <c r="G49" t="n" s="537">
        <v>197.46</v>
      </c>
      <c r="H49" t="n" s="537">
        <v>180.86</v>
      </c>
      <c r="I49" t="n" s="537">
        <v>219.31</v>
      </c>
      <c r="J49" t="n" s="537">
        <v>219.31</v>
      </c>
      <c r="K49" t="n" s="537">
        <v>227.89</v>
      </c>
      <c r="L49" t="n" s="537">
        <v>224.09</v>
      </c>
      <c r="M49" t="n" s="537">
        <v>231.03</v>
      </c>
      <c r="N49" t="n" s="537">
        <v>180.51</v>
      </c>
      <c r="O49" t="n" s="537">
        <v>235.6</v>
      </c>
      <c r="P49" t="n" s="537">
        <v>310.45</v>
      </c>
      <c r="Q49" t="n" s="537">
        <v>245.67</v>
      </c>
      <c r="R49" t="n" s="537">
        <v>331.08</v>
      </c>
      <c r="S49" t="n" s="537">
        <v>360.37</v>
      </c>
      <c r="T49" t="n" s="537">
        <v>360.37</v>
      </c>
      <c r="U49" t="n" s="537">
        <v>121.2</v>
      </c>
    </row>
    <row r="50">
      <c r="A50" t="n" s="508">
        <v>18.0</v>
      </c>
      <c r="B50" s="445"/>
      <c r="C50" t="n" s="510">
        <v>107.09</v>
      </c>
      <c r="D50" t="n" s="510">
        <v>172.75</v>
      </c>
      <c r="E50" t="n" s="510">
        <v>174.2</v>
      </c>
      <c r="F50" t="n" s="510">
        <v>191.23</v>
      </c>
      <c r="G50" t="n" s="510">
        <v>201.49</v>
      </c>
      <c r="H50" t="n" s="510">
        <v>184.88</v>
      </c>
      <c r="I50" t="n" s="510">
        <v>224.19</v>
      </c>
      <c r="J50" t="n" s="510">
        <v>224.19</v>
      </c>
      <c r="K50" t="n" s="510">
        <v>232.5</v>
      </c>
      <c r="L50" t="n" s="510">
        <v>228.63</v>
      </c>
      <c r="M50" t="n" s="510">
        <v>235.64</v>
      </c>
      <c r="N50" t="n" s="510">
        <v>184.13</v>
      </c>
      <c r="O50" t="n" s="510">
        <v>240.43</v>
      </c>
      <c r="P50" t="n" s="510">
        <v>317.15</v>
      </c>
      <c r="Q50" t="n" s="510">
        <v>250.13</v>
      </c>
      <c r="R50" t="n" s="510">
        <v>337.57</v>
      </c>
      <c r="S50" t="n" s="510">
        <v>368.02</v>
      </c>
      <c r="T50" t="n" s="510">
        <v>368.02</v>
      </c>
      <c r="U50" t="n" s="510">
        <v>123.42</v>
      </c>
    </row>
    <row r="51">
      <c r="A51" t="n" s="535">
        <v>18.5</v>
      </c>
      <c r="B51" s="445"/>
      <c r="C51" t="n" s="537">
        <v>109.02</v>
      </c>
      <c r="D51" t="n" s="537">
        <v>175.89</v>
      </c>
      <c r="E51" t="n" s="537">
        <v>177.92</v>
      </c>
      <c r="F51" t="n" s="537">
        <v>194.65</v>
      </c>
      <c r="G51" t="n" s="537">
        <v>205.52</v>
      </c>
      <c r="H51" t="n" s="537">
        <v>188.9</v>
      </c>
      <c r="I51" t="n" s="537">
        <v>229.07</v>
      </c>
      <c r="J51" t="n" s="537">
        <v>229.07</v>
      </c>
      <c r="K51" t="n" s="537">
        <v>237.11</v>
      </c>
      <c r="L51" t="n" s="537">
        <v>233.17</v>
      </c>
      <c r="M51" t="n" s="537">
        <v>240.25</v>
      </c>
      <c r="N51" t="n" s="537">
        <v>187.75</v>
      </c>
      <c r="O51" t="n" s="537">
        <v>245.26</v>
      </c>
      <c r="P51" t="n" s="537">
        <v>323.85</v>
      </c>
      <c r="Q51" t="n" s="537">
        <v>254.59</v>
      </c>
      <c r="R51" t="n" s="537">
        <v>344.06</v>
      </c>
      <c r="S51" t="n" s="537">
        <v>375.67</v>
      </c>
      <c r="T51" t="n" s="537">
        <v>375.67</v>
      </c>
      <c r="U51" t="n" s="537">
        <v>125.64</v>
      </c>
    </row>
    <row r="52">
      <c r="A52" t="n" s="508">
        <v>19.0</v>
      </c>
      <c r="B52" s="445"/>
      <c r="C52" t="n" s="510">
        <v>110.95</v>
      </c>
      <c r="D52" t="n" s="510">
        <v>179.03</v>
      </c>
      <c r="E52" t="n" s="510">
        <v>181.64</v>
      </c>
      <c r="F52" t="n" s="510">
        <v>198.07</v>
      </c>
      <c r="G52" t="n" s="510">
        <v>209.55</v>
      </c>
      <c r="H52" t="n" s="510">
        <v>192.92</v>
      </c>
      <c r="I52" t="n" s="510">
        <v>233.95</v>
      </c>
      <c r="J52" t="n" s="510">
        <v>233.95</v>
      </c>
      <c r="K52" t="n" s="510">
        <v>241.72</v>
      </c>
      <c r="L52" t="n" s="510">
        <v>237.71</v>
      </c>
      <c r="M52" t="n" s="510">
        <v>244.86</v>
      </c>
      <c r="N52" t="n" s="510">
        <v>191.37</v>
      </c>
      <c r="O52" t="n" s="510">
        <v>250.09</v>
      </c>
      <c r="P52" t="n" s="510">
        <v>330.55</v>
      </c>
      <c r="Q52" t="n" s="510">
        <v>259.05</v>
      </c>
      <c r="R52" t="n" s="510">
        <v>350.55</v>
      </c>
      <c r="S52" t="n" s="510">
        <v>383.32</v>
      </c>
      <c r="T52" t="n" s="510">
        <v>383.32</v>
      </c>
      <c r="U52" t="n" s="510">
        <v>127.86</v>
      </c>
    </row>
    <row r="53">
      <c r="A53" t="n" s="535">
        <v>19.5</v>
      </c>
      <c r="B53" s="445"/>
      <c r="C53" t="n" s="537">
        <v>112.88</v>
      </c>
      <c r="D53" t="n" s="537">
        <v>182.17</v>
      </c>
      <c r="E53" t="n" s="537">
        <v>185.36</v>
      </c>
      <c r="F53" t="n" s="537">
        <v>201.49</v>
      </c>
      <c r="G53" t="n" s="537">
        <v>213.58</v>
      </c>
      <c r="H53" t="n" s="537">
        <v>196.94</v>
      </c>
      <c r="I53" t="n" s="537">
        <v>238.83</v>
      </c>
      <c r="J53" t="n" s="537">
        <v>238.83</v>
      </c>
      <c r="K53" t="n" s="537">
        <v>246.33</v>
      </c>
      <c r="L53" t="n" s="537">
        <v>242.25</v>
      </c>
      <c r="M53" t="n" s="537">
        <v>249.47</v>
      </c>
      <c r="N53" t="n" s="537">
        <v>194.99</v>
      </c>
      <c r="O53" t="n" s="537">
        <v>254.92</v>
      </c>
      <c r="P53" t="n" s="537">
        <v>337.25</v>
      </c>
      <c r="Q53" t="n" s="537">
        <v>263.51</v>
      </c>
      <c r="R53" t="n" s="537">
        <v>357.04</v>
      </c>
      <c r="S53" t="n" s="537">
        <v>390.97</v>
      </c>
      <c r="T53" t="n" s="537">
        <v>390.97</v>
      </c>
      <c r="U53" t="n" s="537">
        <v>130.08</v>
      </c>
    </row>
    <row r="54">
      <c r="A54" t="n" s="508">
        <v>20.0</v>
      </c>
      <c r="B54" s="445"/>
      <c r="C54" t="n" s="510">
        <v>114.81</v>
      </c>
      <c r="D54" t="n" s="510">
        <v>185.31</v>
      </c>
      <c r="E54" t="n" s="510">
        <v>189.08</v>
      </c>
      <c r="F54" t="n" s="510">
        <v>204.91</v>
      </c>
      <c r="G54" t="n" s="510">
        <v>217.61</v>
      </c>
      <c r="H54" t="n" s="510">
        <v>200.96</v>
      </c>
      <c r="I54" t="n" s="510">
        <v>243.71</v>
      </c>
      <c r="J54" t="n" s="510">
        <v>243.71</v>
      </c>
      <c r="K54" t="n" s="510">
        <v>250.94</v>
      </c>
      <c r="L54" t="n" s="510">
        <v>246.79</v>
      </c>
      <c r="M54" t="n" s="510">
        <v>254.08</v>
      </c>
      <c r="N54" t="n" s="510">
        <v>198.61</v>
      </c>
      <c r="O54" t="n" s="510">
        <v>259.75</v>
      </c>
      <c r="P54" t="n" s="510">
        <v>343.95</v>
      </c>
      <c r="Q54" t="n" s="510">
        <v>267.97</v>
      </c>
      <c r="R54" t="n" s="510">
        <v>363.53</v>
      </c>
      <c r="S54" t="n" s="510">
        <v>398.62</v>
      </c>
      <c r="T54" t="n" s="510">
        <v>398.62</v>
      </c>
      <c r="U54" t="n" s="510">
        <v>132.3</v>
      </c>
    </row>
    <row r="55">
      <c r="A55" t="n" s="535">
        <v>20.5</v>
      </c>
      <c r="B55" s="445"/>
      <c r="C55" t="n" s="537">
        <v>116.75</v>
      </c>
      <c r="D55" t="n" s="537">
        <v>188.47</v>
      </c>
      <c r="E55" t="n" s="537">
        <v>192.79</v>
      </c>
      <c r="F55" t="n" s="537">
        <v>207.6</v>
      </c>
      <c r="G55" t="n" s="537">
        <v>221.63</v>
      </c>
      <c r="H55" t="n" s="537">
        <v>204.14</v>
      </c>
      <c r="I55" t="n" s="537">
        <v>248.16</v>
      </c>
      <c r="J55" t="n" s="537">
        <v>248.16</v>
      </c>
      <c r="K55" t="n" s="537">
        <v>254.69</v>
      </c>
      <c r="L55" t="n" s="537">
        <v>250.42</v>
      </c>
      <c r="M55" t="n" s="537">
        <v>258.37</v>
      </c>
      <c r="N55" t="n" s="537">
        <v>202.24</v>
      </c>
      <c r="O55" t="n" s="537">
        <v>264.59</v>
      </c>
      <c r="P55" t="n" s="537">
        <v>349.95</v>
      </c>
      <c r="Q55" t="n" s="537">
        <v>272.06</v>
      </c>
      <c r="R55" t="n" s="537">
        <v>369.36</v>
      </c>
      <c r="S55" t="n" s="537">
        <v>405.49</v>
      </c>
      <c r="T55" t="n" s="537">
        <v>405.49</v>
      </c>
      <c r="U55" t="n" s="537">
        <v>134.1</v>
      </c>
    </row>
    <row r="56">
      <c r="A56" t="n" s="508">
        <v>21.0</v>
      </c>
      <c r="B56" s="445"/>
      <c r="C56" t="n" s="510">
        <v>118.69</v>
      </c>
      <c r="D56" t="n" s="510">
        <v>191.63</v>
      </c>
      <c r="E56" t="n" s="510">
        <v>196.5</v>
      </c>
      <c r="F56" t="n" s="510">
        <v>210.29</v>
      </c>
      <c r="G56" t="n" s="510">
        <v>225.65</v>
      </c>
      <c r="H56" t="n" s="510">
        <v>207.32</v>
      </c>
      <c r="I56" t="n" s="510">
        <v>252.61</v>
      </c>
      <c r="J56" t="n" s="510">
        <v>252.61</v>
      </c>
      <c r="K56" t="n" s="510">
        <v>258.44</v>
      </c>
      <c r="L56" t="n" s="510">
        <v>254.05</v>
      </c>
      <c r="M56" t="n" s="510">
        <v>262.66</v>
      </c>
      <c r="N56" t="n" s="510">
        <v>205.87</v>
      </c>
      <c r="O56" t="n" s="510">
        <v>269.43</v>
      </c>
      <c r="P56" t="n" s="510">
        <v>355.95</v>
      </c>
      <c r="Q56" t="n" s="510">
        <v>276.15</v>
      </c>
      <c r="R56" t="n" s="510">
        <v>375.19</v>
      </c>
      <c r="S56" t="n" s="510">
        <v>412.36</v>
      </c>
      <c r="T56" t="n" s="510">
        <v>412.36</v>
      </c>
      <c r="U56" t="n" s="510">
        <v>135.9</v>
      </c>
    </row>
    <row r="57">
      <c r="A57" t="n" s="535">
        <v>21.5</v>
      </c>
      <c r="B57" s="445"/>
      <c r="C57" t="n" s="537">
        <v>120.63</v>
      </c>
      <c r="D57" t="n" s="537">
        <v>194.79</v>
      </c>
      <c r="E57" t="n" s="537">
        <v>200.21</v>
      </c>
      <c r="F57" t="n" s="537">
        <v>212.98</v>
      </c>
      <c r="G57" t="n" s="537">
        <v>229.67</v>
      </c>
      <c r="H57" t="n" s="537">
        <v>210.5</v>
      </c>
      <c r="I57" t="n" s="537">
        <v>257.06</v>
      </c>
      <c r="J57" t="n" s="537">
        <v>257.06</v>
      </c>
      <c r="K57" t="n" s="537">
        <v>262.19</v>
      </c>
      <c r="L57" t="n" s="537">
        <v>257.68</v>
      </c>
      <c r="M57" t="n" s="537">
        <v>266.95</v>
      </c>
      <c r="N57" t="n" s="537">
        <v>209.5</v>
      </c>
      <c r="O57" t="n" s="537">
        <v>274.27</v>
      </c>
      <c r="P57" t="n" s="537">
        <v>361.95</v>
      </c>
      <c r="Q57" t="n" s="537">
        <v>280.24</v>
      </c>
      <c r="R57" t="n" s="537">
        <v>381.02</v>
      </c>
      <c r="S57" t="n" s="537">
        <v>419.23</v>
      </c>
      <c r="T57" t="n" s="537">
        <v>419.23</v>
      </c>
      <c r="U57" t="n" s="537">
        <v>137.7</v>
      </c>
    </row>
    <row r="58">
      <c r="A58" t="n" s="508">
        <v>22.0</v>
      </c>
      <c r="B58" s="445"/>
      <c r="C58" t="n" s="510">
        <v>122.57</v>
      </c>
      <c r="D58" t="n" s="510">
        <v>197.95</v>
      </c>
      <c r="E58" t="n" s="510">
        <v>203.92</v>
      </c>
      <c r="F58" t="n" s="510">
        <v>215.67</v>
      </c>
      <c r="G58" t="n" s="510">
        <v>233.69</v>
      </c>
      <c r="H58" t="n" s="510">
        <v>213.68</v>
      </c>
      <c r="I58" t="n" s="510">
        <v>261.51</v>
      </c>
      <c r="J58" t="n" s="510">
        <v>261.51</v>
      </c>
      <c r="K58" t="n" s="510">
        <v>265.94</v>
      </c>
      <c r="L58" t="n" s="510">
        <v>261.31</v>
      </c>
      <c r="M58" t="n" s="510">
        <v>271.24</v>
      </c>
      <c r="N58" t="n" s="510">
        <v>213.13</v>
      </c>
      <c r="O58" t="n" s="510">
        <v>279.11</v>
      </c>
      <c r="P58" t="n" s="510">
        <v>367.95</v>
      </c>
      <c r="Q58" t="n" s="510">
        <v>284.33</v>
      </c>
      <c r="R58" t="n" s="510">
        <v>386.85</v>
      </c>
      <c r="S58" t="n" s="510">
        <v>426.1</v>
      </c>
      <c r="T58" t="n" s="510">
        <v>426.1</v>
      </c>
      <c r="U58" t="n" s="510">
        <v>139.5</v>
      </c>
    </row>
    <row r="59">
      <c r="A59" t="n" s="535">
        <v>22.5</v>
      </c>
      <c r="B59" s="445"/>
      <c r="C59" t="n" s="537">
        <v>124.51</v>
      </c>
      <c r="D59" t="n" s="537">
        <v>201.11</v>
      </c>
      <c r="E59" t="n" s="537">
        <v>207.63</v>
      </c>
      <c r="F59" t="n" s="537">
        <v>218.36</v>
      </c>
      <c r="G59" t="n" s="537">
        <v>237.71</v>
      </c>
      <c r="H59" t="n" s="537">
        <v>216.86</v>
      </c>
      <c r="I59" t="n" s="537">
        <v>265.96</v>
      </c>
      <c r="J59" t="n" s="537">
        <v>265.96</v>
      </c>
      <c r="K59" t="n" s="537">
        <v>269.69</v>
      </c>
      <c r="L59" t="n" s="537">
        <v>264.94</v>
      </c>
      <c r="M59" t="n" s="537">
        <v>275.53</v>
      </c>
      <c r="N59" t="n" s="537">
        <v>216.76</v>
      </c>
      <c r="O59" t="n" s="537">
        <v>283.95</v>
      </c>
      <c r="P59" t="n" s="537">
        <v>373.95</v>
      </c>
      <c r="Q59" t="n" s="537">
        <v>288.42</v>
      </c>
      <c r="R59" t="n" s="537">
        <v>392.68</v>
      </c>
      <c r="S59" t="n" s="537">
        <v>432.97</v>
      </c>
      <c r="T59" t="n" s="537">
        <v>432.97</v>
      </c>
      <c r="U59" t="n" s="537">
        <v>141.3</v>
      </c>
    </row>
    <row r="60">
      <c r="A60" t="n" s="508">
        <v>23.0</v>
      </c>
      <c r="B60" s="445"/>
      <c r="C60" t="n" s="510">
        <v>126.45</v>
      </c>
      <c r="D60" t="n" s="510">
        <v>204.27</v>
      </c>
      <c r="E60" t="n" s="510">
        <v>211.34</v>
      </c>
      <c r="F60" t="n" s="510">
        <v>221.05</v>
      </c>
      <c r="G60" t="n" s="510">
        <v>241.73</v>
      </c>
      <c r="H60" t="n" s="510">
        <v>220.04</v>
      </c>
      <c r="I60" t="n" s="510">
        <v>270.41</v>
      </c>
      <c r="J60" t="n" s="510">
        <v>270.41</v>
      </c>
      <c r="K60" t="n" s="510">
        <v>273.44</v>
      </c>
      <c r="L60" t="n" s="510">
        <v>268.57</v>
      </c>
      <c r="M60" t="n" s="510">
        <v>279.82</v>
      </c>
      <c r="N60" t="n" s="510">
        <v>220.39</v>
      </c>
      <c r="O60" t="n" s="510">
        <v>288.79</v>
      </c>
      <c r="P60" t="n" s="510">
        <v>379.95</v>
      </c>
      <c r="Q60" t="n" s="510">
        <v>292.51</v>
      </c>
      <c r="R60" t="n" s="510">
        <v>398.51</v>
      </c>
      <c r="S60" t="n" s="510">
        <v>439.84</v>
      </c>
      <c r="T60" t="n" s="510">
        <v>439.84</v>
      </c>
      <c r="U60" t="n" s="510">
        <v>143.1</v>
      </c>
    </row>
    <row r="61">
      <c r="A61" t="n" s="535">
        <v>23.5</v>
      </c>
      <c r="B61" s="445"/>
      <c r="C61" t="n" s="537">
        <v>128.39</v>
      </c>
      <c r="D61" t="n" s="537">
        <v>207.43</v>
      </c>
      <c r="E61" t="n" s="537">
        <v>215.05</v>
      </c>
      <c r="F61" t="n" s="537">
        <v>223.74</v>
      </c>
      <c r="G61" t="n" s="537">
        <v>245.75</v>
      </c>
      <c r="H61" t="n" s="537">
        <v>223.22</v>
      </c>
      <c r="I61" t="n" s="537">
        <v>274.86</v>
      </c>
      <c r="J61" t="n" s="537">
        <v>274.86</v>
      </c>
      <c r="K61" t="n" s="537">
        <v>277.19</v>
      </c>
      <c r="L61" t="n" s="537">
        <v>272.2</v>
      </c>
      <c r="M61" t="n" s="537">
        <v>284.11</v>
      </c>
      <c r="N61" t="n" s="537">
        <v>224.02</v>
      </c>
      <c r="O61" t="n" s="537">
        <v>293.63</v>
      </c>
      <c r="P61" t="n" s="537">
        <v>385.95</v>
      </c>
      <c r="Q61" t="n" s="537">
        <v>296.6</v>
      </c>
      <c r="R61" t="n" s="537">
        <v>404.34</v>
      </c>
      <c r="S61" t="n" s="537">
        <v>446.71</v>
      </c>
      <c r="T61" t="n" s="537">
        <v>446.71</v>
      </c>
      <c r="U61" t="n" s="537">
        <v>144.9</v>
      </c>
    </row>
    <row r="62">
      <c r="A62" t="n" s="508">
        <v>24.0</v>
      </c>
      <c r="B62" s="445"/>
      <c r="C62" t="n" s="510">
        <v>130.33</v>
      </c>
      <c r="D62" t="n" s="510">
        <v>210.59</v>
      </c>
      <c r="E62" t="n" s="510">
        <v>218.76</v>
      </c>
      <c r="F62" t="n" s="510">
        <v>226.43</v>
      </c>
      <c r="G62" t="n" s="510">
        <v>249.77</v>
      </c>
      <c r="H62" t="n" s="510">
        <v>226.4</v>
      </c>
      <c r="I62" t="n" s="510">
        <v>279.31</v>
      </c>
      <c r="J62" t="n" s="510">
        <v>279.31</v>
      </c>
      <c r="K62" t="n" s="510">
        <v>280.94</v>
      </c>
      <c r="L62" t="n" s="510">
        <v>275.83</v>
      </c>
      <c r="M62" t="n" s="510">
        <v>288.4</v>
      </c>
      <c r="N62" t="n" s="510">
        <v>227.65</v>
      </c>
      <c r="O62" t="n" s="510">
        <v>298.47</v>
      </c>
      <c r="P62" t="n" s="510">
        <v>391.95</v>
      </c>
      <c r="Q62" t="n" s="510">
        <v>300.69</v>
      </c>
      <c r="R62" t="n" s="510">
        <v>410.17</v>
      </c>
      <c r="S62" t="n" s="510">
        <v>453.58</v>
      </c>
      <c r="T62" t="n" s="510">
        <v>453.58</v>
      </c>
      <c r="U62" t="n" s="510">
        <v>146.7</v>
      </c>
    </row>
    <row r="63">
      <c r="A63" t="n" s="535">
        <v>24.5</v>
      </c>
      <c r="B63" s="445"/>
      <c r="C63" t="n" s="537">
        <v>132.27</v>
      </c>
      <c r="D63" t="n" s="537">
        <v>213.75</v>
      </c>
      <c r="E63" t="n" s="537">
        <v>222.47</v>
      </c>
      <c r="F63" t="n" s="537">
        <v>229.12</v>
      </c>
      <c r="G63" t="n" s="537">
        <v>253.79</v>
      </c>
      <c r="H63" t="n" s="537">
        <v>229.58</v>
      </c>
      <c r="I63" t="n" s="537">
        <v>283.76</v>
      </c>
      <c r="J63" t="n" s="537">
        <v>283.76</v>
      </c>
      <c r="K63" t="n" s="537">
        <v>284.69</v>
      </c>
      <c r="L63" t="n" s="537">
        <v>279.46</v>
      </c>
      <c r="M63" t="n" s="537">
        <v>292.69</v>
      </c>
      <c r="N63" t="n" s="537">
        <v>231.28</v>
      </c>
      <c r="O63" t="n" s="537">
        <v>303.31</v>
      </c>
      <c r="P63" t="n" s="537">
        <v>397.95</v>
      </c>
      <c r="Q63" t="n" s="537">
        <v>304.78</v>
      </c>
      <c r="R63" t="n" s="537">
        <v>416.0</v>
      </c>
      <c r="S63" t="n" s="537">
        <v>460.45</v>
      </c>
      <c r="T63" t="n" s="537">
        <v>460.45</v>
      </c>
      <c r="U63" t="n" s="537">
        <v>148.5</v>
      </c>
    </row>
    <row r="64">
      <c r="A64" t="n" s="508">
        <v>25.0</v>
      </c>
      <c r="B64" s="445"/>
      <c r="C64" t="n" s="510">
        <v>134.21</v>
      </c>
      <c r="D64" t="n" s="510">
        <v>216.91</v>
      </c>
      <c r="E64" t="n" s="510">
        <v>226.18</v>
      </c>
      <c r="F64" t="n" s="510">
        <v>231.81</v>
      </c>
      <c r="G64" t="n" s="510">
        <v>257.81</v>
      </c>
      <c r="H64" t="n" s="510">
        <v>232.76</v>
      </c>
      <c r="I64" t="n" s="510">
        <v>288.21</v>
      </c>
      <c r="J64" t="n" s="510">
        <v>288.21</v>
      </c>
      <c r="K64" t="n" s="510">
        <v>288.44</v>
      </c>
      <c r="L64" t="n" s="510">
        <v>283.09</v>
      </c>
      <c r="M64" t="n" s="510">
        <v>296.98</v>
      </c>
      <c r="N64" t="n" s="510">
        <v>234.91</v>
      </c>
      <c r="O64" t="n" s="510">
        <v>308.15</v>
      </c>
      <c r="P64" t="n" s="510">
        <v>403.95</v>
      </c>
      <c r="Q64" t="n" s="510">
        <v>308.87</v>
      </c>
      <c r="R64" t="n" s="510">
        <v>421.83</v>
      </c>
      <c r="S64" t="n" s="510">
        <v>467.32</v>
      </c>
      <c r="T64" t="n" s="510">
        <v>467.32</v>
      </c>
      <c r="U64" t="n" s="510">
        <v>150.3</v>
      </c>
    </row>
    <row r="65">
      <c r="A65" t="n" s="535">
        <v>25.5</v>
      </c>
      <c r="B65" s="445"/>
      <c r="C65" t="n" s="537">
        <v>136.15</v>
      </c>
      <c r="D65" t="n" s="537">
        <v>220.05</v>
      </c>
      <c r="E65" t="n" s="537">
        <v>229.89</v>
      </c>
      <c r="F65" t="n" s="537">
        <v>234.52</v>
      </c>
      <c r="G65" t="n" s="537">
        <v>261.84</v>
      </c>
      <c r="H65" t="n" s="537">
        <v>235.94</v>
      </c>
      <c r="I65" t="n" s="537">
        <v>292.51</v>
      </c>
      <c r="J65" t="n" s="537">
        <v>292.51</v>
      </c>
      <c r="K65" t="n" s="537">
        <v>292.2</v>
      </c>
      <c r="L65" t="n" s="537">
        <v>286.71</v>
      </c>
      <c r="M65" t="n" s="537">
        <v>300.97</v>
      </c>
      <c r="N65" t="n" s="537">
        <v>238.53</v>
      </c>
      <c r="O65" t="n" s="537">
        <v>312.98</v>
      </c>
      <c r="P65" t="n" s="537">
        <v>409.74</v>
      </c>
      <c r="Q65" t="n" s="537">
        <v>312.84</v>
      </c>
      <c r="R65" t="n" s="537">
        <v>427.67</v>
      </c>
      <c r="S65" t="n" s="537">
        <v>474.19</v>
      </c>
      <c r="T65" t="n" s="537">
        <v>474.19</v>
      </c>
      <c r="U65" t="n" s="537">
        <v>152.09</v>
      </c>
    </row>
    <row r="66">
      <c r="A66" t="n" s="508">
        <v>26.0</v>
      </c>
      <c r="B66" s="445"/>
      <c r="C66" t="n" s="510">
        <v>138.09</v>
      </c>
      <c r="D66" t="n" s="510">
        <v>223.19</v>
      </c>
      <c r="E66" t="n" s="510">
        <v>233.6</v>
      </c>
      <c r="F66" t="n" s="510">
        <v>237.23</v>
      </c>
      <c r="G66" t="n" s="510">
        <v>265.87</v>
      </c>
      <c r="H66" t="n" s="510">
        <v>239.12</v>
      </c>
      <c r="I66" t="n" s="510">
        <v>296.81</v>
      </c>
      <c r="J66" t="n" s="510">
        <v>296.81</v>
      </c>
      <c r="K66" t="n" s="510">
        <v>295.96</v>
      </c>
      <c r="L66" t="n" s="510">
        <v>290.33</v>
      </c>
      <c r="M66" t="n" s="510">
        <v>304.96</v>
      </c>
      <c r="N66" t="n" s="510">
        <v>242.15</v>
      </c>
      <c r="O66" t="n" s="510">
        <v>317.81</v>
      </c>
      <c r="P66" t="n" s="510">
        <v>415.53</v>
      </c>
      <c r="Q66" t="n" s="510">
        <v>316.81</v>
      </c>
      <c r="R66" t="n" s="510">
        <v>433.51</v>
      </c>
      <c r="S66" t="n" s="510">
        <v>481.06</v>
      </c>
      <c r="T66" t="n" s="510">
        <v>481.06</v>
      </c>
      <c r="U66" t="n" s="510">
        <v>153.88</v>
      </c>
    </row>
    <row r="67">
      <c r="A67" t="n" s="535">
        <v>26.5</v>
      </c>
      <c r="B67" s="445"/>
      <c r="C67" t="n" s="537">
        <v>140.03</v>
      </c>
      <c r="D67" t="n" s="537">
        <v>226.33</v>
      </c>
      <c r="E67" t="n" s="537">
        <v>237.31</v>
      </c>
      <c r="F67" t="n" s="537">
        <v>239.94</v>
      </c>
      <c r="G67" t="n" s="537">
        <v>269.9</v>
      </c>
      <c r="H67" t="n" s="537">
        <v>242.3</v>
      </c>
      <c r="I67" t="n" s="537">
        <v>301.11</v>
      </c>
      <c r="J67" t="n" s="537">
        <v>301.11</v>
      </c>
      <c r="K67" t="n" s="537">
        <v>299.72</v>
      </c>
      <c r="L67" t="n" s="537">
        <v>293.95</v>
      </c>
      <c r="M67" t="n" s="537">
        <v>308.95</v>
      </c>
      <c r="N67" t="n" s="537">
        <v>245.77</v>
      </c>
      <c r="O67" t="n" s="537">
        <v>322.64</v>
      </c>
      <c r="P67" t="n" s="537">
        <v>421.32</v>
      </c>
      <c r="Q67" t="n" s="537">
        <v>320.78</v>
      </c>
      <c r="R67" t="n" s="537">
        <v>439.35</v>
      </c>
      <c r="S67" t="n" s="537">
        <v>487.93</v>
      </c>
      <c r="T67" t="n" s="537">
        <v>487.93</v>
      </c>
      <c r="U67" t="n" s="537">
        <v>155.67</v>
      </c>
    </row>
    <row r="68">
      <c r="A68" t="n" s="508">
        <v>27.0</v>
      </c>
      <c r="B68" s="445"/>
      <c r="C68" t="n" s="510">
        <v>141.97</v>
      </c>
      <c r="D68" t="n" s="510">
        <v>229.47</v>
      </c>
      <c r="E68" t="n" s="510">
        <v>241.02</v>
      </c>
      <c r="F68" t="n" s="510">
        <v>242.65</v>
      </c>
      <c r="G68" t="n" s="510">
        <v>273.93</v>
      </c>
      <c r="H68" t="n" s="510">
        <v>245.48</v>
      </c>
      <c r="I68" t="n" s="510">
        <v>305.41</v>
      </c>
      <c r="J68" t="n" s="510">
        <v>305.41</v>
      </c>
      <c r="K68" t="n" s="510">
        <v>303.48</v>
      </c>
      <c r="L68" t="n" s="510">
        <v>297.57</v>
      </c>
      <c r="M68" t="n" s="510">
        <v>312.94</v>
      </c>
      <c r="N68" t="n" s="510">
        <v>249.39</v>
      </c>
      <c r="O68" t="n" s="510">
        <v>327.47</v>
      </c>
      <c r="P68" t="n" s="510">
        <v>427.11</v>
      </c>
      <c r="Q68" t="n" s="510">
        <v>324.75</v>
      </c>
      <c r="R68" t="n" s="510">
        <v>445.19</v>
      </c>
      <c r="S68" t="n" s="510">
        <v>494.8</v>
      </c>
      <c r="T68" t="n" s="510">
        <v>494.8</v>
      </c>
      <c r="U68" t="n" s="510">
        <v>157.46</v>
      </c>
    </row>
    <row r="69">
      <c r="A69" t="n" s="535">
        <v>27.5</v>
      </c>
      <c r="B69" s="445"/>
      <c r="C69" t="n" s="537">
        <v>143.91</v>
      </c>
      <c r="D69" t="n" s="537">
        <v>232.61</v>
      </c>
      <c r="E69" t="n" s="537">
        <v>244.73</v>
      </c>
      <c r="F69" t="n" s="537">
        <v>245.36</v>
      </c>
      <c r="G69" t="n" s="537">
        <v>277.96</v>
      </c>
      <c r="H69" t="n" s="537">
        <v>248.66</v>
      </c>
      <c r="I69" t="n" s="537">
        <v>309.71</v>
      </c>
      <c r="J69" t="n" s="537">
        <v>309.71</v>
      </c>
      <c r="K69" t="n" s="537">
        <v>307.24</v>
      </c>
      <c r="L69" t="n" s="537">
        <v>301.19</v>
      </c>
      <c r="M69" t="n" s="537">
        <v>316.93</v>
      </c>
      <c r="N69" t="n" s="537">
        <v>253.01</v>
      </c>
      <c r="O69" t="n" s="537">
        <v>332.3</v>
      </c>
      <c r="P69" t="n" s="537">
        <v>432.9</v>
      </c>
      <c r="Q69" t="n" s="537">
        <v>328.72</v>
      </c>
      <c r="R69" t="n" s="537">
        <v>451.03</v>
      </c>
      <c r="S69" t="n" s="537">
        <v>501.67</v>
      </c>
      <c r="T69" t="n" s="537">
        <v>501.67</v>
      </c>
      <c r="U69" t="n" s="537">
        <v>159.25</v>
      </c>
    </row>
    <row r="70">
      <c r="A70" t="n" s="508">
        <v>28.0</v>
      </c>
      <c r="B70" s="445"/>
      <c r="C70" t="n" s="510">
        <v>145.85</v>
      </c>
      <c r="D70" t="n" s="510">
        <v>235.75</v>
      </c>
      <c r="E70" t="n" s="510">
        <v>248.44</v>
      </c>
      <c r="F70" t="n" s="510">
        <v>248.07</v>
      </c>
      <c r="G70" t="n" s="510">
        <v>281.99</v>
      </c>
      <c r="H70" t="n" s="510">
        <v>251.84</v>
      </c>
      <c r="I70" t="n" s="510">
        <v>314.01</v>
      </c>
      <c r="J70" t="n" s="510">
        <v>314.01</v>
      </c>
      <c r="K70" t="n" s="510">
        <v>311.0</v>
      </c>
      <c r="L70" t="n" s="510">
        <v>304.81</v>
      </c>
      <c r="M70" t="n" s="510">
        <v>320.92</v>
      </c>
      <c r="N70" t="n" s="510">
        <v>256.63</v>
      </c>
      <c r="O70" t="n" s="510">
        <v>337.13</v>
      </c>
      <c r="P70" t="n" s="510">
        <v>438.69</v>
      </c>
      <c r="Q70" t="n" s="510">
        <v>332.69</v>
      </c>
      <c r="R70" t="n" s="510">
        <v>456.87</v>
      </c>
      <c r="S70" t="n" s="510">
        <v>508.54</v>
      </c>
      <c r="T70" t="n" s="510">
        <v>508.54</v>
      </c>
      <c r="U70" t="n" s="510">
        <v>161.04</v>
      </c>
    </row>
    <row r="71">
      <c r="A71" t="n" s="535">
        <v>28.5</v>
      </c>
      <c r="B71" s="445"/>
      <c r="C71" t="n" s="537">
        <v>147.79</v>
      </c>
      <c r="D71" t="n" s="537">
        <v>238.89</v>
      </c>
      <c r="E71" t="n" s="537">
        <v>252.15</v>
      </c>
      <c r="F71" t="n" s="537">
        <v>250.78</v>
      </c>
      <c r="G71" t="n" s="537">
        <v>286.02</v>
      </c>
      <c r="H71" t="n" s="537">
        <v>255.02</v>
      </c>
      <c r="I71" t="n" s="537">
        <v>318.31</v>
      </c>
      <c r="J71" t="n" s="537">
        <v>318.31</v>
      </c>
      <c r="K71" t="n" s="537">
        <v>314.76</v>
      </c>
      <c r="L71" t="n" s="537">
        <v>308.43</v>
      </c>
      <c r="M71" t="n" s="537">
        <v>324.91</v>
      </c>
      <c r="N71" t="n" s="537">
        <v>260.25</v>
      </c>
      <c r="O71" t="n" s="537">
        <v>341.96</v>
      </c>
      <c r="P71" t="n" s="537">
        <v>444.48</v>
      </c>
      <c r="Q71" t="n" s="537">
        <v>336.66</v>
      </c>
      <c r="R71" t="n" s="537">
        <v>462.71</v>
      </c>
      <c r="S71" t="n" s="537">
        <v>515.41</v>
      </c>
      <c r="T71" t="n" s="537">
        <v>515.41</v>
      </c>
      <c r="U71" t="n" s="537">
        <v>162.83</v>
      </c>
    </row>
    <row r="72">
      <c r="A72" t="n" s="508">
        <v>29.0</v>
      </c>
      <c r="B72" s="445"/>
      <c r="C72" t="n" s="510">
        <v>149.73</v>
      </c>
      <c r="D72" t="n" s="510">
        <v>242.03</v>
      </c>
      <c r="E72" t="n" s="510">
        <v>255.86</v>
      </c>
      <c r="F72" t="n" s="510">
        <v>253.49</v>
      </c>
      <c r="G72" t="n" s="510">
        <v>290.05</v>
      </c>
      <c r="H72" t="n" s="510">
        <v>258.2</v>
      </c>
      <c r="I72" t="n" s="510">
        <v>322.61</v>
      </c>
      <c r="J72" t="n" s="510">
        <v>322.61</v>
      </c>
      <c r="K72" t="n" s="510">
        <v>318.52</v>
      </c>
      <c r="L72" t="n" s="510">
        <v>312.05</v>
      </c>
      <c r="M72" t="n" s="510">
        <v>328.9</v>
      </c>
      <c r="N72" t="n" s="510">
        <v>263.87</v>
      </c>
      <c r="O72" t="n" s="510">
        <v>346.79</v>
      </c>
      <c r="P72" t="n" s="510">
        <v>450.27</v>
      </c>
      <c r="Q72" t="n" s="510">
        <v>340.63</v>
      </c>
      <c r="R72" t="n" s="510">
        <v>468.55</v>
      </c>
      <c r="S72" t="n" s="510">
        <v>522.28</v>
      </c>
      <c r="T72" t="n" s="510">
        <v>522.28</v>
      </c>
      <c r="U72" t="n" s="510">
        <v>164.62</v>
      </c>
    </row>
    <row r="73">
      <c r="A73" t="n" s="535">
        <v>29.5</v>
      </c>
      <c r="B73" s="445"/>
      <c r="C73" t="n" s="537">
        <v>151.67</v>
      </c>
      <c r="D73" t="n" s="537">
        <v>245.17</v>
      </c>
      <c r="E73" t="n" s="537">
        <v>259.57</v>
      </c>
      <c r="F73" t="n" s="537">
        <v>256.2</v>
      </c>
      <c r="G73" t="n" s="537">
        <v>294.08</v>
      </c>
      <c r="H73" t="n" s="537">
        <v>261.38</v>
      </c>
      <c r="I73" t="n" s="537">
        <v>326.91</v>
      </c>
      <c r="J73" t="n" s="537">
        <v>326.91</v>
      </c>
      <c r="K73" t="n" s="537">
        <v>322.28</v>
      </c>
      <c r="L73" t="n" s="537">
        <v>315.67</v>
      </c>
      <c r="M73" t="n" s="537">
        <v>332.89</v>
      </c>
      <c r="N73" t="n" s="537">
        <v>267.49</v>
      </c>
      <c r="O73" t="n" s="537">
        <v>351.62</v>
      </c>
      <c r="P73" t="n" s="537">
        <v>456.06</v>
      </c>
      <c r="Q73" t="n" s="537">
        <v>344.6</v>
      </c>
      <c r="R73" t="n" s="537">
        <v>474.39</v>
      </c>
      <c r="S73" t="n" s="537">
        <v>529.15</v>
      </c>
      <c r="T73" t="n" s="537">
        <v>529.15</v>
      </c>
      <c r="U73" t="n" s="537">
        <v>166.41</v>
      </c>
    </row>
    <row r="74">
      <c r="A74" t="n" s="508">
        <v>30.0</v>
      </c>
      <c r="B74" s="445"/>
      <c r="C74" t="n" s="510">
        <v>153.61</v>
      </c>
      <c r="D74" t="n" s="510">
        <v>248.31</v>
      </c>
      <c r="E74" t="n" s="510">
        <v>263.28</v>
      </c>
      <c r="F74" t="n" s="510">
        <v>258.91</v>
      </c>
      <c r="G74" t="n" s="510">
        <v>298.11</v>
      </c>
      <c r="H74" t="n" s="510">
        <v>264.56</v>
      </c>
      <c r="I74" t="n" s="510">
        <v>331.21</v>
      </c>
      <c r="J74" t="n" s="510">
        <v>331.21</v>
      </c>
      <c r="K74" t="n" s="510">
        <v>326.04</v>
      </c>
      <c r="L74" t="n" s="510">
        <v>319.29</v>
      </c>
      <c r="M74" t="n" s="510">
        <v>336.88</v>
      </c>
      <c r="N74" t="n" s="510">
        <v>271.11</v>
      </c>
      <c r="O74" t="n" s="510">
        <v>356.45</v>
      </c>
      <c r="P74" t="n" s="510">
        <v>461.85</v>
      </c>
      <c r="Q74" t="n" s="510">
        <v>348.57</v>
      </c>
      <c r="R74" t="n" s="510">
        <v>480.23</v>
      </c>
      <c r="S74" t="n" s="510">
        <v>536.02</v>
      </c>
      <c r="T74" t="n" s="510">
        <v>536.02</v>
      </c>
      <c r="U74" t="n" s="510">
        <v>168.2</v>
      </c>
    </row>
    <row r="75">
      <c r="A75" s="2651"/>
      <c r="B75" s="2651"/>
      <c r="C75" s="2651"/>
      <c r="D75" s="2651"/>
      <c r="E75" s="2651"/>
      <c r="F75" s="2651"/>
      <c r="G75" s="2651"/>
      <c r="H75" s="2651"/>
      <c r="I75" s="2651"/>
      <c r="J75" s="2651"/>
      <c r="K75" s="2651"/>
      <c r="L75" s="2651"/>
      <c r="M75" s="2651"/>
      <c r="N75" s="2651"/>
      <c r="O75" s="2651"/>
      <c r="P75" s="2651"/>
      <c r="Q75" s="2651"/>
      <c r="R75" s="2651"/>
      <c r="S75" s="2651"/>
      <c r="T75" s="2651"/>
      <c r="U75" s="2651"/>
    </row>
    <row r="76">
      <c r="A76" t="s" s="364">
        <v>50</v>
      </c>
      <c r="B76" s="364"/>
      <c r="C76" s="364"/>
      <c r="D76" s="364"/>
      <c r="E76" s="364"/>
      <c r="F76" s="364"/>
      <c r="G76" s="364"/>
      <c r="H76" s="364"/>
      <c r="I76" s="364"/>
      <c r="J76" s="364"/>
      <c r="K76" s="364"/>
      <c r="L76" s="364"/>
      <c r="M76" s="364"/>
      <c r="N76" s="364"/>
      <c r="O76" s="364"/>
      <c r="P76" s="364"/>
      <c r="Q76" s="364"/>
      <c r="R76" s="364"/>
      <c r="S76" s="364"/>
      <c r="T76" s="364"/>
      <c r="U76" s="364"/>
    </row>
    <row r="77">
      <c r="A77" t="s" s="391">
        <v>33</v>
      </c>
      <c r="B77" t="s" s="391">
        <v>34</v>
      </c>
      <c r="C77" t="s" s="391">
        <v>22</v>
      </c>
      <c r="D77" t="s" s="391">
        <v>23</v>
      </c>
      <c r="E77" t="s" s="391">
        <v>24</v>
      </c>
      <c r="F77" t="s" s="391">
        <v>25</v>
      </c>
      <c r="G77" t="s" s="391">
        <v>26</v>
      </c>
      <c r="H77" t="s" s="391">
        <v>27</v>
      </c>
      <c r="I77" t="s" s="391">
        <v>28</v>
      </c>
      <c r="J77" t="s" s="391">
        <v>29</v>
      </c>
      <c r="K77" t="s" s="391">
        <v>30</v>
      </c>
      <c r="L77" t="s" s="391">
        <v>40</v>
      </c>
      <c r="M77" t="s" s="391">
        <v>41</v>
      </c>
      <c r="N77" t="s" s="391">
        <v>42</v>
      </c>
      <c r="O77" t="s" s="391">
        <v>43</v>
      </c>
      <c r="P77" t="s" s="391">
        <v>44</v>
      </c>
      <c r="Q77" t="s" s="391">
        <v>45</v>
      </c>
      <c r="R77" t="s" s="391">
        <v>46</v>
      </c>
      <c r="S77" t="s" s="391">
        <v>47</v>
      </c>
      <c r="T77" t="s" s="391">
        <v>48</v>
      </c>
      <c r="U77" t="s" s="391">
        <v>49</v>
      </c>
    </row>
    <row r="78">
      <c r="A78" t="n" s="508">
        <v>30.1</v>
      </c>
      <c r="B78" t="n" s="479">
        <v>50.0</v>
      </c>
      <c r="C78" t="n" s="510">
        <v>1.94</v>
      </c>
      <c r="D78" t="n" s="510">
        <v>3.15</v>
      </c>
      <c r="E78" t="n" s="510">
        <v>3.72</v>
      </c>
      <c r="F78" t="n" s="510">
        <v>2.71</v>
      </c>
      <c r="G78" t="n" s="510">
        <v>4.03</v>
      </c>
      <c r="H78" t="n" s="510">
        <v>3.18</v>
      </c>
      <c r="I78" t="n" s="510">
        <v>4.3</v>
      </c>
      <c r="J78" t="n" s="510">
        <v>4.3</v>
      </c>
      <c r="K78" t="n" s="510">
        <v>3.76</v>
      </c>
      <c r="L78" t="n" s="510">
        <v>3.62</v>
      </c>
      <c r="M78" t="n" s="510">
        <v>4.0</v>
      </c>
      <c r="N78" t="n" s="510">
        <v>3.62</v>
      </c>
      <c r="O78" t="n" s="510">
        <v>4.83</v>
      </c>
      <c r="P78" t="n" s="510">
        <v>5.81</v>
      </c>
      <c r="Q78" t="n" s="510">
        <v>5.01</v>
      </c>
      <c r="R78" t="n" s="510">
        <v>6.55</v>
      </c>
      <c r="S78" t="n" s="510">
        <v>6.87</v>
      </c>
      <c r="T78" t="n" s="510">
        <v>6.87</v>
      </c>
      <c r="U78" t="n" s="510">
        <v>1.79</v>
      </c>
    </row>
    <row r="79">
      <c r="A79" t="n" s="535">
        <v>50.1</v>
      </c>
      <c r="B79" t="n" s="479">
        <v>75.0</v>
      </c>
      <c r="C79" t="n" s="537">
        <v>2.45</v>
      </c>
      <c r="D79" t="n" s="537">
        <v>5.18</v>
      </c>
      <c r="E79" t="n" s="537">
        <v>4.25</v>
      </c>
      <c r="F79" t="n" s="537">
        <v>2.71</v>
      </c>
      <c r="G79" t="n" s="537">
        <v>4.6</v>
      </c>
      <c r="H79" t="n" s="537">
        <v>4.27</v>
      </c>
      <c r="I79" t="n" s="537">
        <v>4.29</v>
      </c>
      <c r="J79" t="n" s="537">
        <v>4.29</v>
      </c>
      <c r="K79" t="n" s="537">
        <v>5.18</v>
      </c>
      <c r="L79" t="n" s="537">
        <v>4.83</v>
      </c>
      <c r="M79" t="n" s="537">
        <v>4.29</v>
      </c>
      <c r="N79" t="n" s="537">
        <v>3.62</v>
      </c>
      <c r="O79" t="n" s="537">
        <v>5.06</v>
      </c>
      <c r="P79" t="n" s="537">
        <v>5.8</v>
      </c>
      <c r="Q79" t="n" s="537">
        <v>5.01</v>
      </c>
      <c r="R79" t="n" s="537">
        <v>6.55</v>
      </c>
      <c r="S79" t="n" s="537">
        <v>6.88</v>
      </c>
      <c r="T79" t="n" s="537">
        <v>6.88</v>
      </c>
      <c r="U79" t="n" s="537">
        <v>2.41</v>
      </c>
    </row>
    <row r="80">
      <c r="A80" t="n" s="508">
        <v>75.1</v>
      </c>
      <c r="B80" t="n" s="479">
        <v>100.0</v>
      </c>
      <c r="C80" t="n" s="510">
        <v>2.45</v>
      </c>
      <c r="D80" t="n" s="510">
        <v>5.19</v>
      </c>
      <c r="E80" t="n" s="510">
        <v>4.26</v>
      </c>
      <c r="F80" t="n" s="510">
        <v>2.72</v>
      </c>
      <c r="G80" t="n" s="510">
        <v>4.61</v>
      </c>
      <c r="H80" t="n" s="510">
        <v>4.84</v>
      </c>
      <c r="I80" t="n" s="510">
        <v>4.3</v>
      </c>
      <c r="J80" t="n" s="510">
        <v>4.3</v>
      </c>
      <c r="K80" t="n" s="510">
        <v>5.19</v>
      </c>
      <c r="L80" t="n" s="510">
        <v>5.45</v>
      </c>
      <c r="M80" t="n" s="510">
        <v>4.3</v>
      </c>
      <c r="N80" t="n" s="510">
        <v>6.46</v>
      </c>
      <c r="O80" t="n" s="510">
        <v>5.07</v>
      </c>
      <c r="P80" t="n" s="510">
        <v>5.81</v>
      </c>
      <c r="Q80" t="n" s="510">
        <v>5.01</v>
      </c>
      <c r="R80" t="n" s="510">
        <v>6.55</v>
      </c>
      <c r="S80" t="n" s="510">
        <v>6.87</v>
      </c>
      <c r="T80" t="n" s="510">
        <v>6.87</v>
      </c>
      <c r="U80" t="n" s="510">
        <v>2.41</v>
      </c>
    </row>
    <row r="81">
      <c r="A81" t="n" s="535">
        <v>100.1</v>
      </c>
      <c r="B81" t="n" s="479">
        <v>200.0</v>
      </c>
      <c r="C81" t="n" s="537">
        <v>2.45</v>
      </c>
      <c r="D81" t="n" s="537">
        <v>5.18</v>
      </c>
      <c r="E81" t="n" s="537">
        <v>4.49</v>
      </c>
      <c r="F81" t="n" s="537">
        <v>2.71</v>
      </c>
      <c r="G81" t="n" s="537">
        <v>4.72</v>
      </c>
      <c r="H81" t="n" s="537">
        <v>4.92</v>
      </c>
      <c r="I81" t="n" s="537">
        <v>4.29</v>
      </c>
      <c r="J81" t="n" s="537">
        <v>4.29</v>
      </c>
      <c r="K81" t="n" s="537">
        <v>5.18</v>
      </c>
      <c r="L81" t="n" s="537">
        <v>5.84</v>
      </c>
      <c r="M81" t="n" s="537">
        <v>7.86</v>
      </c>
      <c r="N81" t="n" s="537">
        <v>7.79</v>
      </c>
      <c r="O81" t="n" s="537">
        <v>5.06</v>
      </c>
      <c r="P81" t="n" s="537">
        <v>5.81</v>
      </c>
      <c r="Q81" t="n" s="537">
        <v>6.97</v>
      </c>
      <c r="R81" t="n" s="537">
        <v>6.55</v>
      </c>
      <c r="S81" t="n" s="537">
        <v>6.87</v>
      </c>
      <c r="T81" t="n" s="537">
        <v>6.87</v>
      </c>
      <c r="U81" t="n" s="537">
        <v>2.41</v>
      </c>
    </row>
    <row r="82">
      <c r="A82" t="n" s="508">
        <v>200.1</v>
      </c>
      <c r="B82" t="n" s="479">
        <v>99999.0</v>
      </c>
      <c r="C82" t="n" s="510">
        <v>2.71</v>
      </c>
      <c r="D82" t="n" s="510">
        <v>5.72</v>
      </c>
      <c r="E82" t="n" s="510">
        <v>4.94</v>
      </c>
      <c r="F82" t="n" s="510">
        <v>3.0</v>
      </c>
      <c r="G82" t="n" s="510">
        <v>5.2</v>
      </c>
      <c r="H82" t="n" s="510">
        <v>4.92</v>
      </c>
      <c r="I82" t="n" s="510">
        <v>4.76</v>
      </c>
      <c r="J82" t="n" s="510">
        <v>4.76</v>
      </c>
      <c r="K82" t="n" s="510">
        <v>5.72</v>
      </c>
      <c r="L82" t="n" s="510">
        <v>5.84</v>
      </c>
      <c r="M82" t="n" s="510">
        <v>7.86</v>
      </c>
      <c r="N82" t="n" s="510">
        <v>7.79</v>
      </c>
      <c r="O82" t="n" s="510">
        <v>5.58</v>
      </c>
      <c r="P82" t="n" s="510">
        <v>6.39</v>
      </c>
      <c r="Q82" t="n" s="510">
        <v>6.97</v>
      </c>
      <c r="R82" t="n" s="510">
        <v>7.25</v>
      </c>
      <c r="S82" t="n" s="510">
        <v>7.57</v>
      </c>
      <c r="T82" t="n" s="510">
        <v>7.57</v>
      </c>
      <c r="U82" t="n" s="510">
        <v>2.63</v>
      </c>
    </row>
    <row r="83">
      <c r="A83" s="2652"/>
      <c r="B83" s="2652"/>
      <c r="C83" s="2652"/>
      <c r="D83" s="2652"/>
      <c r="E83" s="2652"/>
      <c r="F83" s="2652"/>
      <c r="G83" s="2652"/>
      <c r="H83" s="2652"/>
      <c r="I83" s="2652"/>
      <c r="J83" s="2652"/>
      <c r="K83" s="2652"/>
      <c r="L83" s="2652"/>
      <c r="M83" s="2652"/>
      <c r="N83" s="2652"/>
      <c r="O83" s="2652"/>
      <c r="P83" s="2652"/>
      <c r="Q83" s="2652"/>
      <c r="R83" s="2652"/>
      <c r="S83" s="2652"/>
      <c r="T83" s="2652"/>
      <c r="U83" s="2652"/>
    </row>
    <row r="84" ht="24.0" customHeight="true">
      <c r="A84" t="s" s="269">
        <v>51</v>
      </c>
      <c r="B84" s="269"/>
      <c r="C84" s="269"/>
      <c r="D84" s="269"/>
      <c r="E84" s="269"/>
      <c r="F84" s="269"/>
      <c r="G84" s="269"/>
      <c r="H84" s="269"/>
      <c r="I84" s="269"/>
      <c r="J84" s="269"/>
      <c r="K84" s="269"/>
      <c r="L84" s="269"/>
      <c r="M84" s="269"/>
      <c r="N84" s="269"/>
      <c r="O84" s="269"/>
      <c r="P84" s="269"/>
      <c r="Q84" s="269"/>
      <c r="R84" s="269"/>
      <c r="S84" s="269"/>
      <c r="T84" s="269"/>
      <c r="U84" s="269"/>
    </row>
    <row r="85" ht="24.0" customHeight="true">
      <c r="A85" t="s" s="269">
        <v>52</v>
      </c>
      <c r="B85" s="269"/>
      <c r="C85" s="269"/>
      <c r="D85" s="269"/>
      <c r="E85" s="269"/>
      <c r="F85" s="269"/>
      <c r="G85" s="269"/>
      <c r="H85" s="269"/>
      <c r="I85" s="269"/>
      <c r="J85" s="269"/>
      <c r="K85" s="269"/>
      <c r="L85" s="269"/>
      <c r="M85" s="269"/>
      <c r="N85" s="269"/>
      <c r="O85" s="269"/>
      <c r="P85" s="269"/>
      <c r="Q85" s="269"/>
      <c r="R85" s="269"/>
      <c r="S85" s="269"/>
      <c r="T85" s="269"/>
      <c r="U85" s="269"/>
    </row>
    <row r="86" ht="285.0" customHeight="true">
      <c r="A86" t="s" s="2653">
        <v>38</v>
      </c>
      <c r="B86" s="2653"/>
      <c r="C86" s="2653"/>
      <c r="D86" s="2653"/>
      <c r="E86" s="2653"/>
      <c r="F86" s="2653"/>
      <c r="G86" s="2653"/>
      <c r="H86" s="2653"/>
      <c r="I86" s="2653"/>
      <c r="J86" s="2653"/>
      <c r="K86" s="2653"/>
      <c r="L86" s="2653"/>
      <c r="M86" s="2653"/>
      <c r="N86" s="2653"/>
      <c r="O86" s="2653"/>
      <c r="P86" s="2653"/>
      <c r="Q86" s="2653"/>
      <c r="R86" s="2653"/>
      <c r="S86" s="2653"/>
      <c r="T86" s="2653"/>
      <c r="U86" s="2653"/>
    </row>
    <row r="87">
      <c r="A87" s="2654"/>
      <c r="B87" s="2655"/>
      <c r="C87" s="2656"/>
      <c r="D87" s="2657"/>
      <c r="E87" s="2658"/>
      <c r="F87" s="2659"/>
      <c r="G87" s="2660"/>
      <c r="H87" s="2661"/>
      <c r="I87" s="2662"/>
      <c r="J87" s="2663"/>
      <c r="K87" s="2664"/>
      <c r="L87" s="2665"/>
      <c r="M87" s="2666"/>
      <c r="N87" s="2667"/>
      <c r="O87" s="2668"/>
      <c r="P87" s="2669"/>
      <c r="Q87" s="2670"/>
      <c r="R87" s="2671"/>
      <c r="S87" s="2672"/>
      <c r="T87" s="2673"/>
      <c r="U87" s="2674"/>
    </row>
    <row r="88">
      <c r="A88" t="s" s="1849">
        <v>13</v>
      </c>
      <c r="B88" s="1849"/>
      <c r="C88" s="1849"/>
      <c r="D88" s="1849"/>
      <c r="E88" s="1849"/>
      <c r="F88" s="1849"/>
      <c r="G88" s="1849"/>
      <c r="H88" s="1849"/>
      <c r="I88" s="1849"/>
      <c r="J88" s="1849"/>
      <c r="K88" s="1849"/>
      <c r="L88" t="s" s="1903">
        <v>14</v>
      </c>
      <c r="M88" s="1903"/>
      <c r="N88" s="1903"/>
      <c r="O88" s="1903"/>
      <c r="P88" s="1903"/>
      <c r="Q88" s="1903"/>
      <c r="R88" s="1903"/>
      <c r="S88" s="1903"/>
      <c r="T88" s="1903"/>
      <c r="U88" s="1903"/>
    </row>
    <row r="89">
      <c r="A89" t="s" s="1849">
        <v>1</v>
      </c>
      <c r="B89" s="1849"/>
      <c r="C89" s="1849"/>
      <c r="D89" s="1849"/>
      <c r="E89" s="1849"/>
      <c r="F89" s="1849"/>
      <c r="G89" s="1849"/>
      <c r="H89" s="1849"/>
      <c r="I89" s="1849"/>
      <c r="J89" s="1849"/>
      <c r="K89" s="1849"/>
      <c r="L89" t="s" s="1903">
        <v>15</v>
      </c>
      <c r="M89" s="1903"/>
      <c r="N89" s="1903"/>
      <c r="O89" s="1903"/>
      <c r="P89" s="1903"/>
      <c r="Q89" s="1903"/>
      <c r="R89" s="1903"/>
      <c r="S89" s="1903"/>
      <c r="T89" s="1903"/>
      <c r="U89" s="1903"/>
    </row>
  </sheetData>
  <sheetProtection password="F62E" sheet="true" scenarios="true" objects="true" formatRows="false"/>
  <mergeCells>
    <mergeCell ref="A1:T1"/>
    <mergeCell ref="A2:U2"/>
    <mergeCell ref="A3:U3"/>
    <mergeCell ref="A4:U4"/>
    <mergeCell ref="A5:U5"/>
    <mergeCell ref="A6:U6"/>
    <mergeCell ref="A12:U12"/>
    <mergeCell ref="A13:U13"/>
    <mergeCell ref="A75:U75"/>
    <mergeCell ref="A76:U76"/>
    <mergeCell ref="A83:U83"/>
    <mergeCell ref="A84:U84"/>
    <mergeCell ref="A85:U85"/>
    <mergeCell ref="A86:U86"/>
    <mergeCell ref="A88:K88"/>
    <mergeCell ref="L88:U88"/>
    <mergeCell ref="A89:K89"/>
    <mergeCell ref="L89:U89"/>
  </mergeCells>
  <pageMargins bottom="0.75" footer="0.3" header="0.3" left="0.7" right="0.7" top="0.75"/>
  <pageSetup orientation="portrait" paperSize="9" fitToWidth="1"/>
  <drawing r:id="rId1"/>
</worksheet>
</file>

<file path=xl/worksheets/sheet4.xml><?xml version="1.0" encoding="utf-8"?>
<worksheet xmlns="http://schemas.openxmlformats.org/spreadsheetml/2006/main" xmlns:r="http://schemas.openxmlformats.org/officeDocument/2006/relationships">
  <sheetPr>
    <pageSetUpPr fitToPage="true"/>
  </sheetPr>
  <dimension ref="A1:L70"/>
  <sheetViews>
    <sheetView workbookViewId="0" showGridLines="false" rightToLeft="false"/>
  </sheetViews>
  <sheetFormatPr defaultRowHeight="15.0" baseColWidth="10"/>
  <cols>
    <col min="1" max="1" width="38.35546875" customWidth="true" bestFit="true"/>
    <col min="2" max="2" width="20.453125" customWidth="true" bestFit="true"/>
    <col min="4" max="4" width="38.35546875" customWidth="true" bestFit="true"/>
    <col min="5" max="5" width="20.453125" customWidth="true" bestFit="true"/>
    <col min="7" max="7" width="38.35546875" customWidth="true" bestFit="true"/>
    <col min="8" max="8" width="20.453125" customWidth="true" bestFit="true"/>
    <col min="10" max="10" width="38.35546875" customWidth="true" bestFit="true"/>
    <col min="11" max="11" width="25.5703125" customWidth="true" bestFit="true"/>
    <col min="3" max="3" width="5.11328125" customWidth="true"/>
    <col min="6" max="6" width="5.11328125" customWidth="true"/>
    <col min="9" max="9" width="5.11328125" customWidth="true"/>
  </cols>
  <sheetData>
    <row r="1" ht="38.0" customHeight="true">
      <c r="A1" t="s" s="14">
        <v>16</v>
      </c>
      <c r="B1" s="14"/>
      <c r="C1" s="14"/>
      <c r="D1" s="14"/>
      <c r="E1" s="14"/>
      <c r="F1" s="14"/>
      <c r="G1" s="14"/>
      <c r="H1" s="14"/>
      <c r="I1" s="14"/>
      <c r="J1" s="14"/>
      <c r="K1" s="14"/>
    </row>
    <row r="2" ht="30.0" customHeight="true">
      <c r="A2" t="s" s="107">
        <v>17</v>
      </c>
      <c r="B2" s="107"/>
      <c r="C2" s="107"/>
      <c r="D2" s="107"/>
      <c r="E2" s="107"/>
      <c r="F2" s="107"/>
      <c r="G2" s="107"/>
      <c r="H2" s="107"/>
      <c r="I2" s="107"/>
      <c r="J2" s="107"/>
      <c r="K2" s="107"/>
    </row>
    <row r="3" ht="20.0" customHeight="true">
      <c r="A3" t="s" s="161">
        <v>18</v>
      </c>
      <c r="B3" s="161"/>
      <c r="C3" s="161"/>
      <c r="D3" s="161"/>
      <c r="E3" s="161"/>
      <c r="F3" s="161"/>
      <c r="G3" s="161"/>
      <c r="H3" s="161"/>
      <c r="I3" s="161"/>
      <c r="J3" s="161"/>
      <c r="K3" s="161"/>
    </row>
    <row r="4" ht="35.0" customHeight="true">
      <c r="A4" t="s" s="215">
        <v>53</v>
      </c>
      <c r="B4" s="215"/>
      <c r="C4" s="215"/>
      <c r="D4" s="215"/>
      <c r="E4" s="215"/>
      <c r="F4" s="215"/>
      <c r="G4" s="215"/>
      <c r="H4" s="215"/>
      <c r="I4" s="215"/>
      <c r="J4" s="215"/>
      <c r="K4" s="215"/>
    </row>
    <row r="5">
      <c r="A5" t="s" s="580">
        <v>54</v>
      </c>
      <c r="B5" t="s" s="607">
        <v>55</v>
      </c>
      <c r="C5" s="2675"/>
      <c r="D5" t="s" s="580">
        <v>54</v>
      </c>
      <c r="E5" t="s" s="607">
        <v>55</v>
      </c>
      <c r="F5" s="2676"/>
      <c r="G5" t="s" s="580">
        <v>54</v>
      </c>
      <c r="H5" t="s" s="607">
        <v>55</v>
      </c>
      <c r="I5" s="2677"/>
      <c r="J5" t="s" s="580">
        <v>54</v>
      </c>
      <c r="K5" t="s" s="607">
        <v>55</v>
      </c>
    </row>
    <row r="6">
      <c r="A6" t="s" s="634">
        <v>56</v>
      </c>
      <c r="B6" t="s" s="674">
        <v>57</v>
      </c>
      <c r="C6" s="634"/>
      <c r="D6" t="s" s="634">
        <v>58</v>
      </c>
      <c r="E6" t="s" s="674">
        <v>57</v>
      </c>
      <c r="F6" s="634"/>
      <c r="G6" t="s" s="634">
        <v>59</v>
      </c>
      <c r="H6" t="s" s="674">
        <v>57</v>
      </c>
      <c r="I6" s="634"/>
      <c r="J6" t="s" s="634">
        <v>60</v>
      </c>
      <c r="K6" t="s" s="674">
        <v>57</v>
      </c>
    </row>
    <row r="7">
      <c r="A7" t="s" s="661">
        <v>61</v>
      </c>
      <c r="B7" t="s" s="687">
        <v>57</v>
      </c>
      <c r="C7" s="661"/>
      <c r="D7" t="s" s="661">
        <v>62</v>
      </c>
      <c r="E7" t="s" s="687">
        <v>57</v>
      </c>
      <c r="F7" s="661"/>
      <c r="G7" t="s" s="661">
        <v>63</v>
      </c>
      <c r="H7" t="s" s="687">
        <v>64</v>
      </c>
      <c r="I7" s="661"/>
      <c r="J7" t="s" s="661">
        <v>65</v>
      </c>
      <c r="K7" t="s" s="687">
        <v>57</v>
      </c>
    </row>
    <row r="8">
      <c r="A8" t="s" s="634">
        <v>66</v>
      </c>
      <c r="B8" t="s" s="674">
        <v>57</v>
      </c>
      <c r="C8" s="634"/>
      <c r="D8" t="s" s="634">
        <v>67</v>
      </c>
      <c r="E8" t="s" s="674">
        <v>57</v>
      </c>
      <c r="F8" s="634"/>
      <c r="G8" t="s" s="634">
        <v>68</v>
      </c>
      <c r="H8" t="s" s="674">
        <v>64</v>
      </c>
      <c r="I8" s="634"/>
      <c r="J8" t="s" s="634">
        <v>69</v>
      </c>
      <c r="K8" t="s" s="674">
        <v>70</v>
      </c>
    </row>
    <row r="9">
      <c r="A9" t="s" s="661">
        <v>71</v>
      </c>
      <c r="B9" t="s" s="687">
        <v>72</v>
      </c>
      <c r="C9" s="661"/>
      <c r="D9" t="s" s="661">
        <v>73</v>
      </c>
      <c r="E9" t="s" s="687">
        <v>57</v>
      </c>
      <c r="F9" s="661"/>
      <c r="G9" t="s" s="661">
        <v>74</v>
      </c>
      <c r="H9" t="s" s="687">
        <v>64</v>
      </c>
      <c r="I9" s="661"/>
      <c r="J9" t="s" s="661">
        <v>75</v>
      </c>
      <c r="K9" t="s" s="687">
        <v>57</v>
      </c>
    </row>
    <row r="10">
      <c r="A10" t="s" s="634">
        <v>76</v>
      </c>
      <c r="B10" t="s" s="674">
        <v>70</v>
      </c>
      <c r="C10" s="634"/>
      <c r="D10" t="s" s="634">
        <v>77</v>
      </c>
      <c r="E10" t="s" s="674">
        <v>57</v>
      </c>
      <c r="F10" s="634"/>
      <c r="G10" t="s" s="634">
        <v>78</v>
      </c>
      <c r="H10" t="s" s="674">
        <v>79</v>
      </c>
      <c r="I10" s="634"/>
      <c r="J10" t="s" s="634">
        <v>80</v>
      </c>
      <c r="K10" t="s" s="674">
        <v>64</v>
      </c>
    </row>
    <row r="11">
      <c r="A11" t="s" s="661">
        <v>81</v>
      </c>
      <c r="B11" t="s" s="687">
        <v>57</v>
      </c>
      <c r="C11" s="661"/>
      <c r="D11" t="s" s="661">
        <v>82</v>
      </c>
      <c r="E11" t="s" s="687">
        <v>57</v>
      </c>
      <c r="F11" s="661"/>
      <c r="G11" t="s" s="661">
        <v>83</v>
      </c>
      <c r="H11" t="s" s="687">
        <v>57</v>
      </c>
      <c r="I11" s="661"/>
      <c r="J11" t="s" s="661">
        <v>84</v>
      </c>
      <c r="K11" t="s" s="687">
        <v>57</v>
      </c>
    </row>
    <row r="12">
      <c r="A12" t="s" s="634">
        <v>85</v>
      </c>
      <c r="B12" t="s" s="674">
        <v>57</v>
      </c>
      <c r="C12" s="634"/>
      <c r="D12" t="s" s="634">
        <v>86</v>
      </c>
      <c r="E12" t="s" s="674">
        <v>57</v>
      </c>
      <c r="F12" s="634"/>
      <c r="G12" t="s" s="634">
        <v>87</v>
      </c>
      <c r="H12" t="s" s="674">
        <v>57</v>
      </c>
      <c r="I12" s="634"/>
      <c r="J12" t="s" s="634">
        <v>88</v>
      </c>
      <c r="K12" t="s" s="674">
        <v>57</v>
      </c>
    </row>
    <row r="13">
      <c r="A13" t="s" s="661">
        <v>89</v>
      </c>
      <c r="B13" t="s" s="687">
        <v>57</v>
      </c>
      <c r="C13" s="661"/>
      <c r="D13" t="s" s="661">
        <v>90</v>
      </c>
      <c r="E13" t="s" s="687">
        <v>57</v>
      </c>
      <c r="F13" s="661"/>
      <c r="G13" t="s" s="661">
        <v>91</v>
      </c>
      <c r="H13" t="s" s="687">
        <v>79</v>
      </c>
      <c r="I13" s="661"/>
      <c r="J13" t="s" s="661">
        <v>92</v>
      </c>
      <c r="K13" t="s" s="687">
        <v>79</v>
      </c>
    </row>
    <row r="14">
      <c r="A14" t="s" s="634">
        <v>93</v>
      </c>
      <c r="B14" t="s" s="674">
        <v>57</v>
      </c>
      <c r="C14" s="634"/>
      <c r="D14" t="s" s="634">
        <v>94</v>
      </c>
      <c r="E14" t="s" s="674">
        <v>79</v>
      </c>
      <c r="F14" s="634"/>
      <c r="G14" t="s" s="634">
        <v>95</v>
      </c>
      <c r="H14" t="s" s="674">
        <v>57</v>
      </c>
      <c r="I14" s="634"/>
      <c r="J14" t="s" s="634">
        <v>96</v>
      </c>
      <c r="K14" t="s" s="674">
        <v>64</v>
      </c>
    </row>
    <row r="15">
      <c r="A15" t="s" s="661">
        <v>97</v>
      </c>
      <c r="B15" t="s" s="687">
        <v>57</v>
      </c>
      <c r="C15" s="661"/>
      <c r="D15" t="s" s="661">
        <v>98</v>
      </c>
      <c r="E15" t="s" s="687">
        <v>64</v>
      </c>
      <c r="F15" s="661"/>
      <c r="G15" t="s" s="661">
        <v>99</v>
      </c>
      <c r="H15" t="s" s="687">
        <v>57</v>
      </c>
      <c r="I15" s="661"/>
      <c r="J15" t="s" s="661">
        <v>100</v>
      </c>
      <c r="K15" t="s" s="687">
        <v>64</v>
      </c>
    </row>
    <row r="16">
      <c r="A16" t="s" s="634">
        <v>101</v>
      </c>
      <c r="B16" t="s" s="674">
        <v>57</v>
      </c>
      <c r="C16" s="634"/>
      <c r="D16" t="s" s="634">
        <v>102</v>
      </c>
      <c r="E16" t="s" s="674">
        <v>64</v>
      </c>
      <c r="F16" s="634"/>
      <c r="G16" t="s" s="634">
        <v>103</v>
      </c>
      <c r="H16" t="s" s="674">
        <v>70</v>
      </c>
      <c r="I16" s="634"/>
      <c r="J16" t="s" s="634">
        <v>104</v>
      </c>
      <c r="K16" t="s" s="674">
        <v>72</v>
      </c>
    </row>
    <row r="17">
      <c r="A17" t="s" s="661">
        <v>105</v>
      </c>
      <c r="B17" t="s" s="687">
        <v>64</v>
      </c>
      <c r="C17" s="661"/>
      <c r="D17" t="s" s="661">
        <v>106</v>
      </c>
      <c r="E17" t="s" s="687">
        <v>57</v>
      </c>
      <c r="F17" s="661"/>
      <c r="G17" t="s" s="661">
        <v>107</v>
      </c>
      <c r="H17" t="s" s="687">
        <v>72</v>
      </c>
      <c r="I17" s="661"/>
      <c r="J17" t="s" s="661">
        <v>108</v>
      </c>
      <c r="K17" t="s" s="687">
        <v>57</v>
      </c>
    </row>
    <row r="18">
      <c r="A18" t="s" s="634">
        <v>109</v>
      </c>
      <c r="B18" t="s" s="674">
        <v>57</v>
      </c>
      <c r="C18" s="634"/>
      <c r="D18" t="s" s="634">
        <v>110</v>
      </c>
      <c r="E18" t="s" s="674">
        <v>57</v>
      </c>
      <c r="F18" s="634"/>
      <c r="G18" t="s" s="634">
        <v>111</v>
      </c>
      <c r="H18" t="s" s="674">
        <v>57</v>
      </c>
      <c r="I18" s="634"/>
      <c r="J18" t="s" s="634">
        <v>112</v>
      </c>
      <c r="K18" t="s" s="674">
        <v>57</v>
      </c>
    </row>
    <row r="19">
      <c r="A19" t="s" s="661">
        <v>113</v>
      </c>
      <c r="B19" t="s" s="687">
        <v>57</v>
      </c>
      <c r="C19" s="661"/>
      <c r="D19" t="s" s="661">
        <v>114</v>
      </c>
      <c r="E19" t="s" s="687">
        <v>57</v>
      </c>
      <c r="F19" s="661"/>
      <c r="G19" t="s" s="661">
        <v>115</v>
      </c>
      <c r="H19" t="s" s="687">
        <v>57</v>
      </c>
      <c r="I19" s="661"/>
      <c r="J19" t="s" s="661">
        <v>116</v>
      </c>
      <c r="K19" t="s" s="687">
        <v>70</v>
      </c>
    </row>
    <row r="20">
      <c r="A20" t="s" s="634">
        <v>117</v>
      </c>
      <c r="B20" t="s" s="674">
        <v>57</v>
      </c>
      <c r="C20" s="634"/>
      <c r="D20" t="s" s="634">
        <v>118</v>
      </c>
      <c r="E20" t="s" s="674">
        <v>57</v>
      </c>
      <c r="F20" s="634"/>
      <c r="G20" t="s" s="634">
        <v>119</v>
      </c>
      <c r="H20" t="s" s="674">
        <v>57</v>
      </c>
      <c r="I20" s="634"/>
      <c r="J20" t="s" s="634">
        <v>120</v>
      </c>
      <c r="K20" t="s" s="674">
        <v>57</v>
      </c>
    </row>
    <row r="21">
      <c r="A21" t="s" s="661">
        <v>121</v>
      </c>
      <c r="B21" t="s" s="687">
        <v>122</v>
      </c>
      <c r="C21" s="661"/>
      <c r="D21" t="s" s="661">
        <v>123</v>
      </c>
      <c r="E21" t="s" s="687">
        <v>64</v>
      </c>
      <c r="F21" s="661"/>
      <c r="G21" t="s" s="661">
        <v>124</v>
      </c>
      <c r="H21" t="s" s="687">
        <v>57</v>
      </c>
      <c r="I21" s="661"/>
      <c r="J21" t="s" s="661">
        <v>125</v>
      </c>
      <c r="K21" t="s" s="687">
        <v>64</v>
      </c>
    </row>
    <row r="22">
      <c r="A22" t="s" s="634">
        <v>126</v>
      </c>
      <c r="B22" t="s" s="674">
        <v>57</v>
      </c>
      <c r="C22" s="634"/>
      <c r="D22" t="s" s="634">
        <v>127</v>
      </c>
      <c r="E22" t="s" s="674">
        <v>57</v>
      </c>
      <c r="F22" s="634"/>
      <c r="G22" t="s" s="634">
        <v>128</v>
      </c>
      <c r="H22" t="s" s="674">
        <v>129</v>
      </c>
      <c r="I22" s="634"/>
      <c r="J22" t="s" s="634">
        <v>130</v>
      </c>
      <c r="K22" t="s" s="674">
        <v>122</v>
      </c>
    </row>
    <row r="23">
      <c r="A23" t="s" s="661">
        <v>131</v>
      </c>
      <c r="B23" t="s" s="687">
        <v>57</v>
      </c>
      <c r="C23" s="661"/>
      <c r="D23" t="s" s="661">
        <v>132</v>
      </c>
      <c r="E23" t="s" s="687">
        <v>70</v>
      </c>
      <c r="F23" s="661"/>
      <c r="G23" t="s" s="661">
        <v>133</v>
      </c>
      <c r="H23" t="s" s="687">
        <v>57</v>
      </c>
      <c r="I23" s="661"/>
      <c r="J23" t="s" s="661">
        <v>134</v>
      </c>
      <c r="K23" t="s" s="687">
        <v>57</v>
      </c>
    </row>
    <row r="24">
      <c r="A24" t="s" s="634">
        <v>135</v>
      </c>
      <c r="B24" t="s" s="674">
        <v>64</v>
      </c>
      <c r="C24" s="634"/>
      <c r="D24" t="s" s="634">
        <v>136</v>
      </c>
      <c r="E24" t="s" s="674">
        <v>64</v>
      </c>
      <c r="F24" s="634"/>
      <c r="G24" t="s" s="634">
        <v>137</v>
      </c>
      <c r="H24" t="s" s="674">
        <v>57</v>
      </c>
      <c r="I24" s="634"/>
      <c r="J24" t="s" s="634">
        <v>138</v>
      </c>
      <c r="K24" t="s" s="674">
        <v>57</v>
      </c>
    </row>
    <row r="25">
      <c r="A25" t="s" s="661">
        <v>139</v>
      </c>
      <c r="B25" t="s" s="687">
        <v>57</v>
      </c>
      <c r="C25" s="661"/>
      <c r="D25" t="s" s="661">
        <v>140</v>
      </c>
      <c r="E25" t="s" s="687">
        <v>57</v>
      </c>
      <c r="F25" s="661"/>
      <c r="G25" t="s" s="661">
        <v>141</v>
      </c>
      <c r="H25" t="s" s="687">
        <v>64</v>
      </c>
      <c r="I25" s="661"/>
      <c r="J25" t="s" s="661">
        <v>142</v>
      </c>
      <c r="K25" t="s" s="687">
        <v>57</v>
      </c>
    </row>
    <row r="26">
      <c r="A26" t="s" s="634">
        <v>143</v>
      </c>
      <c r="B26" t="s" s="674">
        <v>57</v>
      </c>
      <c r="C26" s="634"/>
      <c r="D26" t="s" s="634">
        <v>144</v>
      </c>
      <c r="E26" t="s" s="674">
        <v>57</v>
      </c>
      <c r="F26" s="634"/>
      <c r="G26" t="s" s="634">
        <v>145</v>
      </c>
      <c r="H26" t="s" s="674">
        <v>57</v>
      </c>
      <c r="I26" s="634"/>
      <c r="J26" t="s" s="634">
        <v>146</v>
      </c>
      <c r="K26" t="s" s="674">
        <v>57</v>
      </c>
    </row>
    <row r="27">
      <c r="A27" t="s" s="661">
        <v>147</v>
      </c>
      <c r="B27" t="s" s="687">
        <v>57</v>
      </c>
      <c r="C27" s="661"/>
      <c r="D27" t="s" s="661">
        <v>148</v>
      </c>
      <c r="E27" t="s" s="687">
        <v>57</v>
      </c>
      <c r="F27" s="661"/>
      <c r="G27" t="s" s="661">
        <v>149</v>
      </c>
      <c r="H27" t="s" s="687">
        <v>57</v>
      </c>
      <c r="I27" s="661"/>
      <c r="J27" t="s" s="661">
        <v>150</v>
      </c>
      <c r="K27" t="s" s="687">
        <v>57</v>
      </c>
    </row>
    <row r="28">
      <c r="A28" t="s" s="634">
        <v>151</v>
      </c>
      <c r="B28" t="s" s="674">
        <v>57</v>
      </c>
      <c r="C28" s="634"/>
      <c r="D28" t="s" s="634">
        <v>152</v>
      </c>
      <c r="E28" t="s" s="674">
        <v>57</v>
      </c>
      <c r="F28" s="634"/>
      <c r="G28" t="s" s="634">
        <v>153</v>
      </c>
      <c r="H28" t="s" s="674">
        <v>57</v>
      </c>
      <c r="I28" s="634"/>
      <c r="J28" t="s" s="634">
        <v>154</v>
      </c>
      <c r="K28" t="s" s="674">
        <v>57</v>
      </c>
    </row>
    <row r="29">
      <c r="A29" t="s" s="661">
        <v>155</v>
      </c>
      <c r="B29" t="s" s="687">
        <v>57</v>
      </c>
      <c r="C29" s="661"/>
      <c r="D29" t="s" s="661">
        <v>156</v>
      </c>
      <c r="E29" t="s" s="687">
        <v>57</v>
      </c>
      <c r="F29" s="661"/>
      <c r="G29" t="s" s="661">
        <v>157</v>
      </c>
      <c r="H29" t="s" s="687">
        <v>57</v>
      </c>
      <c r="I29" s="661"/>
      <c r="J29" t="s" s="661">
        <v>158</v>
      </c>
      <c r="K29" t="s" s="687">
        <v>57</v>
      </c>
    </row>
    <row r="30">
      <c r="A30" t="s" s="634">
        <v>159</v>
      </c>
      <c r="B30" t="s" s="674">
        <v>57</v>
      </c>
      <c r="C30" s="634"/>
      <c r="D30" t="s" s="634">
        <v>160</v>
      </c>
      <c r="E30" t="s" s="674">
        <v>64</v>
      </c>
      <c r="F30" s="634"/>
      <c r="G30" t="s" s="634">
        <v>161</v>
      </c>
      <c r="H30" t="s" s="674">
        <v>57</v>
      </c>
      <c r="I30" s="634"/>
      <c r="J30" t="s" s="634">
        <v>162</v>
      </c>
      <c r="K30" t="s" s="674">
        <v>57</v>
      </c>
    </row>
    <row r="31">
      <c r="A31" t="s" s="661">
        <v>163</v>
      </c>
      <c r="B31" t="s" s="687">
        <v>57</v>
      </c>
      <c r="C31" s="661"/>
      <c r="D31" t="s" s="661">
        <v>164</v>
      </c>
      <c r="E31" t="s" s="687">
        <v>57</v>
      </c>
      <c r="F31" s="661"/>
      <c r="G31" t="s" s="661">
        <v>165</v>
      </c>
      <c r="H31" t="s" s="687">
        <v>122</v>
      </c>
      <c r="I31" s="661"/>
      <c r="J31" t="s" s="661">
        <v>166</v>
      </c>
      <c r="K31" t="s" s="687">
        <v>64</v>
      </c>
    </row>
    <row r="32">
      <c r="A32" t="s" s="634">
        <v>167</v>
      </c>
      <c r="B32" t="s" s="674">
        <v>57</v>
      </c>
      <c r="C32" s="634"/>
      <c r="D32" t="s" s="634">
        <v>168</v>
      </c>
      <c r="E32" t="s" s="674">
        <v>57</v>
      </c>
      <c r="F32" s="634"/>
      <c r="G32" t="s" s="634">
        <v>169</v>
      </c>
      <c r="H32" t="s" s="674">
        <v>57</v>
      </c>
      <c r="I32" s="634"/>
      <c r="J32" t="s" s="634">
        <v>170</v>
      </c>
      <c r="K32" t="s" s="674">
        <v>64</v>
      </c>
    </row>
    <row r="33">
      <c r="A33" t="s" s="661">
        <v>171</v>
      </c>
      <c r="B33" t="s" s="687">
        <v>57</v>
      </c>
      <c r="C33" s="661"/>
      <c r="D33" t="s" s="661">
        <v>172</v>
      </c>
      <c r="E33" t="s" s="687">
        <v>57</v>
      </c>
      <c r="F33" s="661"/>
      <c r="G33" t="s" s="661">
        <v>173</v>
      </c>
      <c r="H33" t="s" s="687">
        <v>72</v>
      </c>
      <c r="I33" s="661"/>
      <c r="J33" t="s" s="661">
        <v>174</v>
      </c>
      <c r="K33" t="s" s="687">
        <v>57</v>
      </c>
    </row>
    <row r="34">
      <c r="A34" t="s" s="634">
        <v>175</v>
      </c>
      <c r="B34" t="s" s="674">
        <v>122</v>
      </c>
      <c r="C34" s="634"/>
      <c r="D34" t="s" s="634">
        <v>176</v>
      </c>
      <c r="E34" t="s" s="674">
        <v>57</v>
      </c>
      <c r="F34" s="634"/>
      <c r="G34" t="s" s="634">
        <v>177</v>
      </c>
      <c r="H34" t="s" s="674">
        <v>122</v>
      </c>
      <c r="I34" s="634"/>
      <c r="J34" t="s" s="634">
        <v>178</v>
      </c>
      <c r="K34" t="s" s="674">
        <v>72</v>
      </c>
    </row>
    <row r="35">
      <c r="A35" t="s" s="661">
        <v>179</v>
      </c>
      <c r="B35" t="s" s="687">
        <v>64</v>
      </c>
      <c r="C35" s="661"/>
      <c r="D35" t="s" s="661">
        <v>180</v>
      </c>
      <c r="E35" t="s" s="687">
        <v>57</v>
      </c>
      <c r="F35" s="661"/>
      <c r="G35" t="s" s="661">
        <v>181</v>
      </c>
      <c r="H35" t="s" s="687">
        <v>64</v>
      </c>
      <c r="I35" s="661"/>
      <c r="J35" t="s" s="661">
        <v>182</v>
      </c>
      <c r="K35" t="s" s="687">
        <v>79</v>
      </c>
    </row>
    <row r="36">
      <c r="A36" t="s" s="634">
        <v>183</v>
      </c>
      <c r="B36" t="s" s="674">
        <v>57</v>
      </c>
      <c r="C36" s="634"/>
      <c r="D36" t="s" s="634">
        <v>184</v>
      </c>
      <c r="E36" t="s" s="674">
        <v>57</v>
      </c>
      <c r="F36" s="634"/>
      <c r="G36" t="s" s="634">
        <v>185</v>
      </c>
      <c r="H36" t="s" s="674">
        <v>57</v>
      </c>
      <c r="I36" s="634"/>
      <c r="J36" t="s" s="634">
        <v>186</v>
      </c>
      <c r="K36" t="s" s="674">
        <v>57</v>
      </c>
    </row>
    <row r="37">
      <c r="A37" t="s" s="661">
        <v>187</v>
      </c>
      <c r="B37" t="s" s="687">
        <v>57</v>
      </c>
      <c r="C37" s="661"/>
      <c r="D37" t="s" s="661">
        <v>188</v>
      </c>
      <c r="E37" t="s" s="687">
        <v>79</v>
      </c>
      <c r="F37" s="661"/>
      <c r="G37" t="s" s="661">
        <v>189</v>
      </c>
      <c r="H37" t="s" s="687">
        <v>72</v>
      </c>
      <c r="I37" s="661"/>
      <c r="J37" t="s" s="661">
        <v>190</v>
      </c>
      <c r="K37" t="s" s="687">
        <v>57</v>
      </c>
    </row>
    <row r="38">
      <c r="A38" t="s" s="634">
        <v>191</v>
      </c>
      <c r="B38" t="s" s="674">
        <v>122</v>
      </c>
      <c r="C38" s="634"/>
      <c r="D38" t="s" s="634">
        <v>192</v>
      </c>
      <c r="E38" t="s" s="674">
        <v>70</v>
      </c>
      <c r="F38" s="634"/>
      <c r="G38" t="s" s="634">
        <v>193</v>
      </c>
      <c r="H38" t="s" s="674">
        <v>194</v>
      </c>
      <c r="I38" s="634"/>
      <c r="J38" t="s" s="634">
        <v>195</v>
      </c>
      <c r="K38" t="s" s="674">
        <v>79</v>
      </c>
    </row>
    <row r="39">
      <c r="A39" t="s" s="661">
        <v>196</v>
      </c>
      <c r="B39" t="s" s="687">
        <v>57</v>
      </c>
      <c r="C39" s="661"/>
      <c r="D39" t="s" s="661">
        <v>197</v>
      </c>
      <c r="E39" t="s" s="687">
        <v>57</v>
      </c>
      <c r="F39" s="661"/>
      <c r="G39" t="s" s="661">
        <v>198</v>
      </c>
      <c r="H39" t="s" s="687">
        <v>57</v>
      </c>
      <c r="I39" s="661"/>
      <c r="J39" t="s" s="661">
        <v>199</v>
      </c>
      <c r="K39" t="s" s="687">
        <v>57</v>
      </c>
    </row>
    <row r="40">
      <c r="A40" t="s" s="634">
        <v>200</v>
      </c>
      <c r="B40" t="s" s="674">
        <v>129</v>
      </c>
      <c r="C40" s="634"/>
      <c r="D40" t="s" s="634">
        <v>201</v>
      </c>
      <c r="E40" t="s" s="674">
        <v>79</v>
      </c>
      <c r="F40" s="634"/>
      <c r="G40" t="s" s="634">
        <v>202</v>
      </c>
      <c r="H40" t="s" s="674">
        <v>57</v>
      </c>
      <c r="I40" s="634"/>
      <c r="J40" t="s" s="634">
        <v>203</v>
      </c>
      <c r="K40" t="s" s="674">
        <v>57</v>
      </c>
    </row>
    <row r="41">
      <c r="A41" t="s" s="661">
        <v>204</v>
      </c>
      <c r="B41" t="s" s="687">
        <v>57</v>
      </c>
      <c r="C41" s="661"/>
      <c r="D41" t="s" s="661">
        <v>205</v>
      </c>
      <c r="E41" t="s" s="687">
        <v>79</v>
      </c>
      <c r="F41" s="661"/>
      <c r="G41" t="s" s="661">
        <v>206</v>
      </c>
      <c r="H41" t="s" s="687">
        <v>57</v>
      </c>
      <c r="I41" s="661"/>
      <c r="J41" t="s" s="661">
        <v>207</v>
      </c>
      <c r="K41" t="s" s="687">
        <v>72</v>
      </c>
    </row>
    <row r="42">
      <c r="A42" t="s" s="634">
        <v>208</v>
      </c>
      <c r="B42" t="s" s="674">
        <v>57</v>
      </c>
      <c r="C42" s="634"/>
      <c r="D42" t="s" s="634">
        <v>209</v>
      </c>
      <c r="E42" t="s" s="674">
        <v>57</v>
      </c>
      <c r="F42" s="634"/>
      <c r="G42" t="s" s="634">
        <v>210</v>
      </c>
      <c r="H42" t="s" s="674">
        <v>72</v>
      </c>
      <c r="I42" s="634"/>
      <c r="J42" t="s" s="634">
        <v>211</v>
      </c>
      <c r="K42" t="s" s="674">
        <v>57</v>
      </c>
    </row>
    <row r="43">
      <c r="A43" t="s" s="661">
        <v>212</v>
      </c>
      <c r="B43" t="s" s="687">
        <v>57</v>
      </c>
      <c r="C43" s="661"/>
      <c r="D43" t="s" s="661">
        <v>213</v>
      </c>
      <c r="E43" t="s" s="687">
        <v>57</v>
      </c>
      <c r="F43" s="661"/>
      <c r="G43" t="s" s="661">
        <v>214</v>
      </c>
      <c r="H43" t="s" s="687">
        <v>57</v>
      </c>
      <c r="I43" s="661"/>
      <c r="J43" t="s" s="661">
        <v>215</v>
      </c>
      <c r="K43" t="s" s="687">
        <v>57</v>
      </c>
    </row>
    <row r="44">
      <c r="A44" t="s" s="634">
        <v>216</v>
      </c>
      <c r="B44" t="s" s="674">
        <v>57</v>
      </c>
      <c r="C44" s="634"/>
      <c r="D44" t="s" s="634">
        <v>217</v>
      </c>
      <c r="E44" t="s" s="674">
        <v>64</v>
      </c>
      <c r="F44" s="634"/>
      <c r="G44" t="s" s="634">
        <v>218</v>
      </c>
      <c r="H44" t="s" s="674">
        <v>57</v>
      </c>
      <c r="I44" s="634"/>
      <c r="J44" t="s" s="634">
        <v>219</v>
      </c>
      <c r="K44" t="s" s="674">
        <v>70</v>
      </c>
    </row>
    <row r="45">
      <c r="A45" t="s" s="661">
        <v>220</v>
      </c>
      <c r="B45" t="s" s="687">
        <v>57</v>
      </c>
      <c r="C45" s="661"/>
      <c r="D45" t="s" s="661">
        <v>221</v>
      </c>
      <c r="E45" t="s" s="687">
        <v>57</v>
      </c>
      <c r="F45" s="661"/>
      <c r="G45" t="s" s="661">
        <v>222</v>
      </c>
      <c r="H45" t="s" s="687">
        <v>64</v>
      </c>
      <c r="I45" s="661"/>
      <c r="J45" t="s" s="661">
        <v>223</v>
      </c>
      <c r="K45" t="s" s="687">
        <v>57</v>
      </c>
    </row>
    <row r="46">
      <c r="A46" t="s" s="634">
        <v>224</v>
      </c>
      <c r="B46" t="s" s="674">
        <v>57</v>
      </c>
      <c r="C46" s="634"/>
      <c r="D46" t="s" s="634">
        <v>225</v>
      </c>
      <c r="E46" t="s" s="674">
        <v>64</v>
      </c>
      <c r="F46" s="634"/>
      <c r="G46" t="s" s="634">
        <v>226</v>
      </c>
      <c r="H46" t="s" s="674">
        <v>57</v>
      </c>
      <c r="I46" s="634"/>
      <c r="J46" t="s" s="634">
        <v>227</v>
      </c>
      <c r="K46" t="s" s="674">
        <v>57</v>
      </c>
    </row>
    <row r="47">
      <c r="A47" t="s" s="661">
        <v>228</v>
      </c>
      <c r="B47" t="s" s="687">
        <v>229</v>
      </c>
      <c r="C47" s="661"/>
      <c r="D47" t="s" s="661">
        <v>230</v>
      </c>
      <c r="E47" t="s" s="687">
        <v>57</v>
      </c>
      <c r="F47" s="661"/>
      <c r="G47" t="s" s="661">
        <v>231</v>
      </c>
      <c r="H47" t="s" s="687">
        <v>122</v>
      </c>
      <c r="I47" s="661"/>
      <c r="J47" t="s" s="661">
        <v>232</v>
      </c>
      <c r="K47" t="s" s="687">
        <v>72</v>
      </c>
    </row>
    <row r="48">
      <c r="A48" t="s" s="634">
        <v>233</v>
      </c>
      <c r="B48" t="s" s="674">
        <v>57</v>
      </c>
      <c r="C48" s="634"/>
      <c r="D48" t="s" s="634">
        <v>234</v>
      </c>
      <c r="E48" t="s" s="674">
        <v>79</v>
      </c>
      <c r="F48" s="634"/>
      <c r="G48" t="s" s="634">
        <v>235</v>
      </c>
      <c r="H48" t="s" s="674">
        <v>57</v>
      </c>
      <c r="I48" s="634"/>
      <c r="J48" t="s" s="634">
        <v>236</v>
      </c>
      <c r="K48" t="s" s="674">
        <v>129</v>
      </c>
    </row>
    <row r="49">
      <c r="A49" t="s" s="661">
        <v>237</v>
      </c>
      <c r="B49" t="s" s="687">
        <v>57</v>
      </c>
      <c r="C49" s="661"/>
      <c r="D49" t="s" s="661">
        <v>238</v>
      </c>
      <c r="E49" t="s" s="687">
        <v>64</v>
      </c>
      <c r="F49" s="661"/>
      <c r="G49" t="s" s="661">
        <v>239</v>
      </c>
      <c r="H49" t="s" s="687">
        <v>57</v>
      </c>
      <c r="I49" s="661"/>
      <c r="J49" t="s" s="661">
        <v>240</v>
      </c>
      <c r="K49" t="s" s="687">
        <v>57</v>
      </c>
    </row>
    <row r="50">
      <c r="A50" t="s" s="634">
        <v>241</v>
      </c>
      <c r="B50" t="s" s="674">
        <v>57</v>
      </c>
      <c r="C50" s="634"/>
      <c r="D50" t="s" s="634">
        <v>242</v>
      </c>
      <c r="E50" t="s" s="674">
        <v>57</v>
      </c>
      <c r="F50" s="634"/>
      <c r="G50" t="s" s="634">
        <v>243</v>
      </c>
      <c r="H50" t="s" s="674">
        <v>79</v>
      </c>
      <c r="I50" s="634"/>
      <c r="J50" t="s" s="634">
        <v>244</v>
      </c>
      <c r="K50" t="s" s="674">
        <v>64</v>
      </c>
    </row>
    <row r="51">
      <c r="A51" t="s" s="661">
        <v>245</v>
      </c>
      <c r="B51" t="s" s="687">
        <v>57</v>
      </c>
      <c r="C51" s="661"/>
      <c r="D51" t="s" s="661">
        <v>246</v>
      </c>
      <c r="E51" t="s" s="687">
        <v>57</v>
      </c>
      <c r="F51" s="661"/>
      <c r="G51" t="s" s="661">
        <v>247</v>
      </c>
      <c r="H51" t="s" s="687">
        <v>57</v>
      </c>
      <c r="I51" s="661"/>
      <c r="J51" t="s" s="661">
        <v>248</v>
      </c>
      <c r="K51" t="s" s="687">
        <v>70</v>
      </c>
    </row>
    <row r="52">
      <c r="A52" t="s" s="634">
        <v>249</v>
      </c>
      <c r="B52" t="s" s="674">
        <v>72</v>
      </c>
      <c r="C52" s="634"/>
      <c r="D52" t="s" s="634">
        <v>250</v>
      </c>
      <c r="E52" t="s" s="674">
        <v>57</v>
      </c>
      <c r="F52" s="634"/>
      <c r="G52" t="s" s="634">
        <v>251</v>
      </c>
      <c r="H52" t="s" s="674">
        <v>57</v>
      </c>
      <c r="I52" s="634"/>
      <c r="J52" t="s" s="634">
        <v>252</v>
      </c>
      <c r="K52" t="s" s="674">
        <v>64</v>
      </c>
    </row>
    <row r="53">
      <c r="A53" t="s" s="661">
        <v>253</v>
      </c>
      <c r="B53" t="s" s="687">
        <v>57</v>
      </c>
      <c r="C53" s="661"/>
      <c r="D53" t="s" s="661">
        <v>254</v>
      </c>
      <c r="E53" t="s" s="687">
        <v>72</v>
      </c>
      <c r="F53" s="661"/>
      <c r="G53" t="s" s="661">
        <v>255</v>
      </c>
      <c r="H53" t="s" s="687">
        <v>79</v>
      </c>
      <c r="I53" s="661"/>
      <c r="J53" t="s" s="661">
        <v>256</v>
      </c>
      <c r="K53" t="s" s="687">
        <v>57</v>
      </c>
    </row>
    <row r="54">
      <c r="A54" t="s" s="634">
        <v>257</v>
      </c>
      <c r="B54" t="s" s="674">
        <v>57</v>
      </c>
      <c r="C54" s="634"/>
      <c r="D54" t="s" s="634">
        <v>258</v>
      </c>
      <c r="E54" t="s" s="674">
        <v>79</v>
      </c>
      <c r="F54" s="634"/>
      <c r="G54" t="s" s="634">
        <v>259</v>
      </c>
      <c r="H54" t="s" s="674">
        <v>64</v>
      </c>
      <c r="I54" s="634"/>
      <c r="J54" t="s" s="634">
        <v>260</v>
      </c>
      <c r="K54" t="s" s="674">
        <v>57</v>
      </c>
    </row>
    <row r="55">
      <c r="A55" t="s" s="661">
        <v>261</v>
      </c>
      <c r="B55" t="s" s="687">
        <v>64</v>
      </c>
      <c r="C55" s="661"/>
      <c r="D55" t="s" s="661">
        <v>262</v>
      </c>
      <c r="E55" t="s" s="687">
        <v>57</v>
      </c>
      <c r="F55" s="661"/>
      <c r="G55" t="s" s="661">
        <v>263</v>
      </c>
      <c r="H55" t="s" s="687">
        <v>64</v>
      </c>
      <c r="I55" s="661"/>
      <c r="J55" t="s" s="661">
        <v>264</v>
      </c>
      <c r="K55" t="s" s="687">
        <v>72</v>
      </c>
    </row>
    <row r="56">
      <c r="A56" t="s" s="634">
        <v>265</v>
      </c>
      <c r="B56" t="s" s="674">
        <v>57</v>
      </c>
      <c r="C56" s="634"/>
      <c r="D56" t="s" s="634">
        <v>266</v>
      </c>
      <c r="E56" t="s" s="674">
        <v>57</v>
      </c>
      <c r="F56" s="634"/>
      <c r="G56" t="s" s="634">
        <v>267</v>
      </c>
      <c r="H56" t="s" s="674">
        <v>57</v>
      </c>
      <c r="I56" s="634"/>
      <c r="J56" t="s" s="634">
        <v>268</v>
      </c>
      <c r="K56" t="s" s="674">
        <v>64</v>
      </c>
    </row>
    <row r="57">
      <c r="A57" t="s" s="661">
        <v>269</v>
      </c>
      <c r="B57" t="s" s="687">
        <v>57</v>
      </c>
      <c r="C57" s="661"/>
      <c r="D57" t="s" s="661">
        <v>270</v>
      </c>
      <c r="E57" t="s" s="687">
        <v>57</v>
      </c>
      <c r="F57" s="661"/>
      <c r="G57" t="s" s="661">
        <v>271</v>
      </c>
      <c r="H57" t="s" s="687">
        <v>57</v>
      </c>
      <c r="I57" s="661"/>
      <c r="J57" t="s" s="661">
        <v>272</v>
      </c>
      <c r="K57" t="s" s="687">
        <v>57</v>
      </c>
    </row>
    <row r="58">
      <c r="A58" t="s" s="634">
        <v>273</v>
      </c>
      <c r="B58" t="s" s="674">
        <v>70</v>
      </c>
      <c r="C58" s="634"/>
      <c r="D58" t="s" s="634">
        <v>274</v>
      </c>
      <c r="E58" t="s" s="674">
        <v>57</v>
      </c>
      <c r="F58" s="634"/>
      <c r="G58" t="s" s="634">
        <v>275</v>
      </c>
      <c r="H58" t="s" s="674">
        <v>57</v>
      </c>
      <c r="I58" s="634"/>
      <c r="J58" t="s" s="634">
        <v>276</v>
      </c>
      <c r="K58" t="s" s="674">
        <v>79</v>
      </c>
    </row>
    <row r="59">
      <c r="A59" t="s" s="661">
        <v>277</v>
      </c>
      <c r="B59" t="s" s="687">
        <v>64</v>
      </c>
      <c r="C59" s="661"/>
      <c r="D59" t="s" s="661">
        <v>278</v>
      </c>
      <c r="E59" t="s" s="687">
        <v>57</v>
      </c>
      <c r="F59" s="661"/>
      <c r="G59" t="s" s="661">
        <v>279</v>
      </c>
      <c r="H59" t="s" s="687">
        <v>64</v>
      </c>
      <c r="I59" s="661"/>
      <c r="J59" t="s" s="661">
        <v>280</v>
      </c>
      <c r="K59" t="s" s="687">
        <v>57</v>
      </c>
    </row>
    <row r="60">
      <c r="A60" t="s" s="634">
        <v>281</v>
      </c>
      <c r="B60" t="s" s="674">
        <v>64</v>
      </c>
      <c r="C60" s="634"/>
      <c r="D60" t="s" s="634">
        <v>282</v>
      </c>
      <c r="E60" t="s" s="674">
        <v>64</v>
      </c>
      <c r="F60" s="634"/>
      <c r="G60" t="s" s="634">
        <v>283</v>
      </c>
      <c r="H60" t="s" s="674">
        <v>57</v>
      </c>
      <c r="I60" s="634"/>
      <c r="J60" t="s" s="634">
        <v>284</v>
      </c>
      <c r="K60" t="s" s="674">
        <v>57</v>
      </c>
    </row>
    <row r="61">
      <c r="A61" t="s" s="661">
        <v>285</v>
      </c>
      <c r="B61" t="s" s="687">
        <v>57</v>
      </c>
      <c r="C61" s="661"/>
      <c r="D61" t="s" s="661">
        <v>286</v>
      </c>
      <c r="E61" t="s" s="687">
        <v>57</v>
      </c>
      <c r="F61" s="661"/>
      <c r="G61" t="s" s="661">
        <v>287</v>
      </c>
      <c r="H61" t="s" s="687">
        <v>57</v>
      </c>
      <c r="I61" s="661"/>
      <c r="J61" t="s" s="661">
        <v>288</v>
      </c>
      <c r="K61" t="s" s="687">
        <v>57</v>
      </c>
    </row>
    <row r="62">
      <c r="A62" t="s" s="634">
        <v>289</v>
      </c>
      <c r="B62" t="s" s="674">
        <v>57</v>
      </c>
      <c r="C62" s="634"/>
      <c r="D62" t="s" s="634">
        <v>290</v>
      </c>
      <c r="E62" t="s" s="674">
        <v>57</v>
      </c>
      <c r="F62" s="634"/>
      <c r="G62" t="s" s="634">
        <v>291</v>
      </c>
      <c r="H62" t="s" s="674">
        <v>57</v>
      </c>
      <c r="I62" s="634"/>
      <c r="J62" t="s" s="634">
        <v>292</v>
      </c>
      <c r="K62" t="s" s="674">
        <v>57</v>
      </c>
    </row>
    <row r="63">
      <c r="A63" t="s" s="661">
        <v>293</v>
      </c>
      <c r="B63" t="s" s="687">
        <v>57</v>
      </c>
      <c r="C63" s="661"/>
      <c r="D63" t="s" s="661">
        <v>294</v>
      </c>
      <c r="E63" t="s" s="687">
        <v>57</v>
      </c>
      <c r="F63" s="661"/>
      <c r="G63" t="s" s="661">
        <v>295</v>
      </c>
      <c r="H63" t="s" s="687">
        <v>72</v>
      </c>
      <c r="I63" s="661"/>
      <c r="J63" t="s" s="661">
        <v>296</v>
      </c>
      <c r="K63" t="s" s="687">
        <v>57</v>
      </c>
    </row>
    <row r="64">
      <c r="A64" t="s" s="634">
        <v>297</v>
      </c>
      <c r="B64" t="s" s="674">
        <v>57</v>
      </c>
      <c r="C64"/>
      <c r="D64"/>
      <c r="E64"/>
      <c r="F64"/>
      <c r="G64"/>
      <c r="H64"/>
      <c r="I64"/>
      <c r="J64"/>
      <c r="K64"/>
    </row>
    <row r="65">
      <c r="A65" s="2678"/>
      <c r="B65" s="2679"/>
      <c r="C65" s="2680"/>
      <c r="D65" s="2681"/>
      <c r="E65" s="2682"/>
      <c r="F65" s="2683"/>
      <c r="G65" s="2684"/>
      <c r="H65" s="2685"/>
      <c r="I65" s="2686"/>
      <c r="J65" s="2687"/>
      <c r="K65" s="2688"/>
    </row>
    <row r="66">
      <c r="A66" s="2689"/>
      <c r="B66" s="2690"/>
      <c r="C66" s="2691"/>
      <c r="D66" s="2692"/>
      <c r="E66" s="2693"/>
      <c r="F66" s="2694"/>
      <c r="G66" s="2695"/>
      <c r="H66" s="2696"/>
      <c r="I66" s="2697"/>
      <c r="J66" s="2698"/>
      <c r="K66" s="2699"/>
    </row>
    <row r="67" ht="15.0" customHeight="true">
      <c r="A67" t="s" s="2700">
        <v>298</v>
      </c>
      <c r="B67" s="2700"/>
      <c r="C67" s="2700"/>
      <c r="D67" s="2700"/>
      <c r="E67" s="2700"/>
      <c r="F67" s="2700"/>
      <c r="G67" s="2700"/>
      <c r="H67" s="2700"/>
      <c r="I67" s="2700"/>
      <c r="J67" s="2700"/>
      <c r="K67" s="2700"/>
    </row>
    <row r="68">
      <c r="A68" s="2701"/>
      <c r="B68" s="2702"/>
      <c r="C68" s="2703"/>
      <c r="D68" s="2704"/>
      <c r="E68" s="2705"/>
      <c r="F68" s="2706"/>
      <c r="G68" s="2707"/>
      <c r="H68" s="2708"/>
      <c r="I68" s="2709"/>
      <c r="J68" s="2710"/>
      <c r="K68" s="2711"/>
    </row>
    <row r="69">
      <c r="A69" t="s" s="1849">
        <v>13</v>
      </c>
      <c r="B69" s="1849"/>
      <c r="C69" s="1849"/>
      <c r="D69" s="1849"/>
      <c r="E69" s="1849"/>
      <c r="F69" s="1849"/>
      <c r="G69" t="s" s="1903">
        <v>14</v>
      </c>
      <c r="H69" s="1903"/>
      <c r="I69" s="1903"/>
      <c r="J69" s="1903"/>
      <c r="K69" s="1903"/>
    </row>
    <row r="70">
      <c r="A70" t="s" s="1849">
        <v>1</v>
      </c>
      <c r="B70" s="1849"/>
      <c r="C70" s="1849"/>
      <c r="D70" s="1849"/>
      <c r="E70" s="1849"/>
      <c r="F70" s="1849"/>
      <c r="G70" t="s" s="1903">
        <v>15</v>
      </c>
      <c r="H70" s="1903"/>
      <c r="I70" s="1903"/>
      <c r="J70" s="1903"/>
      <c r="K70" s="1903"/>
    </row>
  </sheetData>
  <sheetProtection password="F62E" sheet="true" scenarios="true" objects="true" formatRows="false"/>
  <mergeCells>
    <mergeCell ref="A1:J1"/>
    <mergeCell ref="A2:K2"/>
    <mergeCell ref="A3:K3"/>
    <mergeCell ref="A4:K4"/>
    <mergeCell ref="A67:K67"/>
    <mergeCell ref="A69:F69"/>
    <mergeCell ref="G69:K69"/>
    <mergeCell ref="A70:F70"/>
    <mergeCell ref="G70:K70"/>
  </mergeCells>
  <pageMargins bottom="0.75" footer="0.3" header="0.3" left="0.7" right="0.7" top="0.75"/>
  <pageSetup orientation="portrait" paperSize="9" fitToWidth="1"/>
  <drawing r:id="rId1"/>
</worksheet>
</file>

<file path=xl/worksheets/sheet5.xml><?xml version="1.0" encoding="utf-8"?>
<worksheet xmlns="http://schemas.openxmlformats.org/spreadsheetml/2006/main" xmlns:r="http://schemas.openxmlformats.org/officeDocument/2006/relationships">
  <sheetPr>
    <pageSetUpPr fitToPage="true"/>
  </sheetPr>
  <dimension ref="A1:L70"/>
  <sheetViews>
    <sheetView workbookViewId="0" showGridLines="false" rightToLeft="false"/>
  </sheetViews>
  <sheetFormatPr defaultRowHeight="15.0" baseColWidth="10"/>
  <cols>
    <col min="1" max="1" width="38.35546875" customWidth="true" bestFit="true"/>
    <col min="2" max="2" width="20.453125" customWidth="true" bestFit="true"/>
    <col min="4" max="4" width="38.35546875" customWidth="true" bestFit="true"/>
    <col min="5" max="5" width="20.453125" customWidth="true" bestFit="true"/>
    <col min="7" max="7" width="38.35546875" customWidth="true" bestFit="true"/>
    <col min="8" max="8" width="20.453125" customWidth="true" bestFit="true"/>
    <col min="10" max="10" width="38.35546875" customWidth="true" bestFit="true"/>
    <col min="11" max="11" width="25.5703125" customWidth="true" bestFit="true"/>
    <col min="3" max="3" width="5.11328125" customWidth="true"/>
    <col min="6" max="6" width="5.11328125" customWidth="true"/>
    <col min="9" max="9" width="5.11328125" customWidth="true"/>
  </cols>
  <sheetData>
    <row r="1" ht="38.0" customHeight="true">
      <c r="A1" t="s" s="14">
        <v>16</v>
      </c>
      <c r="B1" s="14"/>
      <c r="C1" s="14"/>
      <c r="D1" s="14"/>
      <c r="E1" s="14"/>
      <c r="F1" s="14"/>
      <c r="G1" s="14"/>
      <c r="H1" s="14"/>
      <c r="I1" s="14"/>
      <c r="J1" s="14"/>
      <c r="K1" s="14"/>
    </row>
    <row r="2" ht="30.0" customHeight="true">
      <c r="A2" t="s" s="107">
        <v>17</v>
      </c>
      <c r="B2" s="107"/>
      <c r="C2" s="107"/>
      <c r="D2" s="107"/>
      <c r="E2" s="107"/>
      <c r="F2" s="107"/>
      <c r="G2" s="107"/>
      <c r="H2" s="107"/>
      <c r="I2" s="107"/>
      <c r="J2" s="107"/>
      <c r="K2" s="107"/>
    </row>
    <row r="3" ht="20.0" customHeight="true">
      <c r="A3" t="s" s="161">
        <v>18</v>
      </c>
      <c r="B3" s="161"/>
      <c r="C3" s="161"/>
      <c r="D3" s="161"/>
      <c r="E3" s="161"/>
      <c r="F3" s="161"/>
      <c r="G3" s="161"/>
      <c r="H3" s="161"/>
      <c r="I3" s="161"/>
      <c r="J3" s="161"/>
      <c r="K3" s="161"/>
    </row>
    <row r="4" ht="35.0" customHeight="true">
      <c r="A4" t="s" s="215">
        <v>299</v>
      </c>
      <c r="B4" s="215"/>
      <c r="C4" s="215"/>
      <c r="D4" s="215"/>
      <c r="E4" s="215"/>
      <c r="F4" s="215"/>
      <c r="G4" s="215"/>
      <c r="H4" s="215"/>
      <c r="I4" s="215"/>
      <c r="J4" s="215"/>
      <c r="K4" s="215"/>
    </row>
    <row r="5">
      <c r="A5" t="s" s="580">
        <v>54</v>
      </c>
      <c r="B5" t="s" s="607">
        <v>55</v>
      </c>
      <c r="C5" s="2712"/>
      <c r="D5" t="s" s="580">
        <v>54</v>
      </c>
      <c r="E5" t="s" s="607">
        <v>55</v>
      </c>
      <c r="F5" s="2713"/>
      <c r="G5" t="s" s="580">
        <v>54</v>
      </c>
      <c r="H5" t="s" s="607">
        <v>55</v>
      </c>
      <c r="I5" s="2714"/>
      <c r="J5" t="s" s="580">
        <v>54</v>
      </c>
      <c r="K5" t="s" s="607">
        <v>55</v>
      </c>
    </row>
    <row r="6">
      <c r="A6" t="s" s="634">
        <v>56</v>
      </c>
      <c r="B6" t="s" s="674">
        <v>70</v>
      </c>
      <c r="C6" s="634"/>
      <c r="D6" t="s" s="634">
        <v>58</v>
      </c>
      <c r="E6" t="s" s="674">
        <v>70</v>
      </c>
      <c r="F6" s="634"/>
      <c r="G6" t="s" s="634">
        <v>59</v>
      </c>
      <c r="H6" t="s" s="674">
        <v>70</v>
      </c>
      <c r="I6" s="634"/>
      <c r="J6" t="s" s="634">
        <v>60</v>
      </c>
      <c r="K6" t="s" s="674">
        <v>300</v>
      </c>
    </row>
    <row r="7">
      <c r="A7" t="s" s="661">
        <v>61</v>
      </c>
      <c r="B7" t="s" s="687">
        <v>300</v>
      </c>
      <c r="C7" s="661"/>
      <c r="D7" t="s" s="661">
        <v>62</v>
      </c>
      <c r="E7" t="s" s="687">
        <v>301</v>
      </c>
      <c r="F7" s="661"/>
      <c r="G7" t="s" s="661">
        <v>63</v>
      </c>
      <c r="H7" t="s" s="687">
        <v>302</v>
      </c>
      <c r="I7" s="661"/>
      <c r="J7" t="s" s="661">
        <v>65</v>
      </c>
      <c r="K7" t="s" s="687">
        <v>70</v>
      </c>
    </row>
    <row r="8">
      <c r="A8" t="s" s="634">
        <v>66</v>
      </c>
      <c r="B8" t="s" s="674">
        <v>70</v>
      </c>
      <c r="C8" s="634"/>
      <c r="D8" t="s" s="634">
        <v>67</v>
      </c>
      <c r="E8" t="s" s="674">
        <v>70</v>
      </c>
      <c r="F8" s="634"/>
      <c r="G8" t="s" s="634">
        <v>68</v>
      </c>
      <c r="H8" t="s" s="674">
        <v>303</v>
      </c>
      <c r="I8" s="634"/>
      <c r="J8" t="s" s="634">
        <v>69</v>
      </c>
      <c r="K8" t="s" s="674">
        <v>70</v>
      </c>
    </row>
    <row r="9">
      <c r="A9" t="s" s="661">
        <v>71</v>
      </c>
      <c r="B9" t="s" s="687">
        <v>304</v>
      </c>
      <c r="C9" s="661"/>
      <c r="D9" t="s" s="661">
        <v>73</v>
      </c>
      <c r="E9" t="s" s="687">
        <v>303</v>
      </c>
      <c r="F9" s="661"/>
      <c r="G9" t="s" s="661">
        <v>74</v>
      </c>
      <c r="H9" t="s" s="687">
        <v>305</v>
      </c>
      <c r="I9" s="661"/>
      <c r="J9" t="s" s="661">
        <v>75</v>
      </c>
      <c r="K9" t="s" s="687">
        <v>70</v>
      </c>
    </row>
    <row r="10">
      <c r="A10" t="s" s="634">
        <v>76</v>
      </c>
      <c r="B10" t="s" s="674">
        <v>300</v>
      </c>
      <c r="C10" s="634"/>
      <c r="D10" t="s" s="634">
        <v>77</v>
      </c>
      <c r="E10" t="s" s="674">
        <v>70</v>
      </c>
      <c r="F10" s="634"/>
      <c r="G10" t="s" s="634">
        <v>78</v>
      </c>
      <c r="H10" t="s" s="674">
        <v>306</v>
      </c>
      <c r="I10" s="634"/>
      <c r="J10" t="s" s="634">
        <v>80</v>
      </c>
      <c r="K10" t="s" s="674">
        <v>300</v>
      </c>
    </row>
    <row r="11">
      <c r="A11" t="s" s="661">
        <v>81</v>
      </c>
      <c r="B11" t="s" s="687">
        <v>70</v>
      </c>
      <c r="C11" s="661"/>
      <c r="D11" t="s" s="661">
        <v>82</v>
      </c>
      <c r="E11" t="s" s="687">
        <v>70</v>
      </c>
      <c r="F11" s="661"/>
      <c r="G11" t="s" s="661">
        <v>83</v>
      </c>
      <c r="H11" t="s" s="687">
        <v>70</v>
      </c>
      <c r="I11" s="661"/>
      <c r="J11" t="s" s="661">
        <v>84</v>
      </c>
      <c r="K11" t="s" s="687">
        <v>70</v>
      </c>
    </row>
    <row r="12">
      <c r="A12" t="s" s="634">
        <v>85</v>
      </c>
      <c r="B12" t="s" s="674">
        <v>304</v>
      </c>
      <c r="C12" s="634"/>
      <c r="D12" t="s" s="634">
        <v>86</v>
      </c>
      <c r="E12" t="s" s="674">
        <v>301</v>
      </c>
      <c r="F12" s="634"/>
      <c r="G12" t="s" s="634">
        <v>87</v>
      </c>
      <c r="H12" t="s" s="674">
        <v>70</v>
      </c>
      <c r="I12" s="634"/>
      <c r="J12" t="s" s="634">
        <v>88</v>
      </c>
      <c r="K12" t="s" s="674">
        <v>70</v>
      </c>
    </row>
    <row r="13">
      <c r="A13" t="s" s="661">
        <v>89</v>
      </c>
      <c r="B13" t="s" s="687">
        <v>304</v>
      </c>
      <c r="C13" s="661"/>
      <c r="D13" t="s" s="661">
        <v>90</v>
      </c>
      <c r="E13" t="s" s="687">
        <v>300</v>
      </c>
      <c r="F13" s="661"/>
      <c r="G13" t="s" s="661">
        <v>91</v>
      </c>
      <c r="H13" t="s" s="687">
        <v>79</v>
      </c>
      <c r="I13" s="661"/>
      <c r="J13" t="s" s="661">
        <v>92</v>
      </c>
      <c r="K13" t="s" s="687">
        <v>307</v>
      </c>
    </row>
    <row r="14">
      <c r="A14" t="s" s="634">
        <v>93</v>
      </c>
      <c r="B14" t="s" s="674">
        <v>301</v>
      </c>
      <c r="C14" s="634"/>
      <c r="D14" t="s" s="634">
        <v>94</v>
      </c>
      <c r="E14" t="s" s="674">
        <v>306</v>
      </c>
      <c r="F14" s="634"/>
      <c r="G14" t="s" s="634">
        <v>95</v>
      </c>
      <c r="H14" t="s" s="674">
        <v>306</v>
      </c>
      <c r="I14" s="634"/>
      <c r="J14" t="s" s="634">
        <v>96</v>
      </c>
      <c r="K14" t="s" s="674">
        <v>303</v>
      </c>
    </row>
    <row r="15">
      <c r="A15" t="s" s="661">
        <v>97</v>
      </c>
      <c r="B15" t="s" s="687">
        <v>70</v>
      </c>
      <c r="C15" s="661"/>
      <c r="D15" t="s" s="661">
        <v>98</v>
      </c>
      <c r="E15" t="s" s="687">
        <v>302</v>
      </c>
      <c r="F15" s="661"/>
      <c r="G15" t="s" s="661">
        <v>99</v>
      </c>
      <c r="H15" t="s" s="687">
        <v>70</v>
      </c>
      <c r="I15" s="661"/>
      <c r="J15" t="s" s="661">
        <v>100</v>
      </c>
      <c r="K15" t="s" s="687">
        <v>303</v>
      </c>
    </row>
    <row r="16">
      <c r="A16" t="s" s="634">
        <v>101</v>
      </c>
      <c r="B16" t="s" s="674">
        <v>304</v>
      </c>
      <c r="C16" s="634"/>
      <c r="D16" t="s" s="634">
        <v>102</v>
      </c>
      <c r="E16" t="s" s="674">
        <v>305</v>
      </c>
      <c r="F16" s="634"/>
      <c r="G16" t="s" s="634">
        <v>103</v>
      </c>
      <c r="H16" t="s" s="674">
        <v>303</v>
      </c>
      <c r="I16" s="634"/>
      <c r="J16" t="s" s="634">
        <v>104</v>
      </c>
      <c r="K16" t="s" s="674">
        <v>306</v>
      </c>
    </row>
    <row r="17">
      <c r="A17" t="s" s="661">
        <v>105</v>
      </c>
      <c r="B17" t="s" s="687">
        <v>303</v>
      </c>
      <c r="C17" s="661"/>
      <c r="D17" t="s" s="661">
        <v>106</v>
      </c>
      <c r="E17" t="s" s="687">
        <v>304</v>
      </c>
      <c r="F17" s="661"/>
      <c r="G17" t="s" s="661">
        <v>107</v>
      </c>
      <c r="H17" t="s" s="687">
        <v>304</v>
      </c>
      <c r="I17" s="661"/>
      <c r="J17" t="s" s="661">
        <v>108</v>
      </c>
      <c r="K17" t="s" s="687">
        <v>70</v>
      </c>
    </row>
    <row r="18">
      <c r="A18" t="s" s="634">
        <v>109</v>
      </c>
      <c r="B18" t="s" s="674">
        <v>70</v>
      </c>
      <c r="C18" s="634"/>
      <c r="D18" t="s" s="634">
        <v>110</v>
      </c>
      <c r="E18" t="s" s="674">
        <v>70</v>
      </c>
      <c r="F18" s="634"/>
      <c r="G18" t="s" s="634">
        <v>111</v>
      </c>
      <c r="H18" t="s" s="674">
        <v>304</v>
      </c>
      <c r="I18" s="634"/>
      <c r="J18" t="s" s="634">
        <v>112</v>
      </c>
      <c r="K18" t="s" s="674">
        <v>70</v>
      </c>
    </row>
    <row r="19">
      <c r="A19" t="s" s="661">
        <v>113</v>
      </c>
      <c r="B19" t="s" s="687">
        <v>304</v>
      </c>
      <c r="C19" s="661"/>
      <c r="D19" t="s" s="661">
        <v>114</v>
      </c>
      <c r="E19" t="s" s="687">
        <v>70</v>
      </c>
      <c r="F19" s="661"/>
      <c r="G19" t="s" s="661">
        <v>115</v>
      </c>
      <c r="H19" t="s" s="687">
        <v>70</v>
      </c>
      <c r="I19" s="661"/>
      <c r="J19" t="s" s="661">
        <v>116</v>
      </c>
      <c r="K19" t="s" s="687">
        <v>70</v>
      </c>
    </row>
    <row r="20">
      <c r="A20" t="s" s="634">
        <v>117</v>
      </c>
      <c r="B20" t="s" s="674">
        <v>70</v>
      </c>
      <c r="C20" s="634"/>
      <c r="D20" t="s" s="634">
        <v>118</v>
      </c>
      <c r="E20" t="s" s="674">
        <v>300</v>
      </c>
      <c r="F20" s="634"/>
      <c r="G20" t="s" s="634">
        <v>119</v>
      </c>
      <c r="H20" t="s" s="674">
        <v>70</v>
      </c>
      <c r="I20" s="634"/>
      <c r="J20" t="s" s="634">
        <v>120</v>
      </c>
      <c r="K20" t="s" s="674">
        <v>70</v>
      </c>
    </row>
    <row r="21">
      <c r="A21" t="s" s="661">
        <v>121</v>
      </c>
      <c r="B21" t="s" s="687">
        <v>306</v>
      </c>
      <c r="C21" s="661"/>
      <c r="D21" t="s" s="661">
        <v>123</v>
      </c>
      <c r="E21" t="s" s="687">
        <v>305</v>
      </c>
      <c r="F21" s="661"/>
      <c r="G21" t="s" s="661">
        <v>124</v>
      </c>
      <c r="H21" t="s" s="687">
        <v>70</v>
      </c>
      <c r="I21" s="661"/>
      <c r="J21" t="s" s="661">
        <v>125</v>
      </c>
      <c r="K21" t="s" s="687">
        <v>305</v>
      </c>
    </row>
    <row r="22">
      <c r="A22" t="s" s="634">
        <v>126</v>
      </c>
      <c r="B22" t="s" s="674">
        <v>304</v>
      </c>
      <c r="C22" s="634"/>
      <c r="D22" t="s" s="634">
        <v>127</v>
      </c>
      <c r="E22" t="s" s="674">
        <v>70</v>
      </c>
      <c r="F22" s="634"/>
      <c r="G22" t="s" s="634">
        <v>128</v>
      </c>
      <c r="H22" t="s" s="674">
        <v>308</v>
      </c>
      <c r="I22" s="634"/>
      <c r="J22" t="s" s="634">
        <v>130</v>
      </c>
      <c r="K22" t="s" s="674">
        <v>306</v>
      </c>
    </row>
    <row r="23">
      <c r="A23" t="s" s="661">
        <v>131</v>
      </c>
      <c r="B23" t="s" s="687">
        <v>300</v>
      </c>
      <c r="C23" s="661"/>
      <c r="D23" t="s" s="661">
        <v>132</v>
      </c>
      <c r="E23" t="s" s="687">
        <v>300</v>
      </c>
      <c r="F23" s="661"/>
      <c r="G23" t="s" s="661">
        <v>133</v>
      </c>
      <c r="H23" t="s" s="687">
        <v>304</v>
      </c>
      <c r="I23" s="661"/>
      <c r="J23" t="s" s="661">
        <v>134</v>
      </c>
      <c r="K23" t="s" s="687">
        <v>304</v>
      </c>
    </row>
    <row r="24">
      <c r="A24" t="s" s="634">
        <v>135</v>
      </c>
      <c r="B24" t="s" s="674">
        <v>305</v>
      </c>
      <c r="C24" s="634"/>
      <c r="D24" t="s" s="634">
        <v>136</v>
      </c>
      <c r="E24" t="s" s="674">
        <v>302</v>
      </c>
      <c r="F24" s="634"/>
      <c r="G24" t="s" s="634">
        <v>137</v>
      </c>
      <c r="H24" t="s" s="674">
        <v>300</v>
      </c>
      <c r="I24" s="634"/>
      <c r="J24" t="s" s="634">
        <v>138</v>
      </c>
      <c r="K24" t="s" s="674">
        <v>304</v>
      </c>
    </row>
    <row r="25">
      <c r="A25" t="s" s="661">
        <v>139</v>
      </c>
      <c r="B25" t="s" s="687">
        <v>301</v>
      </c>
      <c r="C25" s="661"/>
      <c r="D25" t="s" s="661">
        <v>140</v>
      </c>
      <c r="E25" t="s" s="687">
        <v>300</v>
      </c>
      <c r="F25" s="661"/>
      <c r="G25" t="s" s="661">
        <v>141</v>
      </c>
      <c r="H25" t="s" s="687">
        <v>305</v>
      </c>
      <c r="I25" s="661"/>
      <c r="J25" t="s" s="661">
        <v>142</v>
      </c>
      <c r="K25" t="s" s="687">
        <v>304</v>
      </c>
    </row>
    <row r="26">
      <c r="A26" t="s" s="634">
        <v>143</v>
      </c>
      <c r="B26" t="s" s="674">
        <v>70</v>
      </c>
      <c r="C26" s="634"/>
      <c r="D26" t="s" s="634">
        <v>144</v>
      </c>
      <c r="E26" t="s" s="674">
        <v>304</v>
      </c>
      <c r="F26" s="634"/>
      <c r="G26" t="s" s="634">
        <v>145</v>
      </c>
      <c r="H26" t="s" s="674">
        <v>306</v>
      </c>
      <c r="I26" s="634"/>
      <c r="J26" t="s" s="634">
        <v>146</v>
      </c>
      <c r="K26" t="s" s="674">
        <v>304</v>
      </c>
    </row>
    <row r="27">
      <c r="A27" t="s" s="661">
        <v>147</v>
      </c>
      <c r="B27" t="s" s="687">
        <v>304</v>
      </c>
      <c r="C27" s="661"/>
      <c r="D27" t="s" s="661">
        <v>148</v>
      </c>
      <c r="E27" t="s" s="687">
        <v>304</v>
      </c>
      <c r="F27" s="661"/>
      <c r="G27" t="s" s="661">
        <v>149</v>
      </c>
      <c r="H27" t="s" s="687">
        <v>300</v>
      </c>
      <c r="I27" s="661"/>
      <c r="J27" t="s" s="661">
        <v>150</v>
      </c>
      <c r="K27" t="s" s="687">
        <v>304</v>
      </c>
    </row>
    <row r="28">
      <c r="A28" t="s" s="634">
        <v>151</v>
      </c>
      <c r="B28" t="s" s="674">
        <v>306</v>
      </c>
      <c r="C28" s="634"/>
      <c r="D28" t="s" s="634">
        <v>152</v>
      </c>
      <c r="E28" t="s" s="674">
        <v>304</v>
      </c>
      <c r="F28" s="634"/>
      <c r="G28" t="s" s="634">
        <v>153</v>
      </c>
      <c r="H28" t="s" s="674">
        <v>304</v>
      </c>
      <c r="I28" s="634"/>
      <c r="J28" t="s" s="634">
        <v>154</v>
      </c>
      <c r="K28" t="s" s="674">
        <v>304</v>
      </c>
    </row>
    <row r="29">
      <c r="A29" t="s" s="661">
        <v>155</v>
      </c>
      <c r="B29" t="s" s="687">
        <v>301</v>
      </c>
      <c r="C29" s="661"/>
      <c r="D29" t="s" s="661">
        <v>156</v>
      </c>
      <c r="E29" t="s" s="687">
        <v>301</v>
      </c>
      <c r="F29" s="661"/>
      <c r="G29" t="s" s="661">
        <v>157</v>
      </c>
      <c r="H29" t="s" s="687">
        <v>72</v>
      </c>
      <c r="I29" s="661"/>
      <c r="J29" t="s" s="661">
        <v>158</v>
      </c>
      <c r="K29" t="s" s="687">
        <v>70</v>
      </c>
    </row>
    <row r="30">
      <c r="A30" t="s" s="634">
        <v>159</v>
      </c>
      <c r="B30" t="s" s="674">
        <v>304</v>
      </c>
      <c r="C30" s="634"/>
      <c r="D30" t="s" s="634">
        <v>160</v>
      </c>
      <c r="E30" t="s" s="674">
        <v>300</v>
      </c>
      <c r="F30" s="634"/>
      <c r="G30" t="s" s="634">
        <v>161</v>
      </c>
      <c r="H30" t="s" s="674">
        <v>70</v>
      </c>
      <c r="I30" s="634"/>
      <c r="J30" t="s" s="634">
        <v>162</v>
      </c>
      <c r="K30" t="s" s="674">
        <v>304</v>
      </c>
    </row>
    <row r="31">
      <c r="A31" t="s" s="661">
        <v>163</v>
      </c>
      <c r="B31" t="s" s="687">
        <v>300</v>
      </c>
      <c r="C31" s="661"/>
      <c r="D31" t="s" s="661">
        <v>164</v>
      </c>
      <c r="E31" t="s" s="687">
        <v>70</v>
      </c>
      <c r="F31" s="661"/>
      <c r="G31" t="s" s="661">
        <v>165</v>
      </c>
      <c r="H31" t="s" s="687">
        <v>306</v>
      </c>
      <c r="I31" s="661"/>
      <c r="J31" t="s" s="661">
        <v>166</v>
      </c>
      <c r="K31" t="s" s="687">
        <v>302</v>
      </c>
    </row>
    <row r="32">
      <c r="A32" t="s" s="634">
        <v>167</v>
      </c>
      <c r="B32" t="s" s="674">
        <v>70</v>
      </c>
      <c r="C32" s="634"/>
      <c r="D32" t="s" s="634">
        <v>168</v>
      </c>
      <c r="E32" t="s" s="674">
        <v>70</v>
      </c>
      <c r="F32" s="634"/>
      <c r="G32" t="s" s="634">
        <v>169</v>
      </c>
      <c r="H32" t="s" s="674">
        <v>70</v>
      </c>
      <c r="I32" s="634"/>
      <c r="J32" t="s" s="634">
        <v>170</v>
      </c>
      <c r="K32" t="s" s="674">
        <v>302</v>
      </c>
    </row>
    <row r="33">
      <c r="A33" t="s" s="661">
        <v>171</v>
      </c>
      <c r="B33" t="s" s="687">
        <v>301</v>
      </c>
      <c r="C33" s="661"/>
      <c r="D33" t="s" s="661">
        <v>172</v>
      </c>
      <c r="E33" t="s" s="687">
        <v>70</v>
      </c>
      <c r="F33" s="661"/>
      <c r="G33" t="s" s="661">
        <v>173</v>
      </c>
      <c r="H33" t="s" s="687">
        <v>306</v>
      </c>
      <c r="I33" s="661"/>
      <c r="J33" t="s" s="661">
        <v>174</v>
      </c>
      <c r="K33" t="s" s="687">
        <v>70</v>
      </c>
    </row>
    <row r="34">
      <c r="A34" t="s" s="634">
        <v>175</v>
      </c>
      <c r="B34" t="s" s="674">
        <v>306</v>
      </c>
      <c r="C34" s="634"/>
      <c r="D34" t="s" s="634">
        <v>176</v>
      </c>
      <c r="E34" t="s" s="674">
        <v>304</v>
      </c>
      <c r="F34" s="634"/>
      <c r="G34" t="s" s="634">
        <v>177</v>
      </c>
      <c r="H34" t="s" s="674">
        <v>306</v>
      </c>
      <c r="I34" s="634"/>
      <c r="J34" t="s" s="634">
        <v>178</v>
      </c>
      <c r="K34" t="s" s="674">
        <v>306</v>
      </c>
    </row>
    <row r="35">
      <c r="A35" t="s" s="661">
        <v>179</v>
      </c>
      <c r="B35" t="s" s="687">
        <v>303</v>
      </c>
      <c r="C35" s="661"/>
      <c r="D35" t="s" s="661">
        <v>180</v>
      </c>
      <c r="E35" t="s" s="687">
        <v>304</v>
      </c>
      <c r="F35" s="661"/>
      <c r="G35" t="s" s="661">
        <v>181</v>
      </c>
      <c r="H35" t="s" s="687">
        <v>305</v>
      </c>
      <c r="I35" s="661"/>
      <c r="J35" t="s" s="661">
        <v>182</v>
      </c>
      <c r="K35" t="s" s="687">
        <v>129</v>
      </c>
    </row>
    <row r="36">
      <c r="A36" t="s" s="634">
        <v>183</v>
      </c>
      <c r="B36" t="s" s="674">
        <v>70</v>
      </c>
      <c r="C36" s="634"/>
      <c r="D36" t="s" s="634">
        <v>184</v>
      </c>
      <c r="E36" t="s" s="674">
        <v>301</v>
      </c>
      <c r="F36" s="634"/>
      <c r="G36" t="s" s="634">
        <v>185</v>
      </c>
      <c r="H36" t="s" s="674">
        <v>304</v>
      </c>
      <c r="I36" s="634"/>
      <c r="J36" t="s" s="634">
        <v>186</v>
      </c>
      <c r="K36" t="s" s="674">
        <v>70</v>
      </c>
    </row>
    <row r="37">
      <c r="A37" t="s" s="661">
        <v>187</v>
      </c>
      <c r="B37" t="s" s="687">
        <v>70</v>
      </c>
      <c r="C37" s="661"/>
      <c r="D37" t="s" s="661">
        <v>188</v>
      </c>
      <c r="E37" t="s" s="687">
        <v>129</v>
      </c>
      <c r="F37" s="661"/>
      <c r="G37" t="s" s="661">
        <v>189</v>
      </c>
      <c r="H37" t="s" s="687">
        <v>306</v>
      </c>
      <c r="I37" s="661"/>
      <c r="J37" t="s" s="661">
        <v>190</v>
      </c>
      <c r="K37" t="s" s="687">
        <v>70</v>
      </c>
    </row>
    <row r="38">
      <c r="A38" t="s" s="634">
        <v>191</v>
      </c>
      <c r="B38" t="s" s="674">
        <v>306</v>
      </c>
      <c r="C38" s="634"/>
      <c r="D38" t="s" s="634">
        <v>192</v>
      </c>
      <c r="E38" t="s" s="674">
        <v>303</v>
      </c>
      <c r="F38" s="634"/>
      <c r="G38" t="s" s="634">
        <v>193</v>
      </c>
      <c r="H38" t="s" s="674">
        <v>194</v>
      </c>
      <c r="I38" s="634"/>
      <c r="J38" t="s" s="634">
        <v>195</v>
      </c>
      <c r="K38" t="s" s="674">
        <v>79</v>
      </c>
    </row>
    <row r="39">
      <c r="A39" t="s" s="661">
        <v>196</v>
      </c>
      <c r="B39" t="s" s="687">
        <v>70</v>
      </c>
      <c r="C39" s="661"/>
      <c r="D39" t="s" s="661">
        <v>197</v>
      </c>
      <c r="E39" t="s" s="687">
        <v>300</v>
      </c>
      <c r="F39" s="661"/>
      <c r="G39" t="s" s="661">
        <v>198</v>
      </c>
      <c r="H39" t="s" s="687">
        <v>301</v>
      </c>
      <c r="I39" s="661"/>
      <c r="J39" t="s" s="661">
        <v>199</v>
      </c>
      <c r="K39" t="s" s="687">
        <v>306</v>
      </c>
    </row>
    <row r="40">
      <c r="A40" t="s" s="634">
        <v>200</v>
      </c>
      <c r="B40" t="s" s="674">
        <v>64</v>
      </c>
      <c r="C40" s="634"/>
      <c r="D40" t="s" s="634">
        <v>201</v>
      </c>
      <c r="E40" t="s" s="674">
        <v>309</v>
      </c>
      <c r="F40" s="634"/>
      <c r="G40" t="s" s="634">
        <v>202</v>
      </c>
      <c r="H40" t="s" s="674">
        <v>70</v>
      </c>
      <c r="I40" s="634"/>
      <c r="J40" t="s" s="634">
        <v>203</v>
      </c>
      <c r="K40" t="s" s="674">
        <v>70</v>
      </c>
    </row>
    <row r="41">
      <c r="A41" t="s" s="661">
        <v>204</v>
      </c>
      <c r="B41" t="s" s="687">
        <v>300</v>
      </c>
      <c r="C41" s="661"/>
      <c r="D41" t="s" s="661">
        <v>205</v>
      </c>
      <c r="E41" t="s" s="687">
        <v>79</v>
      </c>
      <c r="F41" s="661"/>
      <c r="G41" t="s" s="661">
        <v>206</v>
      </c>
      <c r="H41" t="s" s="687">
        <v>70</v>
      </c>
      <c r="I41" s="661"/>
      <c r="J41" t="s" s="661">
        <v>207</v>
      </c>
      <c r="K41" t="s" s="687">
        <v>306</v>
      </c>
    </row>
    <row r="42">
      <c r="A42" t="s" s="634">
        <v>208</v>
      </c>
      <c r="B42" t="s" s="674">
        <v>70</v>
      </c>
      <c r="C42" s="634"/>
      <c r="D42" t="s" s="634">
        <v>209</v>
      </c>
      <c r="E42" t="s" s="674">
        <v>70</v>
      </c>
      <c r="F42" s="634"/>
      <c r="G42" t="s" s="634">
        <v>210</v>
      </c>
      <c r="H42" t="s" s="674">
        <v>306</v>
      </c>
      <c r="I42" s="634"/>
      <c r="J42" t="s" s="634">
        <v>211</v>
      </c>
      <c r="K42" t="s" s="674">
        <v>304</v>
      </c>
    </row>
    <row r="43">
      <c r="A43" t="s" s="661">
        <v>212</v>
      </c>
      <c r="B43" t="s" s="687">
        <v>304</v>
      </c>
      <c r="C43" s="661"/>
      <c r="D43" t="s" s="661">
        <v>213</v>
      </c>
      <c r="E43" t="s" s="687">
        <v>70</v>
      </c>
      <c r="F43" s="661"/>
      <c r="G43" t="s" s="661">
        <v>214</v>
      </c>
      <c r="H43" t="s" s="687">
        <v>300</v>
      </c>
      <c r="I43" s="661"/>
      <c r="J43" t="s" s="661">
        <v>215</v>
      </c>
      <c r="K43" t="s" s="687">
        <v>70</v>
      </c>
    </row>
    <row r="44">
      <c r="A44" t="s" s="634">
        <v>216</v>
      </c>
      <c r="B44" t="s" s="674">
        <v>70</v>
      </c>
      <c r="C44" s="634"/>
      <c r="D44" t="s" s="634">
        <v>217</v>
      </c>
      <c r="E44" t="s" s="674">
        <v>302</v>
      </c>
      <c r="F44" s="634"/>
      <c r="G44" t="s" s="634">
        <v>218</v>
      </c>
      <c r="H44" t="s" s="674">
        <v>304</v>
      </c>
      <c r="I44" s="634"/>
      <c r="J44" t="s" s="634">
        <v>219</v>
      </c>
      <c r="K44" t="s" s="674">
        <v>300</v>
      </c>
    </row>
    <row r="45">
      <c r="A45" t="s" s="661">
        <v>220</v>
      </c>
      <c r="B45" t="s" s="687">
        <v>70</v>
      </c>
      <c r="C45" s="661"/>
      <c r="D45" t="s" s="661">
        <v>221</v>
      </c>
      <c r="E45" t="s" s="687">
        <v>70</v>
      </c>
      <c r="F45" s="661"/>
      <c r="G45" t="s" s="661">
        <v>222</v>
      </c>
      <c r="H45" t="s" s="687">
        <v>302</v>
      </c>
      <c r="I45" s="661"/>
      <c r="J45" t="s" s="661">
        <v>223</v>
      </c>
      <c r="K45" t="s" s="687">
        <v>70</v>
      </c>
    </row>
    <row r="46">
      <c r="A46" t="s" s="634">
        <v>224</v>
      </c>
      <c r="B46" t="s" s="674">
        <v>301</v>
      </c>
      <c r="C46" s="634"/>
      <c r="D46" t="s" s="634">
        <v>225</v>
      </c>
      <c r="E46" t="s" s="674">
        <v>302</v>
      </c>
      <c r="F46" s="634"/>
      <c r="G46" t="s" s="634">
        <v>226</v>
      </c>
      <c r="H46" t="s" s="674">
        <v>70</v>
      </c>
      <c r="I46" s="634"/>
      <c r="J46" t="s" s="634">
        <v>227</v>
      </c>
      <c r="K46" t="s" s="674">
        <v>304</v>
      </c>
    </row>
    <row r="47">
      <c r="A47" t="s" s="661">
        <v>228</v>
      </c>
      <c r="B47" t="s" s="687">
        <v>122</v>
      </c>
      <c r="C47" s="661"/>
      <c r="D47" t="s" s="661">
        <v>230</v>
      </c>
      <c r="E47" t="s" s="687">
        <v>304</v>
      </c>
      <c r="F47" s="661"/>
      <c r="G47" t="s" s="661">
        <v>231</v>
      </c>
      <c r="H47" t="s" s="687">
        <v>306</v>
      </c>
      <c r="I47" s="661"/>
      <c r="J47" t="s" s="661">
        <v>232</v>
      </c>
      <c r="K47" t="s" s="687">
        <v>306</v>
      </c>
    </row>
    <row r="48">
      <c r="A48" t="s" s="634">
        <v>233</v>
      </c>
      <c r="B48" t="s" s="674">
        <v>301</v>
      </c>
      <c r="C48" s="634"/>
      <c r="D48" t="s" s="634">
        <v>234</v>
      </c>
      <c r="E48" t="s" s="674">
        <v>57</v>
      </c>
      <c r="F48" s="634"/>
      <c r="G48" t="s" s="634">
        <v>235</v>
      </c>
      <c r="H48" t="s" s="674">
        <v>304</v>
      </c>
      <c r="I48" s="634"/>
      <c r="J48" t="s" s="634">
        <v>236</v>
      </c>
      <c r="K48" t="s" s="674">
        <v>229</v>
      </c>
    </row>
    <row r="49">
      <c r="A49" t="s" s="661">
        <v>237</v>
      </c>
      <c r="B49" t="s" s="687">
        <v>70</v>
      </c>
      <c r="C49" s="661"/>
      <c r="D49" t="s" s="661">
        <v>238</v>
      </c>
      <c r="E49" t="s" s="687">
        <v>300</v>
      </c>
      <c r="F49" s="661"/>
      <c r="G49" t="s" s="661">
        <v>239</v>
      </c>
      <c r="H49" t="s" s="687">
        <v>301</v>
      </c>
      <c r="I49" s="661"/>
      <c r="J49" t="s" s="661">
        <v>240</v>
      </c>
      <c r="K49" t="s" s="687">
        <v>70</v>
      </c>
    </row>
    <row r="50">
      <c r="A50" t="s" s="634">
        <v>241</v>
      </c>
      <c r="B50" t="s" s="674">
        <v>70</v>
      </c>
      <c r="C50" s="634"/>
      <c r="D50" t="s" s="634">
        <v>242</v>
      </c>
      <c r="E50" t="s" s="674">
        <v>70</v>
      </c>
      <c r="F50" s="634"/>
      <c r="G50" t="s" s="634">
        <v>243</v>
      </c>
      <c r="H50" t="s" s="674">
        <v>306</v>
      </c>
      <c r="I50" s="634"/>
      <c r="J50" t="s" s="634">
        <v>244</v>
      </c>
      <c r="K50" t="s" s="674">
        <v>300</v>
      </c>
    </row>
    <row r="51">
      <c r="A51" t="s" s="661">
        <v>245</v>
      </c>
      <c r="B51" t="s" s="687">
        <v>70</v>
      </c>
      <c r="C51" s="661"/>
      <c r="D51" t="s" s="661">
        <v>246</v>
      </c>
      <c r="E51" t="s" s="687">
        <v>70</v>
      </c>
      <c r="F51" s="661"/>
      <c r="G51" t="s" s="661">
        <v>247</v>
      </c>
      <c r="H51" t="s" s="687">
        <v>301</v>
      </c>
      <c r="I51" s="661"/>
      <c r="J51" t="s" s="661">
        <v>248</v>
      </c>
      <c r="K51" t="s" s="687">
        <v>70</v>
      </c>
    </row>
    <row r="52">
      <c r="A52" t="s" s="634">
        <v>249</v>
      </c>
      <c r="B52" t="s" s="674">
        <v>306</v>
      </c>
      <c r="C52" s="634"/>
      <c r="D52" t="s" s="634">
        <v>250</v>
      </c>
      <c r="E52" t="s" s="674">
        <v>70</v>
      </c>
      <c r="F52" s="634"/>
      <c r="G52" t="s" s="634">
        <v>251</v>
      </c>
      <c r="H52" t="s" s="674">
        <v>301</v>
      </c>
      <c r="I52" s="634"/>
      <c r="J52" t="s" s="634">
        <v>252</v>
      </c>
      <c r="K52" t="s" s="674">
        <v>305</v>
      </c>
    </row>
    <row r="53">
      <c r="A53" t="s" s="661">
        <v>253</v>
      </c>
      <c r="B53" t="s" s="687">
        <v>301</v>
      </c>
      <c r="C53" s="661"/>
      <c r="D53" t="s" s="661">
        <v>254</v>
      </c>
      <c r="E53" t="s" s="687">
        <v>306</v>
      </c>
      <c r="F53" s="661"/>
      <c r="G53" t="s" s="661">
        <v>255</v>
      </c>
      <c r="H53" t="s" s="687">
        <v>79</v>
      </c>
      <c r="I53" s="661"/>
      <c r="J53" t="s" s="661">
        <v>256</v>
      </c>
      <c r="K53" t="s" s="687">
        <v>301</v>
      </c>
    </row>
    <row r="54">
      <c r="A54" t="s" s="634">
        <v>257</v>
      </c>
      <c r="B54" t="s" s="674">
        <v>70</v>
      </c>
      <c r="C54" s="634"/>
      <c r="D54" t="s" s="634">
        <v>258</v>
      </c>
      <c r="E54" t="s" s="674">
        <v>57</v>
      </c>
      <c r="F54" s="634"/>
      <c r="G54" t="s" s="634">
        <v>259</v>
      </c>
      <c r="H54" t="s" s="674">
        <v>303</v>
      </c>
      <c r="I54" s="634"/>
      <c r="J54" t="s" s="634">
        <v>260</v>
      </c>
      <c r="K54" t="s" s="674">
        <v>70</v>
      </c>
    </row>
    <row r="55">
      <c r="A55" t="s" s="661">
        <v>261</v>
      </c>
      <c r="B55" t="s" s="687">
        <v>300</v>
      </c>
      <c r="C55" s="661"/>
      <c r="D55" t="s" s="661">
        <v>262</v>
      </c>
      <c r="E55" t="s" s="687">
        <v>306</v>
      </c>
      <c r="F55" s="661"/>
      <c r="G55" t="s" s="661">
        <v>263</v>
      </c>
      <c r="H55" t="s" s="687">
        <v>305</v>
      </c>
      <c r="I55" s="661"/>
      <c r="J55" t="s" s="661">
        <v>264</v>
      </c>
      <c r="K55" t="s" s="687">
        <v>306</v>
      </c>
    </row>
    <row r="56">
      <c r="A56" t="s" s="634">
        <v>265</v>
      </c>
      <c r="B56" t="s" s="674">
        <v>304</v>
      </c>
      <c r="C56" s="634"/>
      <c r="D56" t="s" s="634">
        <v>266</v>
      </c>
      <c r="E56" t="s" s="674">
        <v>300</v>
      </c>
      <c r="F56" s="634"/>
      <c r="G56" t="s" s="634">
        <v>267</v>
      </c>
      <c r="H56" t="s" s="674">
        <v>304</v>
      </c>
      <c r="I56" s="634"/>
      <c r="J56" t="s" s="634">
        <v>268</v>
      </c>
      <c r="K56" t="s" s="674">
        <v>302</v>
      </c>
    </row>
    <row r="57">
      <c r="A57" t="s" s="661">
        <v>269</v>
      </c>
      <c r="B57" t="s" s="687">
        <v>304</v>
      </c>
      <c r="C57" s="661"/>
      <c r="D57" t="s" s="661">
        <v>270</v>
      </c>
      <c r="E57" t="s" s="687">
        <v>70</v>
      </c>
      <c r="F57" s="661"/>
      <c r="G57" t="s" s="661">
        <v>271</v>
      </c>
      <c r="H57" t="s" s="687">
        <v>70</v>
      </c>
      <c r="I57" s="661"/>
      <c r="J57" t="s" s="661">
        <v>272</v>
      </c>
      <c r="K57" t="s" s="687">
        <v>301</v>
      </c>
    </row>
    <row r="58">
      <c r="A58" t="s" s="634">
        <v>273</v>
      </c>
      <c r="B58" t="s" s="674">
        <v>303</v>
      </c>
      <c r="C58" s="634"/>
      <c r="D58" t="s" s="634">
        <v>274</v>
      </c>
      <c r="E58" t="s" s="674">
        <v>70</v>
      </c>
      <c r="F58" s="634"/>
      <c r="G58" t="s" s="634">
        <v>275</v>
      </c>
      <c r="H58" t="s" s="674">
        <v>70</v>
      </c>
      <c r="I58" s="634"/>
      <c r="J58" t="s" s="634">
        <v>276</v>
      </c>
      <c r="K58" t="s" s="674">
        <v>79</v>
      </c>
    </row>
    <row r="59">
      <c r="A59" t="s" s="661">
        <v>277</v>
      </c>
      <c r="B59" t="s" s="687">
        <v>303</v>
      </c>
      <c r="C59" s="661"/>
      <c r="D59" t="s" s="661">
        <v>278</v>
      </c>
      <c r="E59" t="s" s="687">
        <v>306</v>
      </c>
      <c r="F59" s="661"/>
      <c r="G59" t="s" s="661">
        <v>279</v>
      </c>
      <c r="H59" t="s" s="687">
        <v>303</v>
      </c>
      <c r="I59" s="661"/>
      <c r="J59" t="s" s="661">
        <v>280</v>
      </c>
      <c r="K59" t="s" s="687">
        <v>304</v>
      </c>
    </row>
    <row r="60">
      <c r="A60" t="s" s="634">
        <v>281</v>
      </c>
      <c r="B60" t="s" s="674">
        <v>302</v>
      </c>
      <c r="C60" s="634"/>
      <c r="D60" t="s" s="634">
        <v>282</v>
      </c>
      <c r="E60" t="s" s="674">
        <v>303</v>
      </c>
      <c r="F60" s="634"/>
      <c r="G60" t="s" s="634">
        <v>283</v>
      </c>
      <c r="H60" t="s" s="674">
        <v>300</v>
      </c>
      <c r="I60" s="634"/>
      <c r="J60" t="s" s="634">
        <v>284</v>
      </c>
      <c r="K60" t="s" s="674">
        <v>304</v>
      </c>
    </row>
    <row r="61">
      <c r="A61" t="s" s="661">
        <v>285</v>
      </c>
      <c r="B61" t="s" s="687">
        <v>70</v>
      </c>
      <c r="C61" s="661"/>
      <c r="D61" t="s" s="661">
        <v>286</v>
      </c>
      <c r="E61" t="s" s="687">
        <v>70</v>
      </c>
      <c r="F61" s="661"/>
      <c r="G61" t="s" s="661">
        <v>287</v>
      </c>
      <c r="H61" t="s" s="687">
        <v>70</v>
      </c>
      <c r="I61" s="661"/>
      <c r="J61" t="s" s="661">
        <v>288</v>
      </c>
      <c r="K61" t="s" s="687">
        <v>70</v>
      </c>
    </row>
    <row r="62">
      <c r="A62" t="s" s="634">
        <v>289</v>
      </c>
      <c r="B62" t="s" s="674">
        <v>304</v>
      </c>
      <c r="C62" s="634"/>
      <c r="D62" t="s" s="634">
        <v>290</v>
      </c>
      <c r="E62" t="s" s="674">
        <v>70</v>
      </c>
      <c r="F62" s="634"/>
      <c r="G62" t="s" s="634">
        <v>291</v>
      </c>
      <c r="H62" t="s" s="674">
        <v>304</v>
      </c>
      <c r="I62" s="634"/>
      <c r="J62" t="s" s="634">
        <v>292</v>
      </c>
      <c r="K62" t="s" s="674">
        <v>70</v>
      </c>
    </row>
    <row r="63">
      <c r="A63" t="s" s="661">
        <v>293</v>
      </c>
      <c r="B63" t="s" s="687">
        <v>304</v>
      </c>
      <c r="C63" s="661"/>
      <c r="D63" t="s" s="661">
        <v>294</v>
      </c>
      <c r="E63" t="s" s="687">
        <v>70</v>
      </c>
      <c r="F63" s="661"/>
      <c r="G63" t="s" s="661">
        <v>295</v>
      </c>
      <c r="H63" t="s" s="687">
        <v>306</v>
      </c>
      <c r="I63" s="661"/>
      <c r="J63" t="s" s="661">
        <v>296</v>
      </c>
      <c r="K63" t="s" s="687">
        <v>70</v>
      </c>
    </row>
    <row r="64">
      <c r="A64" t="s" s="634">
        <v>297</v>
      </c>
      <c r="B64" t="s" s="674">
        <v>301</v>
      </c>
      <c r="C64"/>
      <c r="D64"/>
      <c r="E64"/>
      <c r="F64"/>
      <c r="G64"/>
      <c r="H64"/>
      <c r="I64"/>
      <c r="J64"/>
      <c r="K64"/>
    </row>
    <row r="65">
      <c r="A65" s="2715"/>
      <c r="B65" s="2716"/>
      <c r="C65" s="2717"/>
      <c r="D65" s="2718"/>
      <c r="E65" s="2719"/>
      <c r="F65" s="2720"/>
      <c r="G65" s="2721"/>
      <c r="H65" s="2722"/>
      <c r="I65" s="2723"/>
      <c r="J65" s="2724"/>
      <c r="K65" s="2725"/>
    </row>
    <row r="66">
      <c r="A66" s="2726"/>
      <c r="B66" s="2727"/>
      <c r="C66" s="2728"/>
      <c r="D66" s="2729"/>
      <c r="E66" s="2730"/>
      <c r="F66" s="2731"/>
      <c r="G66" s="2732"/>
      <c r="H66" s="2733"/>
      <c r="I66" s="2734"/>
      <c r="J66" s="2735"/>
      <c r="K66" s="2736"/>
    </row>
    <row r="67" ht="15.0" customHeight="true">
      <c r="A67" t="s" s="2737">
        <v>298</v>
      </c>
      <c r="B67" s="2737"/>
      <c r="C67" s="2737"/>
      <c r="D67" s="2737"/>
      <c r="E67" s="2737"/>
      <c r="F67" s="2737"/>
      <c r="G67" s="2737"/>
      <c r="H67" s="2737"/>
      <c r="I67" s="2737"/>
      <c r="J67" s="2737"/>
      <c r="K67" s="2737"/>
    </row>
    <row r="68">
      <c r="A68" s="2738"/>
      <c r="B68" s="2739"/>
      <c r="C68" s="2740"/>
      <c r="D68" s="2741"/>
      <c r="E68" s="2742"/>
      <c r="F68" s="2743"/>
      <c r="G68" s="2744"/>
      <c r="H68" s="2745"/>
      <c r="I68" s="2746"/>
      <c r="J68" s="2747"/>
      <c r="K68" s="2748"/>
    </row>
    <row r="69">
      <c r="A69" t="s" s="1849">
        <v>13</v>
      </c>
      <c r="B69" s="1849"/>
      <c r="C69" s="1849"/>
      <c r="D69" s="1849"/>
      <c r="E69" s="1849"/>
      <c r="F69" s="1849"/>
      <c r="G69" t="s" s="1903">
        <v>14</v>
      </c>
      <c r="H69" s="1903"/>
      <c r="I69" s="1903"/>
      <c r="J69" s="1903"/>
      <c r="K69" s="1903"/>
    </row>
    <row r="70">
      <c r="A70" t="s" s="1849">
        <v>1</v>
      </c>
      <c r="B70" s="1849"/>
      <c r="C70" s="1849"/>
      <c r="D70" s="1849"/>
      <c r="E70" s="1849"/>
      <c r="F70" s="1849"/>
      <c r="G70" t="s" s="1903">
        <v>15</v>
      </c>
      <c r="H70" s="1903"/>
      <c r="I70" s="1903"/>
      <c r="J70" s="1903"/>
      <c r="K70" s="1903"/>
    </row>
  </sheetData>
  <sheetProtection password="F62E" sheet="true" scenarios="true" objects="true" formatRows="false"/>
  <mergeCells>
    <mergeCell ref="A1:J1"/>
    <mergeCell ref="A2:K2"/>
    <mergeCell ref="A3:K3"/>
    <mergeCell ref="A4:K4"/>
    <mergeCell ref="A67:K67"/>
    <mergeCell ref="A69:F69"/>
    <mergeCell ref="G69:K69"/>
    <mergeCell ref="A70:F70"/>
    <mergeCell ref="G70:K70"/>
  </mergeCells>
  <pageMargins bottom="0.75" footer="0.3" header="0.3" left="0.7" right="0.7" top="0.75"/>
  <pageSetup orientation="portrait" paperSize="9" fitToWidth="1"/>
  <drawing r:id="rId1"/>
</worksheet>
</file>

<file path=xl/worksheets/sheet6.xml><?xml version="1.0" encoding="utf-8"?>
<worksheet xmlns="http://schemas.openxmlformats.org/spreadsheetml/2006/main" xmlns:r="http://schemas.openxmlformats.org/officeDocument/2006/relationships">
  <sheetPr>
    <pageSetUpPr fitToPage="true"/>
  </sheetPr>
  <dimension ref="A1:K88"/>
  <sheetViews>
    <sheetView workbookViewId="0" showGridLines="false" rightToLeft="false"/>
  </sheetViews>
  <sheetFormatPr defaultRowHeight="15.0" baseColWidth="10"/>
  <sheetData>
    <row r="1" ht="38.0" customHeight="true">
      <c r="A1" t="s" s="14">
        <v>16</v>
      </c>
      <c r="B1" s="14"/>
      <c r="C1" s="14"/>
      <c r="D1" s="14"/>
      <c r="E1" s="14"/>
      <c r="F1" s="14"/>
      <c r="G1" s="14"/>
      <c r="H1" s="14"/>
      <c r="I1" s="14"/>
      <c r="J1" s="14"/>
    </row>
    <row r="2" ht="30.0" customHeight="true">
      <c r="A2" t="s" s="107">
        <v>17</v>
      </c>
      <c r="B2" s="107"/>
      <c r="C2" s="107"/>
      <c r="D2" s="107"/>
      <c r="E2" s="107"/>
      <c r="F2" s="107"/>
      <c r="G2" s="107"/>
      <c r="H2" s="107"/>
      <c r="I2" s="107"/>
      <c r="J2" s="107"/>
    </row>
    <row r="3" ht="20.0" customHeight="true">
      <c r="A3" t="s" s="161">
        <v>18</v>
      </c>
      <c r="B3" s="161"/>
      <c r="C3" s="161"/>
      <c r="D3" s="161"/>
      <c r="E3" s="161"/>
      <c r="F3" s="161"/>
      <c r="G3" s="161"/>
      <c r="H3" s="161"/>
      <c r="I3" s="161"/>
      <c r="J3" s="161"/>
    </row>
    <row r="4" ht="35.0" customHeight="true">
      <c r="A4" t="s" s="215">
        <v>310</v>
      </c>
      <c r="B4" s="215"/>
      <c r="C4" s="215"/>
      <c r="D4" s="215"/>
      <c r="E4" s="215"/>
      <c r="F4" s="215"/>
      <c r="G4" s="215"/>
      <c r="H4" s="215"/>
      <c r="I4" s="215"/>
      <c r="J4" s="215"/>
    </row>
    <row r="5">
      <c r="A5" s="2749"/>
      <c r="B5" s="2749"/>
      <c r="C5" s="2749"/>
      <c r="D5" s="2749"/>
      <c r="E5" s="2749"/>
      <c r="F5" s="2749"/>
      <c r="G5" s="2749"/>
      <c r="H5" s="2749"/>
      <c r="I5" s="2749"/>
      <c r="J5" s="2749"/>
    </row>
    <row r="6">
      <c r="A6" t="s" s="364">
        <v>20</v>
      </c>
      <c r="B6" s="364"/>
      <c r="C6" s="364"/>
      <c r="D6" s="364"/>
      <c r="E6" s="364"/>
      <c r="F6" s="364"/>
      <c r="G6" s="364"/>
      <c r="H6" s="364"/>
      <c r="I6" s="364"/>
      <c r="J6" s="364"/>
    </row>
    <row r="7">
      <c r="A7" t="s" s="418">
        <v>21</v>
      </c>
      <c r="B7" s="391"/>
      <c r="C7" t="s" s="391">
        <v>311</v>
      </c>
      <c r="D7" t="s" s="391">
        <v>312</v>
      </c>
      <c r="E7" t="s" s="391">
        <v>313</v>
      </c>
      <c r="F7" t="s" s="391">
        <v>314</v>
      </c>
      <c r="G7" t="s" s="391">
        <v>315</v>
      </c>
      <c r="H7" t="s" s="391">
        <v>316</v>
      </c>
      <c r="I7" t="s" s="391">
        <v>317</v>
      </c>
      <c r="J7" t="s" s="391">
        <v>318</v>
      </c>
    </row>
    <row r="8">
      <c r="A8" t="n" s="508">
        <v>0.5</v>
      </c>
      <c r="B8" s="445"/>
      <c r="C8" t="n" s="510">
        <v>50.45</v>
      </c>
      <c r="D8" t="n" s="510">
        <v>60.2</v>
      </c>
      <c r="E8" t="n" s="510">
        <v>65.16</v>
      </c>
      <c r="F8" t="n" s="510">
        <v>70.07</v>
      </c>
      <c r="G8" t="n" s="510">
        <v>75.37</v>
      </c>
      <c r="H8" t="n" s="510">
        <v>80.33</v>
      </c>
      <c r="I8" t="n" s="510">
        <v>90.12</v>
      </c>
      <c r="J8" t="n" s="510">
        <v>100.37</v>
      </c>
    </row>
    <row r="9">
      <c r="A9" t="n" s="535">
        <v>1.0</v>
      </c>
      <c r="B9" s="445"/>
      <c r="C9" t="n" s="537">
        <v>70.5</v>
      </c>
      <c r="D9" t="n" s="537">
        <v>84.25</v>
      </c>
      <c r="E9" t="n" s="537">
        <v>91.28</v>
      </c>
      <c r="F9" t="n" s="537">
        <v>98.14</v>
      </c>
      <c r="G9" t="n" s="537">
        <v>105.4</v>
      </c>
      <c r="H9" t="n" s="537">
        <v>112.36</v>
      </c>
      <c r="I9" t="n" s="537">
        <v>126.22</v>
      </c>
      <c r="J9" t="n" s="537">
        <v>140.41</v>
      </c>
    </row>
    <row r="10">
      <c r="A10" t="n" s="508">
        <v>1.5</v>
      </c>
      <c r="B10" s="445"/>
      <c r="C10" t="n" s="510">
        <v>85.53</v>
      </c>
      <c r="D10" t="n" s="510">
        <v>102.3</v>
      </c>
      <c r="E10" t="n" s="510">
        <v>110.86</v>
      </c>
      <c r="F10" t="n" s="510">
        <v>119.22</v>
      </c>
      <c r="G10" t="n" s="510">
        <v>128.01</v>
      </c>
      <c r="H10" t="n" s="510">
        <v>136.41</v>
      </c>
      <c r="I10" t="n" s="510">
        <v>153.29</v>
      </c>
      <c r="J10" t="n" s="510">
        <v>170.44</v>
      </c>
    </row>
    <row r="11">
      <c r="A11" t="n" s="535">
        <v>2.0</v>
      </c>
      <c r="B11" s="445"/>
      <c r="C11" t="n" s="537">
        <v>100.56</v>
      </c>
      <c r="D11" t="n" s="537">
        <v>120.35</v>
      </c>
      <c r="E11" t="n" s="537">
        <v>130.44</v>
      </c>
      <c r="F11" t="n" s="537">
        <v>140.3</v>
      </c>
      <c r="G11" t="n" s="537">
        <v>150.62</v>
      </c>
      <c r="H11" t="n" s="537">
        <v>160.46</v>
      </c>
      <c r="I11" t="n" s="537">
        <v>180.36</v>
      </c>
      <c r="J11" t="n" s="537">
        <v>200.47</v>
      </c>
    </row>
    <row r="12">
      <c r="A12" s="2750"/>
      <c r="B12" s="2750"/>
      <c r="C12" s="2750"/>
      <c r="D12" s="2750"/>
      <c r="E12" s="2750"/>
      <c r="F12" s="2750"/>
      <c r="G12" s="2750"/>
      <c r="H12" s="2750"/>
      <c r="I12" s="2750"/>
      <c r="J12" s="2750"/>
    </row>
    <row r="13">
      <c r="A13" t="s" s="364">
        <v>31</v>
      </c>
      <c r="B13" s="364"/>
      <c r="C13" s="364"/>
      <c r="D13" s="364"/>
      <c r="E13" s="364"/>
      <c r="F13" s="364"/>
      <c r="G13" s="364"/>
      <c r="H13" s="364"/>
      <c r="I13" s="364"/>
      <c r="J13" s="364"/>
    </row>
    <row r="14">
      <c r="A14" t="s" s="418">
        <v>21</v>
      </c>
      <c r="B14" s="391"/>
      <c r="C14" t="s" s="391">
        <v>311</v>
      </c>
      <c r="D14" t="s" s="391">
        <v>312</v>
      </c>
      <c r="E14" t="s" s="391">
        <v>313</v>
      </c>
      <c r="F14" t="s" s="391">
        <v>314</v>
      </c>
      <c r="G14" t="s" s="391">
        <v>315</v>
      </c>
      <c r="H14" t="s" s="391">
        <v>316</v>
      </c>
      <c r="I14" t="s" s="391">
        <v>317</v>
      </c>
      <c r="J14" t="s" s="391">
        <v>318</v>
      </c>
    </row>
    <row r="15">
      <c r="A15" t="n" s="535">
        <v>0.5</v>
      </c>
      <c r="B15" s="445"/>
      <c r="C15" t="n" s="537">
        <v>50.45</v>
      </c>
      <c r="D15" t="n" s="537">
        <v>60.2</v>
      </c>
      <c r="E15" t="n" s="537">
        <v>75.37</v>
      </c>
      <c r="F15" t="n" s="537">
        <v>80.33</v>
      </c>
      <c r="G15" t="n" s="537">
        <v>85.21</v>
      </c>
      <c r="H15" t="n" s="537">
        <v>95.0</v>
      </c>
      <c r="I15" t="n" s="537">
        <v>110.16</v>
      </c>
      <c r="J15" t="n" s="537">
        <v>120.03</v>
      </c>
    </row>
    <row r="16">
      <c r="A16" t="n" s="508">
        <v>1.0</v>
      </c>
      <c r="B16" s="445"/>
      <c r="C16" t="n" s="510">
        <v>70.5</v>
      </c>
      <c r="D16" t="n" s="510">
        <v>84.25</v>
      </c>
      <c r="E16" t="n" s="510">
        <v>101.48</v>
      </c>
      <c r="F16" t="n" s="510">
        <v>108.4</v>
      </c>
      <c r="G16" t="n" s="510">
        <v>115.25</v>
      </c>
      <c r="H16" t="n" s="510">
        <v>127.04</v>
      </c>
      <c r="I16" t="n" s="510">
        <v>146.27</v>
      </c>
      <c r="J16" t="n" s="510">
        <v>160.06</v>
      </c>
    </row>
    <row r="17">
      <c r="A17" t="n" s="535">
        <v>1.5</v>
      </c>
      <c r="B17" s="445"/>
      <c r="C17" t="n" s="537">
        <v>85.53</v>
      </c>
      <c r="D17" t="n" s="537">
        <v>102.3</v>
      </c>
      <c r="E17" t="n" s="537">
        <v>121.06</v>
      </c>
      <c r="F17" t="n" s="537">
        <v>129.48</v>
      </c>
      <c r="G17" t="n" s="537">
        <v>137.85</v>
      </c>
      <c r="H17" t="n" s="537">
        <v>151.08</v>
      </c>
      <c r="I17" t="n" s="537">
        <v>173.34</v>
      </c>
      <c r="J17" t="n" s="537">
        <v>190.1</v>
      </c>
    </row>
    <row r="18">
      <c r="A18" t="n" s="508">
        <v>2.0</v>
      </c>
      <c r="B18" s="445"/>
      <c r="C18" t="n" s="510">
        <v>100.56</v>
      </c>
      <c r="D18" t="n" s="510">
        <v>120.35</v>
      </c>
      <c r="E18" t="n" s="510">
        <v>140.64</v>
      </c>
      <c r="F18" t="n" s="510">
        <v>150.56</v>
      </c>
      <c r="G18" t="n" s="510">
        <v>160.45</v>
      </c>
      <c r="H18" t="n" s="510">
        <v>175.12</v>
      </c>
      <c r="I18" t="n" s="510">
        <v>200.41</v>
      </c>
      <c r="J18" t="n" s="510">
        <v>220.14</v>
      </c>
    </row>
    <row r="19">
      <c r="A19" t="n" s="535">
        <v>2.5</v>
      </c>
      <c r="B19" s="445"/>
      <c r="C19" t="n" s="537">
        <v>115.59</v>
      </c>
      <c r="D19" t="n" s="537">
        <v>136.89</v>
      </c>
      <c r="E19" t="n" s="537">
        <v>160.23</v>
      </c>
      <c r="F19" t="n" s="537">
        <v>171.64</v>
      </c>
      <c r="G19" t="n" s="537">
        <v>183.05</v>
      </c>
      <c r="H19" t="n" s="537">
        <v>199.17</v>
      </c>
      <c r="I19" t="n" s="537">
        <v>227.48</v>
      </c>
      <c r="J19" t="n" s="537">
        <v>250.17</v>
      </c>
    </row>
    <row r="20">
      <c r="A20" t="n" s="508">
        <v>3.0</v>
      </c>
      <c r="B20" s="445"/>
      <c r="C20" t="n" s="510">
        <v>122.14</v>
      </c>
      <c r="D20" t="n" s="510">
        <v>144.41</v>
      </c>
      <c r="E20" t="n" s="510">
        <v>170.28</v>
      </c>
      <c r="F20" t="n" s="510">
        <v>184.19</v>
      </c>
      <c r="G20" t="n" s="510">
        <v>198.09</v>
      </c>
      <c r="H20" t="n" s="510">
        <v>216.25</v>
      </c>
      <c r="I20" t="n" s="510">
        <v>246.48</v>
      </c>
      <c r="J20" t="n" s="510">
        <v>275.19</v>
      </c>
    </row>
    <row r="21">
      <c r="A21" t="n" s="535">
        <v>3.5</v>
      </c>
      <c r="B21" s="445"/>
      <c r="C21" t="n" s="537">
        <v>128.69</v>
      </c>
      <c r="D21" t="n" s="537">
        <v>151.93</v>
      </c>
      <c r="E21" t="n" s="537">
        <v>180.33</v>
      </c>
      <c r="F21" t="n" s="537">
        <v>196.74</v>
      </c>
      <c r="G21" t="n" s="537">
        <v>213.13</v>
      </c>
      <c r="H21" t="n" s="537">
        <v>233.33</v>
      </c>
      <c r="I21" t="n" s="537">
        <v>265.48</v>
      </c>
      <c r="J21" t="n" s="537">
        <v>300.21</v>
      </c>
    </row>
    <row r="22">
      <c r="A22" t="n" s="508">
        <v>4.0</v>
      </c>
      <c r="B22" s="445"/>
      <c r="C22" t="n" s="510">
        <v>135.24</v>
      </c>
      <c r="D22" t="n" s="510">
        <v>159.45</v>
      </c>
      <c r="E22" t="n" s="510">
        <v>190.38</v>
      </c>
      <c r="F22" t="n" s="510">
        <v>209.29</v>
      </c>
      <c r="G22" t="n" s="510">
        <v>228.17</v>
      </c>
      <c r="H22" t="n" s="510">
        <v>250.41</v>
      </c>
      <c r="I22" t="n" s="510">
        <v>284.48</v>
      </c>
      <c r="J22" t="n" s="510">
        <v>325.23</v>
      </c>
    </row>
    <row r="23">
      <c r="A23" t="n" s="535">
        <v>4.5</v>
      </c>
      <c r="B23" s="445"/>
      <c r="C23" t="n" s="537">
        <v>141.79</v>
      </c>
      <c r="D23" t="n" s="537">
        <v>166.97</v>
      </c>
      <c r="E23" t="n" s="537">
        <v>200.43</v>
      </c>
      <c r="F23" t="n" s="537">
        <v>221.84</v>
      </c>
      <c r="G23" t="n" s="537">
        <v>243.21</v>
      </c>
      <c r="H23" t="n" s="537">
        <v>267.49</v>
      </c>
      <c r="I23" t="n" s="537">
        <v>303.48</v>
      </c>
      <c r="J23" t="n" s="537">
        <v>350.25</v>
      </c>
    </row>
    <row r="24">
      <c r="A24" t="n" s="508">
        <v>5.0</v>
      </c>
      <c r="B24" s="445"/>
      <c r="C24" t="n" s="510">
        <v>148.34</v>
      </c>
      <c r="D24" t="n" s="510">
        <v>174.49</v>
      </c>
      <c r="E24" t="n" s="510">
        <v>210.48</v>
      </c>
      <c r="F24" t="n" s="510">
        <v>234.39</v>
      </c>
      <c r="G24" t="n" s="510">
        <v>258.25</v>
      </c>
      <c r="H24" t="n" s="510">
        <v>284.57</v>
      </c>
      <c r="I24" t="n" s="510">
        <v>322.48</v>
      </c>
      <c r="J24" t="n" s="510">
        <v>375.27</v>
      </c>
    </row>
    <row r="25">
      <c r="A25" t="n" s="535">
        <v>5.5</v>
      </c>
      <c r="B25" s="445"/>
      <c r="C25" t="n" s="537">
        <v>154.47</v>
      </c>
      <c r="D25" t="n" s="537">
        <v>181.58</v>
      </c>
      <c r="E25" t="n" s="537">
        <v>219.48</v>
      </c>
      <c r="F25" t="n" s="537">
        <v>245.97</v>
      </c>
      <c r="G25" t="n" s="537">
        <v>272.29</v>
      </c>
      <c r="H25" t="n" s="537">
        <v>300.69</v>
      </c>
      <c r="I25" t="n" s="537">
        <v>340.53</v>
      </c>
      <c r="J25" t="n" s="537">
        <v>399.32</v>
      </c>
    </row>
    <row r="26">
      <c r="A26" t="n" s="508">
        <v>6.0</v>
      </c>
      <c r="B26" s="445"/>
      <c r="C26" t="n" s="510">
        <v>160.6</v>
      </c>
      <c r="D26" t="n" s="510">
        <v>188.67</v>
      </c>
      <c r="E26" t="n" s="510">
        <v>228.48</v>
      </c>
      <c r="F26" t="n" s="510">
        <v>257.55</v>
      </c>
      <c r="G26" t="n" s="510">
        <v>286.33</v>
      </c>
      <c r="H26" t="n" s="510">
        <v>316.81</v>
      </c>
      <c r="I26" t="n" s="510">
        <v>358.58</v>
      </c>
      <c r="J26" t="n" s="510">
        <v>423.37</v>
      </c>
    </row>
    <row r="27">
      <c r="A27" t="n" s="535">
        <v>6.5</v>
      </c>
      <c r="B27" s="445"/>
      <c r="C27" t="n" s="537">
        <v>166.73</v>
      </c>
      <c r="D27" t="n" s="537">
        <v>195.76</v>
      </c>
      <c r="E27" t="n" s="537">
        <v>237.48</v>
      </c>
      <c r="F27" t="n" s="537">
        <v>269.13</v>
      </c>
      <c r="G27" t="n" s="537">
        <v>300.37</v>
      </c>
      <c r="H27" t="n" s="537">
        <v>332.93</v>
      </c>
      <c r="I27" t="n" s="537">
        <v>376.63</v>
      </c>
      <c r="J27" t="n" s="537">
        <v>447.42</v>
      </c>
    </row>
    <row r="28">
      <c r="A28" t="n" s="508">
        <v>7.0</v>
      </c>
      <c r="B28" s="445"/>
      <c r="C28" t="n" s="510">
        <v>172.86</v>
      </c>
      <c r="D28" t="n" s="510">
        <v>202.85</v>
      </c>
      <c r="E28" t="n" s="510">
        <v>246.48</v>
      </c>
      <c r="F28" t="n" s="510">
        <v>280.71</v>
      </c>
      <c r="G28" t="n" s="510">
        <v>314.41</v>
      </c>
      <c r="H28" t="n" s="510">
        <v>349.05</v>
      </c>
      <c r="I28" t="n" s="510">
        <v>394.68</v>
      </c>
      <c r="J28" t="n" s="510">
        <v>471.47</v>
      </c>
    </row>
    <row r="29">
      <c r="A29" t="n" s="535">
        <v>7.5</v>
      </c>
      <c r="B29" s="445"/>
      <c r="C29" t="n" s="537">
        <v>178.99</v>
      </c>
      <c r="D29" t="n" s="537">
        <v>209.94</v>
      </c>
      <c r="E29" t="n" s="537">
        <v>255.48</v>
      </c>
      <c r="F29" t="n" s="537">
        <v>292.29</v>
      </c>
      <c r="G29" t="n" s="537">
        <v>328.45</v>
      </c>
      <c r="H29" t="n" s="537">
        <v>365.17</v>
      </c>
      <c r="I29" t="n" s="537">
        <v>412.73</v>
      </c>
      <c r="J29" t="n" s="537">
        <v>495.52</v>
      </c>
    </row>
    <row r="30">
      <c r="A30" t="n" s="508">
        <v>8.0</v>
      </c>
      <c r="B30" s="445"/>
      <c r="C30" t="n" s="510">
        <v>185.12</v>
      </c>
      <c r="D30" t="n" s="510">
        <v>217.03</v>
      </c>
      <c r="E30" t="n" s="510">
        <v>264.48</v>
      </c>
      <c r="F30" t="n" s="510">
        <v>303.87</v>
      </c>
      <c r="G30" t="n" s="510">
        <v>342.49</v>
      </c>
      <c r="H30" t="n" s="510">
        <v>381.29</v>
      </c>
      <c r="I30" t="n" s="510">
        <v>430.78</v>
      </c>
      <c r="J30" t="n" s="510">
        <v>519.57</v>
      </c>
    </row>
    <row r="31">
      <c r="A31" t="n" s="535">
        <v>8.5</v>
      </c>
      <c r="B31" s="445"/>
      <c r="C31" t="n" s="537">
        <v>191.25</v>
      </c>
      <c r="D31" t="n" s="537">
        <v>224.12</v>
      </c>
      <c r="E31" t="n" s="537">
        <v>273.48</v>
      </c>
      <c r="F31" t="n" s="537">
        <v>315.45</v>
      </c>
      <c r="G31" t="n" s="537">
        <v>356.53</v>
      </c>
      <c r="H31" t="n" s="537">
        <v>397.41</v>
      </c>
      <c r="I31" t="n" s="537">
        <v>448.83</v>
      </c>
      <c r="J31" t="n" s="537">
        <v>543.62</v>
      </c>
    </row>
    <row r="32">
      <c r="A32" t="n" s="508">
        <v>9.0</v>
      </c>
      <c r="B32" s="445"/>
      <c r="C32" t="n" s="510">
        <v>197.38</v>
      </c>
      <c r="D32" t="n" s="510">
        <v>231.21</v>
      </c>
      <c r="E32" t="n" s="510">
        <v>282.48</v>
      </c>
      <c r="F32" t="n" s="510">
        <v>327.03</v>
      </c>
      <c r="G32" t="n" s="510">
        <v>370.57</v>
      </c>
      <c r="H32" t="n" s="510">
        <v>413.53</v>
      </c>
      <c r="I32" t="n" s="510">
        <v>466.88</v>
      </c>
      <c r="J32" t="n" s="510">
        <v>567.67</v>
      </c>
    </row>
    <row r="33">
      <c r="A33" t="n" s="535">
        <v>9.5</v>
      </c>
      <c r="B33" s="445"/>
      <c r="C33" t="n" s="537">
        <v>203.51</v>
      </c>
      <c r="D33" t="n" s="537">
        <v>238.3</v>
      </c>
      <c r="E33" t="n" s="537">
        <v>291.48</v>
      </c>
      <c r="F33" t="n" s="537">
        <v>338.61</v>
      </c>
      <c r="G33" t="n" s="537">
        <v>384.61</v>
      </c>
      <c r="H33" t="n" s="537">
        <v>429.65</v>
      </c>
      <c r="I33" t="n" s="537">
        <v>484.93</v>
      </c>
      <c r="J33" t="n" s="537">
        <v>591.72</v>
      </c>
    </row>
    <row r="34">
      <c r="A34" t="n" s="508">
        <v>10.0</v>
      </c>
      <c r="B34" s="445"/>
      <c r="C34" t="n" s="510">
        <v>209.64</v>
      </c>
      <c r="D34" t="n" s="510">
        <v>245.39</v>
      </c>
      <c r="E34" t="n" s="510">
        <v>300.48</v>
      </c>
      <c r="F34" t="n" s="510">
        <v>350.19</v>
      </c>
      <c r="G34" t="n" s="510">
        <v>398.65</v>
      </c>
      <c r="H34" t="n" s="510">
        <v>445.77</v>
      </c>
      <c r="I34" t="n" s="510">
        <v>502.98</v>
      </c>
      <c r="J34" t="n" s="510">
        <v>615.77</v>
      </c>
    </row>
    <row r="35">
      <c r="A35" t="n" s="535">
        <v>10.5</v>
      </c>
      <c r="B35" s="445"/>
      <c r="C35" t="n" s="537">
        <v>215.2</v>
      </c>
      <c r="D35" t="n" s="537">
        <v>251.94</v>
      </c>
      <c r="E35" t="n" s="537">
        <v>309.09</v>
      </c>
      <c r="F35" t="n" s="537">
        <v>361.28</v>
      </c>
      <c r="G35" t="n" s="537">
        <v>411.74</v>
      </c>
      <c r="H35" t="n" s="537">
        <v>461.34</v>
      </c>
      <c r="I35" t="n" s="537">
        <v>520.48</v>
      </c>
      <c r="J35" t="n" s="537">
        <v>637.82</v>
      </c>
    </row>
    <row r="36">
      <c r="A36" t="n" s="508">
        <v>11.0</v>
      </c>
      <c r="B36" s="445"/>
      <c r="C36" t="n" s="510">
        <v>220.76</v>
      </c>
      <c r="D36" t="n" s="510">
        <v>258.49</v>
      </c>
      <c r="E36" t="n" s="510">
        <v>317.7</v>
      </c>
      <c r="F36" t="n" s="510">
        <v>372.37</v>
      </c>
      <c r="G36" t="n" s="510">
        <v>424.83</v>
      </c>
      <c r="H36" t="n" s="510">
        <v>476.91</v>
      </c>
      <c r="I36" t="n" s="510">
        <v>537.98</v>
      </c>
      <c r="J36" t="n" s="510">
        <v>659.87</v>
      </c>
    </row>
    <row r="37">
      <c r="A37" t="n" s="535">
        <v>11.5</v>
      </c>
      <c r="B37" s="445"/>
      <c r="C37" t="n" s="537">
        <v>226.32</v>
      </c>
      <c r="D37" t="n" s="537">
        <v>265.04</v>
      </c>
      <c r="E37" t="n" s="537">
        <v>326.31</v>
      </c>
      <c r="F37" t="n" s="537">
        <v>383.46</v>
      </c>
      <c r="G37" t="n" s="537">
        <v>437.92</v>
      </c>
      <c r="H37" t="n" s="537">
        <v>492.48</v>
      </c>
      <c r="I37" t="n" s="537">
        <v>555.48</v>
      </c>
      <c r="J37" t="n" s="537">
        <v>681.92</v>
      </c>
    </row>
    <row r="38">
      <c r="A38" t="n" s="508">
        <v>12.0</v>
      </c>
      <c r="B38" s="445"/>
      <c r="C38" t="n" s="510">
        <v>231.88</v>
      </c>
      <c r="D38" t="n" s="510">
        <v>271.59</v>
      </c>
      <c r="E38" t="n" s="510">
        <v>334.92</v>
      </c>
      <c r="F38" t="n" s="510">
        <v>394.55</v>
      </c>
      <c r="G38" t="n" s="510">
        <v>451.01</v>
      </c>
      <c r="H38" t="n" s="510">
        <v>508.05</v>
      </c>
      <c r="I38" t="n" s="510">
        <v>572.98</v>
      </c>
      <c r="J38" t="n" s="510">
        <v>703.97</v>
      </c>
    </row>
    <row r="39">
      <c r="A39" t="n" s="535">
        <v>12.5</v>
      </c>
      <c r="B39" s="445"/>
      <c r="C39" t="n" s="537">
        <v>237.44</v>
      </c>
      <c r="D39" t="n" s="537">
        <v>278.14</v>
      </c>
      <c r="E39" t="n" s="537">
        <v>343.53</v>
      </c>
      <c r="F39" t="n" s="537">
        <v>405.64</v>
      </c>
      <c r="G39" t="n" s="537">
        <v>464.1</v>
      </c>
      <c r="H39" t="n" s="537">
        <v>523.62</v>
      </c>
      <c r="I39" t="n" s="537">
        <v>590.48</v>
      </c>
      <c r="J39" t="n" s="537">
        <v>726.02</v>
      </c>
    </row>
    <row r="40">
      <c r="A40" t="n" s="508">
        <v>13.0</v>
      </c>
      <c r="B40" s="445"/>
      <c r="C40" t="n" s="510">
        <v>243.0</v>
      </c>
      <c r="D40" t="n" s="510">
        <v>284.69</v>
      </c>
      <c r="E40" t="n" s="510">
        <v>352.14</v>
      </c>
      <c r="F40" t="n" s="510">
        <v>416.73</v>
      </c>
      <c r="G40" t="n" s="510">
        <v>477.19</v>
      </c>
      <c r="H40" t="n" s="510">
        <v>539.19</v>
      </c>
      <c r="I40" t="n" s="510">
        <v>607.98</v>
      </c>
      <c r="J40" t="n" s="510">
        <v>748.07</v>
      </c>
    </row>
    <row r="41">
      <c r="A41" t="n" s="535">
        <v>13.5</v>
      </c>
      <c r="B41" s="445"/>
      <c r="C41" t="n" s="537">
        <v>248.56</v>
      </c>
      <c r="D41" t="n" s="537">
        <v>291.24</v>
      </c>
      <c r="E41" t="n" s="537">
        <v>360.75</v>
      </c>
      <c r="F41" t="n" s="537">
        <v>427.82</v>
      </c>
      <c r="G41" t="n" s="537">
        <v>490.28</v>
      </c>
      <c r="H41" t="n" s="537">
        <v>554.76</v>
      </c>
      <c r="I41" t="n" s="537">
        <v>625.48</v>
      </c>
      <c r="J41" t="n" s="537">
        <v>770.12</v>
      </c>
    </row>
    <row r="42">
      <c r="A42" t="n" s="508">
        <v>14.0</v>
      </c>
      <c r="B42" s="445"/>
      <c r="C42" t="n" s="510">
        <v>254.12</v>
      </c>
      <c r="D42" t="n" s="510">
        <v>297.79</v>
      </c>
      <c r="E42" t="n" s="510">
        <v>369.36</v>
      </c>
      <c r="F42" t="n" s="510">
        <v>438.91</v>
      </c>
      <c r="G42" t="n" s="510">
        <v>503.37</v>
      </c>
      <c r="H42" t="n" s="510">
        <v>570.33</v>
      </c>
      <c r="I42" t="n" s="510">
        <v>642.98</v>
      </c>
      <c r="J42" t="n" s="510">
        <v>792.17</v>
      </c>
    </row>
    <row r="43">
      <c r="A43" t="n" s="535">
        <v>14.5</v>
      </c>
      <c r="B43" s="445"/>
      <c r="C43" t="n" s="537">
        <v>259.68</v>
      </c>
      <c r="D43" t="n" s="537">
        <v>304.34</v>
      </c>
      <c r="E43" t="n" s="537">
        <v>377.97</v>
      </c>
      <c r="F43" t="n" s="537">
        <v>450.0</v>
      </c>
      <c r="G43" t="n" s="537">
        <v>516.46</v>
      </c>
      <c r="H43" t="n" s="537">
        <v>585.9</v>
      </c>
      <c r="I43" t="n" s="537">
        <v>660.48</v>
      </c>
      <c r="J43" t="n" s="537">
        <v>814.22</v>
      </c>
    </row>
    <row r="44">
      <c r="A44" t="n" s="508">
        <v>15.0</v>
      </c>
      <c r="B44" s="445"/>
      <c r="C44" t="n" s="510">
        <v>265.24</v>
      </c>
      <c r="D44" t="n" s="510">
        <v>310.89</v>
      </c>
      <c r="E44" t="n" s="510">
        <v>386.58</v>
      </c>
      <c r="F44" t="n" s="510">
        <v>461.09</v>
      </c>
      <c r="G44" t="n" s="510">
        <v>529.55</v>
      </c>
      <c r="H44" t="n" s="510">
        <v>601.47</v>
      </c>
      <c r="I44" t="n" s="510">
        <v>677.98</v>
      </c>
      <c r="J44" t="n" s="510">
        <v>836.27</v>
      </c>
    </row>
    <row r="45">
      <c r="A45" t="n" s="535">
        <v>15.5</v>
      </c>
      <c r="B45" s="445"/>
      <c r="C45" t="n" s="537">
        <v>270.8</v>
      </c>
      <c r="D45" t="n" s="537">
        <v>317.44</v>
      </c>
      <c r="E45" t="n" s="537">
        <v>395.19</v>
      </c>
      <c r="F45" t="n" s="537">
        <v>472.18</v>
      </c>
      <c r="G45" t="n" s="537">
        <v>542.64</v>
      </c>
      <c r="H45" t="n" s="537">
        <v>617.04</v>
      </c>
      <c r="I45" t="n" s="537">
        <v>695.48</v>
      </c>
      <c r="J45" t="n" s="537">
        <v>858.32</v>
      </c>
    </row>
    <row r="46">
      <c r="A46" t="n" s="508">
        <v>16.0</v>
      </c>
      <c r="B46" s="445"/>
      <c r="C46" t="n" s="510">
        <v>276.36</v>
      </c>
      <c r="D46" t="n" s="510">
        <v>323.99</v>
      </c>
      <c r="E46" t="n" s="510">
        <v>403.8</v>
      </c>
      <c r="F46" t="n" s="510">
        <v>483.27</v>
      </c>
      <c r="G46" t="n" s="510">
        <v>555.73</v>
      </c>
      <c r="H46" t="n" s="510">
        <v>632.61</v>
      </c>
      <c r="I46" t="n" s="510">
        <v>712.98</v>
      </c>
      <c r="J46" t="n" s="510">
        <v>880.37</v>
      </c>
    </row>
    <row r="47">
      <c r="A47" t="n" s="535">
        <v>16.5</v>
      </c>
      <c r="B47" s="445"/>
      <c r="C47" t="n" s="537">
        <v>281.92</v>
      </c>
      <c r="D47" t="n" s="537">
        <v>330.54</v>
      </c>
      <c r="E47" t="n" s="537">
        <v>412.41</v>
      </c>
      <c r="F47" t="n" s="537">
        <v>494.36</v>
      </c>
      <c r="G47" t="n" s="537">
        <v>568.82</v>
      </c>
      <c r="H47" t="n" s="537">
        <v>648.18</v>
      </c>
      <c r="I47" t="n" s="537">
        <v>730.48</v>
      </c>
      <c r="J47" t="n" s="537">
        <v>902.42</v>
      </c>
    </row>
    <row r="48">
      <c r="A48" t="n" s="508">
        <v>17.0</v>
      </c>
      <c r="B48" s="445"/>
      <c r="C48" t="n" s="510">
        <v>287.48</v>
      </c>
      <c r="D48" t="n" s="510">
        <v>337.09</v>
      </c>
      <c r="E48" t="n" s="510">
        <v>421.02</v>
      </c>
      <c r="F48" t="n" s="510">
        <v>505.45</v>
      </c>
      <c r="G48" t="n" s="510">
        <v>581.91</v>
      </c>
      <c r="H48" t="n" s="510">
        <v>663.75</v>
      </c>
      <c r="I48" t="n" s="510">
        <v>747.98</v>
      </c>
      <c r="J48" t="n" s="510">
        <v>924.47</v>
      </c>
    </row>
    <row r="49">
      <c r="A49" t="n" s="535">
        <v>17.5</v>
      </c>
      <c r="B49" s="445"/>
      <c r="C49" t="n" s="537">
        <v>293.04</v>
      </c>
      <c r="D49" t="n" s="537">
        <v>343.64</v>
      </c>
      <c r="E49" t="n" s="537">
        <v>429.63</v>
      </c>
      <c r="F49" t="n" s="537">
        <v>516.54</v>
      </c>
      <c r="G49" t="n" s="537">
        <v>595.0</v>
      </c>
      <c r="H49" t="n" s="537">
        <v>679.32</v>
      </c>
      <c r="I49" t="n" s="537">
        <v>765.48</v>
      </c>
      <c r="J49" t="n" s="537">
        <v>946.52</v>
      </c>
    </row>
    <row r="50">
      <c r="A50" t="n" s="508">
        <v>18.0</v>
      </c>
      <c r="B50" s="445"/>
      <c r="C50" t="n" s="510">
        <v>298.6</v>
      </c>
      <c r="D50" t="n" s="510">
        <v>350.19</v>
      </c>
      <c r="E50" t="n" s="510">
        <v>438.24</v>
      </c>
      <c r="F50" t="n" s="510">
        <v>527.63</v>
      </c>
      <c r="G50" t="n" s="510">
        <v>608.09</v>
      </c>
      <c r="H50" t="n" s="510">
        <v>694.89</v>
      </c>
      <c r="I50" t="n" s="510">
        <v>782.98</v>
      </c>
      <c r="J50" t="n" s="510">
        <v>968.57</v>
      </c>
    </row>
    <row r="51">
      <c r="A51" t="n" s="535">
        <v>18.5</v>
      </c>
      <c r="B51" s="445"/>
      <c r="C51" t="n" s="537">
        <v>304.16</v>
      </c>
      <c r="D51" t="n" s="537">
        <v>356.74</v>
      </c>
      <c r="E51" t="n" s="537">
        <v>446.85</v>
      </c>
      <c r="F51" t="n" s="537">
        <v>538.72</v>
      </c>
      <c r="G51" t="n" s="537">
        <v>621.18</v>
      </c>
      <c r="H51" t="n" s="537">
        <v>710.46</v>
      </c>
      <c r="I51" t="n" s="537">
        <v>800.48</v>
      </c>
      <c r="J51" t="n" s="537">
        <v>990.62</v>
      </c>
    </row>
    <row r="52">
      <c r="A52" t="n" s="508">
        <v>19.0</v>
      </c>
      <c r="B52" s="445"/>
      <c r="C52" t="n" s="510">
        <v>309.72</v>
      </c>
      <c r="D52" t="n" s="510">
        <v>363.29</v>
      </c>
      <c r="E52" t="n" s="510">
        <v>455.46</v>
      </c>
      <c r="F52" t="n" s="510">
        <v>549.81</v>
      </c>
      <c r="G52" t="n" s="510">
        <v>634.27</v>
      </c>
      <c r="H52" t="n" s="510">
        <v>726.03</v>
      </c>
      <c r="I52" t="n" s="510">
        <v>817.98</v>
      </c>
      <c r="J52" t="n" s="510">
        <v>1012.67</v>
      </c>
    </row>
    <row r="53">
      <c r="A53" t="n" s="535">
        <v>19.5</v>
      </c>
      <c r="B53" s="445"/>
      <c r="C53" t="n" s="537">
        <v>315.28</v>
      </c>
      <c r="D53" t="n" s="537">
        <v>369.84</v>
      </c>
      <c r="E53" t="n" s="537">
        <v>464.07</v>
      </c>
      <c r="F53" t="n" s="537">
        <v>560.9</v>
      </c>
      <c r="G53" t="n" s="537">
        <v>647.36</v>
      </c>
      <c r="H53" t="n" s="537">
        <v>741.6</v>
      </c>
      <c r="I53" t="n" s="537">
        <v>835.48</v>
      </c>
      <c r="J53" t="n" s="537">
        <v>1034.72</v>
      </c>
    </row>
    <row r="54">
      <c r="A54" t="n" s="508">
        <v>20.0</v>
      </c>
      <c r="B54" s="445"/>
      <c r="C54" t="n" s="510">
        <v>320.84</v>
      </c>
      <c r="D54" t="n" s="510">
        <v>376.39</v>
      </c>
      <c r="E54" t="n" s="510">
        <v>472.68</v>
      </c>
      <c r="F54" t="n" s="510">
        <v>571.99</v>
      </c>
      <c r="G54" t="n" s="510">
        <v>660.45</v>
      </c>
      <c r="H54" t="n" s="510">
        <v>757.17</v>
      </c>
      <c r="I54" t="n" s="510">
        <v>852.98</v>
      </c>
      <c r="J54" t="n" s="510">
        <v>1056.77</v>
      </c>
    </row>
    <row r="55">
      <c r="A55" t="n" s="535">
        <v>20.5</v>
      </c>
      <c r="B55" s="445"/>
      <c r="C55" t="n" s="537">
        <v>326.41</v>
      </c>
      <c r="D55" t="n" s="537">
        <v>382.94</v>
      </c>
      <c r="E55" t="n" s="537">
        <v>481.29</v>
      </c>
      <c r="F55" t="n" s="537">
        <v>583.09</v>
      </c>
      <c r="G55" t="n" s="537">
        <v>673.55</v>
      </c>
      <c r="H55" t="n" s="537">
        <v>772.73</v>
      </c>
      <c r="I55" t="n" s="537">
        <v>870.48</v>
      </c>
      <c r="J55" t="n" s="537">
        <v>1078.81</v>
      </c>
    </row>
    <row r="56">
      <c r="A56" t="n" s="508">
        <v>21.0</v>
      </c>
      <c r="B56" s="445"/>
      <c r="C56" t="n" s="510">
        <v>331.98</v>
      </c>
      <c r="D56" t="n" s="510">
        <v>389.49</v>
      </c>
      <c r="E56" t="n" s="510">
        <v>489.9</v>
      </c>
      <c r="F56" t="n" s="510">
        <v>594.19</v>
      </c>
      <c r="G56" t="n" s="510">
        <v>686.65</v>
      </c>
      <c r="H56" t="n" s="510">
        <v>788.29</v>
      </c>
      <c r="I56" t="n" s="510">
        <v>887.98</v>
      </c>
      <c r="J56" t="n" s="510">
        <v>1100.85</v>
      </c>
    </row>
    <row r="57">
      <c r="A57" t="n" s="535">
        <v>21.5</v>
      </c>
      <c r="B57" s="445"/>
      <c r="C57" t="n" s="537">
        <v>337.55</v>
      </c>
      <c r="D57" t="n" s="537">
        <v>396.04</v>
      </c>
      <c r="E57" t="n" s="537">
        <v>498.51</v>
      </c>
      <c r="F57" t="n" s="537">
        <v>605.29</v>
      </c>
      <c r="G57" t="n" s="537">
        <v>699.75</v>
      </c>
      <c r="H57" t="n" s="537">
        <v>803.85</v>
      </c>
      <c r="I57" t="n" s="537">
        <v>905.48</v>
      </c>
      <c r="J57" t="n" s="537">
        <v>1122.89</v>
      </c>
    </row>
    <row r="58">
      <c r="A58" t="n" s="508">
        <v>22.0</v>
      </c>
      <c r="B58" s="445"/>
      <c r="C58" t="n" s="510">
        <v>343.12</v>
      </c>
      <c r="D58" t="n" s="510">
        <v>402.59</v>
      </c>
      <c r="E58" t="n" s="510">
        <v>507.12</v>
      </c>
      <c r="F58" t="n" s="510">
        <v>616.39</v>
      </c>
      <c r="G58" t="n" s="510">
        <v>712.85</v>
      </c>
      <c r="H58" t="n" s="510">
        <v>819.41</v>
      </c>
      <c r="I58" t="n" s="510">
        <v>922.98</v>
      </c>
      <c r="J58" t="n" s="510">
        <v>1144.93</v>
      </c>
    </row>
    <row r="59">
      <c r="A59" t="n" s="535">
        <v>22.5</v>
      </c>
      <c r="B59" s="445"/>
      <c r="C59" t="n" s="537">
        <v>348.69</v>
      </c>
      <c r="D59" t="n" s="537">
        <v>409.14</v>
      </c>
      <c r="E59" t="n" s="537">
        <v>515.73</v>
      </c>
      <c r="F59" t="n" s="537">
        <v>627.49</v>
      </c>
      <c r="G59" t="n" s="537">
        <v>725.95</v>
      </c>
      <c r="H59" t="n" s="537">
        <v>834.97</v>
      </c>
      <c r="I59" t="n" s="537">
        <v>940.48</v>
      </c>
      <c r="J59" t="n" s="537">
        <v>1166.97</v>
      </c>
    </row>
    <row r="60">
      <c r="A60" t="n" s="508">
        <v>23.0</v>
      </c>
      <c r="B60" s="445"/>
      <c r="C60" t="n" s="510">
        <v>354.26</v>
      </c>
      <c r="D60" t="n" s="510">
        <v>415.69</v>
      </c>
      <c r="E60" t="n" s="510">
        <v>524.34</v>
      </c>
      <c r="F60" t="n" s="510">
        <v>638.59</v>
      </c>
      <c r="G60" t="n" s="510">
        <v>739.05</v>
      </c>
      <c r="H60" t="n" s="510">
        <v>850.53</v>
      </c>
      <c r="I60" t="n" s="510">
        <v>957.98</v>
      </c>
      <c r="J60" t="n" s="510">
        <v>1189.01</v>
      </c>
    </row>
    <row r="61">
      <c r="A61" t="n" s="535">
        <v>23.5</v>
      </c>
      <c r="B61" s="445"/>
      <c r="C61" t="n" s="537">
        <v>359.83</v>
      </c>
      <c r="D61" t="n" s="537">
        <v>422.24</v>
      </c>
      <c r="E61" t="n" s="537">
        <v>532.95</v>
      </c>
      <c r="F61" t="n" s="537">
        <v>649.69</v>
      </c>
      <c r="G61" t="n" s="537">
        <v>752.15</v>
      </c>
      <c r="H61" t="n" s="537">
        <v>866.09</v>
      </c>
      <c r="I61" t="n" s="537">
        <v>975.48</v>
      </c>
      <c r="J61" t="n" s="537">
        <v>1211.05</v>
      </c>
    </row>
    <row r="62">
      <c r="A62" t="n" s="508">
        <v>24.0</v>
      </c>
      <c r="B62" s="445"/>
      <c r="C62" t="n" s="510">
        <v>365.4</v>
      </c>
      <c r="D62" t="n" s="510">
        <v>428.79</v>
      </c>
      <c r="E62" t="n" s="510">
        <v>541.56</v>
      </c>
      <c r="F62" t="n" s="510">
        <v>660.79</v>
      </c>
      <c r="G62" t="n" s="510">
        <v>765.25</v>
      </c>
      <c r="H62" t="n" s="510">
        <v>881.65</v>
      </c>
      <c r="I62" t="n" s="510">
        <v>992.98</v>
      </c>
      <c r="J62" t="n" s="510">
        <v>1233.09</v>
      </c>
    </row>
    <row r="63">
      <c r="A63" t="n" s="535">
        <v>24.5</v>
      </c>
      <c r="B63" s="445"/>
      <c r="C63" t="n" s="537">
        <v>370.97</v>
      </c>
      <c r="D63" t="n" s="537">
        <v>435.34</v>
      </c>
      <c r="E63" t="n" s="537">
        <v>550.17</v>
      </c>
      <c r="F63" t="n" s="537">
        <v>671.89</v>
      </c>
      <c r="G63" t="n" s="537">
        <v>778.35</v>
      </c>
      <c r="H63" t="n" s="537">
        <v>897.21</v>
      </c>
      <c r="I63" t="n" s="537">
        <v>1010.48</v>
      </c>
      <c r="J63" t="n" s="537">
        <v>1255.13</v>
      </c>
    </row>
    <row r="64">
      <c r="A64" t="n" s="508">
        <v>25.0</v>
      </c>
      <c r="B64" s="445"/>
      <c r="C64" t="n" s="510">
        <v>376.54</v>
      </c>
      <c r="D64" t="n" s="510">
        <v>441.89</v>
      </c>
      <c r="E64" t="n" s="510">
        <v>558.78</v>
      </c>
      <c r="F64" t="n" s="510">
        <v>682.99</v>
      </c>
      <c r="G64" t="n" s="510">
        <v>791.45</v>
      </c>
      <c r="H64" t="n" s="510">
        <v>912.77</v>
      </c>
      <c r="I64" t="n" s="510">
        <v>1027.98</v>
      </c>
      <c r="J64" t="n" s="510">
        <v>1277.17</v>
      </c>
    </row>
    <row r="65">
      <c r="A65" t="n" s="535">
        <v>25.5</v>
      </c>
      <c r="B65" s="445"/>
      <c r="C65" t="n" s="537">
        <v>382.11</v>
      </c>
      <c r="D65" t="n" s="537">
        <v>448.44</v>
      </c>
      <c r="E65" t="n" s="537">
        <v>567.39</v>
      </c>
      <c r="F65" t="n" s="537">
        <v>694.09</v>
      </c>
      <c r="G65" t="n" s="537">
        <v>804.55</v>
      </c>
      <c r="H65" t="n" s="537">
        <v>928.33</v>
      </c>
      <c r="I65" t="n" s="537">
        <v>1045.48</v>
      </c>
      <c r="J65" t="n" s="537">
        <v>1299.21</v>
      </c>
    </row>
    <row r="66">
      <c r="A66" t="n" s="508">
        <v>26.0</v>
      </c>
      <c r="B66" s="445"/>
      <c r="C66" t="n" s="510">
        <v>387.68</v>
      </c>
      <c r="D66" t="n" s="510">
        <v>454.99</v>
      </c>
      <c r="E66" t="n" s="510">
        <v>576.0</v>
      </c>
      <c r="F66" t="n" s="510">
        <v>705.19</v>
      </c>
      <c r="G66" t="n" s="510">
        <v>817.65</v>
      </c>
      <c r="H66" t="n" s="510">
        <v>943.89</v>
      </c>
      <c r="I66" t="n" s="510">
        <v>1062.98</v>
      </c>
      <c r="J66" t="n" s="510">
        <v>1321.25</v>
      </c>
    </row>
    <row r="67">
      <c r="A67" t="n" s="535">
        <v>26.5</v>
      </c>
      <c r="B67" s="445"/>
      <c r="C67" t="n" s="537">
        <v>393.25</v>
      </c>
      <c r="D67" t="n" s="537">
        <v>461.54</v>
      </c>
      <c r="E67" t="n" s="537">
        <v>584.61</v>
      </c>
      <c r="F67" t="n" s="537">
        <v>716.29</v>
      </c>
      <c r="G67" t="n" s="537">
        <v>830.75</v>
      </c>
      <c r="H67" t="n" s="537">
        <v>959.45</v>
      </c>
      <c r="I67" t="n" s="537">
        <v>1080.48</v>
      </c>
      <c r="J67" t="n" s="537">
        <v>1343.29</v>
      </c>
    </row>
    <row r="68">
      <c r="A68" t="n" s="508">
        <v>27.0</v>
      </c>
      <c r="B68" s="445"/>
      <c r="C68" t="n" s="510">
        <v>398.82</v>
      </c>
      <c r="D68" t="n" s="510">
        <v>468.09</v>
      </c>
      <c r="E68" t="n" s="510">
        <v>593.22</v>
      </c>
      <c r="F68" t="n" s="510">
        <v>727.39</v>
      </c>
      <c r="G68" t="n" s="510">
        <v>843.85</v>
      </c>
      <c r="H68" t="n" s="510">
        <v>975.01</v>
      </c>
      <c r="I68" t="n" s="510">
        <v>1097.98</v>
      </c>
      <c r="J68" t="n" s="510">
        <v>1365.33</v>
      </c>
    </row>
    <row r="69">
      <c r="A69" t="n" s="535">
        <v>27.5</v>
      </c>
      <c r="B69" s="445"/>
      <c r="C69" t="n" s="537">
        <v>404.39</v>
      </c>
      <c r="D69" t="n" s="537">
        <v>474.64</v>
      </c>
      <c r="E69" t="n" s="537">
        <v>601.83</v>
      </c>
      <c r="F69" t="n" s="537">
        <v>738.49</v>
      </c>
      <c r="G69" t="n" s="537">
        <v>856.95</v>
      </c>
      <c r="H69" t="n" s="537">
        <v>990.57</v>
      </c>
      <c r="I69" t="n" s="537">
        <v>1115.48</v>
      </c>
      <c r="J69" t="n" s="537">
        <v>1387.37</v>
      </c>
    </row>
    <row r="70">
      <c r="A70" t="n" s="508">
        <v>28.0</v>
      </c>
      <c r="B70" s="445"/>
      <c r="C70" t="n" s="510">
        <v>409.96</v>
      </c>
      <c r="D70" t="n" s="510">
        <v>481.19</v>
      </c>
      <c r="E70" t="n" s="510">
        <v>610.44</v>
      </c>
      <c r="F70" t="n" s="510">
        <v>749.59</v>
      </c>
      <c r="G70" t="n" s="510">
        <v>870.05</v>
      </c>
      <c r="H70" t="n" s="510">
        <v>1006.13</v>
      </c>
      <c r="I70" t="n" s="510">
        <v>1132.98</v>
      </c>
      <c r="J70" t="n" s="510">
        <v>1409.41</v>
      </c>
    </row>
    <row r="71">
      <c r="A71" t="n" s="535">
        <v>28.5</v>
      </c>
      <c r="B71" s="445"/>
      <c r="C71" t="n" s="537">
        <v>415.53</v>
      </c>
      <c r="D71" t="n" s="537">
        <v>487.74</v>
      </c>
      <c r="E71" t="n" s="537">
        <v>619.05</v>
      </c>
      <c r="F71" t="n" s="537">
        <v>760.69</v>
      </c>
      <c r="G71" t="n" s="537">
        <v>883.15</v>
      </c>
      <c r="H71" t="n" s="537">
        <v>1021.69</v>
      </c>
      <c r="I71" t="n" s="537">
        <v>1150.48</v>
      </c>
      <c r="J71" t="n" s="537">
        <v>1431.45</v>
      </c>
    </row>
    <row r="72">
      <c r="A72" t="n" s="508">
        <v>29.0</v>
      </c>
      <c r="B72" s="445"/>
      <c r="C72" t="n" s="510">
        <v>421.1</v>
      </c>
      <c r="D72" t="n" s="510">
        <v>494.29</v>
      </c>
      <c r="E72" t="n" s="510">
        <v>627.66</v>
      </c>
      <c r="F72" t="n" s="510">
        <v>771.79</v>
      </c>
      <c r="G72" t="n" s="510">
        <v>896.25</v>
      </c>
      <c r="H72" t="n" s="510">
        <v>1037.25</v>
      </c>
      <c r="I72" t="n" s="510">
        <v>1167.98</v>
      </c>
      <c r="J72" t="n" s="510">
        <v>1453.49</v>
      </c>
    </row>
    <row r="73">
      <c r="A73" t="n" s="535">
        <v>29.5</v>
      </c>
      <c r="B73" s="445"/>
      <c r="C73" t="n" s="537">
        <v>426.67</v>
      </c>
      <c r="D73" t="n" s="537">
        <v>500.84</v>
      </c>
      <c r="E73" t="n" s="537">
        <v>636.27</v>
      </c>
      <c r="F73" t="n" s="537">
        <v>782.89</v>
      </c>
      <c r="G73" t="n" s="537">
        <v>909.35</v>
      </c>
      <c r="H73" t="n" s="537">
        <v>1052.81</v>
      </c>
      <c r="I73" t="n" s="537">
        <v>1185.48</v>
      </c>
      <c r="J73" t="n" s="537">
        <v>1475.53</v>
      </c>
    </row>
    <row r="74">
      <c r="A74" t="n" s="508">
        <v>30.0</v>
      </c>
      <c r="B74" s="445"/>
      <c r="C74" t="n" s="510">
        <v>432.24</v>
      </c>
      <c r="D74" t="n" s="510">
        <v>507.39</v>
      </c>
      <c r="E74" t="n" s="510">
        <v>644.88</v>
      </c>
      <c r="F74" t="n" s="510">
        <v>793.99</v>
      </c>
      <c r="G74" t="n" s="510">
        <v>922.45</v>
      </c>
      <c r="H74" t="n" s="510">
        <v>1068.37</v>
      </c>
      <c r="I74" t="n" s="510">
        <v>1202.98</v>
      </c>
      <c r="J74" t="n" s="510">
        <v>1497.57</v>
      </c>
    </row>
    <row r="75">
      <c r="A75" s="2751"/>
      <c r="B75" s="2751"/>
      <c r="C75" s="2751"/>
      <c r="D75" s="2751"/>
      <c r="E75" s="2751"/>
      <c r="F75" s="2751"/>
      <c r="G75" s="2751"/>
      <c r="H75" s="2751"/>
      <c r="I75" s="2751"/>
      <c r="J75" s="2751"/>
    </row>
    <row r="76">
      <c r="A76" t="s" s="364">
        <v>319</v>
      </c>
      <c r="B76" s="364"/>
      <c r="C76" s="364"/>
      <c r="D76" s="364"/>
      <c r="E76" s="364"/>
      <c r="F76" s="364"/>
      <c r="G76" s="364"/>
      <c r="H76" s="364"/>
      <c r="I76" s="364"/>
      <c r="J76" s="364"/>
    </row>
    <row r="77">
      <c r="A77" t="s" s="391">
        <v>33</v>
      </c>
      <c r="B77" t="s" s="391">
        <v>34</v>
      </c>
      <c r="C77" t="s" s="391">
        <v>311</v>
      </c>
      <c r="D77" t="s" s="391">
        <v>312</v>
      </c>
      <c r="E77" t="s" s="391">
        <v>313</v>
      </c>
      <c r="F77" t="s" s="391">
        <v>314</v>
      </c>
      <c r="G77" t="s" s="391">
        <v>315</v>
      </c>
      <c r="H77" t="s" s="391">
        <v>316</v>
      </c>
      <c r="I77" t="s" s="391">
        <v>317</v>
      </c>
      <c r="J77" t="s" s="391">
        <v>318</v>
      </c>
    </row>
    <row r="78">
      <c r="A78" t="n" s="508">
        <v>30.1</v>
      </c>
      <c r="B78" t="n" s="479">
        <v>70.0</v>
      </c>
      <c r="C78" t="n" s="510">
        <v>10.05</v>
      </c>
      <c r="D78" t="n" s="510">
        <v>12.05</v>
      </c>
      <c r="E78" t="n" s="510">
        <v>15.04</v>
      </c>
      <c r="F78" t="n" s="510">
        <v>20.06</v>
      </c>
      <c r="G78" t="n" s="510">
        <v>24.05</v>
      </c>
      <c r="H78" t="n" s="510">
        <v>30.04</v>
      </c>
      <c r="I78" t="n" s="510">
        <v>34.04</v>
      </c>
      <c r="J78" t="n" s="510">
        <v>40.03</v>
      </c>
    </row>
    <row r="79">
      <c r="A79" t="n" s="535">
        <v>70.1</v>
      </c>
      <c r="B79" t="n" s="479">
        <v>300.0</v>
      </c>
      <c r="C79" t="n" s="537">
        <v>10.05</v>
      </c>
      <c r="D79" t="n" s="537">
        <v>12.05</v>
      </c>
      <c r="E79" t="n" s="537">
        <v>15.04</v>
      </c>
      <c r="F79" t="n" s="537">
        <v>20.06</v>
      </c>
      <c r="G79" t="n" s="537">
        <v>24.05</v>
      </c>
      <c r="H79" t="n" s="537">
        <v>30.04</v>
      </c>
      <c r="I79" t="n" s="537">
        <v>34.04</v>
      </c>
      <c r="J79" t="n" s="537">
        <v>40.03</v>
      </c>
    </row>
    <row r="80">
      <c r="A80" t="n" s="508">
        <v>300.1</v>
      </c>
      <c r="B80" t="n" s="479">
        <v>99999.0</v>
      </c>
      <c r="C80" t="n" s="510">
        <v>10.05</v>
      </c>
      <c r="D80" t="n" s="510">
        <v>12.05</v>
      </c>
      <c r="E80" t="n" s="510">
        <v>15.04</v>
      </c>
      <c r="F80" t="n" s="510">
        <v>20.06</v>
      </c>
      <c r="G80" t="n" s="510">
        <v>24.05</v>
      </c>
      <c r="H80" t="n" s="510">
        <v>30.04</v>
      </c>
      <c r="I80" t="n" s="510">
        <v>34.04</v>
      </c>
      <c r="J80" t="n" s="510">
        <v>40.03</v>
      </c>
    </row>
    <row r="81">
      <c r="A81" s="2752"/>
      <c r="B81" s="2752"/>
      <c r="C81" s="2752"/>
      <c r="D81" s="2752"/>
      <c r="E81" s="2752"/>
      <c r="F81" s="2752"/>
      <c r="G81" s="2752"/>
      <c r="H81" s="2752"/>
      <c r="I81" s="2752"/>
      <c r="J81" s="2752"/>
    </row>
    <row r="82" ht="24.0" customHeight="true">
      <c r="A82" t="s" s="269">
        <v>320</v>
      </c>
      <c r="B82" s="269"/>
      <c r="C82" s="269"/>
      <c r="D82" s="269"/>
      <c r="E82" s="269"/>
      <c r="F82" s="269"/>
      <c r="G82" s="269"/>
      <c r="H82" s="269"/>
      <c r="I82" s="269"/>
      <c r="J82" s="269"/>
    </row>
    <row r="83" ht="24.0" customHeight="true">
      <c r="A83" t="s" s="269">
        <v>321</v>
      </c>
      <c r="B83" s="269"/>
      <c r="C83" s="269"/>
      <c r="D83" s="269"/>
      <c r="E83" s="269"/>
      <c r="F83" s="269"/>
      <c r="G83" s="269"/>
      <c r="H83" s="269"/>
      <c r="I83" s="269"/>
      <c r="J83" s="269"/>
    </row>
    <row r="84" ht="24.0" customHeight="true">
      <c r="A84" t="s" s="269">
        <v>322</v>
      </c>
      <c r="B84" s="269"/>
      <c r="C84" s="269"/>
      <c r="D84" s="269"/>
      <c r="E84" s="269"/>
      <c r="F84" s="269"/>
      <c r="G84" s="269"/>
      <c r="H84" s="269"/>
      <c r="I84" s="269"/>
      <c r="J84" s="269"/>
    </row>
    <row r="85" ht="450.0" customHeight="true">
      <c r="A85" t="s" s="2753">
        <v>323</v>
      </c>
      <c r="B85" s="2753"/>
      <c r="C85" s="2753"/>
      <c r="D85" s="2753"/>
      <c r="E85" s="2753"/>
      <c r="F85" s="2753"/>
      <c r="G85" s="2753"/>
      <c r="H85" s="2753"/>
      <c r="I85" s="2753"/>
      <c r="J85" s="2753"/>
    </row>
    <row r="86">
      <c r="A86" s="2754"/>
      <c r="B86" s="2755"/>
      <c r="C86" s="2756"/>
      <c r="D86" s="2757"/>
      <c r="E86" s="2758"/>
      <c r="F86" s="2759"/>
      <c r="G86" s="2760"/>
      <c r="H86" s="2761"/>
      <c r="I86" s="2762"/>
      <c r="J86" s="2763"/>
    </row>
    <row r="87">
      <c r="A87" t="s" s="1849">
        <v>13</v>
      </c>
      <c r="B87" s="1849"/>
      <c r="C87" s="1849"/>
      <c r="D87" s="1849"/>
      <c r="E87" s="1849"/>
      <c r="F87" t="s" s="1903">
        <v>14</v>
      </c>
      <c r="G87" s="1903"/>
      <c r="H87" s="1903"/>
      <c r="I87" s="1903"/>
      <c r="J87" s="1903"/>
    </row>
    <row r="88">
      <c r="A88" t="s" s="1849">
        <v>1</v>
      </c>
      <c r="B88" s="1849"/>
      <c r="C88" s="1849"/>
      <c r="D88" s="1849"/>
      <c r="E88" s="1849"/>
      <c r="F88" t="s" s="1903">
        <v>15</v>
      </c>
      <c r="G88" s="1903"/>
      <c r="H88" s="1903"/>
      <c r="I88" s="1903"/>
      <c r="J88" s="1903"/>
    </row>
  </sheetData>
  <sheetProtection password="F62E" sheet="true" scenarios="true" objects="true" formatRows="false"/>
  <mergeCells>
    <mergeCell ref="A1:I1"/>
    <mergeCell ref="A2:J2"/>
    <mergeCell ref="A3:J3"/>
    <mergeCell ref="A4:J4"/>
    <mergeCell ref="A5:J5"/>
    <mergeCell ref="A6:J6"/>
    <mergeCell ref="A12:J12"/>
    <mergeCell ref="A13:J13"/>
    <mergeCell ref="A75:J75"/>
    <mergeCell ref="A76:J76"/>
    <mergeCell ref="A81:J81"/>
    <mergeCell ref="A82:J82"/>
    <mergeCell ref="A83:J83"/>
    <mergeCell ref="A84:J84"/>
    <mergeCell ref="A85:J85"/>
    <mergeCell ref="A87:E87"/>
    <mergeCell ref="F87:J87"/>
    <mergeCell ref="A88:E88"/>
    <mergeCell ref="F88:J88"/>
  </mergeCells>
  <pageMargins bottom="0.75" footer="0.3" header="0.3" left="0.7" right="0.7" top="0.75"/>
  <pageSetup orientation="portrait" paperSize="9" fitToWidth="1"/>
  <drawing r:id="rId1"/>
</worksheet>
</file>

<file path=xl/worksheets/sheet7.xml><?xml version="1.0" encoding="utf-8"?>
<worksheet xmlns="http://schemas.openxmlformats.org/spreadsheetml/2006/main" xmlns:r="http://schemas.openxmlformats.org/officeDocument/2006/relationships">
  <sheetPr>
    <pageSetUpPr fitToPage="true"/>
  </sheetPr>
  <dimension ref="A1:L70"/>
  <sheetViews>
    <sheetView workbookViewId="0" showGridLines="false" rightToLeft="false"/>
  </sheetViews>
  <sheetFormatPr defaultRowHeight="15.0" baseColWidth="10"/>
  <cols>
    <col min="1" max="1" width="38.35546875" customWidth="true" bestFit="true"/>
    <col min="2" max="2" width="20.453125" customWidth="true" bestFit="true"/>
    <col min="4" max="4" width="38.35546875" customWidth="true" bestFit="true"/>
    <col min="5" max="5" width="20.453125" customWidth="true" bestFit="true"/>
    <col min="7" max="7" width="38.35546875" customWidth="true" bestFit="true"/>
    <col min="8" max="8" width="20.453125" customWidth="true" bestFit="true"/>
    <col min="10" max="10" width="38.35546875" customWidth="true" bestFit="true"/>
    <col min="11" max="11" width="25.5703125" customWidth="true" bestFit="true"/>
    <col min="3" max="3" width="5.11328125" customWidth="true"/>
    <col min="6" max="6" width="5.11328125" customWidth="true"/>
    <col min="9" max="9" width="5.11328125" customWidth="true"/>
  </cols>
  <sheetData>
    <row r="1" ht="38.0" customHeight="true">
      <c r="A1" t="s" s="14">
        <v>16</v>
      </c>
      <c r="B1" s="14"/>
      <c r="C1" s="14"/>
      <c r="D1" s="14"/>
      <c r="E1" s="14"/>
      <c r="F1" s="14"/>
      <c r="G1" s="14"/>
      <c r="H1" s="14"/>
      <c r="I1" s="14"/>
      <c r="J1" s="14"/>
      <c r="K1" s="14"/>
    </row>
    <row r="2" ht="30.0" customHeight="true">
      <c r="A2" t="s" s="107">
        <v>17</v>
      </c>
      <c r="B2" s="107"/>
      <c r="C2" s="107"/>
      <c r="D2" s="107"/>
      <c r="E2" s="107"/>
      <c r="F2" s="107"/>
      <c r="G2" s="107"/>
      <c r="H2" s="107"/>
      <c r="I2" s="107"/>
      <c r="J2" s="107"/>
      <c r="K2" s="107"/>
    </row>
    <row r="3" ht="20.0" customHeight="true">
      <c r="A3" t="s" s="161">
        <v>18</v>
      </c>
      <c r="B3" s="161"/>
      <c r="C3" s="161"/>
      <c r="D3" s="161"/>
      <c r="E3" s="161"/>
      <c r="F3" s="161"/>
      <c r="G3" s="161"/>
      <c r="H3" s="161"/>
      <c r="I3" s="161"/>
      <c r="J3" s="161"/>
      <c r="K3" s="161"/>
    </row>
    <row r="4" ht="35.0" customHeight="true">
      <c r="A4" t="s" s="215">
        <v>324</v>
      </c>
      <c r="B4" s="215"/>
      <c r="C4" s="215"/>
      <c r="D4" s="215"/>
      <c r="E4" s="215"/>
      <c r="F4" s="215"/>
      <c r="G4" s="215"/>
      <c r="H4" s="215"/>
      <c r="I4" s="215"/>
      <c r="J4" s="215"/>
      <c r="K4" s="215"/>
    </row>
    <row r="5">
      <c r="A5" t="s" s="580">
        <v>54</v>
      </c>
      <c r="B5" t="s" s="607">
        <v>55</v>
      </c>
      <c r="C5" s="2764"/>
      <c r="D5" t="s" s="580">
        <v>54</v>
      </c>
      <c r="E5" t="s" s="607">
        <v>55</v>
      </c>
      <c r="F5" s="2765"/>
      <c r="G5" t="s" s="580">
        <v>54</v>
      </c>
      <c r="H5" t="s" s="607">
        <v>55</v>
      </c>
      <c r="I5" s="2766"/>
      <c r="J5" t="s" s="580">
        <v>54</v>
      </c>
      <c r="K5" t="s" s="607">
        <v>55</v>
      </c>
    </row>
    <row r="6">
      <c r="A6" t="s" s="634">
        <v>56</v>
      </c>
      <c r="B6" t="s" s="674">
        <v>306</v>
      </c>
      <c r="C6" s="634"/>
      <c r="D6" t="s" s="634">
        <v>58</v>
      </c>
      <c r="E6" t="s" s="674">
        <v>306</v>
      </c>
      <c r="F6" s="634"/>
      <c r="G6" t="s" s="634">
        <v>59</v>
      </c>
      <c r="H6" t="s" s="674">
        <v>306</v>
      </c>
      <c r="I6" s="634"/>
      <c r="J6" t="s" s="634">
        <v>60</v>
      </c>
      <c r="K6" t="s" s="674">
        <v>122</v>
      </c>
    </row>
    <row r="7">
      <c r="A7" t="s" s="661">
        <v>61</v>
      </c>
      <c r="B7" t="s" s="687">
        <v>72</v>
      </c>
      <c r="C7" s="661"/>
      <c r="D7" t="s" s="661">
        <v>62</v>
      </c>
      <c r="E7" t="s" s="687">
        <v>129</v>
      </c>
      <c r="F7" s="661"/>
      <c r="G7" t="s" s="661">
        <v>63</v>
      </c>
      <c r="H7" t="s" s="687">
        <v>72</v>
      </c>
      <c r="I7" s="661"/>
      <c r="J7" t="s" s="661">
        <v>65</v>
      </c>
      <c r="K7" t="s" s="687">
        <v>306</v>
      </c>
    </row>
    <row r="8">
      <c r="A8" t="s" s="634">
        <v>66</v>
      </c>
      <c r="B8" t="s" s="674">
        <v>306</v>
      </c>
      <c r="C8" s="634"/>
      <c r="D8" t="s" s="634">
        <v>67</v>
      </c>
      <c r="E8" t="s" s="674">
        <v>306</v>
      </c>
      <c r="F8" s="634"/>
      <c r="G8" t="s" s="634">
        <v>68</v>
      </c>
      <c r="H8" t="s" s="674">
        <v>70</v>
      </c>
      <c r="I8" s="634"/>
      <c r="J8" t="s" s="634">
        <v>69</v>
      </c>
      <c r="K8" t="s" s="674">
        <v>57</v>
      </c>
    </row>
    <row r="9">
      <c r="A9" t="s" s="661">
        <v>71</v>
      </c>
      <c r="B9" t="s" s="687">
        <v>129</v>
      </c>
      <c r="C9" s="661"/>
      <c r="D9" t="s" s="661">
        <v>73</v>
      </c>
      <c r="E9" t="s" s="687">
        <v>70</v>
      </c>
      <c r="F9" s="661"/>
      <c r="G9" t="s" s="661">
        <v>74</v>
      </c>
      <c r="H9" t="s" s="687">
        <v>122</v>
      </c>
      <c r="I9" s="661"/>
      <c r="J9" t="s" s="661">
        <v>75</v>
      </c>
      <c r="K9" t="s" s="687">
        <v>306</v>
      </c>
    </row>
    <row r="10">
      <c r="A10" t="s" s="634">
        <v>76</v>
      </c>
      <c r="B10" t="s" s="674">
        <v>70</v>
      </c>
      <c r="C10" s="634"/>
      <c r="D10" t="s" s="634">
        <v>77</v>
      </c>
      <c r="E10" t="s" s="674">
        <v>306</v>
      </c>
      <c r="F10" s="634"/>
      <c r="G10" t="s" s="634">
        <v>78</v>
      </c>
      <c r="H10" t="s" s="674">
        <v>79</v>
      </c>
      <c r="I10" s="634"/>
      <c r="J10" t="s" s="634">
        <v>80</v>
      </c>
      <c r="K10" t="s" s="674">
        <v>72</v>
      </c>
    </row>
    <row r="11">
      <c r="A11" t="s" s="661">
        <v>81</v>
      </c>
      <c r="B11" t="s" s="687">
        <v>306</v>
      </c>
      <c r="C11" s="661"/>
      <c r="D11" t="s" s="661">
        <v>82</v>
      </c>
      <c r="E11" t="s" s="687">
        <v>306</v>
      </c>
      <c r="F11" s="661"/>
      <c r="G11" t="s" s="661">
        <v>83</v>
      </c>
      <c r="H11" t="s" s="687">
        <v>306</v>
      </c>
      <c r="I11" s="661"/>
      <c r="J11" t="s" s="661">
        <v>84</v>
      </c>
      <c r="K11" t="s" s="687">
        <v>306</v>
      </c>
    </row>
    <row r="12">
      <c r="A12" t="s" s="634">
        <v>85</v>
      </c>
      <c r="B12" t="s" s="674">
        <v>129</v>
      </c>
      <c r="C12" s="634"/>
      <c r="D12" t="s" s="634">
        <v>86</v>
      </c>
      <c r="E12" t="s" s="674">
        <v>306</v>
      </c>
      <c r="F12" s="634"/>
      <c r="G12" t="s" s="634">
        <v>87</v>
      </c>
      <c r="H12" t="s" s="674">
        <v>306</v>
      </c>
      <c r="I12" s="634"/>
      <c r="J12" t="s" s="634">
        <v>88</v>
      </c>
      <c r="K12" t="s" s="674">
        <v>306</v>
      </c>
    </row>
    <row r="13">
      <c r="A13" t="s" s="661">
        <v>89</v>
      </c>
      <c r="B13" t="s" s="687">
        <v>129</v>
      </c>
      <c r="C13" s="661"/>
      <c r="D13" t="s" s="661">
        <v>90</v>
      </c>
      <c r="E13" t="s" s="687">
        <v>70</v>
      </c>
      <c r="F13" s="661"/>
      <c r="G13" t="s" s="661">
        <v>91</v>
      </c>
      <c r="H13" t="s" s="687">
        <v>79</v>
      </c>
      <c r="I13" s="661"/>
      <c r="J13" t="s" s="661">
        <v>92</v>
      </c>
      <c r="K13" t="s" s="687">
        <v>79</v>
      </c>
    </row>
    <row r="14">
      <c r="A14" t="s" s="634">
        <v>93</v>
      </c>
      <c r="B14" t="s" s="674">
        <v>229</v>
      </c>
      <c r="C14" s="634"/>
      <c r="D14" t="s" s="634">
        <v>94</v>
      </c>
      <c r="E14" t="s" s="674">
        <v>306</v>
      </c>
      <c r="F14" s="634"/>
      <c r="G14" t="s" s="634">
        <v>95</v>
      </c>
      <c r="H14" t="s" s="674">
        <v>306</v>
      </c>
      <c r="I14" s="634"/>
      <c r="J14" t="s" s="634">
        <v>96</v>
      </c>
      <c r="K14" t="s" s="674">
        <v>70</v>
      </c>
    </row>
    <row r="15">
      <c r="A15" t="s" s="661">
        <v>97</v>
      </c>
      <c r="B15" t="s" s="687">
        <v>306</v>
      </c>
      <c r="C15" s="661"/>
      <c r="D15" t="s" s="661">
        <v>98</v>
      </c>
      <c r="E15" t="s" s="687">
        <v>70</v>
      </c>
      <c r="F15" s="661"/>
      <c r="G15" t="s" s="661">
        <v>99</v>
      </c>
      <c r="H15" t="s" s="687">
        <v>306</v>
      </c>
      <c r="I15" s="661"/>
      <c r="J15" t="s" s="661">
        <v>100</v>
      </c>
      <c r="K15" t="s" s="687">
        <v>70</v>
      </c>
    </row>
    <row r="16">
      <c r="A16" t="s" s="634">
        <v>101</v>
      </c>
      <c r="B16" t="s" s="674">
        <v>129</v>
      </c>
      <c r="C16" s="634"/>
      <c r="D16" t="s" s="634">
        <v>102</v>
      </c>
      <c r="E16" t="s" s="674">
        <v>122</v>
      </c>
      <c r="F16" s="634"/>
      <c r="G16" t="s" s="634">
        <v>103</v>
      </c>
      <c r="H16" t="s" s="674">
        <v>70</v>
      </c>
      <c r="I16" s="634"/>
      <c r="J16" t="s" s="634">
        <v>104</v>
      </c>
      <c r="K16" t="s" s="674">
        <v>306</v>
      </c>
    </row>
    <row r="17">
      <c r="A17" t="s" s="661">
        <v>105</v>
      </c>
      <c r="B17" t="s" s="687">
        <v>122</v>
      </c>
      <c r="C17" s="661"/>
      <c r="D17" t="s" s="661">
        <v>106</v>
      </c>
      <c r="E17" t="s" s="687">
        <v>229</v>
      </c>
      <c r="F17" s="661"/>
      <c r="G17" t="s" s="661">
        <v>107</v>
      </c>
      <c r="H17" t="s" s="687">
        <v>129</v>
      </c>
      <c r="I17" s="661"/>
      <c r="J17" t="s" s="661">
        <v>108</v>
      </c>
      <c r="K17" t="s" s="687">
        <v>306</v>
      </c>
    </row>
    <row r="18">
      <c r="A18" t="s" s="634">
        <v>109</v>
      </c>
      <c r="B18" t="s" s="674">
        <v>306</v>
      </c>
      <c r="C18" s="634"/>
      <c r="D18" t="s" s="634">
        <v>110</v>
      </c>
      <c r="E18" t="s" s="674">
        <v>306</v>
      </c>
      <c r="F18" s="634"/>
      <c r="G18" t="s" s="634">
        <v>111</v>
      </c>
      <c r="H18" t="s" s="674">
        <v>129</v>
      </c>
      <c r="I18" s="634"/>
      <c r="J18" t="s" s="634">
        <v>112</v>
      </c>
      <c r="K18" t="s" s="674">
        <v>306</v>
      </c>
    </row>
    <row r="19">
      <c r="A19" t="s" s="661">
        <v>113</v>
      </c>
      <c r="B19" t="s" s="687">
        <v>129</v>
      </c>
      <c r="C19" s="661"/>
      <c r="D19" t="s" s="661">
        <v>114</v>
      </c>
      <c r="E19" t="s" s="687">
        <v>306</v>
      </c>
      <c r="F19" s="661"/>
      <c r="G19" t="s" s="661">
        <v>115</v>
      </c>
      <c r="H19" t="s" s="687">
        <v>306</v>
      </c>
      <c r="I19" s="661"/>
      <c r="J19" t="s" s="661">
        <v>116</v>
      </c>
      <c r="K19" t="s" s="687">
        <v>57</v>
      </c>
    </row>
    <row r="20">
      <c r="A20" t="s" s="634">
        <v>117</v>
      </c>
      <c r="B20" t="s" s="674">
        <v>57</v>
      </c>
      <c r="C20" s="634"/>
      <c r="D20" t="s" s="634">
        <v>118</v>
      </c>
      <c r="E20" t="s" s="674">
        <v>306</v>
      </c>
      <c r="F20" s="634"/>
      <c r="G20" t="s" s="634">
        <v>119</v>
      </c>
      <c r="H20" t="s" s="674">
        <v>306</v>
      </c>
      <c r="I20" s="634"/>
      <c r="J20" t="s" s="634">
        <v>120</v>
      </c>
      <c r="K20" t="s" s="674">
        <v>306</v>
      </c>
    </row>
    <row r="21">
      <c r="A21" t="s" s="661">
        <v>121</v>
      </c>
      <c r="B21" t="s" s="687">
        <v>64</v>
      </c>
      <c r="C21" s="661"/>
      <c r="D21" t="s" s="661">
        <v>123</v>
      </c>
      <c r="E21" t="s" s="687">
        <v>122</v>
      </c>
      <c r="F21" s="661"/>
      <c r="G21" t="s" s="661">
        <v>124</v>
      </c>
      <c r="H21" t="s" s="687">
        <v>306</v>
      </c>
      <c r="I21" s="661"/>
      <c r="J21" t="s" s="661">
        <v>125</v>
      </c>
      <c r="K21" t="s" s="687">
        <v>122</v>
      </c>
    </row>
    <row r="22">
      <c r="A22" t="s" s="634">
        <v>126</v>
      </c>
      <c r="B22" t="s" s="674">
        <v>129</v>
      </c>
      <c r="C22" s="634"/>
      <c r="D22" t="s" s="634">
        <v>127</v>
      </c>
      <c r="E22" t="s" s="674">
        <v>306</v>
      </c>
      <c r="F22" s="634"/>
      <c r="G22" t="s" s="634">
        <v>128</v>
      </c>
      <c r="H22" t="s" s="674">
        <v>194</v>
      </c>
      <c r="I22" s="634"/>
      <c r="J22" t="s" s="634">
        <v>130</v>
      </c>
      <c r="K22" t="s" s="674">
        <v>64</v>
      </c>
    </row>
    <row r="23">
      <c r="A23" t="s" s="661">
        <v>131</v>
      </c>
      <c r="B23" t="s" s="687">
        <v>306</v>
      </c>
      <c r="C23" s="661"/>
      <c r="D23" t="s" s="661">
        <v>132</v>
      </c>
      <c r="E23" t="s" s="687">
        <v>72</v>
      </c>
      <c r="F23" s="661"/>
      <c r="G23" t="s" s="661">
        <v>133</v>
      </c>
      <c r="H23" t="s" s="687">
        <v>306</v>
      </c>
      <c r="I23" s="661"/>
      <c r="J23" t="s" s="661">
        <v>134</v>
      </c>
      <c r="K23" t="s" s="687">
        <v>129</v>
      </c>
    </row>
    <row r="24">
      <c r="A24" t="s" s="634">
        <v>135</v>
      </c>
      <c r="B24" t="s" s="674">
        <v>122</v>
      </c>
      <c r="C24" s="634"/>
      <c r="D24" t="s" s="634">
        <v>136</v>
      </c>
      <c r="E24" t="s" s="674">
        <v>70</v>
      </c>
      <c r="F24" s="634"/>
      <c r="G24" t="s" s="634">
        <v>137</v>
      </c>
      <c r="H24" t="s" s="674">
        <v>306</v>
      </c>
      <c r="I24" s="634"/>
      <c r="J24" t="s" s="634">
        <v>138</v>
      </c>
      <c r="K24" t="s" s="674">
        <v>129</v>
      </c>
    </row>
    <row r="25">
      <c r="A25" t="s" s="661">
        <v>139</v>
      </c>
      <c r="B25" t="s" s="687">
        <v>129</v>
      </c>
      <c r="C25" s="661"/>
      <c r="D25" t="s" s="661">
        <v>140</v>
      </c>
      <c r="E25" t="s" s="687">
        <v>70</v>
      </c>
      <c r="F25" s="661"/>
      <c r="G25" t="s" s="661">
        <v>141</v>
      </c>
      <c r="H25" t="s" s="687">
        <v>122</v>
      </c>
      <c r="I25" s="661"/>
      <c r="J25" t="s" s="661">
        <v>142</v>
      </c>
      <c r="K25" t="s" s="687">
        <v>129</v>
      </c>
    </row>
    <row r="26">
      <c r="A26" t="s" s="634">
        <v>143</v>
      </c>
      <c r="B26" t="s" s="674">
        <v>306</v>
      </c>
      <c r="C26" s="634"/>
      <c r="D26" t="s" s="634">
        <v>144</v>
      </c>
      <c r="E26" t="s" s="674">
        <v>129</v>
      </c>
      <c r="F26" s="634"/>
      <c r="G26" t="s" s="634">
        <v>145</v>
      </c>
      <c r="H26" t="s" s="674">
        <v>306</v>
      </c>
      <c r="I26" s="634"/>
      <c r="J26" t="s" s="634">
        <v>146</v>
      </c>
      <c r="K26" t="s" s="674">
        <v>129</v>
      </c>
    </row>
    <row r="27">
      <c r="A27" t="s" s="661">
        <v>147</v>
      </c>
      <c r="B27" t="s" s="687">
        <v>129</v>
      </c>
      <c r="C27" s="661"/>
      <c r="D27" t="s" s="661">
        <v>148</v>
      </c>
      <c r="E27" t="s" s="687">
        <v>129</v>
      </c>
      <c r="F27" s="661"/>
      <c r="G27" t="s" s="661">
        <v>149</v>
      </c>
      <c r="H27" t="s" s="687">
        <v>72</v>
      </c>
      <c r="I27" s="661"/>
      <c r="J27" t="s" s="661">
        <v>150</v>
      </c>
      <c r="K27" t="s" s="687">
        <v>129</v>
      </c>
    </row>
    <row r="28">
      <c r="A28" t="s" s="634">
        <v>151</v>
      </c>
      <c r="B28" t="s" s="674">
        <v>306</v>
      </c>
      <c r="C28" s="634"/>
      <c r="D28" t="s" s="634">
        <v>152</v>
      </c>
      <c r="E28" t="s" s="674">
        <v>129</v>
      </c>
      <c r="F28" s="634"/>
      <c r="G28" t="s" s="634">
        <v>153</v>
      </c>
      <c r="H28" t="s" s="674">
        <v>129</v>
      </c>
      <c r="I28" s="634"/>
      <c r="J28" t="s" s="634">
        <v>154</v>
      </c>
      <c r="K28" t="s" s="674">
        <v>129</v>
      </c>
    </row>
    <row r="29">
      <c r="A29" t="s" s="661">
        <v>155</v>
      </c>
      <c r="B29" t="s" s="687">
        <v>229</v>
      </c>
      <c r="C29" s="661"/>
      <c r="D29" t="s" s="661">
        <v>156</v>
      </c>
      <c r="E29" t="s" s="687">
        <v>129</v>
      </c>
      <c r="F29" s="661"/>
      <c r="G29" t="s" s="661">
        <v>157</v>
      </c>
      <c r="H29" t="s" s="687">
        <v>306</v>
      </c>
      <c r="I29" s="661"/>
      <c r="J29" t="s" s="661">
        <v>158</v>
      </c>
      <c r="K29" t="s" s="687">
        <v>306</v>
      </c>
    </row>
    <row r="30">
      <c r="A30" t="s" s="634">
        <v>159</v>
      </c>
      <c r="B30" t="s" s="674">
        <v>129</v>
      </c>
      <c r="C30" s="634"/>
      <c r="D30" t="s" s="634">
        <v>160</v>
      </c>
      <c r="E30" t="s" s="674">
        <v>72</v>
      </c>
      <c r="F30" s="634"/>
      <c r="G30" t="s" s="634">
        <v>161</v>
      </c>
      <c r="H30" t="s" s="674">
        <v>306</v>
      </c>
      <c r="I30" s="634"/>
      <c r="J30" t="s" s="634">
        <v>162</v>
      </c>
      <c r="K30" t="s" s="674">
        <v>229</v>
      </c>
    </row>
    <row r="31">
      <c r="A31" t="s" s="661">
        <v>163</v>
      </c>
      <c r="B31" t="s" s="687">
        <v>72</v>
      </c>
      <c r="C31" s="661"/>
      <c r="D31" t="s" s="661">
        <v>164</v>
      </c>
      <c r="E31" t="s" s="687">
        <v>306</v>
      </c>
      <c r="F31" s="661"/>
      <c r="G31" t="s" s="661">
        <v>165</v>
      </c>
      <c r="H31" t="s" s="687">
        <v>306</v>
      </c>
      <c r="I31" s="661"/>
      <c r="J31" t="s" s="661">
        <v>166</v>
      </c>
      <c r="K31" t="s" s="687">
        <v>70</v>
      </c>
    </row>
    <row r="32">
      <c r="A32" t="s" s="634">
        <v>167</v>
      </c>
      <c r="B32" t="s" s="674">
        <v>306</v>
      </c>
      <c r="C32" s="634"/>
      <c r="D32" t="s" s="634">
        <v>168</v>
      </c>
      <c r="E32" t="s" s="674">
        <v>306</v>
      </c>
      <c r="F32" s="634"/>
      <c r="G32" t="s" s="634">
        <v>169</v>
      </c>
      <c r="H32" t="s" s="674">
        <v>306</v>
      </c>
      <c r="I32" s="634"/>
      <c r="J32" t="s" s="634">
        <v>170</v>
      </c>
      <c r="K32" t="s" s="674">
        <v>72</v>
      </c>
    </row>
    <row r="33">
      <c r="A33" t="s" s="661">
        <v>171</v>
      </c>
      <c r="B33" t="s" s="687">
        <v>229</v>
      </c>
      <c r="C33" s="661"/>
      <c r="D33" t="s" s="661">
        <v>172</v>
      </c>
      <c r="E33" t="s" s="687">
        <v>306</v>
      </c>
      <c r="F33" s="661"/>
      <c r="G33" t="s" s="661">
        <v>173</v>
      </c>
      <c r="H33" t="s" s="687">
        <v>306</v>
      </c>
      <c r="I33" s="661"/>
      <c r="J33" t="s" s="661">
        <v>174</v>
      </c>
      <c r="K33" t="s" s="687">
        <v>306</v>
      </c>
    </row>
    <row r="34">
      <c r="A34" t="s" s="634">
        <v>175</v>
      </c>
      <c r="B34" t="s" s="674">
        <v>306</v>
      </c>
      <c r="C34" s="634"/>
      <c r="D34" t="s" s="634">
        <v>176</v>
      </c>
      <c r="E34" t="s" s="674">
        <v>229</v>
      </c>
      <c r="F34" s="634"/>
      <c r="G34" t="s" s="634">
        <v>177</v>
      </c>
      <c r="H34" t="s" s="674">
        <v>306</v>
      </c>
      <c r="I34" s="634"/>
      <c r="J34" t="s" s="634">
        <v>178</v>
      </c>
      <c r="K34" t="s" s="674">
        <v>306</v>
      </c>
    </row>
    <row r="35">
      <c r="A35" t="s" s="661">
        <v>179</v>
      </c>
      <c r="B35" t="s" s="687">
        <v>70</v>
      </c>
      <c r="C35" s="661"/>
      <c r="D35" t="s" s="661">
        <v>180</v>
      </c>
      <c r="E35" t="s" s="687">
        <v>129</v>
      </c>
      <c r="F35" s="661"/>
      <c r="G35" t="s" s="661">
        <v>181</v>
      </c>
      <c r="H35" t="s" s="687">
        <v>122</v>
      </c>
      <c r="I35" s="661"/>
      <c r="J35" t="s" s="661">
        <v>182</v>
      </c>
      <c r="K35" t="s" s="687">
        <v>79</v>
      </c>
    </row>
    <row r="36">
      <c r="A36" t="s" s="634">
        <v>183</v>
      </c>
      <c r="B36" t="s" s="674">
        <v>306</v>
      </c>
      <c r="C36" s="634"/>
      <c r="D36" t="s" s="634">
        <v>184</v>
      </c>
      <c r="E36" t="s" s="674">
        <v>129</v>
      </c>
      <c r="F36" s="634"/>
      <c r="G36" t="s" s="634">
        <v>185</v>
      </c>
      <c r="H36" t="s" s="674">
        <v>129</v>
      </c>
      <c r="I36" s="634"/>
      <c r="J36" t="s" s="634">
        <v>186</v>
      </c>
      <c r="K36" t="s" s="674">
        <v>306</v>
      </c>
    </row>
    <row r="37">
      <c r="A37" t="s" s="661">
        <v>187</v>
      </c>
      <c r="B37" t="s" s="687">
        <v>306</v>
      </c>
      <c r="C37" s="661"/>
      <c r="D37" t="s" s="661">
        <v>188</v>
      </c>
      <c r="E37" t="s" s="687">
        <v>79</v>
      </c>
      <c r="F37" s="661"/>
      <c r="G37" t="s" s="661">
        <v>189</v>
      </c>
      <c r="H37" t="s" s="687">
        <v>306</v>
      </c>
      <c r="I37" s="661"/>
      <c r="J37" t="s" s="661">
        <v>190</v>
      </c>
      <c r="K37" t="s" s="687">
        <v>306</v>
      </c>
    </row>
    <row r="38">
      <c r="A38" t="s" s="634">
        <v>191</v>
      </c>
      <c r="B38" t="s" s="674">
        <v>306</v>
      </c>
      <c r="C38" s="634"/>
      <c r="D38" t="s" s="634">
        <v>192</v>
      </c>
      <c r="E38" t="s" s="674">
        <v>70</v>
      </c>
      <c r="F38" s="634"/>
      <c r="G38" t="s" s="634">
        <v>193</v>
      </c>
      <c r="H38" t="s" s="674">
        <v>64</v>
      </c>
      <c r="I38" s="634"/>
      <c r="J38" t="s" s="634">
        <v>195</v>
      </c>
      <c r="K38" t="s" s="674">
        <v>79</v>
      </c>
    </row>
    <row r="39">
      <c r="A39" t="s" s="661">
        <v>196</v>
      </c>
      <c r="B39" t="s" s="687">
        <v>306</v>
      </c>
      <c r="C39" s="661"/>
      <c r="D39" t="s" s="661">
        <v>197</v>
      </c>
      <c r="E39" t="s" s="687">
        <v>70</v>
      </c>
      <c r="F39" s="661"/>
      <c r="G39" t="s" s="661">
        <v>198</v>
      </c>
      <c r="H39" t="s" s="687">
        <v>129</v>
      </c>
      <c r="I39" s="661"/>
      <c r="J39" t="s" s="661">
        <v>199</v>
      </c>
      <c r="K39" t="s" s="687">
        <v>306</v>
      </c>
    </row>
    <row r="40">
      <c r="A40" t="s" s="634">
        <v>200</v>
      </c>
      <c r="B40" t="s" s="674">
        <v>194</v>
      </c>
      <c r="C40" s="634"/>
      <c r="D40" t="s" s="634">
        <v>201</v>
      </c>
      <c r="E40" t="s" s="674">
        <v>64</v>
      </c>
      <c r="F40" s="634"/>
      <c r="G40" t="s" s="634">
        <v>202</v>
      </c>
      <c r="H40" t="s" s="674">
        <v>306</v>
      </c>
      <c r="I40" s="634"/>
      <c r="J40" t="s" s="634">
        <v>203</v>
      </c>
      <c r="K40" t="s" s="674">
        <v>306</v>
      </c>
    </row>
    <row r="41">
      <c r="A41" t="s" s="661">
        <v>204</v>
      </c>
      <c r="B41" t="s" s="687">
        <v>72</v>
      </c>
      <c r="C41" s="661"/>
      <c r="D41" t="s" s="661">
        <v>205</v>
      </c>
      <c r="E41" t="s" s="687">
        <v>64</v>
      </c>
      <c r="F41" s="661"/>
      <c r="G41" t="s" s="661">
        <v>206</v>
      </c>
      <c r="H41" t="s" s="687">
        <v>306</v>
      </c>
      <c r="I41" s="661"/>
      <c r="J41" t="s" s="661">
        <v>207</v>
      </c>
      <c r="K41" t="s" s="687">
        <v>306</v>
      </c>
    </row>
    <row r="42">
      <c r="A42" t="s" s="634">
        <v>208</v>
      </c>
      <c r="B42" t="s" s="674">
        <v>306</v>
      </c>
      <c r="C42" s="634"/>
      <c r="D42" t="s" s="634">
        <v>209</v>
      </c>
      <c r="E42" t="s" s="674">
        <v>306</v>
      </c>
      <c r="F42" s="634"/>
      <c r="G42" t="s" s="634">
        <v>210</v>
      </c>
      <c r="H42" t="s" s="674">
        <v>306</v>
      </c>
      <c r="I42" s="634"/>
      <c r="J42" t="s" s="634">
        <v>211</v>
      </c>
      <c r="K42" t="s" s="674">
        <v>129</v>
      </c>
    </row>
    <row r="43">
      <c r="A43" t="s" s="661">
        <v>212</v>
      </c>
      <c r="B43" t="s" s="687">
        <v>129</v>
      </c>
      <c r="C43" s="661"/>
      <c r="D43" t="s" s="661">
        <v>213</v>
      </c>
      <c r="E43" t="s" s="687">
        <v>306</v>
      </c>
      <c r="F43" s="661"/>
      <c r="G43" t="s" s="661">
        <v>214</v>
      </c>
      <c r="H43" t="s" s="687">
        <v>72</v>
      </c>
      <c r="I43" s="661"/>
      <c r="J43" t="s" s="661">
        <v>215</v>
      </c>
      <c r="K43" t="s" s="687">
        <v>306</v>
      </c>
    </row>
    <row r="44">
      <c r="A44" t="s" s="634">
        <v>216</v>
      </c>
      <c r="B44" t="s" s="674">
        <v>306</v>
      </c>
      <c r="C44" s="634"/>
      <c r="D44" t="s" s="634">
        <v>217</v>
      </c>
      <c r="E44" t="s" s="674">
        <v>122</v>
      </c>
      <c r="F44" s="634"/>
      <c r="G44" t="s" s="634">
        <v>218</v>
      </c>
      <c r="H44" t="s" s="674">
        <v>129</v>
      </c>
      <c r="I44" s="634"/>
      <c r="J44" t="s" s="634">
        <v>219</v>
      </c>
      <c r="K44" t="s" s="674">
        <v>72</v>
      </c>
    </row>
    <row r="45">
      <c r="A45" t="s" s="661">
        <v>220</v>
      </c>
      <c r="B45" t="s" s="687">
        <v>306</v>
      </c>
      <c r="C45" s="661"/>
      <c r="D45" t="s" s="661">
        <v>221</v>
      </c>
      <c r="E45" t="s" s="687">
        <v>72</v>
      </c>
      <c r="F45" s="661"/>
      <c r="G45" t="s" s="661">
        <v>222</v>
      </c>
      <c r="H45" t="s" s="687">
        <v>72</v>
      </c>
      <c r="I45" s="661"/>
      <c r="J45" t="s" s="661">
        <v>223</v>
      </c>
      <c r="K45" t="s" s="687">
        <v>306</v>
      </c>
    </row>
    <row r="46">
      <c r="A46" t="s" s="634">
        <v>224</v>
      </c>
      <c r="B46" t="s" s="674">
        <v>229</v>
      </c>
      <c r="C46" s="634"/>
      <c r="D46" t="s" s="634">
        <v>225</v>
      </c>
      <c r="E46" t="s" s="674">
        <v>122</v>
      </c>
      <c r="F46" s="634"/>
      <c r="G46" t="s" s="634">
        <v>226</v>
      </c>
      <c r="H46" t="s" s="674">
        <v>57</v>
      </c>
      <c r="I46" s="634"/>
      <c r="J46" t="s" s="634">
        <v>227</v>
      </c>
      <c r="K46" t="s" s="674">
        <v>129</v>
      </c>
    </row>
    <row r="47">
      <c r="A47" t="s" s="661">
        <v>228</v>
      </c>
      <c r="B47" t="s" s="687">
        <v>79</v>
      </c>
      <c r="C47" s="661"/>
      <c r="D47" t="s" s="661">
        <v>230</v>
      </c>
      <c r="E47" t="s" s="687">
        <v>129</v>
      </c>
      <c r="F47" s="661"/>
      <c r="G47" t="s" s="661">
        <v>231</v>
      </c>
      <c r="H47" t="s" s="687">
        <v>306</v>
      </c>
      <c r="I47" s="661"/>
      <c r="J47" t="s" s="661">
        <v>232</v>
      </c>
      <c r="K47" t="s" s="687">
        <v>306</v>
      </c>
    </row>
    <row r="48">
      <c r="A48" t="s" s="634">
        <v>233</v>
      </c>
      <c r="B48" t="s" s="674">
        <v>229</v>
      </c>
      <c r="C48" s="634"/>
      <c r="D48" t="s" s="634">
        <v>234</v>
      </c>
      <c r="E48" t="s" s="674">
        <v>79</v>
      </c>
      <c r="F48" s="634"/>
      <c r="G48" t="s" s="634">
        <v>235</v>
      </c>
      <c r="H48" t="s" s="674">
        <v>129</v>
      </c>
      <c r="I48" s="634"/>
      <c r="J48" t="s" s="634">
        <v>236</v>
      </c>
      <c r="K48" t="s" s="674">
        <v>194</v>
      </c>
    </row>
    <row r="49">
      <c r="A49" t="s" s="661">
        <v>237</v>
      </c>
      <c r="B49" t="s" s="687">
        <v>306</v>
      </c>
      <c r="C49" s="661"/>
      <c r="D49" t="s" s="661">
        <v>238</v>
      </c>
      <c r="E49" t="s" s="687">
        <v>72</v>
      </c>
      <c r="F49" s="661"/>
      <c r="G49" t="s" s="661">
        <v>239</v>
      </c>
      <c r="H49" t="s" s="687">
        <v>129</v>
      </c>
      <c r="I49" s="661"/>
      <c r="J49" t="s" s="661">
        <v>240</v>
      </c>
      <c r="K49" t="s" s="687">
        <v>306</v>
      </c>
    </row>
    <row r="50">
      <c r="A50" t="s" s="634">
        <v>241</v>
      </c>
      <c r="B50" t="s" s="674">
        <v>306</v>
      </c>
      <c r="C50" s="634"/>
      <c r="D50" t="s" s="634">
        <v>242</v>
      </c>
      <c r="E50" t="s" s="674">
        <v>306</v>
      </c>
      <c r="F50" s="634"/>
      <c r="G50" t="s" s="634">
        <v>243</v>
      </c>
      <c r="H50" t="s" s="674">
        <v>306</v>
      </c>
      <c r="I50" s="634"/>
      <c r="J50" t="s" s="634">
        <v>244</v>
      </c>
      <c r="K50" t="s" s="674">
        <v>306</v>
      </c>
    </row>
    <row r="51">
      <c r="A51" t="s" s="661">
        <v>245</v>
      </c>
      <c r="B51" t="s" s="687">
        <v>306</v>
      </c>
      <c r="C51" s="661"/>
      <c r="D51" t="s" s="661">
        <v>246</v>
      </c>
      <c r="E51" t="s" s="687">
        <v>306</v>
      </c>
      <c r="F51" s="661"/>
      <c r="G51" t="s" s="661">
        <v>247</v>
      </c>
      <c r="H51" t="s" s="687">
        <v>229</v>
      </c>
      <c r="I51" s="661"/>
      <c r="J51" t="s" s="661">
        <v>248</v>
      </c>
      <c r="K51" t="s" s="687">
        <v>57</v>
      </c>
    </row>
    <row r="52">
      <c r="A52" t="s" s="634">
        <v>249</v>
      </c>
      <c r="B52" t="s" s="674">
        <v>306</v>
      </c>
      <c r="C52" s="634"/>
      <c r="D52" t="s" s="634">
        <v>250</v>
      </c>
      <c r="E52" t="s" s="674">
        <v>306</v>
      </c>
      <c r="F52" s="634"/>
      <c r="G52" t="s" s="634">
        <v>251</v>
      </c>
      <c r="H52" t="s" s="674">
        <v>229</v>
      </c>
      <c r="I52" s="634"/>
      <c r="J52" t="s" s="634">
        <v>252</v>
      </c>
      <c r="K52" t="s" s="674">
        <v>122</v>
      </c>
    </row>
    <row r="53">
      <c r="A53" t="s" s="661">
        <v>253</v>
      </c>
      <c r="B53" t="s" s="687">
        <v>129</v>
      </c>
      <c r="C53" s="661"/>
      <c r="D53" t="s" s="661">
        <v>254</v>
      </c>
      <c r="E53" t="s" s="687">
        <v>306</v>
      </c>
      <c r="F53" s="661"/>
      <c r="G53" t="s" s="661">
        <v>255</v>
      </c>
      <c r="H53" t="s" s="687">
        <v>64</v>
      </c>
      <c r="I53" s="661"/>
      <c r="J53" t="s" s="661">
        <v>256</v>
      </c>
      <c r="K53" t="s" s="687">
        <v>229</v>
      </c>
    </row>
    <row r="54">
      <c r="A54" t="s" s="634">
        <v>257</v>
      </c>
      <c r="B54" t="s" s="674">
        <v>306</v>
      </c>
      <c r="C54" s="634"/>
      <c r="D54" t="s" s="634">
        <v>258</v>
      </c>
      <c r="E54" t="s" s="674">
        <v>79</v>
      </c>
      <c r="F54" s="634"/>
      <c r="G54" t="s" s="634">
        <v>259</v>
      </c>
      <c r="H54" t="s" s="674">
        <v>122</v>
      </c>
      <c r="I54" s="634"/>
      <c r="J54" t="s" s="634">
        <v>260</v>
      </c>
      <c r="K54" t="s" s="674">
        <v>306</v>
      </c>
    </row>
    <row r="55">
      <c r="A55" t="s" s="661">
        <v>261</v>
      </c>
      <c r="B55" t="s" s="687">
        <v>70</v>
      </c>
      <c r="C55" s="661"/>
      <c r="D55" t="s" s="661">
        <v>262</v>
      </c>
      <c r="E55" t="s" s="687">
        <v>306</v>
      </c>
      <c r="F55" s="661"/>
      <c r="G55" t="s" s="661">
        <v>263</v>
      </c>
      <c r="H55" t="s" s="687">
        <v>122</v>
      </c>
      <c r="I55" s="661"/>
      <c r="J55" t="s" s="661">
        <v>264</v>
      </c>
      <c r="K55" t="s" s="687">
        <v>306</v>
      </c>
    </row>
    <row r="56">
      <c r="A56" t="s" s="634">
        <v>265</v>
      </c>
      <c r="B56" t="s" s="674">
        <v>129</v>
      </c>
      <c r="C56" s="634"/>
      <c r="D56" t="s" s="634">
        <v>266</v>
      </c>
      <c r="E56" t="s" s="674">
        <v>306</v>
      </c>
      <c r="F56" s="634"/>
      <c r="G56" t="s" s="634">
        <v>267</v>
      </c>
      <c r="H56" t="s" s="674">
        <v>129</v>
      </c>
      <c r="I56" s="634"/>
      <c r="J56" t="s" s="634">
        <v>268</v>
      </c>
      <c r="K56" t="s" s="674">
        <v>122</v>
      </c>
    </row>
    <row r="57">
      <c r="A57" t="s" s="661">
        <v>269</v>
      </c>
      <c r="B57" t="s" s="687">
        <v>129</v>
      </c>
      <c r="C57" s="661"/>
      <c r="D57" t="s" s="661">
        <v>270</v>
      </c>
      <c r="E57" t="s" s="687">
        <v>57</v>
      </c>
      <c r="F57" s="661"/>
      <c r="G57" t="s" s="661">
        <v>271</v>
      </c>
      <c r="H57" t="s" s="687">
        <v>57</v>
      </c>
      <c r="I57" s="661"/>
      <c r="J57" t="s" s="661">
        <v>272</v>
      </c>
      <c r="K57" t="s" s="687">
        <v>229</v>
      </c>
    </row>
    <row r="58">
      <c r="A58" t="s" s="634">
        <v>273</v>
      </c>
      <c r="B58" t="s" s="674">
        <v>70</v>
      </c>
      <c r="C58" s="634"/>
      <c r="D58" t="s" s="634">
        <v>274</v>
      </c>
      <c r="E58" t="s" s="674">
        <v>306</v>
      </c>
      <c r="F58" s="634"/>
      <c r="G58" t="s" s="634">
        <v>275</v>
      </c>
      <c r="H58" t="s" s="674">
        <v>306</v>
      </c>
      <c r="I58" s="634"/>
      <c r="J58" t="s" s="634">
        <v>276</v>
      </c>
      <c r="K58" t="s" s="674">
        <v>64</v>
      </c>
    </row>
    <row r="59">
      <c r="A59" t="s" s="661">
        <v>277</v>
      </c>
      <c r="B59" t="s" s="687">
        <v>122</v>
      </c>
      <c r="C59" s="661"/>
      <c r="D59" t="s" s="661">
        <v>278</v>
      </c>
      <c r="E59" t="s" s="687">
        <v>306</v>
      </c>
      <c r="F59" s="661"/>
      <c r="G59" t="s" s="661">
        <v>279</v>
      </c>
      <c r="H59" t="s" s="687">
        <v>70</v>
      </c>
      <c r="I59" s="661"/>
      <c r="J59" t="s" s="661">
        <v>280</v>
      </c>
      <c r="K59" t="s" s="687">
        <v>129</v>
      </c>
    </row>
    <row r="60">
      <c r="A60" t="s" s="634">
        <v>281</v>
      </c>
      <c r="B60" t="s" s="674">
        <v>122</v>
      </c>
      <c r="C60" s="634"/>
      <c r="D60" t="s" s="634">
        <v>282</v>
      </c>
      <c r="E60" t="s" s="674">
        <v>70</v>
      </c>
      <c r="F60" s="634"/>
      <c r="G60" t="s" s="634">
        <v>283</v>
      </c>
      <c r="H60" t="s" s="674">
        <v>306</v>
      </c>
      <c r="I60" s="634"/>
      <c r="J60" t="s" s="634">
        <v>284</v>
      </c>
      <c r="K60" t="s" s="674">
        <v>129</v>
      </c>
    </row>
    <row r="61">
      <c r="A61" t="s" s="661">
        <v>285</v>
      </c>
      <c r="B61" t="s" s="687">
        <v>306</v>
      </c>
      <c r="C61" s="661"/>
      <c r="D61" t="s" s="661">
        <v>286</v>
      </c>
      <c r="E61" t="s" s="687">
        <v>306</v>
      </c>
      <c r="F61" s="661"/>
      <c r="G61" t="s" s="661">
        <v>287</v>
      </c>
      <c r="H61" t="s" s="687">
        <v>306</v>
      </c>
      <c r="I61" s="661"/>
      <c r="J61" t="s" s="661">
        <v>288</v>
      </c>
      <c r="K61" t="s" s="687">
        <v>306</v>
      </c>
    </row>
    <row r="62">
      <c r="A62" t="s" s="634">
        <v>289</v>
      </c>
      <c r="B62" t="s" s="674">
        <v>129</v>
      </c>
      <c r="C62" s="634"/>
      <c r="D62" t="s" s="634">
        <v>290</v>
      </c>
      <c r="E62" t="s" s="674">
        <v>306</v>
      </c>
      <c r="F62" s="634"/>
      <c r="G62" t="s" s="634">
        <v>291</v>
      </c>
      <c r="H62" t="s" s="674">
        <v>306</v>
      </c>
      <c r="I62" s="634"/>
      <c r="J62" t="s" s="634">
        <v>292</v>
      </c>
      <c r="K62" t="s" s="674">
        <v>306</v>
      </c>
    </row>
    <row r="63">
      <c r="A63" t="s" s="661">
        <v>293</v>
      </c>
      <c r="B63" t="s" s="687">
        <v>129</v>
      </c>
      <c r="C63" s="661"/>
      <c r="D63" t="s" s="661">
        <v>294</v>
      </c>
      <c r="E63" t="s" s="687">
        <v>306</v>
      </c>
      <c r="F63" s="661"/>
      <c r="G63" t="s" s="661">
        <v>295</v>
      </c>
      <c r="H63" t="s" s="687">
        <v>306</v>
      </c>
      <c r="I63" s="661"/>
      <c r="J63" t="s" s="661">
        <v>296</v>
      </c>
      <c r="K63" t="s" s="687">
        <v>306</v>
      </c>
    </row>
    <row r="64">
      <c r="A64" t="s" s="634">
        <v>297</v>
      </c>
      <c r="B64" t="s" s="674">
        <v>229</v>
      </c>
      <c r="C64"/>
      <c r="D64"/>
      <c r="E64"/>
      <c r="F64"/>
      <c r="G64"/>
      <c r="H64"/>
      <c r="I64"/>
      <c r="J64"/>
      <c r="K64"/>
    </row>
    <row r="65">
      <c r="A65" s="2767"/>
      <c r="B65" s="2768"/>
      <c r="C65" s="2769"/>
      <c r="D65" s="2770"/>
      <c r="E65" s="2771"/>
      <c r="F65" s="2772"/>
      <c r="G65" s="2773"/>
      <c r="H65" s="2774"/>
      <c r="I65" s="2775"/>
      <c r="J65" s="2776"/>
      <c r="K65" s="2777"/>
    </row>
    <row r="66">
      <c r="A66" s="2778"/>
      <c r="B66" s="2779"/>
      <c r="C66" s="2780"/>
      <c r="D66" s="2781"/>
      <c r="E66" s="2782"/>
      <c r="F66" s="2783"/>
      <c r="G66" s="2784"/>
      <c r="H66" s="2785"/>
      <c r="I66" s="2786"/>
      <c r="J66" s="2787"/>
      <c r="K66" s="2788"/>
    </row>
    <row r="67" ht="30.0" customHeight="true">
      <c r="A67" t="s" s="2789">
        <v>325</v>
      </c>
      <c r="B67" s="2789"/>
      <c r="C67" s="2789"/>
      <c r="D67" s="2789"/>
      <c r="E67" s="2789"/>
      <c r="F67" s="2789"/>
      <c r="G67" s="2789"/>
      <c r="H67" s="2789"/>
      <c r="I67" s="2789"/>
      <c r="J67" s="2789"/>
      <c r="K67" s="2789"/>
    </row>
    <row r="68">
      <c r="A68" s="2790"/>
      <c r="B68" s="2791"/>
      <c r="C68" s="2792"/>
      <c r="D68" s="2793"/>
      <c r="E68" s="2794"/>
      <c r="F68" s="2795"/>
      <c r="G68" s="2796"/>
      <c r="H68" s="2797"/>
      <c r="I68" s="2798"/>
      <c r="J68" s="2799"/>
      <c r="K68" s="2800"/>
    </row>
    <row r="69">
      <c r="A69" t="s" s="1849">
        <v>13</v>
      </c>
      <c r="B69" s="1849"/>
      <c r="C69" s="1849"/>
      <c r="D69" s="1849"/>
      <c r="E69" s="1849"/>
      <c r="F69" s="1849"/>
      <c r="G69" t="s" s="1903">
        <v>14</v>
      </c>
      <c r="H69" s="1903"/>
      <c r="I69" s="1903"/>
      <c r="J69" s="1903"/>
      <c r="K69" s="1903"/>
    </row>
    <row r="70">
      <c r="A70" t="s" s="1849">
        <v>1</v>
      </c>
      <c r="B70" s="1849"/>
      <c r="C70" s="1849"/>
      <c r="D70" s="1849"/>
      <c r="E70" s="1849"/>
      <c r="F70" s="1849"/>
      <c r="G70" t="s" s="1903">
        <v>15</v>
      </c>
      <c r="H70" s="1903"/>
      <c r="I70" s="1903"/>
      <c r="J70" s="1903"/>
      <c r="K70" s="1903"/>
    </row>
  </sheetData>
  <sheetProtection password="F62E" sheet="true" scenarios="true" objects="true" formatRows="false"/>
  <mergeCells>
    <mergeCell ref="A1:J1"/>
    <mergeCell ref="A2:K2"/>
    <mergeCell ref="A3:K3"/>
    <mergeCell ref="A4:K4"/>
    <mergeCell ref="A67:K67"/>
    <mergeCell ref="A69:F69"/>
    <mergeCell ref="G69:K69"/>
    <mergeCell ref="A70:F70"/>
    <mergeCell ref="G70:K70"/>
  </mergeCells>
  <pageMargins bottom="0.75" footer="0.3" header="0.3" left="0.7" right="0.7" top="0.75"/>
  <pageSetup orientation="portrait" paperSize="9" fitToWidth="1"/>
  <drawing r:id="rId1"/>
</worksheet>
</file>

<file path=xl/worksheets/sheet8.xml><?xml version="1.0" encoding="utf-8"?>
<worksheet xmlns="http://schemas.openxmlformats.org/spreadsheetml/2006/main" xmlns:r="http://schemas.openxmlformats.org/officeDocument/2006/relationships">
  <sheetPr>
    <pageSetUpPr fitToPage="true"/>
  </sheetPr>
  <dimension ref="A1:O24"/>
  <sheetViews>
    <sheetView workbookViewId="0" showGridLines="false" rightToLeft="false"/>
  </sheetViews>
  <sheetFormatPr defaultRowHeight="15.0" baseColWidth="10"/>
  <sheetData>
    <row r="1" ht="38.0" customHeight="true">
      <c r="A1" t="s" s="14">
        <v>16</v>
      </c>
      <c r="B1" s="14"/>
      <c r="C1" s="14"/>
      <c r="D1" s="14"/>
      <c r="E1" s="14"/>
      <c r="F1" s="14"/>
      <c r="G1" s="14"/>
      <c r="H1" s="14"/>
      <c r="I1" s="14"/>
      <c r="J1" s="14"/>
      <c r="K1" s="14"/>
      <c r="L1" s="14"/>
    </row>
    <row r="2" ht="30.0" customHeight="true">
      <c r="A2" t="s" s="107">
        <v>17</v>
      </c>
      <c r="B2" s="107"/>
      <c r="C2" s="107"/>
      <c r="D2" s="107"/>
      <c r="E2" s="107"/>
      <c r="F2" s="107"/>
      <c r="G2" s="107"/>
      <c r="H2" s="107"/>
      <c r="I2" s="107"/>
      <c r="J2" s="107"/>
      <c r="K2" s="107"/>
      <c r="L2" s="107"/>
    </row>
    <row r="3" ht="20.0" customHeight="true">
      <c r="A3" t="s" s="161">
        <v>18</v>
      </c>
      <c r="B3" s="161"/>
      <c r="C3" s="161"/>
      <c r="D3" s="161"/>
      <c r="E3" s="161"/>
      <c r="F3" s="161"/>
      <c r="G3" s="161"/>
      <c r="H3" s="161"/>
      <c r="I3" s="161"/>
      <c r="J3" s="161"/>
      <c r="K3" s="161"/>
      <c r="L3" s="161"/>
    </row>
    <row r="4" ht="35.0" customHeight="true">
      <c r="A4" t="s" s="215">
        <v>326</v>
      </c>
      <c r="B4" s="215"/>
      <c r="C4" s="215"/>
      <c r="D4" s="215"/>
      <c r="E4" s="215"/>
      <c r="F4" s="215"/>
      <c r="G4" s="215"/>
      <c r="H4" s="215"/>
      <c r="I4" s="215"/>
      <c r="J4" s="215"/>
      <c r="K4" s="215"/>
      <c r="L4" s="215"/>
    </row>
    <row r="5">
      <c r="A5"/>
      <c r="B5" s="2802"/>
      <c r="C5" s="2803"/>
      <c r="D5" s="2804"/>
      <c r="E5" s="2805"/>
      <c r="F5" s="2806"/>
      <c r="G5" s="2807"/>
      <c r="H5" s="2808"/>
      <c r="I5" s="2809"/>
      <c r="J5" s="2810"/>
      <c r="K5" s="2811"/>
      <c r="L5" s="2812"/>
    </row>
    <row r="6">
      <c r="A6" s="2813"/>
      <c r="B6" s="2813"/>
      <c r="C6" s="2813"/>
      <c r="D6" s="2813"/>
      <c r="E6" s="2813"/>
      <c r="F6" s="2813"/>
      <c r="G6" s="2813"/>
      <c r="H6" s="2813"/>
      <c r="I6" s="2813"/>
      <c r="J6" s="2813"/>
      <c r="K6" s="2813"/>
      <c r="L6" s="2813"/>
    </row>
    <row r="7">
      <c r="A7" t="s" s="904">
        <v>327</v>
      </c>
      <c r="B7" s="904"/>
      <c r="C7" t="s" s="931">
        <v>328</v>
      </c>
      <c r="D7" s="931"/>
      <c r="E7" s="931"/>
      <c r="F7" s="931"/>
      <c r="G7" s="931"/>
      <c r="H7" s="931"/>
      <c r="I7" s="931"/>
      <c r="J7" s="931"/>
      <c r="K7" s="931"/>
      <c r="L7" s="931"/>
    </row>
    <row r="8">
      <c r="A8" s="904"/>
      <c r="B8" s="904"/>
      <c r="C8" t="s" s="958">
        <v>329</v>
      </c>
      <c r="D8" t="s" s="958">
        <v>330</v>
      </c>
      <c r="E8" t="s" s="958">
        <v>331</v>
      </c>
      <c r="F8" t="s" s="958">
        <v>332</v>
      </c>
      <c r="G8" t="s" s="958">
        <v>333</v>
      </c>
      <c r="H8" t="s" s="958">
        <v>334</v>
      </c>
      <c r="I8" t="s" s="958">
        <v>335</v>
      </c>
      <c r="J8" t="s" s="958">
        <v>336</v>
      </c>
      <c r="K8" t="s" s="958">
        <v>337</v>
      </c>
      <c r="L8" t="s" s="958">
        <v>338</v>
      </c>
      <c r="M8" s="2814"/>
      <c r="N8" s="2815"/>
    </row>
    <row r="9">
      <c r="A9" t="s" s="1012">
        <v>339</v>
      </c>
      <c r="B9" t="s" s="985">
        <v>329</v>
      </c>
      <c r="C9" t="s" s="1066">
        <v>340</v>
      </c>
      <c r="D9" t="s" s="1066">
        <v>341</v>
      </c>
      <c r="E9" t="s" s="1066">
        <v>341</v>
      </c>
      <c r="F9" t="s" s="1066">
        <v>340</v>
      </c>
      <c r="G9" t="s" s="1066">
        <v>342</v>
      </c>
      <c r="H9" t="s" s="1066">
        <v>343</v>
      </c>
      <c r="I9" t="s" s="1066">
        <v>341</v>
      </c>
      <c r="J9" t="s" s="1066">
        <v>342</v>
      </c>
      <c r="K9" t="s" s="1066">
        <v>344</v>
      </c>
      <c r="L9" t="s" s="1066">
        <v>345</v>
      </c>
    </row>
    <row r="10">
      <c r="A10" s="1012"/>
      <c r="B10" t="s" s="985">
        <v>330</v>
      </c>
      <c r="C10" t="s" s="1039">
        <v>343</v>
      </c>
      <c r="D10" t="s" s="1039">
        <v>341</v>
      </c>
      <c r="E10" t="s" s="1039">
        <v>342</v>
      </c>
      <c r="F10" t="s" s="1039">
        <v>342</v>
      </c>
      <c r="G10" t="s" s="1039">
        <v>345</v>
      </c>
      <c r="H10" t="s" s="1039">
        <v>341</v>
      </c>
      <c r="I10" t="s" s="1039">
        <v>342</v>
      </c>
      <c r="J10" t="s" s="1039">
        <v>344</v>
      </c>
      <c r="K10" t="s" s="1039">
        <v>344</v>
      </c>
      <c r="L10" t="s" s="1039">
        <v>345</v>
      </c>
      <c r="M10" s="2816"/>
    </row>
    <row r="11">
      <c r="A11" s="1012"/>
      <c r="B11" t="s" s="985">
        <v>331</v>
      </c>
      <c r="C11" t="s" s="1066">
        <v>341</v>
      </c>
      <c r="D11" t="s" s="1066">
        <v>341</v>
      </c>
      <c r="E11" t="s" s="1066">
        <v>341</v>
      </c>
      <c r="F11" t="s" s="1066">
        <v>342</v>
      </c>
      <c r="G11" t="s" s="1066">
        <v>345</v>
      </c>
      <c r="H11" t="s" s="1066">
        <v>341</v>
      </c>
      <c r="I11" t="s" s="1066">
        <v>342</v>
      </c>
      <c r="J11" t="s" s="1066">
        <v>342</v>
      </c>
      <c r="K11" t="s" s="1066">
        <v>344</v>
      </c>
      <c r="L11" t="s" s="1066">
        <v>345</v>
      </c>
      <c r="M11" s="2817"/>
    </row>
    <row r="12">
      <c r="A12" s="1012"/>
      <c r="B12" t="s" s="985">
        <v>332</v>
      </c>
      <c r="C12" t="s" s="1039">
        <v>343</v>
      </c>
      <c r="D12" t="s" s="1039">
        <v>344</v>
      </c>
      <c r="E12" t="s" s="1039">
        <v>344</v>
      </c>
      <c r="F12" t="s" s="1039">
        <v>340</v>
      </c>
      <c r="G12" t="s" s="1039">
        <v>343</v>
      </c>
      <c r="H12" t="s" s="1039">
        <v>341</v>
      </c>
      <c r="I12" t="s" s="1039">
        <v>342</v>
      </c>
      <c r="J12" t="s" s="1039">
        <v>342</v>
      </c>
      <c r="K12" t="s" s="1039">
        <v>342</v>
      </c>
      <c r="L12" t="s" s="1039">
        <v>345</v>
      </c>
      <c r="M12" s="2818"/>
    </row>
    <row r="13">
      <c r="A13" s="1012"/>
      <c r="B13" t="s" s="985">
        <v>333</v>
      </c>
      <c r="C13" t="s" s="1066">
        <v>344</v>
      </c>
      <c r="D13" t="s" s="1066">
        <v>345</v>
      </c>
      <c r="E13" t="s" s="1066">
        <v>345</v>
      </c>
      <c r="F13" t="s" s="1066">
        <v>340</v>
      </c>
      <c r="G13" t="s" s="1066">
        <v>343</v>
      </c>
      <c r="H13" t="s" s="1066">
        <v>342</v>
      </c>
      <c r="I13" t="s" s="1066">
        <v>342</v>
      </c>
      <c r="J13" t="s" s="1066">
        <v>344</v>
      </c>
      <c r="K13" t="s" s="1066">
        <v>342</v>
      </c>
      <c r="L13" t="s" s="1066">
        <v>345</v>
      </c>
      <c r="M13" s="2819"/>
    </row>
    <row r="14">
      <c r="A14" s="1012"/>
      <c r="B14" t="s" s="985">
        <v>334</v>
      </c>
      <c r="C14" t="s" s="1039">
        <v>343</v>
      </c>
      <c r="D14" t="s" s="1039">
        <v>341</v>
      </c>
      <c r="E14" t="s" s="1039">
        <v>342</v>
      </c>
      <c r="F14" t="s" s="1039">
        <v>343</v>
      </c>
      <c r="G14" t="s" s="1039">
        <v>341</v>
      </c>
      <c r="H14" t="s" s="1039">
        <v>346</v>
      </c>
      <c r="I14" t="s" s="1039">
        <v>347</v>
      </c>
      <c r="J14" t="s" s="1039">
        <v>340</v>
      </c>
      <c r="K14" t="s" s="1039">
        <v>343</v>
      </c>
      <c r="L14" t="s" s="1039">
        <v>342</v>
      </c>
      <c r="M14" s="2820"/>
    </row>
    <row r="15">
      <c r="A15" s="1012"/>
      <c r="B15" t="s" s="985">
        <v>335</v>
      </c>
      <c r="C15" t="s" s="1066">
        <v>341</v>
      </c>
      <c r="D15" t="s" s="1066">
        <v>342</v>
      </c>
      <c r="E15" t="s" s="1066">
        <v>342</v>
      </c>
      <c r="F15" t="s" s="1066">
        <v>341</v>
      </c>
      <c r="G15" t="s" s="1066">
        <v>341</v>
      </c>
      <c r="H15" t="s" s="1066">
        <v>347</v>
      </c>
      <c r="I15" t="s" s="1066">
        <v>347</v>
      </c>
      <c r="J15" t="s" s="1066">
        <v>340</v>
      </c>
      <c r="K15" t="s" s="1066">
        <v>343</v>
      </c>
      <c r="L15" t="s" s="1066">
        <v>342</v>
      </c>
      <c r="M15" s="2821"/>
    </row>
    <row r="16">
      <c r="A16" s="1012"/>
      <c r="B16" t="s" s="985">
        <v>336</v>
      </c>
      <c r="C16" t="s" s="1039">
        <v>342</v>
      </c>
      <c r="D16" t="s" s="1039">
        <v>342</v>
      </c>
      <c r="E16" t="s" s="1039">
        <v>342</v>
      </c>
      <c r="F16" t="s" s="1039">
        <v>341</v>
      </c>
      <c r="G16" t="s" s="1039">
        <v>342</v>
      </c>
      <c r="H16" t="s" s="1039">
        <v>340</v>
      </c>
      <c r="I16" t="s" s="1039">
        <v>340</v>
      </c>
      <c r="J16" t="s" s="1039">
        <v>340</v>
      </c>
      <c r="K16" t="s" s="1039">
        <v>341</v>
      </c>
      <c r="L16" t="s" s="1039">
        <v>344</v>
      </c>
      <c r="M16" s="2822"/>
    </row>
    <row r="17">
      <c r="A17" s="1012"/>
      <c r="B17" t="s" s="985">
        <v>337</v>
      </c>
      <c r="C17" t="s" s="1066">
        <v>344</v>
      </c>
      <c r="D17" t="s" s="1066">
        <v>344</v>
      </c>
      <c r="E17" t="s" s="1066">
        <v>344</v>
      </c>
      <c r="F17" t="s" s="1066">
        <v>341</v>
      </c>
      <c r="G17" t="s" s="1066">
        <v>341</v>
      </c>
      <c r="H17" t="s" s="1066">
        <v>341</v>
      </c>
      <c r="I17" t="s" s="1066">
        <v>341</v>
      </c>
      <c r="J17" t="s" s="1066">
        <v>341</v>
      </c>
      <c r="K17" t="s" s="1066">
        <v>343</v>
      </c>
      <c r="L17" t="s" s="1066">
        <v>344</v>
      </c>
      <c r="M17" s="2823"/>
    </row>
    <row r="18">
      <c r="A18" s="1012"/>
      <c r="B18" t="s" s="985">
        <v>338</v>
      </c>
      <c r="C18" t="s" s="1039">
        <v>344</v>
      </c>
      <c r="D18" t="s" s="1039">
        <v>345</v>
      </c>
      <c r="E18" t="s" s="1039">
        <v>345</v>
      </c>
      <c r="F18" t="s" s="1039">
        <v>344</v>
      </c>
      <c r="G18" t="s" s="1039">
        <v>344</v>
      </c>
      <c r="H18" t="s" s="1039">
        <v>341</v>
      </c>
      <c r="I18" t="s" s="1039">
        <v>341</v>
      </c>
      <c r="J18" t="s" s="1039">
        <v>344</v>
      </c>
      <c r="K18" t="s" s="1039">
        <v>344</v>
      </c>
      <c r="L18" t="s" s="1039">
        <v>345</v>
      </c>
      <c r="M18" s="2824"/>
    </row>
    <row r="19">
      <c r="A19" s="2825"/>
      <c r="B19" s="2826"/>
      <c r="C19" s="2827"/>
      <c r="D19" s="2828"/>
      <c r="E19" s="2829"/>
      <c r="F19" s="2830"/>
      <c r="G19" s="2831"/>
      <c r="H19" s="2832"/>
      <c r="I19" s="2833"/>
      <c r="J19" s="2834"/>
      <c r="K19" s="2835"/>
      <c r="L19" s="2836"/>
    </row>
    <row r="20">
      <c r="A20" s="2837"/>
      <c r="B20" s="2838"/>
      <c r="C20" s="2839"/>
      <c r="D20" s="2840"/>
      <c r="E20" s="2841"/>
      <c r="F20" s="2842"/>
      <c r="G20" s="2843"/>
      <c r="H20" s="2844"/>
      <c r="I20" s="2845"/>
      <c r="J20" s="2846"/>
      <c r="K20" s="2847"/>
      <c r="L20" s="2848"/>
    </row>
    <row r="21" ht="180.0" customHeight="true">
      <c r="A21" t="s" s="2849">
        <v>348</v>
      </c>
      <c r="B21" s="2849"/>
      <c r="C21" s="2849"/>
      <c r="D21" s="2849"/>
      <c r="E21" s="2849"/>
      <c r="F21" s="2849"/>
      <c r="G21" s="2849"/>
      <c r="H21" s="2849"/>
      <c r="I21" s="2849"/>
      <c r="J21" s="2849"/>
      <c r="K21" s="2849"/>
      <c r="L21" s="2849"/>
    </row>
    <row r="22">
      <c r="A22" s="2850"/>
      <c r="B22" s="2851"/>
      <c r="C22" s="2852"/>
      <c r="D22" s="2853"/>
      <c r="E22" s="2854"/>
      <c r="F22" s="2855"/>
      <c r="G22" s="2856"/>
      <c r="H22" s="2857"/>
      <c r="I22" s="2858"/>
      <c r="J22" s="2859"/>
      <c r="K22" s="2860"/>
      <c r="L22" s="2861"/>
    </row>
    <row r="23">
      <c r="A23" t="s" s="1849">
        <v>13</v>
      </c>
      <c r="B23" s="1849"/>
      <c r="C23" s="1849"/>
      <c r="D23" s="1849"/>
      <c r="E23" s="1849"/>
      <c r="F23" s="1849"/>
      <c r="G23" t="s" s="1903">
        <v>14</v>
      </c>
      <c r="H23" s="1903"/>
      <c r="I23" s="1903"/>
      <c r="J23" s="1903"/>
      <c r="K23" s="1903"/>
      <c r="L23" s="1903"/>
    </row>
    <row r="24">
      <c r="A24" t="s" s="1849">
        <v>1</v>
      </c>
      <c r="B24" s="1849"/>
      <c r="C24" s="1849"/>
      <c r="D24" s="1849"/>
      <c r="E24" s="1849"/>
      <c r="F24" s="1849"/>
      <c r="G24" t="s" s="1903">
        <v>15</v>
      </c>
      <c r="H24" s="1903"/>
      <c r="I24" s="1903"/>
      <c r="J24" s="1903"/>
      <c r="K24" s="1903"/>
      <c r="L24" s="1903"/>
    </row>
  </sheetData>
  <sheetProtection password="F62E" sheet="true" scenarios="true" objects="true" formatRows="false"/>
  <mergeCells>
    <mergeCell ref="A1:K1"/>
    <mergeCell ref="A2:L2"/>
    <mergeCell ref="A3:L3"/>
    <mergeCell ref="A4:L4"/>
    <mergeCell ref="A6:L6"/>
    <mergeCell ref="A7:B8"/>
    <mergeCell ref="C7:L7"/>
    <mergeCell ref="A9:A18"/>
    <mergeCell ref="A21:L21"/>
    <mergeCell ref="A23:F23"/>
    <mergeCell ref="G23:L23"/>
    <mergeCell ref="A24:F24"/>
    <mergeCell ref="G24:L24"/>
  </mergeCells>
  <pageMargins bottom="0.75" footer="0.3" header="0.3" left="0.7" right="0.7" top="0.75"/>
  <pageSetup orientation="portrait" paperSize="9" fitToWidth="1"/>
  <drawing r:id="rId1"/>
</worksheet>
</file>

<file path=xl/worksheets/sheet9.xml><?xml version="1.0" encoding="utf-8"?>
<worksheet xmlns="http://schemas.openxmlformats.org/spreadsheetml/2006/main" xmlns:r="http://schemas.openxmlformats.org/officeDocument/2006/relationships">
  <sheetPr>
    <pageSetUpPr fitToPage="true"/>
  </sheetPr>
  <dimension ref="A1:I81"/>
  <sheetViews>
    <sheetView workbookViewId="0" showGridLines="false" rightToLeft="false"/>
  </sheetViews>
  <sheetFormatPr defaultRowHeight="15.0" baseColWidth="10"/>
  <sheetData>
    <row r="1" ht="38.0" customHeight="true">
      <c r="A1" t="s" s="14">
        <v>16</v>
      </c>
      <c r="B1" s="14"/>
      <c r="C1" s="14"/>
      <c r="D1" s="14"/>
      <c r="E1" s="14"/>
      <c r="F1" s="14"/>
      <c r="G1" s="14"/>
      <c r="H1" s="14"/>
    </row>
    <row r="2" ht="30.0" customHeight="true">
      <c r="A2" t="s" s="107">
        <v>17</v>
      </c>
      <c r="B2" s="107"/>
      <c r="C2" s="107"/>
      <c r="D2" s="107"/>
      <c r="E2" s="107"/>
      <c r="F2" s="107"/>
      <c r="G2" s="107"/>
      <c r="H2" s="107"/>
    </row>
    <row r="3" ht="20.0" customHeight="true">
      <c r="A3" t="s" s="161">
        <v>18</v>
      </c>
      <c r="B3" s="161"/>
      <c r="C3" s="161"/>
      <c r="D3" s="161"/>
      <c r="E3" s="161"/>
      <c r="F3" s="161"/>
      <c r="G3" s="161"/>
      <c r="H3" s="161"/>
    </row>
    <row r="4" ht="35.0" customHeight="true">
      <c r="A4" t="s" s="215">
        <v>349</v>
      </c>
      <c r="B4" s="215"/>
      <c r="C4" s="215"/>
      <c r="D4" s="215"/>
      <c r="E4" s="215"/>
      <c r="F4" s="215"/>
      <c r="G4" s="215"/>
      <c r="H4" s="215"/>
    </row>
    <row r="5">
      <c r="A5" s="2862"/>
      <c r="B5" s="2862"/>
      <c r="C5" s="2862"/>
      <c r="D5" s="2862"/>
      <c r="E5" s="2862"/>
      <c r="F5" s="2862"/>
      <c r="G5" s="2862"/>
      <c r="H5" s="2862"/>
    </row>
    <row r="6">
      <c r="A6" t="s" s="364">
        <v>350</v>
      </c>
      <c r="B6" s="364"/>
      <c r="C6" s="364"/>
      <c r="D6" s="364"/>
      <c r="E6" s="364"/>
      <c r="F6" s="364"/>
      <c r="G6" s="364"/>
      <c r="H6" s="364"/>
    </row>
    <row r="7">
      <c r="A7" t="s" s="418">
        <v>21</v>
      </c>
      <c r="B7" s="391"/>
      <c r="C7" t="s" s="391">
        <v>311</v>
      </c>
      <c r="D7" t="s" s="391">
        <v>312</v>
      </c>
      <c r="E7" t="s" s="391">
        <v>313</v>
      </c>
      <c r="F7" t="s" s="391">
        <v>314</v>
      </c>
      <c r="G7" t="s" s="391">
        <v>315</v>
      </c>
      <c r="H7" t="s" s="391">
        <v>316</v>
      </c>
    </row>
    <row r="8">
      <c r="A8" t="n" s="508">
        <v>0.5</v>
      </c>
      <c r="B8" s="445"/>
      <c r="C8" t="n" s="510">
        <v>102.84</v>
      </c>
      <c r="D8" t="n" s="510">
        <v>122.86</v>
      </c>
      <c r="E8" t="n" s="510">
        <v>153.81</v>
      </c>
      <c r="F8" t="n" s="510">
        <v>163.83</v>
      </c>
      <c r="G8" t="n" s="510">
        <v>173.84</v>
      </c>
      <c r="H8" t="n" s="510">
        <v>244.82</v>
      </c>
    </row>
    <row r="9">
      <c r="A9" t="n" s="535">
        <v>1.0</v>
      </c>
      <c r="B9" s="445"/>
      <c r="C9" t="n" s="537">
        <v>143.79</v>
      </c>
      <c r="D9" t="n" s="537">
        <v>172.02</v>
      </c>
      <c r="E9" t="n" s="537">
        <v>207.52</v>
      </c>
      <c r="F9" t="n" s="537">
        <v>221.17</v>
      </c>
      <c r="G9" t="n" s="537">
        <v>235.74</v>
      </c>
      <c r="H9" t="n" s="537">
        <v>326.74</v>
      </c>
    </row>
    <row r="10">
      <c r="A10" t="n" s="508">
        <v>1.5</v>
      </c>
      <c r="B10" s="445"/>
      <c r="C10" t="n" s="510">
        <v>174.73</v>
      </c>
      <c r="D10" t="n" s="510">
        <v>209.32</v>
      </c>
      <c r="E10" t="n" s="510">
        <v>247.57</v>
      </c>
      <c r="F10" t="n" s="510">
        <v>264.86</v>
      </c>
      <c r="G10" t="n" s="510">
        <v>282.16</v>
      </c>
      <c r="H10" t="n" s="510">
        <v>388.64</v>
      </c>
    </row>
    <row r="11">
      <c r="A11" t="n" s="535">
        <v>2.0</v>
      </c>
      <c r="B11" s="445"/>
      <c r="C11" t="n" s="537">
        <v>205.67</v>
      </c>
      <c r="D11" t="n" s="537">
        <v>246.62</v>
      </c>
      <c r="E11" t="n" s="537">
        <v>287.62</v>
      </c>
      <c r="F11" t="n" s="537">
        <v>308.55</v>
      </c>
      <c r="G11" t="n" s="537">
        <v>328.58</v>
      </c>
      <c r="H11" t="n" s="537">
        <v>450.54</v>
      </c>
    </row>
    <row r="12">
      <c r="A12" t="n" s="508">
        <v>2.5</v>
      </c>
      <c r="B12" s="445"/>
      <c r="C12" t="n" s="510">
        <v>236.6</v>
      </c>
      <c r="D12" t="n" s="510">
        <v>280.3</v>
      </c>
      <c r="E12" t="n" s="510">
        <v>327.68</v>
      </c>
      <c r="F12" t="n" s="510">
        <v>352.23</v>
      </c>
      <c r="G12" t="n" s="510">
        <v>375.0</v>
      </c>
      <c r="H12" t="n" s="510">
        <v>512.45</v>
      </c>
    </row>
    <row r="13">
      <c r="A13" t="n" s="535">
        <v>3.0</v>
      </c>
      <c r="B13" s="445"/>
      <c r="C13" t="n" s="537">
        <v>250.26</v>
      </c>
      <c r="D13" t="n" s="537">
        <v>295.78</v>
      </c>
      <c r="E13" t="n" s="537">
        <v>348.61</v>
      </c>
      <c r="F13" t="n" s="537">
        <v>378.63</v>
      </c>
      <c r="G13" t="n" s="537">
        <v>405.94</v>
      </c>
      <c r="H13" t="n" s="537">
        <v>564.34</v>
      </c>
    </row>
    <row r="14">
      <c r="A14" t="n" s="508">
        <v>3.5</v>
      </c>
      <c r="B14" s="445"/>
      <c r="C14" t="n" s="510">
        <v>263.92</v>
      </c>
      <c r="D14" t="n" s="510">
        <v>311.26</v>
      </c>
      <c r="E14" t="n" s="510">
        <v>369.54</v>
      </c>
      <c r="F14" t="n" s="510">
        <v>405.03</v>
      </c>
      <c r="G14" t="n" s="510">
        <v>436.88</v>
      </c>
      <c r="H14" t="n" s="510">
        <v>616.23</v>
      </c>
    </row>
    <row r="15">
      <c r="A15" t="n" s="535">
        <v>4.0</v>
      </c>
      <c r="B15" s="445"/>
      <c r="C15" t="n" s="537">
        <v>277.58</v>
      </c>
      <c r="D15" t="n" s="537">
        <v>326.74</v>
      </c>
      <c r="E15" t="n" s="537">
        <v>390.47</v>
      </c>
      <c r="F15" t="n" s="537">
        <v>431.43</v>
      </c>
      <c r="G15" t="n" s="537">
        <v>467.82</v>
      </c>
      <c r="H15" t="n" s="537">
        <v>668.12</v>
      </c>
    </row>
    <row r="16">
      <c r="A16" t="n" s="508">
        <v>4.5</v>
      </c>
      <c r="B16" s="445"/>
      <c r="C16" t="n" s="510">
        <v>291.24</v>
      </c>
      <c r="D16" t="n" s="510">
        <v>342.22</v>
      </c>
      <c r="E16" t="n" s="510">
        <v>411.4</v>
      </c>
      <c r="F16" t="n" s="510">
        <v>457.83</v>
      </c>
      <c r="G16" t="n" s="510">
        <v>498.76</v>
      </c>
      <c r="H16" t="n" s="510">
        <v>720.01</v>
      </c>
    </row>
    <row r="17">
      <c r="A17" t="n" s="535">
        <v>5.0</v>
      </c>
      <c r="B17" s="445"/>
      <c r="C17" t="n" s="537">
        <v>304.9</v>
      </c>
      <c r="D17" t="n" s="537">
        <v>357.7</v>
      </c>
      <c r="E17" t="n" s="537">
        <v>432.33</v>
      </c>
      <c r="F17" t="n" s="537">
        <v>484.23</v>
      </c>
      <c r="G17" t="n" s="537">
        <v>529.7</v>
      </c>
      <c r="H17" t="n" s="537">
        <v>771.9</v>
      </c>
    </row>
    <row r="18">
      <c r="A18" t="n" s="508">
        <v>5.5</v>
      </c>
      <c r="B18" s="445"/>
      <c r="C18" t="n" s="510">
        <v>317.64</v>
      </c>
      <c r="D18" t="n" s="510">
        <v>372.26</v>
      </c>
      <c r="E18" t="n" s="510">
        <v>451.44</v>
      </c>
      <c r="F18" t="n" s="510">
        <v>507.9</v>
      </c>
      <c r="G18" t="n" s="510">
        <v>558.81</v>
      </c>
      <c r="H18" t="n" s="510">
        <v>821.05</v>
      </c>
    </row>
    <row r="19">
      <c r="A19" t="n" s="535">
        <v>6.0</v>
      </c>
      <c r="B19" s="445"/>
      <c r="C19" t="n" s="537">
        <v>330.38</v>
      </c>
      <c r="D19" t="n" s="537">
        <v>386.82</v>
      </c>
      <c r="E19" t="n" s="537">
        <v>470.55</v>
      </c>
      <c r="F19" t="n" s="537">
        <v>531.57</v>
      </c>
      <c r="G19" t="n" s="537">
        <v>587.92</v>
      </c>
      <c r="H19" t="n" s="537">
        <v>870.2</v>
      </c>
    </row>
    <row r="20">
      <c r="A20" t="n" s="508">
        <v>6.5</v>
      </c>
      <c r="B20" s="445"/>
      <c r="C20" t="n" s="510">
        <v>343.12</v>
      </c>
      <c r="D20" t="n" s="510">
        <v>401.38</v>
      </c>
      <c r="E20" t="n" s="510">
        <v>489.66</v>
      </c>
      <c r="F20" t="n" s="510">
        <v>555.24</v>
      </c>
      <c r="G20" t="n" s="510">
        <v>617.03</v>
      </c>
      <c r="H20" t="n" s="510">
        <v>919.35</v>
      </c>
    </row>
    <row r="21">
      <c r="A21" t="n" s="535">
        <v>7.0</v>
      </c>
      <c r="B21" s="445"/>
      <c r="C21" t="n" s="537">
        <v>355.86</v>
      </c>
      <c r="D21" t="n" s="537">
        <v>415.94</v>
      </c>
      <c r="E21" t="n" s="537">
        <v>508.77</v>
      </c>
      <c r="F21" t="n" s="537">
        <v>578.91</v>
      </c>
      <c r="G21" t="n" s="537">
        <v>646.14</v>
      </c>
      <c r="H21" t="n" s="537">
        <v>968.5</v>
      </c>
    </row>
    <row r="22">
      <c r="A22" t="n" s="508">
        <v>7.5</v>
      </c>
      <c r="B22" s="445"/>
      <c r="C22" t="n" s="510">
        <v>368.6</v>
      </c>
      <c r="D22" t="n" s="510">
        <v>430.5</v>
      </c>
      <c r="E22" t="n" s="510">
        <v>527.88</v>
      </c>
      <c r="F22" t="n" s="510">
        <v>602.58</v>
      </c>
      <c r="G22" t="n" s="510">
        <v>675.25</v>
      </c>
      <c r="H22" t="n" s="510">
        <v>1017.65</v>
      </c>
    </row>
    <row r="23">
      <c r="A23" t="n" s="535">
        <v>8.0</v>
      </c>
      <c r="B23" s="445"/>
      <c r="C23" t="n" s="537">
        <v>381.34</v>
      </c>
      <c r="D23" t="n" s="537">
        <v>445.06</v>
      </c>
      <c r="E23" t="n" s="537">
        <v>546.99</v>
      </c>
      <c r="F23" t="n" s="537">
        <v>626.25</v>
      </c>
      <c r="G23" t="n" s="537">
        <v>704.36</v>
      </c>
      <c r="H23" t="n" s="537">
        <v>1066.8</v>
      </c>
    </row>
    <row r="24">
      <c r="A24" t="n" s="508">
        <v>8.5</v>
      </c>
      <c r="B24" s="445"/>
      <c r="C24" t="n" s="510">
        <v>394.08</v>
      </c>
      <c r="D24" t="n" s="510">
        <v>459.62</v>
      </c>
      <c r="E24" t="n" s="510">
        <v>566.1</v>
      </c>
      <c r="F24" t="n" s="510">
        <v>649.92</v>
      </c>
      <c r="G24" t="n" s="510">
        <v>733.47</v>
      </c>
      <c r="H24" t="n" s="510">
        <v>1115.95</v>
      </c>
    </row>
    <row r="25">
      <c r="A25" t="n" s="535">
        <v>9.0</v>
      </c>
      <c r="B25" s="445"/>
      <c r="C25" t="n" s="537">
        <v>406.82</v>
      </c>
      <c r="D25" t="n" s="537">
        <v>474.18</v>
      </c>
      <c r="E25" t="n" s="537">
        <v>585.21</v>
      </c>
      <c r="F25" t="n" s="537">
        <v>673.59</v>
      </c>
      <c r="G25" t="n" s="537">
        <v>762.58</v>
      </c>
      <c r="H25" t="n" s="537">
        <v>1165.1</v>
      </c>
    </row>
    <row r="26">
      <c r="A26" t="n" s="508">
        <v>9.5</v>
      </c>
      <c r="B26" s="445"/>
      <c r="C26" t="n" s="510">
        <v>419.56</v>
      </c>
      <c r="D26" t="n" s="510">
        <v>488.74</v>
      </c>
      <c r="E26" t="n" s="510">
        <v>604.32</v>
      </c>
      <c r="F26" t="n" s="510">
        <v>697.26</v>
      </c>
      <c r="G26" t="n" s="510">
        <v>791.69</v>
      </c>
      <c r="H26" t="n" s="510">
        <v>1214.25</v>
      </c>
    </row>
    <row r="27">
      <c r="A27" t="n" s="535">
        <v>10.0</v>
      </c>
      <c r="B27" s="445"/>
      <c r="C27" t="n" s="537">
        <v>432.3</v>
      </c>
      <c r="D27" t="n" s="537">
        <v>503.3</v>
      </c>
      <c r="E27" t="n" s="537">
        <v>623.43</v>
      </c>
      <c r="F27" t="n" s="537">
        <v>720.93</v>
      </c>
      <c r="G27" t="n" s="537">
        <v>820.8</v>
      </c>
      <c r="H27" t="n" s="537">
        <v>1263.4</v>
      </c>
    </row>
    <row r="28">
      <c r="A28" t="n" s="508">
        <v>10.5</v>
      </c>
      <c r="B28" s="445"/>
      <c r="C28" t="n" s="510">
        <v>444.13</v>
      </c>
      <c r="D28" t="n" s="510">
        <v>516.96</v>
      </c>
      <c r="E28" t="n" s="510">
        <v>641.62</v>
      </c>
      <c r="F28" t="n" s="510">
        <v>743.68</v>
      </c>
      <c r="G28" t="n" s="510">
        <v>848.12</v>
      </c>
      <c r="H28" t="n" s="510">
        <v>1308.92</v>
      </c>
    </row>
    <row r="29">
      <c r="A29" t="n" s="535">
        <v>11.0</v>
      </c>
      <c r="B29" s="445"/>
      <c r="C29" t="n" s="537">
        <v>455.96</v>
      </c>
      <c r="D29" t="n" s="537">
        <v>530.62</v>
      </c>
      <c r="E29" t="n" s="537">
        <v>659.81</v>
      </c>
      <c r="F29" t="n" s="537">
        <v>766.43</v>
      </c>
      <c r="G29" t="n" s="537">
        <v>875.44</v>
      </c>
      <c r="H29" t="n" s="537">
        <v>1354.44</v>
      </c>
    </row>
    <row r="30">
      <c r="A30" t="n" s="508">
        <v>11.5</v>
      </c>
      <c r="B30" s="445"/>
      <c r="C30" t="n" s="510">
        <v>467.79</v>
      </c>
      <c r="D30" t="n" s="510">
        <v>544.28</v>
      </c>
      <c r="E30" t="n" s="510">
        <v>678.0</v>
      </c>
      <c r="F30" t="n" s="510">
        <v>789.18</v>
      </c>
      <c r="G30" t="n" s="510">
        <v>902.76</v>
      </c>
      <c r="H30" t="n" s="510">
        <v>1399.96</v>
      </c>
    </row>
    <row r="31">
      <c r="A31" t="n" s="535">
        <v>12.0</v>
      </c>
      <c r="B31" s="445"/>
      <c r="C31" t="n" s="537">
        <v>479.62</v>
      </c>
      <c r="D31" t="n" s="537">
        <v>557.94</v>
      </c>
      <c r="E31" t="n" s="537">
        <v>696.19</v>
      </c>
      <c r="F31" t="n" s="537">
        <v>811.93</v>
      </c>
      <c r="G31" t="n" s="537">
        <v>930.08</v>
      </c>
      <c r="H31" t="n" s="537">
        <v>1445.48</v>
      </c>
    </row>
    <row r="32">
      <c r="A32" t="n" s="508">
        <v>12.5</v>
      </c>
      <c r="B32" s="445"/>
      <c r="C32" t="n" s="510">
        <v>491.45</v>
      </c>
      <c r="D32" t="n" s="510">
        <v>571.6</v>
      </c>
      <c r="E32" t="n" s="510">
        <v>714.38</v>
      </c>
      <c r="F32" t="n" s="510">
        <v>834.68</v>
      </c>
      <c r="G32" t="n" s="510">
        <v>957.4</v>
      </c>
      <c r="H32" t="n" s="510">
        <v>1491.0</v>
      </c>
    </row>
    <row r="33">
      <c r="A33" t="n" s="535">
        <v>13.0</v>
      </c>
      <c r="B33" s="445"/>
      <c r="C33" t="n" s="537">
        <v>503.28</v>
      </c>
      <c r="D33" t="n" s="537">
        <v>585.26</v>
      </c>
      <c r="E33" t="n" s="537">
        <v>732.57</v>
      </c>
      <c r="F33" t="n" s="537">
        <v>857.43</v>
      </c>
      <c r="G33" t="n" s="537">
        <v>984.72</v>
      </c>
      <c r="H33" t="n" s="537">
        <v>1536.52</v>
      </c>
    </row>
    <row r="34">
      <c r="A34" t="n" s="508">
        <v>13.5</v>
      </c>
      <c r="B34" s="445"/>
      <c r="C34" t="n" s="510">
        <v>515.11</v>
      </c>
      <c r="D34" t="n" s="510">
        <v>598.92</v>
      </c>
      <c r="E34" t="n" s="510">
        <v>750.76</v>
      </c>
      <c r="F34" t="n" s="510">
        <v>880.18</v>
      </c>
      <c r="G34" t="n" s="510">
        <v>1012.04</v>
      </c>
      <c r="H34" t="n" s="510">
        <v>1582.04</v>
      </c>
    </row>
    <row r="35">
      <c r="A35" t="n" s="535">
        <v>14.0</v>
      </c>
      <c r="B35" s="445"/>
      <c r="C35" t="n" s="537">
        <v>526.94</v>
      </c>
      <c r="D35" t="n" s="537">
        <v>612.58</v>
      </c>
      <c r="E35" t="n" s="537">
        <v>768.95</v>
      </c>
      <c r="F35" t="n" s="537">
        <v>902.93</v>
      </c>
      <c r="G35" t="n" s="537">
        <v>1039.36</v>
      </c>
      <c r="H35" t="n" s="537">
        <v>1627.56</v>
      </c>
    </row>
    <row r="36">
      <c r="A36" t="n" s="508">
        <v>14.5</v>
      </c>
      <c r="B36" s="445"/>
      <c r="C36" t="n" s="510">
        <v>538.77</v>
      </c>
      <c r="D36" t="n" s="510">
        <v>626.24</v>
      </c>
      <c r="E36" t="n" s="510">
        <v>787.14</v>
      </c>
      <c r="F36" t="n" s="510">
        <v>925.68</v>
      </c>
      <c r="G36" t="n" s="510">
        <v>1066.68</v>
      </c>
      <c r="H36" t="n" s="510">
        <v>1673.08</v>
      </c>
    </row>
    <row r="37">
      <c r="A37" t="n" s="535">
        <v>15.0</v>
      </c>
      <c r="B37" s="445"/>
      <c r="C37" t="n" s="537">
        <v>550.6</v>
      </c>
      <c r="D37" t="n" s="537">
        <v>639.9</v>
      </c>
      <c r="E37" t="n" s="537">
        <v>805.33</v>
      </c>
      <c r="F37" t="n" s="537">
        <v>948.43</v>
      </c>
      <c r="G37" t="n" s="537">
        <v>1094.0</v>
      </c>
      <c r="H37" t="n" s="537">
        <v>1718.6</v>
      </c>
    </row>
    <row r="38">
      <c r="A38" t="n" s="508">
        <v>15.5</v>
      </c>
      <c r="B38" s="445"/>
      <c r="C38" t="n" s="510">
        <v>562.43</v>
      </c>
      <c r="D38" t="n" s="510">
        <v>653.56</v>
      </c>
      <c r="E38" t="n" s="510">
        <v>823.52</v>
      </c>
      <c r="F38" t="n" s="510">
        <v>971.18</v>
      </c>
      <c r="G38" t="n" s="510">
        <v>1121.32</v>
      </c>
      <c r="H38" t="n" s="510">
        <v>1764.12</v>
      </c>
    </row>
    <row r="39">
      <c r="A39" t="n" s="535">
        <v>16.0</v>
      </c>
      <c r="B39" s="445"/>
      <c r="C39" t="n" s="537">
        <v>574.26</v>
      </c>
      <c r="D39" t="n" s="537">
        <v>667.22</v>
      </c>
      <c r="E39" t="n" s="537">
        <v>841.71</v>
      </c>
      <c r="F39" t="n" s="537">
        <v>993.93</v>
      </c>
      <c r="G39" t="n" s="537">
        <v>1148.64</v>
      </c>
      <c r="H39" t="n" s="537">
        <v>1809.64</v>
      </c>
    </row>
    <row r="40">
      <c r="A40" t="n" s="508">
        <v>16.5</v>
      </c>
      <c r="B40" s="445"/>
      <c r="C40" t="n" s="510">
        <v>586.09</v>
      </c>
      <c r="D40" t="n" s="510">
        <v>680.88</v>
      </c>
      <c r="E40" t="n" s="510">
        <v>859.9</v>
      </c>
      <c r="F40" t="n" s="510">
        <v>1016.68</v>
      </c>
      <c r="G40" t="n" s="510">
        <v>1175.96</v>
      </c>
      <c r="H40" t="n" s="510">
        <v>1855.16</v>
      </c>
    </row>
    <row r="41">
      <c r="A41" t="n" s="535">
        <v>17.0</v>
      </c>
      <c r="B41" s="445"/>
      <c r="C41" t="n" s="537">
        <v>597.92</v>
      </c>
      <c r="D41" t="n" s="537">
        <v>694.54</v>
      </c>
      <c r="E41" t="n" s="537">
        <v>878.09</v>
      </c>
      <c r="F41" t="n" s="537">
        <v>1039.43</v>
      </c>
      <c r="G41" t="n" s="537">
        <v>1203.28</v>
      </c>
      <c r="H41" t="n" s="537">
        <v>1900.68</v>
      </c>
    </row>
    <row r="42">
      <c r="A42" t="n" s="508">
        <v>17.5</v>
      </c>
      <c r="B42" s="445"/>
      <c r="C42" t="n" s="510">
        <v>609.75</v>
      </c>
      <c r="D42" t="n" s="510">
        <v>708.2</v>
      </c>
      <c r="E42" t="n" s="510">
        <v>896.28</v>
      </c>
      <c r="F42" t="n" s="510">
        <v>1062.18</v>
      </c>
      <c r="G42" t="n" s="510">
        <v>1230.6</v>
      </c>
      <c r="H42" t="n" s="510">
        <v>1946.2</v>
      </c>
    </row>
    <row r="43">
      <c r="A43" t="n" s="535">
        <v>18.0</v>
      </c>
      <c r="B43" s="445"/>
      <c r="C43" t="n" s="537">
        <v>621.58</v>
      </c>
      <c r="D43" t="n" s="537">
        <v>721.86</v>
      </c>
      <c r="E43" t="n" s="537">
        <v>914.47</v>
      </c>
      <c r="F43" t="n" s="537">
        <v>1084.93</v>
      </c>
      <c r="G43" t="n" s="537">
        <v>1257.92</v>
      </c>
      <c r="H43" t="n" s="537">
        <v>1991.72</v>
      </c>
    </row>
    <row r="44">
      <c r="A44" t="n" s="508">
        <v>18.5</v>
      </c>
      <c r="B44" s="445"/>
      <c r="C44" t="n" s="510">
        <v>633.41</v>
      </c>
      <c r="D44" t="n" s="510">
        <v>735.52</v>
      </c>
      <c r="E44" t="n" s="510">
        <v>932.66</v>
      </c>
      <c r="F44" t="n" s="510">
        <v>1107.68</v>
      </c>
      <c r="G44" t="n" s="510">
        <v>1285.24</v>
      </c>
      <c r="H44" t="n" s="510">
        <v>2037.24</v>
      </c>
    </row>
    <row r="45">
      <c r="A45" t="n" s="535">
        <v>19.0</v>
      </c>
      <c r="B45" s="445"/>
      <c r="C45" t="n" s="537">
        <v>645.24</v>
      </c>
      <c r="D45" t="n" s="537">
        <v>749.18</v>
      </c>
      <c r="E45" t="n" s="537">
        <v>950.85</v>
      </c>
      <c r="F45" t="n" s="537">
        <v>1130.43</v>
      </c>
      <c r="G45" t="n" s="537">
        <v>1312.56</v>
      </c>
      <c r="H45" t="n" s="537">
        <v>2082.76</v>
      </c>
    </row>
    <row r="46">
      <c r="A46" t="n" s="508">
        <v>19.5</v>
      </c>
      <c r="B46" s="445"/>
      <c r="C46" t="n" s="510">
        <v>657.07</v>
      </c>
      <c r="D46" t="n" s="510">
        <v>762.84</v>
      </c>
      <c r="E46" t="n" s="510">
        <v>969.04</v>
      </c>
      <c r="F46" t="n" s="510">
        <v>1153.18</v>
      </c>
      <c r="G46" t="n" s="510">
        <v>1339.88</v>
      </c>
      <c r="H46" t="n" s="510">
        <v>2128.28</v>
      </c>
    </row>
    <row r="47">
      <c r="A47" t="n" s="535">
        <v>20.0</v>
      </c>
      <c r="B47" s="445"/>
      <c r="C47" t="n" s="537">
        <v>668.9</v>
      </c>
      <c r="D47" t="n" s="537">
        <v>776.5</v>
      </c>
      <c r="E47" t="n" s="537">
        <v>987.23</v>
      </c>
      <c r="F47" t="n" s="537">
        <v>1175.93</v>
      </c>
      <c r="G47" t="n" s="537">
        <v>1367.2</v>
      </c>
      <c r="H47" t="n" s="537">
        <v>2173.8</v>
      </c>
    </row>
    <row r="48">
      <c r="A48" t="n" s="508">
        <v>20.5</v>
      </c>
      <c r="B48" s="445"/>
      <c r="C48" t="n" s="510">
        <v>680.73</v>
      </c>
      <c r="D48" t="n" s="510">
        <v>790.17</v>
      </c>
      <c r="E48" t="n" s="510">
        <v>1005.43</v>
      </c>
      <c r="F48" t="n" s="510">
        <v>1198.68</v>
      </c>
      <c r="G48" t="n" s="510">
        <v>1394.51</v>
      </c>
      <c r="H48" t="n" s="510">
        <v>2219.32</v>
      </c>
    </row>
    <row r="49">
      <c r="A49" t="n" s="535">
        <v>21.0</v>
      </c>
      <c r="B49" s="445"/>
      <c r="C49" t="n" s="537">
        <v>692.56</v>
      </c>
      <c r="D49" t="n" s="537">
        <v>803.84</v>
      </c>
      <c r="E49" t="n" s="537">
        <v>1023.63</v>
      </c>
      <c r="F49" t="n" s="537">
        <v>1221.43</v>
      </c>
      <c r="G49" t="n" s="537">
        <v>1421.82</v>
      </c>
      <c r="H49" t="n" s="537">
        <v>2264.84</v>
      </c>
    </row>
    <row r="50">
      <c r="A50" t="n" s="508">
        <v>21.5</v>
      </c>
      <c r="B50" s="445"/>
      <c r="C50" t="n" s="510">
        <v>704.39</v>
      </c>
      <c r="D50" t="n" s="510">
        <v>817.51</v>
      </c>
      <c r="E50" t="n" s="510">
        <v>1041.83</v>
      </c>
      <c r="F50" t="n" s="510">
        <v>1244.18</v>
      </c>
      <c r="G50" t="n" s="510">
        <v>1449.13</v>
      </c>
      <c r="H50" t="n" s="510">
        <v>2310.36</v>
      </c>
    </row>
    <row r="51">
      <c r="A51" t="n" s="535">
        <v>22.0</v>
      </c>
      <c r="B51" s="445"/>
      <c r="C51" t="n" s="537">
        <v>716.22</v>
      </c>
      <c r="D51" t="n" s="537">
        <v>831.18</v>
      </c>
      <c r="E51" t="n" s="537">
        <v>1060.03</v>
      </c>
      <c r="F51" t="n" s="537">
        <v>1266.93</v>
      </c>
      <c r="G51" t="n" s="537">
        <v>1476.44</v>
      </c>
      <c r="H51" t="n" s="537">
        <v>2355.88</v>
      </c>
    </row>
    <row r="52">
      <c r="A52" t="n" s="508">
        <v>22.5</v>
      </c>
      <c r="B52" s="445"/>
      <c r="C52" t="n" s="510">
        <v>728.05</v>
      </c>
      <c r="D52" t="n" s="510">
        <v>844.85</v>
      </c>
      <c r="E52" t="n" s="510">
        <v>1078.23</v>
      </c>
      <c r="F52" t="n" s="510">
        <v>1289.68</v>
      </c>
      <c r="G52" t="n" s="510">
        <v>1503.75</v>
      </c>
      <c r="H52" t="n" s="510">
        <v>2401.4</v>
      </c>
    </row>
    <row r="53">
      <c r="A53" t="n" s="535">
        <v>23.0</v>
      </c>
      <c r="B53" s="445"/>
      <c r="C53" t="n" s="537">
        <v>739.88</v>
      </c>
      <c r="D53" t="n" s="537">
        <v>858.52</v>
      </c>
      <c r="E53" t="n" s="537">
        <v>1096.43</v>
      </c>
      <c r="F53" t="n" s="537">
        <v>1312.43</v>
      </c>
      <c r="G53" t="n" s="537">
        <v>1531.06</v>
      </c>
      <c r="H53" t="n" s="537">
        <v>2446.92</v>
      </c>
    </row>
    <row r="54">
      <c r="A54" t="n" s="508">
        <v>23.5</v>
      </c>
      <c r="B54" s="445"/>
      <c r="C54" t="n" s="510">
        <v>751.71</v>
      </c>
      <c r="D54" t="n" s="510">
        <v>872.19</v>
      </c>
      <c r="E54" t="n" s="510">
        <v>1114.63</v>
      </c>
      <c r="F54" t="n" s="510">
        <v>1335.18</v>
      </c>
      <c r="G54" t="n" s="510">
        <v>1558.37</v>
      </c>
      <c r="H54" t="n" s="510">
        <v>2492.44</v>
      </c>
    </row>
    <row r="55">
      <c r="A55" t="n" s="535">
        <v>24.0</v>
      </c>
      <c r="B55" s="445"/>
      <c r="C55" t="n" s="537">
        <v>763.54</v>
      </c>
      <c r="D55" t="n" s="537">
        <v>885.86</v>
      </c>
      <c r="E55" t="n" s="537">
        <v>1132.83</v>
      </c>
      <c r="F55" t="n" s="537">
        <v>1357.93</v>
      </c>
      <c r="G55" t="n" s="537">
        <v>1585.68</v>
      </c>
      <c r="H55" t="n" s="537">
        <v>2537.96</v>
      </c>
    </row>
    <row r="56">
      <c r="A56" t="n" s="508">
        <v>24.5</v>
      </c>
      <c r="B56" s="445"/>
      <c r="C56" t="n" s="510">
        <v>775.37</v>
      </c>
      <c r="D56" t="n" s="510">
        <v>899.53</v>
      </c>
      <c r="E56" t="n" s="510">
        <v>1151.03</v>
      </c>
      <c r="F56" t="n" s="510">
        <v>1380.68</v>
      </c>
      <c r="G56" t="n" s="510">
        <v>1612.99</v>
      </c>
      <c r="H56" t="n" s="510">
        <v>2583.48</v>
      </c>
    </row>
    <row r="57">
      <c r="A57" t="n" s="535">
        <v>25.0</v>
      </c>
      <c r="B57" s="445"/>
      <c r="C57" t="n" s="537">
        <v>787.2</v>
      </c>
      <c r="D57" t="n" s="537">
        <v>913.2</v>
      </c>
      <c r="E57" t="n" s="537">
        <v>1169.23</v>
      </c>
      <c r="F57" t="n" s="537">
        <v>1403.43</v>
      </c>
      <c r="G57" t="n" s="537">
        <v>1640.3</v>
      </c>
      <c r="H57" t="n" s="537">
        <v>2629.0</v>
      </c>
    </row>
    <row r="58">
      <c r="A58" t="n" s="508">
        <v>25.5</v>
      </c>
      <c r="B58" s="445"/>
      <c r="C58" t="n" s="510">
        <v>799.03</v>
      </c>
      <c r="D58" t="n" s="510">
        <v>926.87</v>
      </c>
      <c r="E58" t="n" s="510">
        <v>1187.43</v>
      </c>
      <c r="F58" t="n" s="510">
        <v>1426.18</v>
      </c>
      <c r="G58" t="n" s="510">
        <v>1667.61</v>
      </c>
      <c r="H58" t="n" s="510">
        <v>2674.52</v>
      </c>
    </row>
    <row r="59">
      <c r="A59" t="n" s="535">
        <v>26.0</v>
      </c>
      <c r="B59" s="445"/>
      <c r="C59" t="n" s="537">
        <v>810.86</v>
      </c>
      <c r="D59" t="n" s="537">
        <v>940.54</v>
      </c>
      <c r="E59" t="n" s="537">
        <v>1205.63</v>
      </c>
      <c r="F59" t="n" s="537">
        <v>1448.93</v>
      </c>
      <c r="G59" t="n" s="537">
        <v>1694.92</v>
      </c>
      <c r="H59" t="n" s="537">
        <v>2720.04</v>
      </c>
    </row>
    <row r="60">
      <c r="A60" t="n" s="508">
        <v>26.5</v>
      </c>
      <c r="B60" s="445"/>
      <c r="C60" t="n" s="510">
        <v>822.69</v>
      </c>
      <c r="D60" t="n" s="510">
        <v>954.21</v>
      </c>
      <c r="E60" t="n" s="510">
        <v>1223.83</v>
      </c>
      <c r="F60" t="n" s="510">
        <v>1471.68</v>
      </c>
      <c r="G60" t="n" s="510">
        <v>1722.23</v>
      </c>
      <c r="H60" t="n" s="510">
        <v>2765.56</v>
      </c>
    </row>
    <row r="61">
      <c r="A61" t="n" s="535">
        <v>27.0</v>
      </c>
      <c r="B61" s="445"/>
      <c r="C61" t="n" s="537">
        <v>834.52</v>
      </c>
      <c r="D61" t="n" s="537">
        <v>967.88</v>
      </c>
      <c r="E61" t="n" s="537">
        <v>1242.03</v>
      </c>
      <c r="F61" t="n" s="537">
        <v>1494.43</v>
      </c>
      <c r="G61" t="n" s="537">
        <v>1749.54</v>
      </c>
      <c r="H61" t="n" s="537">
        <v>2811.08</v>
      </c>
    </row>
    <row r="62">
      <c r="A62" t="n" s="508">
        <v>27.5</v>
      </c>
      <c r="B62" s="445"/>
      <c r="C62" t="n" s="510">
        <v>846.35</v>
      </c>
      <c r="D62" t="n" s="510">
        <v>981.55</v>
      </c>
      <c r="E62" t="n" s="510">
        <v>1260.23</v>
      </c>
      <c r="F62" t="n" s="510">
        <v>1517.18</v>
      </c>
      <c r="G62" t="n" s="510">
        <v>1776.85</v>
      </c>
      <c r="H62" t="n" s="510">
        <v>2856.6</v>
      </c>
    </row>
    <row r="63">
      <c r="A63" t="n" s="535">
        <v>28.0</v>
      </c>
      <c r="B63" s="445"/>
      <c r="C63" t="n" s="537">
        <v>858.18</v>
      </c>
      <c r="D63" t="n" s="537">
        <v>995.22</v>
      </c>
      <c r="E63" t="n" s="537">
        <v>1278.43</v>
      </c>
      <c r="F63" t="n" s="537">
        <v>1539.93</v>
      </c>
      <c r="G63" t="n" s="537">
        <v>1804.16</v>
      </c>
      <c r="H63" t="n" s="537">
        <v>2902.12</v>
      </c>
    </row>
    <row r="64">
      <c r="A64" t="n" s="508">
        <v>28.5</v>
      </c>
      <c r="B64" s="445"/>
      <c r="C64" t="n" s="510">
        <v>870.01</v>
      </c>
      <c r="D64" t="n" s="510">
        <v>1008.89</v>
      </c>
      <c r="E64" t="n" s="510">
        <v>1296.63</v>
      </c>
      <c r="F64" t="n" s="510">
        <v>1562.68</v>
      </c>
      <c r="G64" t="n" s="510">
        <v>1831.47</v>
      </c>
      <c r="H64" t="n" s="510">
        <v>2947.64</v>
      </c>
    </row>
    <row r="65">
      <c r="A65" t="n" s="535">
        <v>29.0</v>
      </c>
      <c r="B65" s="445"/>
      <c r="C65" t="n" s="537">
        <v>881.84</v>
      </c>
      <c r="D65" t="n" s="537">
        <v>1022.56</v>
      </c>
      <c r="E65" t="n" s="537">
        <v>1314.83</v>
      </c>
      <c r="F65" t="n" s="537">
        <v>1585.43</v>
      </c>
      <c r="G65" t="n" s="537">
        <v>1858.78</v>
      </c>
      <c r="H65" t="n" s="537">
        <v>2993.16</v>
      </c>
    </row>
    <row r="66">
      <c r="A66" t="n" s="508">
        <v>29.5</v>
      </c>
      <c r="B66" s="445"/>
      <c r="C66" t="n" s="510">
        <v>893.67</v>
      </c>
      <c r="D66" t="n" s="510">
        <v>1036.23</v>
      </c>
      <c r="E66" t="n" s="510">
        <v>1333.03</v>
      </c>
      <c r="F66" t="n" s="510">
        <v>1608.18</v>
      </c>
      <c r="G66" t="n" s="510">
        <v>1886.09</v>
      </c>
      <c r="H66" t="n" s="510">
        <v>3038.68</v>
      </c>
    </row>
    <row r="67">
      <c r="A67" t="n" s="535">
        <v>30.0</v>
      </c>
      <c r="B67" s="445"/>
      <c r="C67" t="n" s="537">
        <v>905.5</v>
      </c>
      <c r="D67" t="n" s="537">
        <v>1049.9</v>
      </c>
      <c r="E67" t="n" s="537">
        <v>1351.23</v>
      </c>
      <c r="F67" t="n" s="537">
        <v>1630.93</v>
      </c>
      <c r="G67" t="n" s="537">
        <v>1913.4</v>
      </c>
      <c r="H67" t="n" s="537">
        <v>3084.2</v>
      </c>
    </row>
    <row r="68">
      <c r="A68" s="2863"/>
      <c r="B68" s="2863"/>
      <c r="C68" s="2863"/>
      <c r="D68" s="2863"/>
      <c r="E68" s="2863"/>
      <c r="F68" s="2863"/>
      <c r="G68" s="2863"/>
      <c r="H68" s="2863"/>
    </row>
    <row r="69">
      <c r="A69" t="s" s="364">
        <v>319</v>
      </c>
      <c r="B69" s="364"/>
      <c r="C69" s="364"/>
      <c r="D69" s="364"/>
      <c r="E69" s="364"/>
      <c r="F69" s="364"/>
      <c r="G69" s="364"/>
      <c r="H69" s="364"/>
    </row>
    <row r="70">
      <c r="A70" t="s" s="391">
        <v>33</v>
      </c>
      <c r="B70" t="s" s="391">
        <v>34</v>
      </c>
      <c r="C70" t="s" s="391">
        <v>311</v>
      </c>
      <c r="D70" t="s" s="391">
        <v>312</v>
      </c>
      <c r="E70" t="s" s="391">
        <v>313</v>
      </c>
      <c r="F70" t="s" s="391">
        <v>314</v>
      </c>
      <c r="G70" t="s" s="391">
        <v>315</v>
      </c>
      <c r="H70" t="s" s="391">
        <v>316</v>
      </c>
    </row>
    <row r="71">
      <c r="A71" t="n" s="508">
        <v>30.1</v>
      </c>
      <c r="B71" t="n" s="479">
        <v>70.0</v>
      </c>
      <c r="C71" t="n" s="510">
        <v>20.93</v>
      </c>
      <c r="D71" t="n" s="510">
        <v>24.57</v>
      </c>
      <c r="E71" t="n" s="510">
        <v>30.94</v>
      </c>
      <c r="F71" t="n" s="510">
        <v>42.99</v>
      </c>
      <c r="G71" t="n" s="510">
        <v>49.15</v>
      </c>
      <c r="H71" t="n" s="510">
        <v>81.92</v>
      </c>
    </row>
    <row r="72">
      <c r="A72" t="n" s="535">
        <v>70.1</v>
      </c>
      <c r="B72" t="n" s="479">
        <v>300.0</v>
      </c>
      <c r="C72" t="n" s="537">
        <v>20.93</v>
      </c>
      <c r="D72" t="n" s="537">
        <v>24.57</v>
      </c>
      <c r="E72" t="n" s="537">
        <v>30.94</v>
      </c>
      <c r="F72" t="n" s="537">
        <v>42.99</v>
      </c>
      <c r="G72" t="n" s="537">
        <v>49.15</v>
      </c>
      <c r="H72" t="n" s="537">
        <v>81.92</v>
      </c>
    </row>
    <row r="73">
      <c r="A73" t="n" s="508">
        <v>300.1</v>
      </c>
      <c r="B73" t="n" s="479">
        <v>99999.0</v>
      </c>
      <c r="C73" t="n" s="510">
        <v>24.17</v>
      </c>
      <c r="D73" t="n" s="510">
        <v>28.37</v>
      </c>
      <c r="E73" t="n" s="510">
        <v>35.73</v>
      </c>
      <c r="F73" t="n" s="510">
        <v>47.3</v>
      </c>
      <c r="G73" t="n" s="510">
        <v>56.74</v>
      </c>
      <c r="H73" t="n" s="510">
        <v>94.57</v>
      </c>
    </row>
    <row r="74">
      <c r="A74" s="2864"/>
      <c r="B74" s="2864"/>
      <c r="C74" s="2864"/>
      <c r="D74" s="2864"/>
      <c r="E74" s="2864"/>
      <c r="F74" s="2864"/>
      <c r="G74" s="2864"/>
      <c r="H74" s="2864"/>
    </row>
    <row r="75" ht="24.0" customHeight="true">
      <c r="A75" t="s" s="269">
        <v>351</v>
      </c>
      <c r="B75" s="269"/>
      <c r="C75" s="269"/>
      <c r="D75" s="269"/>
      <c r="E75" s="269"/>
      <c r="F75" s="269"/>
      <c r="G75" s="269"/>
      <c r="H75" s="269"/>
    </row>
    <row r="76" ht="24.0" customHeight="true">
      <c r="A76" t="s" s="269">
        <v>352</v>
      </c>
      <c r="B76" s="269"/>
      <c r="C76" s="269"/>
      <c r="D76" s="269"/>
      <c r="E76" s="269"/>
      <c r="F76" s="269"/>
      <c r="G76" s="269"/>
      <c r="H76" s="269"/>
    </row>
    <row r="77" ht="24.0" customHeight="true">
      <c r="A77" t="s" s="269">
        <v>353</v>
      </c>
      <c r="B77" s="269"/>
      <c r="C77" s="269"/>
      <c r="D77" s="269"/>
      <c r="E77" s="269"/>
      <c r="F77" s="269"/>
      <c r="G77" s="269"/>
      <c r="H77" s="269"/>
    </row>
    <row r="78" ht="465.0" customHeight="true">
      <c r="A78" t="s" s="2865">
        <v>38</v>
      </c>
      <c r="B78" s="2865"/>
      <c r="C78" s="2865"/>
      <c r="D78" s="2865"/>
      <c r="E78" s="2865"/>
      <c r="F78" s="2865"/>
      <c r="G78" s="2865"/>
      <c r="H78" s="2865"/>
    </row>
    <row r="79">
      <c r="A79" s="2866"/>
      <c r="B79" s="2867"/>
      <c r="C79" s="2868"/>
      <c r="D79" s="2869"/>
      <c r="E79" s="2870"/>
      <c r="F79" s="2871"/>
      <c r="G79" s="2872"/>
      <c r="H79" s="2873"/>
    </row>
    <row r="80">
      <c r="A80" t="s" s="1849">
        <v>13</v>
      </c>
      <c r="B80" s="1849"/>
      <c r="C80" s="1849"/>
      <c r="D80" s="1849"/>
      <c r="E80" t="s" s="1903">
        <v>14</v>
      </c>
      <c r="F80" s="1903"/>
      <c r="G80" s="1903"/>
      <c r="H80" s="1903"/>
    </row>
    <row r="81">
      <c r="A81" t="s" s="1849">
        <v>1</v>
      </c>
      <c r="B81" s="1849"/>
      <c r="C81" s="1849"/>
      <c r="D81" s="1849"/>
      <c r="E81" t="s" s="1903">
        <v>15</v>
      </c>
      <c r="F81" s="1903"/>
      <c r="G81" s="1903"/>
      <c r="H81" s="1903"/>
    </row>
  </sheetData>
  <sheetProtection password="F62E" sheet="true" scenarios="true" objects="true" formatRows="false"/>
  <mergeCells>
    <mergeCell ref="A1:G1"/>
    <mergeCell ref="A2:H2"/>
    <mergeCell ref="A3:H3"/>
    <mergeCell ref="A4:H4"/>
    <mergeCell ref="A5:H5"/>
    <mergeCell ref="A6:H6"/>
    <mergeCell ref="A68:H68"/>
    <mergeCell ref="A69:H69"/>
    <mergeCell ref="A74:H74"/>
    <mergeCell ref="A75:H75"/>
    <mergeCell ref="A76:H76"/>
    <mergeCell ref="A77:H77"/>
    <mergeCell ref="A78:H78"/>
    <mergeCell ref="A80:D80"/>
    <mergeCell ref="E80:H80"/>
    <mergeCell ref="A81:D81"/>
    <mergeCell ref="E81:H81"/>
  </mergeCells>
  <pageMargins bottom="0.75" footer="0.3" header="0.3" left="0.7" right="0.7" top="0.75"/>
  <pageSetup orientation="portrait" paperSize="9" fitToWidth="1"/>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2024-11-13T06:47:10Z</dcterms:created>
  <dc:creator>Apache POI</dc:creator>
</cp:coreProperties>
</file>